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24226"/>
  <mc:AlternateContent xmlns:mc="http://schemas.openxmlformats.org/markup-compatibility/2006">
    <mc:Choice Requires="x15">
      <x15ac:absPath xmlns:x15ac="http://schemas.microsoft.com/office/spreadsheetml/2010/11/ac" url="https://junaeb.sharepoint.com/sites/HPVNACIONAL/Shared Documents/General/2025 HPV NACIONAL/CIRCULAR INFORME FINAL 2025/JUNAEB REGIONAL/Estadisticas/"/>
    </mc:Choice>
  </mc:AlternateContent>
  <xr:revisionPtr revIDLastSave="37" documentId="13_ncr:1_{0387B6EC-C072-1440-8622-ADA4676F2A6E}" xr6:coauthVersionLast="47" xr6:coauthVersionMax="47" xr10:uidLastSave="{213D235F-260E-4B6F-9591-6DD509F3B156}"/>
  <bookViews>
    <workbookView xWindow="-135" yWindow="0" windowWidth="25200" windowHeight="14940" tabRatio="847" xr2:uid="{00000000-000D-0000-FFFF-FFFF00000000}"/>
  </bookViews>
  <sheets>
    <sheet name="RESUMEN REGION" sheetId="1" r:id="rId1"/>
    <sheet name="EV ADM FINANCIERA" sheetId="3" r:id="rId2"/>
    <sheet name="EV DESEMPEÑO TOTAL" sheetId="4" r:id="rId3"/>
    <sheet name="cuestionario competencia" sheetId="8" r:id="rId4"/>
    <sheet name="Cuest. Ev desempeño" sheetId="5" r:id="rId5"/>
    <sheet name="tabla descrip. desemp.-calidad" sheetId="6" r:id="rId6"/>
  </sheets>
  <definedNames>
    <definedName name="_xlnm._FilterDatabase" localSheetId="0" hidden="1">'RESUMEN REGION'!$B$18:$CI$43</definedName>
    <definedName name="_xlnm.Print_Area" localSheetId="4">'Cuest. Ev desempeño'!$A$4:$E$47</definedName>
    <definedName name="_xlnm.Print_Area" localSheetId="3">'cuestionario competencia'!$A$1:$BQ$19</definedName>
    <definedName name="_xlnm.Print_Area" localSheetId="1">'EV ADM FINANCIERA'!$A$2:$V$37</definedName>
    <definedName name="_xlnm.Print_Area" localSheetId="2">'EV DESEMPEÑO TOTAL'!$A$3:$V$43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B11" i="8" l="1"/>
  <c r="B10" i="8"/>
  <c r="B9" i="8"/>
  <c r="B8" i="8"/>
  <c r="C7" i="8" a="1"/>
  <c r="C7" i="8" s="1"/>
  <c r="AI18" i="1" l="1"/>
  <c r="AH18" i="1"/>
  <c r="AG18" i="1"/>
  <c r="AF18" i="1"/>
  <c r="AE18" i="1"/>
  <c r="CH18" i="1"/>
  <c r="CG18" i="1"/>
  <c r="CF18" i="1"/>
  <c r="CE18" i="1"/>
  <c r="CD18" i="1"/>
  <c r="CC18" i="1"/>
  <c r="CB18" i="1"/>
  <c r="CU18" i="1"/>
  <c r="CT18" i="1"/>
  <c r="CS18" i="1"/>
  <c r="CR18" i="1"/>
  <c r="CQ18" i="1"/>
  <c r="CP18" i="1"/>
  <c r="CO18" i="1"/>
  <c r="CN18" i="1"/>
  <c r="CM18" i="1"/>
  <c r="CL18" i="1"/>
  <c r="CK18" i="1"/>
  <c r="DD18" i="1"/>
  <c r="DC18" i="1"/>
  <c r="DB18" i="1"/>
  <c r="DA18" i="1"/>
  <c r="CZ18" i="1"/>
  <c r="CY18" i="1"/>
  <c r="CX18" i="1"/>
  <c r="CW18" i="1"/>
  <c r="CV18" i="1"/>
  <c r="BP18" i="1"/>
  <c r="BO18" i="1"/>
  <c r="BN18" i="1"/>
  <c r="BM18" i="1"/>
  <c r="BL18" i="1"/>
  <c r="BK18" i="1"/>
  <c r="BJ18" i="1"/>
  <c r="BI18" i="1"/>
  <c r="BH18" i="1"/>
  <c r="AW18" i="1" l="1"/>
  <c r="AV18" i="1"/>
  <c r="AS12" i="8" l="1"/>
  <c r="AR12" i="8"/>
  <c r="AQ12" i="8"/>
  <c r="AP12" i="8"/>
  <c r="AO12" i="8"/>
  <c r="A43" i="4"/>
  <c r="A42" i="4"/>
  <c r="A41" i="4"/>
  <c r="A40" i="4"/>
  <c r="A39" i="4"/>
  <c r="A38" i="4"/>
  <c r="A37" i="4"/>
  <c r="A36" i="4"/>
  <c r="A35" i="4"/>
  <c r="A34" i="4"/>
  <c r="A33" i="4"/>
  <c r="A32" i="4"/>
  <c r="A31" i="4"/>
  <c r="A30" i="4"/>
  <c r="A29" i="4"/>
  <c r="A28" i="4"/>
  <c r="A27" i="4"/>
  <c r="A26" i="4"/>
  <c r="A25" i="4"/>
  <c r="A24" i="4"/>
  <c r="A23" i="4"/>
  <c r="A22" i="4"/>
  <c r="A21" i="4"/>
  <c r="A20" i="4"/>
  <c r="A19" i="4"/>
  <c r="A18" i="4"/>
  <c r="A17" i="4"/>
  <c r="T18" i="4"/>
  <c r="T19" i="4"/>
  <c r="T20" i="4"/>
  <c r="T21" i="4"/>
  <c r="T22" i="4"/>
  <c r="T23" i="4"/>
  <c r="T24" i="4"/>
  <c r="T25" i="4"/>
  <c r="T26" i="4"/>
  <c r="T27" i="4"/>
  <c r="T28" i="4"/>
  <c r="T29" i="4"/>
  <c r="T30" i="4"/>
  <c r="T31" i="4"/>
  <c r="T32" i="4"/>
  <c r="T33" i="4"/>
  <c r="T34" i="4"/>
  <c r="T35" i="4"/>
  <c r="T36" i="4"/>
  <c r="T37" i="4"/>
  <c r="T38" i="4"/>
  <c r="T39" i="4"/>
  <c r="T40" i="4"/>
  <c r="T41" i="4"/>
  <c r="T42" i="4"/>
  <c r="T43" i="4"/>
  <c r="T17" i="4"/>
  <c r="U56" i="5" l="1"/>
  <c r="U52" i="5"/>
  <c r="U48" i="5"/>
  <c r="DF18" i="1" l="1"/>
  <c r="DG18" i="1"/>
  <c r="DH18" i="1"/>
  <c r="DI18" i="1"/>
  <c r="DJ18" i="1"/>
  <c r="DK18" i="1"/>
  <c r="DL18" i="1"/>
  <c r="DM18" i="1"/>
  <c r="DN18" i="1"/>
  <c r="DO18" i="1"/>
  <c r="DP18" i="1"/>
  <c r="DQ18" i="1"/>
  <c r="DR18" i="1"/>
  <c r="DS18" i="1"/>
  <c r="DT18" i="1"/>
  <c r="DU18" i="1"/>
  <c r="DV18" i="1"/>
  <c r="DW18" i="1"/>
  <c r="DX18" i="1"/>
  <c r="DY18" i="1"/>
  <c r="BV18" i="1"/>
  <c r="DE18" i="1"/>
  <c r="CJ18" i="1"/>
  <c r="CI18" i="1"/>
  <c r="EA18" i="1"/>
  <c r="EB18" i="1"/>
  <c r="EC18" i="1"/>
  <c r="ED18" i="1"/>
  <c r="DZ18" i="1"/>
  <c r="BX18" i="1"/>
  <c r="BY18" i="1"/>
  <c r="BZ18" i="1"/>
  <c r="BW18" i="1"/>
  <c r="BR18" i="1"/>
  <c r="BS18" i="1"/>
  <c r="BT18" i="1"/>
  <c r="BQ18" i="1"/>
  <c r="BD18" i="1"/>
  <c r="BE18" i="1"/>
  <c r="BF18" i="1"/>
  <c r="BC18" i="1"/>
  <c r="AY18" i="1"/>
  <c r="AZ18" i="1"/>
  <c r="BA18" i="1"/>
  <c r="AX18" i="1"/>
  <c r="AT18" i="1"/>
  <c r="AR18" i="1"/>
  <c r="AS18" i="1"/>
  <c r="AO18" i="1"/>
  <c r="AN18" i="1"/>
  <c r="AL18" i="1"/>
  <c r="E18" i="1"/>
  <c r="BG18" i="1" l="1"/>
  <c r="BU18" i="1"/>
  <c r="CA18" i="1"/>
  <c r="BB18" i="1"/>
  <c r="B18" i="4" l="1"/>
  <c r="C18" i="4"/>
  <c r="D18" i="4"/>
  <c r="B19" i="4"/>
  <c r="C19" i="4"/>
  <c r="D19" i="4"/>
  <c r="B20" i="4"/>
  <c r="C20" i="4"/>
  <c r="D20" i="4"/>
  <c r="B21" i="4"/>
  <c r="C21" i="4"/>
  <c r="D21" i="4"/>
  <c r="B22" i="4"/>
  <c r="C22" i="4"/>
  <c r="D22" i="4"/>
  <c r="B23" i="4"/>
  <c r="C23" i="4"/>
  <c r="D23" i="4"/>
  <c r="B24" i="4"/>
  <c r="C24" i="4"/>
  <c r="D24" i="4"/>
  <c r="B25" i="4"/>
  <c r="C25" i="4"/>
  <c r="D25" i="4"/>
  <c r="B26" i="4"/>
  <c r="C26" i="4"/>
  <c r="D26" i="4"/>
  <c r="B27" i="4"/>
  <c r="C27" i="4"/>
  <c r="D27" i="4"/>
  <c r="B28" i="4"/>
  <c r="C28" i="4"/>
  <c r="D28" i="4"/>
  <c r="B29" i="4"/>
  <c r="C29" i="4"/>
  <c r="D29" i="4"/>
  <c r="B30" i="4"/>
  <c r="C30" i="4"/>
  <c r="D30" i="4"/>
  <c r="B31" i="4"/>
  <c r="C31" i="4"/>
  <c r="D31" i="4"/>
  <c r="B32" i="4"/>
  <c r="C32" i="4"/>
  <c r="D32" i="4"/>
  <c r="B33" i="4"/>
  <c r="C33" i="4"/>
  <c r="D33" i="4"/>
  <c r="B34" i="4"/>
  <c r="C34" i="4"/>
  <c r="D34" i="4"/>
  <c r="B35" i="4"/>
  <c r="C35" i="4"/>
  <c r="D35" i="4"/>
  <c r="B36" i="4"/>
  <c r="C36" i="4"/>
  <c r="D36" i="4"/>
  <c r="B37" i="4"/>
  <c r="C37" i="4"/>
  <c r="D37" i="4"/>
  <c r="B38" i="4"/>
  <c r="C38" i="4"/>
  <c r="D38" i="4"/>
  <c r="B39" i="4"/>
  <c r="C39" i="4"/>
  <c r="D39" i="4"/>
  <c r="B40" i="4"/>
  <c r="C40" i="4"/>
  <c r="D40" i="4"/>
  <c r="B41" i="4"/>
  <c r="C41" i="4"/>
  <c r="D41" i="4"/>
  <c r="B42" i="4"/>
  <c r="C42" i="4"/>
  <c r="D42" i="4"/>
  <c r="B43" i="4"/>
  <c r="C43" i="4"/>
  <c r="D43" i="4"/>
  <c r="J40" i="4" l="1"/>
  <c r="E40" i="4"/>
  <c r="J41" i="4"/>
  <c r="E41" i="4"/>
  <c r="J37" i="4"/>
  <c r="E37" i="4"/>
  <c r="J33" i="4"/>
  <c r="E33" i="4"/>
  <c r="J29" i="4"/>
  <c r="E29" i="4"/>
  <c r="J25" i="4"/>
  <c r="E25" i="4"/>
  <c r="J38" i="4"/>
  <c r="E38" i="4"/>
  <c r="J34" i="4"/>
  <c r="E34" i="4"/>
  <c r="J30" i="4"/>
  <c r="E30" i="4"/>
  <c r="J26" i="4"/>
  <c r="E26" i="4"/>
  <c r="J39" i="4"/>
  <c r="E39" i="4"/>
  <c r="J35" i="4"/>
  <c r="E35" i="4"/>
  <c r="J31" i="4"/>
  <c r="E31" i="4"/>
  <c r="J27" i="4"/>
  <c r="E27" i="4"/>
  <c r="J36" i="4"/>
  <c r="E36" i="4"/>
  <c r="J32" i="4"/>
  <c r="E32" i="4"/>
  <c r="J28" i="4"/>
  <c r="E28" i="4"/>
  <c r="J24" i="4"/>
  <c r="E24" i="4"/>
  <c r="F24" i="4" s="1"/>
  <c r="J42" i="4"/>
  <c r="E42" i="4"/>
  <c r="J43" i="4"/>
  <c r="E43" i="4"/>
  <c r="J23" i="4"/>
  <c r="E23" i="4"/>
  <c r="F23" i="4" s="1"/>
  <c r="J22" i="4"/>
  <c r="E22" i="4"/>
  <c r="F22" i="4" s="1"/>
  <c r="J20" i="4"/>
  <c r="E20" i="4"/>
  <c r="J21" i="4"/>
  <c r="E21" i="4"/>
  <c r="J19" i="4"/>
  <c r="E19" i="4"/>
  <c r="F19" i="4" s="1"/>
  <c r="E18" i="4"/>
  <c r="F18" i="4" s="1"/>
  <c r="AJ18" i="1"/>
  <c r="AK18" i="1"/>
  <c r="AM18" i="1" s="1"/>
  <c r="A22" i="3"/>
  <c r="B22" i="3"/>
  <c r="C22" i="3"/>
  <c r="D22" i="3"/>
  <c r="X22" i="3"/>
  <c r="Y22" i="3"/>
  <c r="Z22" i="3"/>
  <c r="AL22" i="3"/>
  <c r="AM22" i="3"/>
  <c r="AN22" i="3"/>
  <c r="AO22" i="3"/>
  <c r="A23" i="3"/>
  <c r="B23" i="3"/>
  <c r="C23" i="3"/>
  <c r="D23" i="3"/>
  <c r="X23" i="3"/>
  <c r="Y23" i="3"/>
  <c r="Z23" i="3"/>
  <c r="AB23" i="3"/>
  <c r="AA23" i="3" s="1"/>
  <c r="E23" i="3" s="1"/>
  <c r="AL23" i="3"/>
  <c r="AM23" i="3"/>
  <c r="AN23" i="3"/>
  <c r="AO23" i="3"/>
  <c r="A24" i="3"/>
  <c r="B24" i="3"/>
  <c r="C24" i="3"/>
  <c r="D24" i="3"/>
  <c r="X24" i="3"/>
  <c r="AB24" i="3" s="1"/>
  <c r="AA24" i="3" s="1"/>
  <c r="E24" i="3" s="1"/>
  <c r="Y24" i="3"/>
  <c r="Z24" i="3"/>
  <c r="AL24" i="3"/>
  <c r="AM24" i="3"/>
  <c r="AN24" i="3"/>
  <c r="AO24" i="3"/>
  <c r="A25" i="3"/>
  <c r="B25" i="3"/>
  <c r="C25" i="3"/>
  <c r="D25" i="3"/>
  <c r="X25" i="3"/>
  <c r="AB25" i="3" s="1"/>
  <c r="AA25" i="3" s="1"/>
  <c r="E25" i="3" s="1"/>
  <c r="Y25" i="3"/>
  <c r="Z25" i="3"/>
  <c r="AL25" i="3"/>
  <c r="AM25" i="3"/>
  <c r="AN25" i="3"/>
  <c r="AO25" i="3"/>
  <c r="A26" i="3"/>
  <c r="B26" i="3"/>
  <c r="C26" i="3"/>
  <c r="D26" i="3"/>
  <c r="X26" i="3"/>
  <c r="AB26" i="3" s="1"/>
  <c r="AA26" i="3" s="1"/>
  <c r="E26" i="3" s="1"/>
  <c r="Y26" i="3"/>
  <c r="Z26" i="3"/>
  <c r="AL26" i="3"/>
  <c r="AM26" i="3"/>
  <c r="AN26" i="3"/>
  <c r="AO26" i="3"/>
  <c r="A27" i="3"/>
  <c r="B27" i="3"/>
  <c r="C27" i="3"/>
  <c r="D27" i="3"/>
  <c r="X27" i="3"/>
  <c r="AB27" i="3" s="1"/>
  <c r="AA27" i="3" s="1"/>
  <c r="E27" i="3" s="1"/>
  <c r="Y27" i="3"/>
  <c r="Z27" i="3"/>
  <c r="AL27" i="3"/>
  <c r="AM27" i="3"/>
  <c r="AN27" i="3"/>
  <c r="AO27" i="3"/>
  <c r="A28" i="3"/>
  <c r="B28" i="3"/>
  <c r="C28" i="3"/>
  <c r="D28" i="3"/>
  <c r="X28" i="3"/>
  <c r="AB28" i="3" s="1"/>
  <c r="AA28" i="3" s="1"/>
  <c r="E28" i="3" s="1"/>
  <c r="Y28" i="3"/>
  <c r="Z28" i="3"/>
  <c r="AL28" i="3"/>
  <c r="AM28" i="3"/>
  <c r="AN28" i="3"/>
  <c r="AO28" i="3"/>
  <c r="A29" i="3"/>
  <c r="B29" i="3"/>
  <c r="C29" i="3"/>
  <c r="D29" i="3"/>
  <c r="X29" i="3"/>
  <c r="AB29" i="3" s="1"/>
  <c r="AA29" i="3" s="1"/>
  <c r="E29" i="3" s="1"/>
  <c r="Y29" i="3"/>
  <c r="Z29" i="3"/>
  <c r="AL29" i="3"/>
  <c r="AM29" i="3"/>
  <c r="AN29" i="3"/>
  <c r="AO29" i="3"/>
  <c r="A30" i="3"/>
  <c r="B30" i="3"/>
  <c r="C30" i="3"/>
  <c r="D30" i="3"/>
  <c r="X30" i="3"/>
  <c r="Y30" i="3"/>
  <c r="Z30" i="3"/>
  <c r="AB30" i="3"/>
  <c r="AA30" i="3" s="1"/>
  <c r="E30" i="3" s="1"/>
  <c r="AL30" i="3"/>
  <c r="AM30" i="3"/>
  <c r="AN30" i="3"/>
  <c r="AO30" i="3"/>
  <c r="A31" i="3"/>
  <c r="B31" i="3"/>
  <c r="C31" i="3"/>
  <c r="D31" i="3"/>
  <c r="X31" i="3"/>
  <c r="AB31" i="3" s="1"/>
  <c r="AA31" i="3" s="1"/>
  <c r="E31" i="3" s="1"/>
  <c r="Y31" i="3"/>
  <c r="Z31" i="3"/>
  <c r="AL31" i="3"/>
  <c r="AM31" i="3"/>
  <c r="AN31" i="3"/>
  <c r="AO31" i="3"/>
  <c r="A32" i="3"/>
  <c r="B32" i="3"/>
  <c r="C32" i="3"/>
  <c r="D32" i="3"/>
  <c r="X32" i="3"/>
  <c r="AB32" i="3" s="1"/>
  <c r="AA32" i="3" s="1"/>
  <c r="E32" i="3" s="1"/>
  <c r="Y32" i="3"/>
  <c r="Z32" i="3"/>
  <c r="AL32" i="3"/>
  <c r="AM32" i="3"/>
  <c r="AN32" i="3"/>
  <c r="AO32" i="3"/>
  <c r="A33" i="3"/>
  <c r="B33" i="3"/>
  <c r="C33" i="3"/>
  <c r="D33" i="3"/>
  <c r="X33" i="3"/>
  <c r="AB33" i="3" s="1"/>
  <c r="AA33" i="3" s="1"/>
  <c r="E33" i="3" s="1"/>
  <c r="Y33" i="3"/>
  <c r="Z33" i="3"/>
  <c r="AL33" i="3"/>
  <c r="AM33" i="3"/>
  <c r="AN33" i="3"/>
  <c r="AO33" i="3"/>
  <c r="A34" i="3"/>
  <c r="B34" i="3"/>
  <c r="C34" i="3"/>
  <c r="D34" i="3"/>
  <c r="X34" i="3"/>
  <c r="AB34" i="3" s="1"/>
  <c r="AA34" i="3" s="1"/>
  <c r="E34" i="3" s="1"/>
  <c r="Y34" i="3"/>
  <c r="Z34" i="3"/>
  <c r="AL34" i="3"/>
  <c r="AM34" i="3"/>
  <c r="AN34" i="3"/>
  <c r="AO34" i="3"/>
  <c r="A35" i="3"/>
  <c r="B35" i="3"/>
  <c r="C35" i="3"/>
  <c r="D35" i="3"/>
  <c r="X35" i="3"/>
  <c r="Y35" i="3"/>
  <c r="Z35" i="3"/>
  <c r="AB35" i="3"/>
  <c r="AA35" i="3" s="1"/>
  <c r="E35" i="3" s="1"/>
  <c r="AL35" i="3"/>
  <c r="AM35" i="3"/>
  <c r="AN35" i="3"/>
  <c r="AO35" i="3"/>
  <c r="A36" i="3"/>
  <c r="B36" i="3"/>
  <c r="C36" i="3"/>
  <c r="D36" i="3"/>
  <c r="X36" i="3"/>
  <c r="AB36" i="3" s="1"/>
  <c r="AA36" i="3" s="1"/>
  <c r="E36" i="3" s="1"/>
  <c r="Y36" i="3"/>
  <c r="Z36" i="3"/>
  <c r="AL36" i="3"/>
  <c r="AM36" i="3"/>
  <c r="AN36" i="3"/>
  <c r="AO36" i="3"/>
  <c r="A37" i="3"/>
  <c r="B37" i="3"/>
  <c r="C37" i="3"/>
  <c r="D37" i="3"/>
  <c r="X37" i="3"/>
  <c r="AB37" i="3" s="1"/>
  <c r="AA37" i="3" s="1"/>
  <c r="E37" i="3" s="1"/>
  <c r="Y37" i="3"/>
  <c r="Z37" i="3"/>
  <c r="AL37" i="3"/>
  <c r="AM37" i="3"/>
  <c r="AN37" i="3"/>
  <c r="AO37" i="3"/>
  <c r="C4" i="3"/>
  <c r="B17" i="4"/>
  <c r="B11" i="3"/>
  <c r="G17" i="4"/>
  <c r="AQ17" i="4" s="1"/>
  <c r="P351" i="5"/>
  <c r="M32" i="5"/>
  <c r="B4" i="8"/>
  <c r="AR18" i="4"/>
  <c r="AR19" i="4"/>
  <c r="AR20" i="4"/>
  <c r="AR21" i="4"/>
  <c r="AR22" i="4"/>
  <c r="AR23" i="4"/>
  <c r="AR24" i="4"/>
  <c r="AR25" i="4"/>
  <c r="AR26" i="4"/>
  <c r="AR27" i="4"/>
  <c r="AR28" i="4"/>
  <c r="AR29" i="4"/>
  <c r="AR30" i="4"/>
  <c r="AR31" i="4"/>
  <c r="AR32" i="4"/>
  <c r="AR33" i="4"/>
  <c r="AR34" i="4"/>
  <c r="AR35" i="4"/>
  <c r="AR36" i="4"/>
  <c r="AR37" i="4"/>
  <c r="AR38" i="4"/>
  <c r="AR39" i="4"/>
  <c r="AR40" i="4"/>
  <c r="AR41" i="4"/>
  <c r="AR42" i="4"/>
  <c r="AR43" i="4"/>
  <c r="AR17" i="4"/>
  <c r="G18" i="4"/>
  <c r="AQ18" i="4" s="1"/>
  <c r="G19" i="4"/>
  <c r="AQ19" i="4" s="1"/>
  <c r="G20" i="4"/>
  <c r="AQ20" i="4" s="1"/>
  <c r="G21" i="4"/>
  <c r="AQ21" i="4" s="1"/>
  <c r="G22" i="4"/>
  <c r="AQ22" i="4" s="1"/>
  <c r="G23" i="4"/>
  <c r="AQ23" i="4" s="1"/>
  <c r="G24" i="4"/>
  <c r="AQ24" i="4" s="1"/>
  <c r="G25" i="4"/>
  <c r="AQ25" i="4" s="1"/>
  <c r="G26" i="4"/>
  <c r="AQ26" i="4" s="1"/>
  <c r="G27" i="4"/>
  <c r="AQ27" i="4" s="1"/>
  <c r="G28" i="4"/>
  <c r="AQ28" i="4" s="1"/>
  <c r="G29" i="4"/>
  <c r="AQ29" i="4" s="1"/>
  <c r="G30" i="4"/>
  <c r="AQ30" i="4" s="1"/>
  <c r="G31" i="4"/>
  <c r="AQ31" i="4" s="1"/>
  <c r="G32" i="4"/>
  <c r="AQ32" i="4" s="1"/>
  <c r="G33" i="4"/>
  <c r="AQ33" i="4" s="1"/>
  <c r="G34" i="4"/>
  <c r="AQ34" i="4" s="1"/>
  <c r="G35" i="4"/>
  <c r="AQ35" i="4" s="1"/>
  <c r="G36" i="4"/>
  <c r="AQ36" i="4" s="1"/>
  <c r="G37" i="4"/>
  <c r="AQ37" i="4" s="1"/>
  <c r="G38" i="4"/>
  <c r="AQ38" i="4" s="1"/>
  <c r="G39" i="4"/>
  <c r="AQ39" i="4" s="1"/>
  <c r="G40" i="4"/>
  <c r="AQ40" i="4" s="1"/>
  <c r="G41" i="4"/>
  <c r="AQ41" i="4" s="1"/>
  <c r="G42" i="4"/>
  <c r="AQ42" i="4" s="1"/>
  <c r="G43" i="4"/>
  <c r="AQ43" i="4" s="1"/>
  <c r="D17" i="4"/>
  <c r="C17" i="4"/>
  <c r="D12" i="3"/>
  <c r="D13" i="3"/>
  <c r="D14" i="3"/>
  <c r="D15" i="3"/>
  <c r="D16" i="3"/>
  <c r="D17" i="3"/>
  <c r="D18" i="3"/>
  <c r="D19" i="3"/>
  <c r="D20" i="3"/>
  <c r="D21" i="3"/>
  <c r="D11" i="3"/>
  <c r="C12" i="3"/>
  <c r="C13" i="3"/>
  <c r="C14" i="3"/>
  <c r="C15" i="3"/>
  <c r="C16" i="3"/>
  <c r="C17" i="3"/>
  <c r="C18" i="3"/>
  <c r="C19" i="3"/>
  <c r="C20" i="3"/>
  <c r="C21" i="3"/>
  <c r="C11" i="3"/>
  <c r="B12" i="3"/>
  <c r="B13" i="3"/>
  <c r="B14" i="3"/>
  <c r="B15" i="3"/>
  <c r="B16" i="3"/>
  <c r="B17" i="3"/>
  <c r="B18" i="3"/>
  <c r="B19" i="3"/>
  <c r="B20" i="3"/>
  <c r="B21" i="3"/>
  <c r="A12" i="3"/>
  <c r="A13" i="3"/>
  <c r="A14" i="3"/>
  <c r="A15" i="3"/>
  <c r="A16" i="3"/>
  <c r="A17" i="3"/>
  <c r="A18" i="3"/>
  <c r="A19" i="3"/>
  <c r="A20" i="3"/>
  <c r="A21" i="3"/>
  <c r="A11" i="3"/>
  <c r="AU18" i="1"/>
  <c r="AP18" i="1"/>
  <c r="AQ18" i="1" s="1"/>
  <c r="AC18" i="1"/>
  <c r="AB18" i="1"/>
  <c r="AA18" i="1"/>
  <c r="Z18" i="1"/>
  <c r="Y18" i="1"/>
  <c r="X18" i="1"/>
  <c r="V18" i="1"/>
  <c r="U18" i="1"/>
  <c r="T18" i="1"/>
  <c r="S18" i="1"/>
  <c r="R18" i="1"/>
  <c r="Q18" i="1"/>
  <c r="O18" i="1"/>
  <c r="N18" i="1"/>
  <c r="M18" i="1"/>
  <c r="L18" i="1"/>
  <c r="K18" i="1"/>
  <c r="J18" i="1"/>
  <c r="I18" i="1"/>
  <c r="H18" i="1"/>
  <c r="G18" i="1"/>
  <c r="D18" i="1"/>
  <c r="C18" i="1"/>
  <c r="C12" i="8"/>
  <c r="E4" i="8"/>
  <c r="B13" i="4"/>
  <c r="B7" i="3"/>
  <c r="AN12" i="8"/>
  <c r="AM12" i="8"/>
  <c r="AL12" i="8"/>
  <c r="AK12" i="8"/>
  <c r="AJ12" i="8"/>
  <c r="AI12" i="8"/>
  <c r="AH12" i="8"/>
  <c r="AG12" i="8"/>
  <c r="AF12" i="8"/>
  <c r="AE12" i="8"/>
  <c r="AD12" i="8"/>
  <c r="AC12" i="8"/>
  <c r="AB12" i="8"/>
  <c r="AA12" i="8"/>
  <c r="Z12" i="8"/>
  <c r="Y12" i="8"/>
  <c r="X12" i="8"/>
  <c r="W12" i="8"/>
  <c r="V12" i="8"/>
  <c r="U12" i="8"/>
  <c r="T12" i="8"/>
  <c r="S12" i="8"/>
  <c r="R12" i="8"/>
  <c r="Q12" i="8"/>
  <c r="P12" i="8"/>
  <c r="O12" i="8"/>
  <c r="N12" i="8"/>
  <c r="M12" i="8"/>
  <c r="L12" i="8"/>
  <c r="K12" i="8"/>
  <c r="J12" i="8"/>
  <c r="I12" i="8"/>
  <c r="H12" i="8"/>
  <c r="G12" i="8"/>
  <c r="F12" i="8"/>
  <c r="E12" i="8"/>
  <c r="D12" i="8"/>
  <c r="J175" i="1"/>
  <c r="I175" i="1"/>
  <c r="AO21" i="3"/>
  <c r="AN21" i="3"/>
  <c r="AM21" i="3"/>
  <c r="AL21" i="3"/>
  <c r="AO20" i="3"/>
  <c r="AN20" i="3"/>
  <c r="AM20" i="3"/>
  <c r="AL20" i="3"/>
  <c r="AO19" i="3"/>
  <c r="AN19" i="3"/>
  <c r="AM19" i="3"/>
  <c r="AL19" i="3"/>
  <c r="AO18" i="3"/>
  <c r="AN18" i="3"/>
  <c r="AM18" i="3"/>
  <c r="AL18" i="3"/>
  <c r="AO17" i="3"/>
  <c r="AN17" i="3"/>
  <c r="AM17" i="3"/>
  <c r="AL17" i="3"/>
  <c r="AO16" i="3"/>
  <c r="AN16" i="3"/>
  <c r="AM16" i="3"/>
  <c r="AL16" i="3"/>
  <c r="AO15" i="3"/>
  <c r="AN15" i="3"/>
  <c r="AM15" i="3"/>
  <c r="AL15" i="3"/>
  <c r="AO14" i="3"/>
  <c r="AN14" i="3"/>
  <c r="AM14" i="3"/>
  <c r="AL14" i="3"/>
  <c r="AO13" i="3"/>
  <c r="AN13" i="3"/>
  <c r="AM13" i="3"/>
  <c r="AL13" i="3"/>
  <c r="AO12" i="3"/>
  <c r="AN12" i="3"/>
  <c r="AM12" i="3"/>
  <c r="AL12" i="3"/>
  <c r="AO11" i="3"/>
  <c r="AN11" i="3"/>
  <c r="AM11" i="3"/>
  <c r="AL11" i="3"/>
  <c r="AO8" i="3"/>
  <c r="AN8" i="3"/>
  <c r="AM8" i="3"/>
  <c r="AL8" i="3"/>
  <c r="R351" i="5"/>
  <c r="Q351" i="5"/>
  <c r="O351" i="5"/>
  <c r="Y58" i="5"/>
  <c r="Y39" i="5"/>
  <c r="U37" i="5"/>
  <c r="M36" i="5"/>
  <c r="U33" i="5"/>
  <c r="U29" i="5"/>
  <c r="M28" i="5"/>
  <c r="B12" i="5"/>
  <c r="E11" i="5"/>
  <c r="AW18" i="4"/>
  <c r="AC18" i="4"/>
  <c r="AW17" i="4"/>
  <c r="AW16" i="4"/>
  <c r="AE16" i="4"/>
  <c r="AE17" i="4"/>
  <c r="AD16" i="4"/>
  <c r="AD17" i="4"/>
  <c r="AC16" i="4"/>
  <c r="AC17" i="4"/>
  <c r="R16" i="4"/>
  <c r="H16" i="4"/>
  <c r="C6" i="4"/>
  <c r="U58" i="5"/>
  <c r="Z21" i="3"/>
  <c r="Y21" i="3"/>
  <c r="X21" i="3"/>
  <c r="AB21" i="3" s="1"/>
  <c r="AA21" i="3" s="1"/>
  <c r="E21" i="3" s="1"/>
  <c r="Z20" i="3"/>
  <c r="Y20" i="3"/>
  <c r="AB20" i="3" s="1"/>
  <c r="AA20" i="3" s="1"/>
  <c r="E20" i="3" s="1"/>
  <c r="X20" i="3"/>
  <c r="Z19" i="3"/>
  <c r="Y19" i="3"/>
  <c r="X19" i="3"/>
  <c r="Z18" i="3"/>
  <c r="Y18" i="3"/>
  <c r="X18" i="3"/>
  <c r="AB18" i="3"/>
  <c r="AA18" i="3" s="1"/>
  <c r="E18" i="3" s="1"/>
  <c r="Z17" i="3"/>
  <c r="Y17" i="3"/>
  <c r="X17" i="3"/>
  <c r="AB17" i="3"/>
  <c r="AA17" i="3" s="1"/>
  <c r="E17" i="3" s="1"/>
  <c r="Z16" i="3"/>
  <c r="Y16" i="3"/>
  <c r="X16" i="3"/>
  <c r="AB16" i="3" s="1"/>
  <c r="AA16" i="3" s="1"/>
  <c r="E16" i="3" s="1"/>
  <c r="Z15" i="3"/>
  <c r="Y15" i="3"/>
  <c r="X15" i="3"/>
  <c r="Z14" i="3"/>
  <c r="Y14" i="3"/>
  <c r="X14" i="3"/>
  <c r="Z13" i="3"/>
  <c r="Y13" i="3"/>
  <c r="X13" i="3"/>
  <c r="AC12" i="3"/>
  <c r="Z12" i="3"/>
  <c r="Y12" i="3"/>
  <c r="X12" i="3"/>
  <c r="Z11" i="3"/>
  <c r="Y11" i="3"/>
  <c r="X11" i="3"/>
  <c r="AE10" i="3"/>
  <c r="AE11" i="3"/>
  <c r="AD10" i="3"/>
  <c r="AD11" i="3"/>
  <c r="AC10" i="3"/>
  <c r="AC11" i="3"/>
  <c r="U10" i="3"/>
  <c r="T10" i="3"/>
  <c r="S10" i="3"/>
  <c r="R10" i="3"/>
  <c r="Q10" i="3"/>
  <c r="P10" i="3"/>
  <c r="O10" i="3"/>
  <c r="N10" i="3"/>
  <c r="M10" i="3"/>
  <c r="L10" i="3"/>
  <c r="K10" i="3"/>
  <c r="J10" i="3"/>
  <c r="I10" i="3"/>
  <c r="H10" i="3"/>
  <c r="G10" i="3"/>
  <c r="F10" i="3"/>
  <c r="C5" i="3"/>
  <c r="I24" i="4" l="1"/>
  <c r="AS18" i="4"/>
  <c r="J18" i="4" s="1"/>
  <c r="AS27" i="4"/>
  <c r="AT27" i="4"/>
  <c r="AS24" i="4"/>
  <c r="AT24" i="4"/>
  <c r="AT23" i="4"/>
  <c r="AS23" i="4"/>
  <c r="AT22" i="4"/>
  <c r="AS22" i="4"/>
  <c r="I40" i="4"/>
  <c r="AT21" i="4"/>
  <c r="AS21" i="4"/>
  <c r="AT20" i="4"/>
  <c r="AS20" i="4"/>
  <c r="AT19" i="4"/>
  <c r="AS19" i="4"/>
  <c r="AS28" i="4"/>
  <c r="AT28" i="4"/>
  <c r="I32" i="4"/>
  <c r="AT29" i="4"/>
  <c r="AS29" i="4"/>
  <c r="AS17" i="4"/>
  <c r="AS26" i="4"/>
  <c r="AT26" i="4"/>
  <c r="AS25" i="4"/>
  <c r="AT25" i="4"/>
  <c r="AT40" i="4"/>
  <c r="AS40" i="4"/>
  <c r="AT36" i="4"/>
  <c r="AS36" i="4"/>
  <c r="AT32" i="4"/>
  <c r="AS32" i="4"/>
  <c r="AT43" i="4"/>
  <c r="AS43" i="4"/>
  <c r="AT39" i="4"/>
  <c r="AS39" i="4"/>
  <c r="AT35" i="4"/>
  <c r="AS35" i="4"/>
  <c r="AT31" i="4"/>
  <c r="AS31" i="4"/>
  <c r="AT42" i="4"/>
  <c r="AS42" i="4"/>
  <c r="AT38" i="4"/>
  <c r="AS38" i="4"/>
  <c r="AT34" i="4"/>
  <c r="AS34" i="4"/>
  <c r="AT30" i="4"/>
  <c r="AS30" i="4"/>
  <c r="AT41" i="4"/>
  <c r="AS41" i="4"/>
  <c r="AT37" i="4"/>
  <c r="AS37" i="4"/>
  <c r="AT33" i="4"/>
  <c r="AS33" i="4"/>
  <c r="AB13" i="3"/>
  <c r="AA13" i="3" s="1"/>
  <c r="E13" i="3" s="1"/>
  <c r="AB14" i="3"/>
  <c r="AA14" i="3" s="1"/>
  <c r="E14" i="3" s="1"/>
  <c r="AT18" i="4"/>
  <c r="S351" i="5"/>
  <c r="AT17" i="4"/>
  <c r="J17" i="4"/>
  <c r="E17" i="4"/>
  <c r="X17" i="4" s="1"/>
  <c r="AB17" i="4" s="1"/>
  <c r="AA17" i="4" s="1"/>
  <c r="U39" i="5"/>
  <c r="AB12" i="3"/>
  <c r="AA12" i="3" s="1"/>
  <c r="E12" i="3" s="1"/>
  <c r="I20" i="4"/>
  <c r="O17" i="4"/>
  <c r="I34" i="4"/>
  <c r="I19" i="4"/>
  <c r="I42" i="4"/>
  <c r="M17" i="4"/>
  <c r="AB11" i="3"/>
  <c r="AA11" i="3" s="1"/>
  <c r="E11" i="3" s="1"/>
  <c r="L17" i="4" s="1"/>
  <c r="Q17" i="4" s="1"/>
  <c r="P17" i="4"/>
  <c r="N17" i="4"/>
  <c r="AB15" i="3"/>
  <c r="AA15" i="3" s="1"/>
  <c r="E15" i="3" s="1"/>
  <c r="I38" i="4"/>
  <c r="I17" i="4"/>
  <c r="F43" i="4"/>
  <c r="K43" i="4" s="1"/>
  <c r="X29" i="4"/>
  <c r="AB29" i="4" s="1"/>
  <c r="AA29" i="4" s="1"/>
  <c r="F41" i="4"/>
  <c r="F33" i="4"/>
  <c r="I29" i="4"/>
  <c r="X40" i="4"/>
  <c r="AB40" i="4" s="1"/>
  <c r="AA40" i="4" s="1"/>
  <c r="X32" i="4"/>
  <c r="AB32" i="4" s="1"/>
  <c r="AA32" i="4" s="1"/>
  <c r="F39" i="4"/>
  <c r="F31" i="4"/>
  <c r="F38" i="4"/>
  <c r="F30" i="4"/>
  <c r="K24" i="4"/>
  <c r="I26" i="4"/>
  <c r="I21" i="4"/>
  <c r="I18" i="4"/>
  <c r="AB22" i="3"/>
  <c r="AA22" i="3" s="1"/>
  <c r="E22" i="3" s="1"/>
  <c r="AB19" i="3"/>
  <c r="AA19" i="3" s="1"/>
  <c r="E19" i="3" s="1"/>
  <c r="O9" i="3"/>
  <c r="B12" i="8"/>
  <c r="L9" i="3"/>
  <c r="F9" i="3"/>
  <c r="I9" i="3"/>
  <c r="P9" i="3"/>
  <c r="G9" i="3"/>
  <c r="N9" i="3"/>
  <c r="K9" i="3"/>
  <c r="J9" i="3"/>
  <c r="H9" i="3"/>
  <c r="M9" i="3"/>
  <c r="I41" i="4"/>
  <c r="I25" i="4"/>
  <c r="I33" i="4"/>
  <c r="X31" i="4"/>
  <c r="AB31" i="4" s="1"/>
  <c r="AA31" i="4" s="1"/>
  <c r="I31" i="4"/>
  <c r="K22" i="4"/>
  <c r="X24" i="4"/>
  <c r="AB24" i="4" s="1"/>
  <c r="AA24" i="4" s="1"/>
  <c r="F35" i="4"/>
  <c r="K35" i="4" s="1"/>
  <c r="X35" i="4"/>
  <c r="AB35" i="4" s="1"/>
  <c r="AA35" i="4" s="1"/>
  <c r="I37" i="4"/>
  <c r="F25" i="4"/>
  <c r="K25" i="4" s="1"/>
  <c r="I35" i="4"/>
  <c r="O19" i="4"/>
  <c r="AD18" i="1"/>
  <c r="X33" i="4"/>
  <c r="AB33" i="4" s="1"/>
  <c r="AA33" i="4" s="1"/>
  <c r="I36" i="4"/>
  <c r="I30" i="4"/>
  <c r="F37" i="4"/>
  <c r="X37" i="4"/>
  <c r="AB37" i="4" s="1"/>
  <c r="AA37" i="4" s="1"/>
  <c r="P24" i="4"/>
  <c r="X27" i="4"/>
  <c r="AB27" i="4" s="1"/>
  <c r="AA27" i="4" s="1"/>
  <c r="X22" i="4"/>
  <c r="AB22" i="4" s="1"/>
  <c r="AA22" i="4" s="1"/>
  <c r="N19" i="4"/>
  <c r="X41" i="4"/>
  <c r="AB41" i="4" s="1"/>
  <c r="AA41" i="4" s="1"/>
  <c r="X39" i="4"/>
  <c r="AB39" i="4" s="1"/>
  <c r="AA39" i="4" s="1"/>
  <c r="I28" i="4"/>
  <c r="M25" i="4"/>
  <c r="P18" i="4"/>
  <c r="O18" i="4"/>
  <c r="I39" i="4"/>
  <c r="K19" i="4"/>
  <c r="P19" i="4"/>
  <c r="I27" i="4"/>
  <c r="M19" i="4"/>
  <c r="I22" i="4"/>
  <c r="F42" i="4"/>
  <c r="X42" i="4"/>
  <c r="AB42" i="4" s="1"/>
  <c r="AA42" i="4" s="1"/>
  <c r="X34" i="4"/>
  <c r="AB34" i="4" s="1"/>
  <c r="AA34" i="4" s="1"/>
  <c r="F34" i="4"/>
  <c r="N18" i="4"/>
  <c r="X18" i="4"/>
  <c r="AB18" i="4" s="1"/>
  <c r="AA18" i="4" s="1"/>
  <c r="F26" i="4"/>
  <c r="K26" i="4" s="1"/>
  <c r="K18" i="4"/>
  <c r="G16" i="4"/>
  <c r="I16" i="4" s="1"/>
  <c r="M18" i="4"/>
  <c r="X43" i="4"/>
  <c r="AB43" i="4" s="1"/>
  <c r="AA43" i="4" s="1"/>
  <c r="P18" i="1"/>
  <c r="W18" i="1"/>
  <c r="I43" i="4"/>
  <c r="P30" i="4"/>
  <c r="K23" i="4"/>
  <c r="X19" i="4"/>
  <c r="AB19" i="4" s="1"/>
  <c r="AA19" i="4" s="1"/>
  <c r="M20" i="4"/>
  <c r="O30" i="4"/>
  <c r="I23" i="4"/>
  <c r="O39" i="4"/>
  <c r="P39" i="4"/>
  <c r="M31" i="4"/>
  <c r="P28" i="4"/>
  <c r="N40" i="4"/>
  <c r="X23" i="4"/>
  <c r="AB23" i="4" s="1"/>
  <c r="AA23" i="4" s="1"/>
  <c r="O20" i="4"/>
  <c r="N20" i="4"/>
  <c r="O32" i="4"/>
  <c r="P20" i="4"/>
  <c r="C36" i="5"/>
  <c r="C37" i="5" s="1"/>
  <c r="O35" i="4"/>
  <c r="F27" i="4"/>
  <c r="K27" i="4" s="1"/>
  <c r="U9" i="3"/>
  <c r="T9" i="3"/>
  <c r="Q9" i="3"/>
  <c r="R9" i="3"/>
  <c r="S9" i="3"/>
  <c r="O26" i="4"/>
  <c r="N23" i="4"/>
  <c r="N42" i="4"/>
  <c r="O41" i="4"/>
  <c r="N22" i="4"/>
  <c r="N31" i="4"/>
  <c r="O37" i="4"/>
  <c r="O23" i="4"/>
  <c r="P25" i="4"/>
  <c r="P35" i="4"/>
  <c r="L25" i="4"/>
  <c r="O29" i="4"/>
  <c r="M39" i="4"/>
  <c r="M36" i="4"/>
  <c r="N39" i="4"/>
  <c r="O33" i="4"/>
  <c r="P22" i="4"/>
  <c r="O24" i="4"/>
  <c r="O21" i="4"/>
  <c r="M40" i="4"/>
  <c r="O28" i="4"/>
  <c r="P29" i="4"/>
  <c r="N26" i="4"/>
  <c r="P37" i="4"/>
  <c r="N32" i="4"/>
  <c r="M41" i="4"/>
  <c r="M37" i="4"/>
  <c r="O25" i="4"/>
  <c r="P38" i="4"/>
  <c r="M43" i="4"/>
  <c r="O40" i="4"/>
  <c r="N36" i="4"/>
  <c r="M23" i="4"/>
  <c r="P21" i="4"/>
  <c r="P26" i="4"/>
  <c r="N38" i="4"/>
  <c r="P32" i="4"/>
  <c r="M33" i="4"/>
  <c r="P27" i="4"/>
  <c r="P40" i="4"/>
  <c r="P42" i="4"/>
  <c r="N34" i="4"/>
  <c r="P36" i="4"/>
  <c r="M38" i="4"/>
  <c r="N43" i="4"/>
  <c r="P33" i="4"/>
  <c r="M22" i="4"/>
  <c r="O36" i="4"/>
  <c r="M28" i="4"/>
  <c r="N29" i="4"/>
  <c r="P34" i="4"/>
  <c r="M34" i="4"/>
  <c r="N41" i="4"/>
  <c r="M35" i="4"/>
  <c r="O42" i="4"/>
  <c r="M32" i="4"/>
  <c r="N35" i="4"/>
  <c r="O34" i="4"/>
  <c r="O22" i="4"/>
  <c r="O43" i="4"/>
  <c r="N24" i="4"/>
  <c r="M21" i="4"/>
  <c r="M30" i="4"/>
  <c r="N30" i="4"/>
  <c r="N33" i="4"/>
  <c r="N37" i="4"/>
  <c r="M29" i="4"/>
  <c r="N28" i="4"/>
  <c r="M42" i="4"/>
  <c r="P43" i="4"/>
  <c r="P41" i="4"/>
  <c r="M27" i="4"/>
  <c r="O27" i="4"/>
  <c r="N27" i="4"/>
  <c r="O38" i="4"/>
  <c r="M26" i="4"/>
  <c r="N21" i="4"/>
  <c r="P31" i="4"/>
  <c r="O31" i="4"/>
  <c r="M24" i="4"/>
  <c r="N25" i="4"/>
  <c r="P23" i="4"/>
  <c r="L26" i="4" l="1"/>
  <c r="L24" i="4"/>
  <c r="L29" i="4"/>
  <c r="Q29" i="4" s="1"/>
  <c r="L33" i="4"/>
  <c r="Q33" i="4" s="1"/>
  <c r="L27" i="4"/>
  <c r="Q27" i="4" s="1"/>
  <c r="U27" i="4" s="1"/>
  <c r="L38" i="4"/>
  <c r="Q38" i="4" s="1"/>
  <c r="AM18" i="4"/>
  <c r="D37" i="5"/>
  <c r="V37" i="5"/>
  <c r="F17" i="4"/>
  <c r="Z17" i="4"/>
  <c r="L37" i="4"/>
  <c r="Q37" i="4" s="1"/>
  <c r="L28" i="4"/>
  <c r="Y28" i="4" s="1"/>
  <c r="L21" i="4"/>
  <c r="Q21" i="4" s="1"/>
  <c r="L34" i="4"/>
  <c r="Q34" i="4" s="1"/>
  <c r="L20" i="4"/>
  <c r="Q20" i="4" s="1"/>
  <c r="L31" i="4"/>
  <c r="Y31" i="4" s="1"/>
  <c r="L32" i="4"/>
  <c r="Q32" i="4" s="1"/>
  <c r="L22" i="4"/>
  <c r="Y22" i="4" s="1"/>
  <c r="L23" i="4"/>
  <c r="Q23" i="4" s="1"/>
  <c r="U23" i="4" s="1"/>
  <c r="L40" i="4"/>
  <c r="Q40" i="4" s="1"/>
  <c r="L19" i="4"/>
  <c r="Q19" i="4" s="1"/>
  <c r="U19" i="4" s="1"/>
  <c r="L39" i="4"/>
  <c r="Q39" i="4" s="1"/>
  <c r="L36" i="4"/>
  <c r="Y36" i="4" s="1"/>
  <c r="L35" i="4"/>
  <c r="Y35" i="4" s="1"/>
  <c r="L41" i="4"/>
  <c r="Q41" i="4" s="1"/>
  <c r="L30" i="4"/>
  <c r="Y30" i="4" s="1"/>
  <c r="L43" i="4"/>
  <c r="Q43" i="4" s="1"/>
  <c r="U43" i="4" s="1"/>
  <c r="L18" i="4"/>
  <c r="Q18" i="4" s="1"/>
  <c r="U18" i="4" s="1"/>
  <c r="L42" i="4"/>
  <c r="Q42" i="4" s="1"/>
  <c r="E10" i="3"/>
  <c r="E9" i="3"/>
  <c r="K31" i="4"/>
  <c r="K38" i="4"/>
  <c r="K39" i="4"/>
  <c r="K41" i="4"/>
  <c r="F29" i="4"/>
  <c r="K29" i="4" s="1"/>
  <c r="K30" i="4"/>
  <c r="K33" i="4"/>
  <c r="C28" i="5"/>
  <c r="F32" i="4"/>
  <c r="K32" i="4" s="1"/>
  <c r="F40" i="4"/>
  <c r="K40" i="4" s="1"/>
  <c r="Y9" i="3"/>
  <c r="Z9" i="3"/>
  <c r="X9" i="3"/>
  <c r="X30" i="4"/>
  <c r="AB30" i="4" s="1"/>
  <c r="AA30" i="4" s="1"/>
  <c r="X25" i="4"/>
  <c r="AB25" i="4" s="1"/>
  <c r="AA25" i="4" s="1"/>
  <c r="X38" i="4"/>
  <c r="AB38" i="4" s="1"/>
  <c r="AA38" i="4" s="1"/>
  <c r="K37" i="4"/>
  <c r="Y17" i="4"/>
  <c r="Z18" i="4"/>
  <c r="Y33" i="4"/>
  <c r="K42" i="4"/>
  <c r="E16" i="4"/>
  <c r="Z19" i="4"/>
  <c r="F21" i="4"/>
  <c r="K21" i="4" s="1"/>
  <c r="X21" i="4"/>
  <c r="AB21" i="4" s="1"/>
  <c r="AA21" i="4" s="1"/>
  <c r="Z30" i="4"/>
  <c r="X26" i="4"/>
  <c r="AB26" i="4" s="1"/>
  <c r="AA26" i="4" s="1"/>
  <c r="Z20" i="4"/>
  <c r="Z39" i="4"/>
  <c r="K34" i="4"/>
  <c r="X20" i="4"/>
  <c r="AB20" i="4" s="1"/>
  <c r="AA20" i="4" s="1"/>
  <c r="F20" i="4"/>
  <c r="K20" i="4" s="1"/>
  <c r="X28" i="4"/>
  <c r="AB28" i="4" s="1"/>
  <c r="AA28" i="4" s="1"/>
  <c r="F28" i="4"/>
  <c r="F36" i="4"/>
  <c r="K36" i="4" s="1"/>
  <c r="X36" i="4"/>
  <c r="AB36" i="4" s="1"/>
  <c r="AA36" i="4" s="1"/>
  <c r="Z24" i="4"/>
  <c r="Z40" i="4"/>
  <c r="Z41" i="4"/>
  <c r="Z38" i="4"/>
  <c r="Z28" i="4"/>
  <c r="Z32" i="4"/>
  <c r="Z25" i="4"/>
  <c r="Z23" i="4"/>
  <c r="Z34" i="4"/>
  <c r="Z26" i="4"/>
  <c r="Z29" i="4"/>
  <c r="Y26" i="4"/>
  <c r="Q26" i="4"/>
  <c r="U26" i="4" s="1"/>
  <c r="Z21" i="4"/>
  <c r="Z35" i="4"/>
  <c r="Y27" i="4"/>
  <c r="Q24" i="4"/>
  <c r="U24" i="4" s="1"/>
  <c r="Y24" i="4"/>
  <c r="Z31" i="4"/>
  <c r="Z33" i="4"/>
  <c r="Y25" i="4"/>
  <c r="Q25" i="4"/>
  <c r="U25" i="4" s="1"/>
  <c r="Z22" i="4"/>
  <c r="Z36" i="4"/>
  <c r="Z37" i="4"/>
  <c r="Z27" i="4"/>
  <c r="Z43" i="4"/>
  <c r="Z42" i="4"/>
  <c r="Y38" i="4" l="1"/>
  <c r="Y29" i="4"/>
  <c r="U33" i="4"/>
  <c r="K17" i="4"/>
  <c r="U17" i="4" s="1"/>
  <c r="Q31" i="4"/>
  <c r="U31" i="4" s="1"/>
  <c r="Y39" i="4"/>
  <c r="Y19" i="4"/>
  <c r="Q35" i="4"/>
  <c r="U35" i="4" s="1"/>
  <c r="Q36" i="4"/>
  <c r="U36" i="4" s="1"/>
  <c r="U38" i="4"/>
  <c r="Y37" i="4"/>
  <c r="Y20" i="4"/>
  <c r="Y41" i="4"/>
  <c r="Y32" i="4"/>
  <c r="Y23" i="4"/>
  <c r="Y21" i="4"/>
  <c r="Y43" i="4"/>
  <c r="U37" i="4"/>
  <c r="Q28" i="4"/>
  <c r="U20" i="4"/>
  <c r="U41" i="4"/>
  <c r="Y18" i="4"/>
  <c r="Q30" i="4"/>
  <c r="U30" i="4" s="1"/>
  <c r="U39" i="4"/>
  <c r="Q22" i="4"/>
  <c r="C32" i="5" s="1"/>
  <c r="C33" i="5" s="1"/>
  <c r="V33" i="5" s="1"/>
  <c r="Y34" i="4"/>
  <c r="U42" i="4"/>
  <c r="U40" i="4"/>
  <c r="Y40" i="4"/>
  <c r="Y42" i="4"/>
  <c r="U32" i="4"/>
  <c r="U29" i="4"/>
  <c r="U34" i="4"/>
  <c r="K28" i="4"/>
  <c r="C27" i="5"/>
  <c r="C29" i="5" s="1"/>
  <c r="V29" i="5" s="1"/>
  <c r="U21" i="4"/>
  <c r="U41" i="5" l="1"/>
  <c r="U28" i="4"/>
  <c r="U22" i="4"/>
  <c r="Z48" i="5"/>
  <c r="D29" i="5"/>
  <c r="V48" i="5"/>
  <c r="Z29" i="5"/>
  <c r="V52" i="5"/>
  <c r="Z33" i="5"/>
  <c r="Z52" i="5"/>
  <c r="D33" i="5"/>
  <c r="C41" i="5" l="1"/>
  <c r="V39" i="5"/>
  <c r="Z39" i="5"/>
  <c r="V58" i="5"/>
  <c r="Z58" i="5"/>
  <c r="U59" i="5"/>
  <c r="D41" i="5" l="1"/>
  <c r="N15" i="4"/>
  <c r="AM15" i="4"/>
  <c r="AM17" i="4" s="1"/>
  <c r="U16" i="4"/>
  <c r="U15" i="4"/>
  <c r="J15" i="4"/>
  <c r="K15" i="4"/>
  <c r="K16" i="4"/>
  <c r="Q16" i="4"/>
  <c r="Q15" i="4"/>
  <c r="F16" i="4"/>
  <c r="F15" i="4"/>
  <c r="X15" i="4" s="1"/>
  <c r="L16" i="4"/>
  <c r="L15" i="4"/>
  <c r="N16" i="4"/>
  <c r="J16" i="4"/>
  <c r="O15" i="4"/>
  <c r="O16" i="4"/>
  <c r="M16" i="4"/>
  <c r="P16" i="4"/>
  <c r="M15" i="4"/>
  <c r="P15" i="4"/>
  <c r="T16" i="4"/>
  <c r="C5" i="4"/>
  <c r="T15" i="4"/>
  <c r="Z15" i="4" l="1"/>
  <c r="Y1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<sst xmlns="http://schemas.openxmlformats.org/spreadsheetml/2006/main" count="2324" uniqueCount="861">
  <si>
    <r>
      <t xml:space="preserve">Descripción: </t>
    </r>
    <r>
      <rPr>
        <sz val="8"/>
        <color indexed="62"/>
        <rFont val="Calibri"/>
        <family val="2"/>
        <scheme val="minor"/>
      </rPr>
      <t xml:space="preserve">esta tabla contiene el resumen de las </t>
    </r>
    <r>
      <rPr>
        <b/>
        <sz val="8"/>
        <color indexed="62"/>
        <rFont val="Calibri"/>
        <family val="2"/>
        <scheme val="minor"/>
      </rPr>
      <t xml:space="preserve">fichas de AVANCE/FINAL  de la ejecución </t>
    </r>
    <r>
      <rPr>
        <sz val="8"/>
        <color indexed="62"/>
        <rFont val="Calibri"/>
        <family val="2"/>
        <scheme val="minor"/>
      </rPr>
      <t xml:space="preserve">, presentada en los informes de gestión, por los equipos ejecutores de la región. Entrega las coberturas comunales actualizadas, así como avance de coberturas por unidades. </t>
    </r>
    <r>
      <rPr>
        <b/>
        <sz val="8"/>
        <color indexed="62"/>
        <rFont val="Calibri"/>
        <family val="2"/>
        <scheme val="minor"/>
      </rPr>
      <t>PARA EL FÁCIL LLENADO, SE DEBE USAR HOJA QUE ES PARTE DE CADA ARCHIVO EXCEL DE FICHA DE AVANCE POR EJECUTOR, INCLUIDA COMO HOJA OCULTA, LLAMADA "RESUMEN REGIONAL COVID-19".  SEGÚN LOS SIGUIENTES PASOS:</t>
    </r>
  </si>
  <si>
    <t>1) usar opción "Mostrar" la hoja oculta, en archivo excel del ejecutor, llamada "RESUMEN REGIONAL COVID-19".</t>
  </si>
  <si>
    <r>
      <t xml:space="preserve">2) Copiar la fila completa que resume la información del ejecutor, en la fila correspondiente del archivo de estadísticas regionales en uso. </t>
    </r>
    <r>
      <rPr>
        <b/>
        <i/>
        <sz val="8"/>
        <color indexed="62"/>
        <rFont val="Calibri"/>
        <family val="2"/>
        <scheme val="minor"/>
      </rPr>
      <t>(ojo: no pasar a llevar la fila de totales, marcada en gris, ubicada tras encabezado de las columnas, ya que contiene fórmulas de totales regionales, que se pueden borrar)</t>
    </r>
  </si>
  <si>
    <t>3) repetir pasos 1) y 2), para cada uno de los ejecutores regionales</t>
  </si>
  <si>
    <t>ESTADÍSTICAS AVANCE/FINAL REGIONAL HPV III</t>
  </si>
  <si>
    <t>INFORME:</t>
  </si>
  <si>
    <t>avance</t>
  </si>
  <si>
    <t>final</t>
  </si>
  <si>
    <t>x</t>
  </si>
  <si>
    <t>AÑO:</t>
  </si>
  <si>
    <t>PRINCIPALES OBSERVACIONES Y CONCLUSIONES REGIONALES A ESTADÍSTICAS</t>
  </si>
  <si>
    <t>IDENTIFICACIÓN</t>
  </si>
  <si>
    <t>COBERTURAS PARTICIPANTE LICEOS HPV</t>
  </si>
  <si>
    <t>RRHH</t>
  </si>
  <si>
    <t>SISTEMA DE DETECCIÓN</t>
  </si>
  <si>
    <t>RESUMEN ACCIONES PREVENTIVAS</t>
  </si>
  <si>
    <t>RESUMEN ACCIONES DE APOYO ESPECIALIZADO</t>
  </si>
  <si>
    <t>ÁREA: EVALUACIÓN DESEMPEÑO EJECUTOR - INSUMOS INFORME EJECUCIÓN</t>
  </si>
  <si>
    <t>HRS aporte local EED</t>
  </si>
  <si>
    <t>Total horas EED</t>
  </si>
  <si>
    <t>N° HRS &gt; 2 años (o inicio proyecto)</t>
  </si>
  <si>
    <t>% HRS &gt; 2 años (o inicio proyecto)</t>
  </si>
  <si>
    <t>INDICE RRHH FINAL</t>
  </si>
  <si>
    <t>PROFESIONALES EED</t>
  </si>
  <si>
    <t xml:space="preserve">APLICACIÓN 1ºEM </t>
  </si>
  <si>
    <t>TOTAL</t>
  </si>
  <si>
    <t>DIMENSIONES  DE EVALUACIÓN</t>
  </si>
  <si>
    <t>ÍTEMS</t>
  </si>
  <si>
    <t>A. CUMPLIMIENTO METODOLOGÍA Y ACCIONES CON MODELO DE INTERVENCIÓN Y PROGRAMACIÓN ANUAL</t>
  </si>
  <si>
    <t>B.  ADECUACIÓN RRHH, FINANCIEROS, MATERIALES PARA DESARROLLO DEL PROGRAMA</t>
  </si>
  <si>
    <t>informe de gestión da cuenta de la ejecución, según modelo de intervención y programación aprobada, en la forma como en los contenidos presentados</t>
  </si>
  <si>
    <t>SEGUIMIENTO ESTADO INFORME EJECUCIÓN JUNAEB</t>
  </si>
  <si>
    <t>Liceos</t>
  </si>
  <si>
    <t xml:space="preserve">Matrícula </t>
  </si>
  <si>
    <t>Nº Profesores</t>
  </si>
  <si>
    <t>Nº Padres y Ap. (80% )</t>
  </si>
  <si>
    <t>Nº profesionales equipo</t>
  </si>
  <si>
    <t>Nº profesionales a honorarios</t>
  </si>
  <si>
    <t>% profesionales a honorarios</t>
  </si>
  <si>
    <t>TOTAL ESTUDIANTES</t>
  </si>
  <si>
    <t>CATEGORÍAS</t>
  </si>
  <si>
    <t>UNIDADES</t>
  </si>
  <si>
    <t xml:space="preserve">B.1. PRESUPUESTO: aportes locales </t>
  </si>
  <si>
    <t>B.2. RRHH Y HORAS LICEOS</t>
  </si>
  <si>
    <t>REG.</t>
  </si>
  <si>
    <t>COMUNA</t>
  </si>
  <si>
    <t>EJECUTOR</t>
  </si>
  <si>
    <t xml:space="preserve">SECTOR </t>
  </si>
  <si>
    <t>AÑO INICIO PROYECTO</t>
  </si>
  <si>
    <t>Nº LICEOS</t>
  </si>
  <si>
    <t>LICEOS PÚBLICOS</t>
  </si>
  <si>
    <t>7ºEB</t>
  </si>
  <si>
    <t>8ºEB</t>
  </si>
  <si>
    <t>1ºEM</t>
  </si>
  <si>
    <t>2ºEM</t>
  </si>
  <si>
    <t>3ºEM</t>
  </si>
  <si>
    <t>4ºEM</t>
  </si>
  <si>
    <t>TOT</t>
  </si>
  <si>
    <t>%</t>
  </si>
  <si>
    <t>APLICADOS</t>
  </si>
  <si>
    <t>PROGRAMADOS PARA ASISTIR</t>
  </si>
  <si>
    <t>ASISTEN AL MENOS A 1 ACTIVIDAD</t>
  </si>
  <si>
    <t>N° ASISTENCIA IGUAL O MAYOR A 70%</t>
  </si>
  <si>
    <t>%° ASISTENCIA IGUAL O MAYOR A 70%</t>
  </si>
  <si>
    <t>N° TALLERES PROGRAMADOS</t>
  </si>
  <si>
    <t>N° TALLERES REALIZADOS</t>
  </si>
  <si>
    <t>N° SESIONES TALLERES PREVENTIVOS PROGRAMADAS</t>
  </si>
  <si>
    <t>N° SESIONES TALLERES PREVENTIVOS REALIZADAS</t>
  </si>
  <si>
    <t>% SESIONES REALIZADAS</t>
  </si>
  <si>
    <t>1) Con Riesgo crítico PSC-Y</t>
  </si>
  <si>
    <t>2) Con Riesgo crítico SEI</t>
  </si>
  <si>
    <t>9) Otro</t>
  </si>
  <si>
    <t>TOTAL DERIVADOS (con criterio)</t>
  </si>
  <si>
    <t>TOTAL ATENDIDOS</t>
  </si>
  <si>
    <t>% ATENDIDOS SOBRE DERIVADOS</t>
  </si>
  <si>
    <t>Total mentores</t>
  </si>
  <si>
    <t>Mentores de la Comunidad educativa</t>
  </si>
  <si>
    <t>NOTA EV. INFORME</t>
  </si>
  <si>
    <t>A. Cumplimiento metodología/acciones con modelo y programación anual</t>
  </si>
  <si>
    <t>B.  Adecuación RRHH, financieros, materiales desarrollo del Programa</t>
  </si>
  <si>
    <t xml:space="preserve">A.1.   EJECUCIÓN DE UNIDADES Y ACCIONES ADECUADO A PROGRAMACIÓN Y MODELO </t>
  </si>
  <si>
    <t xml:space="preserve">A.2.   CONTINUIDAD PARTICIPANTES: LICEOS EN PARE PEEE, CON CONTINUIDAD DE INTERVENCIÓN ES ADECUADO. </t>
  </si>
  <si>
    <t>B.1. PRESUPUESTO: aportes locales</t>
  </si>
  <si>
    <t>PROMOCIÓN</t>
  </si>
  <si>
    <t>PREVENCIÓN : ACCIONES FOCALIZADAS</t>
  </si>
  <si>
    <t>APOYOS ESPECIALIZADOS</t>
  </si>
  <si>
    <t>DESARROLLO DE RED DE APOYO LOCAL AL PROGRAMA</t>
  </si>
  <si>
    <t>EVALUACIÓN Y SEGUIMIENTO</t>
  </si>
  <si>
    <t>SI</t>
  </si>
  <si>
    <t>PARCIALMENTE</t>
  </si>
  <si>
    <t>NO, REQUIERE MODIFICACIÓN</t>
  </si>
  <si>
    <t>Mantiene estado de aprobación anterior</t>
  </si>
  <si>
    <t>Modifica Estado de aprobación Anterior</t>
  </si>
  <si>
    <t>*</t>
  </si>
  <si>
    <t>Nº TALLERES PROGRAMADOS</t>
  </si>
  <si>
    <t xml:space="preserve">RIESGO </t>
  </si>
  <si>
    <t>Reg</t>
  </si>
  <si>
    <t xml:space="preserve">COMUNA: </t>
  </si>
  <si>
    <t>Nº TP</t>
  </si>
  <si>
    <r>
      <t xml:space="preserve">Descripción: </t>
    </r>
    <r>
      <rPr>
        <sz val="8"/>
        <color indexed="62"/>
        <rFont val="Calibri"/>
        <family val="2"/>
        <scheme val="minor"/>
      </rPr>
      <t>esta tabla contiene una tabla de evaluación cualitativa del desempeño administrativo y financiero de los ejecutores regionales. Se sugiere su llenado por la Unidad de Recursos  Regional y/o en conjunto con los coordinadores regionales involucrados  en cada proyecto local. El llenado de los datos de identificación del ejecutor provienen de la Hoja de RESUMEN REGIONAL de proyectos, de este archivo.  Se deben llenar las celdas correspondientes solamente. El resto de la planilla va protegida, para asegurar los cálculos y promedios por ejecutor y regionales que facilitarán su interpretación.</t>
    </r>
  </si>
  <si>
    <t xml:space="preserve">EVALUACIÓN CUALITATIVA DESEMPEÑO ADMINISTRATIVO FINANCIERO EJECUTORES PROGRAMA HPV </t>
  </si>
  <si>
    <t>REG</t>
  </si>
  <si>
    <t>INFORME</t>
  </si>
  <si>
    <t>QUIEN(ES) EVALÚA(N)</t>
  </si>
  <si>
    <t>FECHA</t>
  </si>
  <si>
    <t>EVALUACIÓN GESTIÓN ADMINISTRATIVA Y FINANCIERA</t>
  </si>
  <si>
    <t xml:space="preserve"> *(para descripción conceptos de evaluación, ver tabla al final de esta hoja)</t>
  </si>
  <si>
    <t>año:</t>
  </si>
  <si>
    <t>MARCAR CON UNA" X " CASILLA QUE CORRESPONDA según evaluación</t>
  </si>
  <si>
    <t>nivel de cumplimiento de plazos rendiciones</t>
  </si>
  <si>
    <t>calidad y pertinencia de rendiciones y respaldos</t>
  </si>
  <si>
    <t>capacidad de resolución de problemas presentados</t>
  </si>
  <si>
    <t>existen situaciones pendientes periodo/año anterior</t>
  </si>
  <si>
    <t>pendientes</t>
  </si>
  <si>
    <t>observaciones</t>
  </si>
  <si>
    <t>X</t>
  </si>
  <si>
    <t>EJECUTOR:</t>
  </si>
  <si>
    <t>AÑO INICIO</t>
  </si>
  <si>
    <r>
      <t>APRECIACIÓN GENERAL DESEMPEÑO</t>
    </r>
    <r>
      <rPr>
        <sz val="6"/>
        <color indexed="8"/>
        <rFont val="Calibri"/>
        <family val="2"/>
        <scheme val="minor"/>
      </rPr>
      <t xml:space="preserve"> (SEGÚN INFORMACIÓN INGRESADA)</t>
    </r>
  </si>
  <si>
    <t>Suficiente</t>
  </si>
  <si>
    <t>Adecuado</t>
  </si>
  <si>
    <t>Insuficiente</t>
  </si>
  <si>
    <t>NO</t>
  </si>
  <si>
    <t>pagos</t>
  </si>
  <si>
    <t>rendiciones</t>
  </si>
  <si>
    <t>informes</t>
  </si>
  <si>
    <t>VºBº regional</t>
  </si>
  <si>
    <t>OTRO</t>
  </si>
  <si>
    <t>% ADECUADO + SUFICIENTE</t>
  </si>
  <si>
    <t>% INSUFICIENTE</t>
  </si>
  <si>
    <r>
      <t xml:space="preserve">CONCEPTOS DE EVALUACIÓN </t>
    </r>
    <r>
      <rPr>
        <b/>
        <sz val="7"/>
        <color indexed="40"/>
        <rFont val="Calibri"/>
        <family val="2"/>
        <scheme val="minor"/>
      </rPr>
      <t>*</t>
    </r>
  </si>
  <si>
    <t>Evaluación ejecutor de gestión de recursos traspasados: cumplimiento de plazos rendiciones, calidad y pertinencia de rendiciones y respaldos y capacidad en resolución de problemas presentados</t>
  </si>
  <si>
    <t>CONCEPTO</t>
  </si>
  <si>
    <t>DESCRIPCIÓN</t>
  </si>
  <si>
    <t>ADECUADO</t>
  </si>
  <si>
    <t>Cumple plenamente con el Criterio Ideal, según requisitos establecidos en convenio y Manual de Rendición JUNAEB.</t>
  </si>
  <si>
    <t>SUFICIENTE</t>
  </si>
  <si>
    <t>Cumple con el Criterio Ideal en gran medida salvo insuficiencias menores, según requisitos establecidos en convenio y Manual de Rendición JUNAEB.</t>
  </si>
  <si>
    <t>INSUFICIENTE</t>
  </si>
  <si>
    <t>Cumple deficientemente con el criterio ideal, se observan grandes deficiencias, según requisitos establecidos en convenio y Manual de Rendición JUNAEB..</t>
  </si>
  <si>
    <r>
      <t xml:space="preserve">Descripción: </t>
    </r>
    <r>
      <rPr>
        <sz val="8"/>
        <color indexed="62"/>
        <rFont val="Calibri"/>
        <family val="2"/>
        <scheme val="minor"/>
      </rPr>
      <t xml:space="preserve">esta tabla contiene RESUMEN DE VARIABLES DE EVALUACIÓN DE DESEMPEÑO para los ejecutores vigentes, extraído de la Evaluación Informe de Gestión Final, Evaluación desempeño administrativo y financiero y Evaluación del Sistema Informático sobre poblamiento Instrumentos de detección HPV, para el año en curso y fecha del informe de desempeño (esta es la única variable que es llenada adicionalmente).
Busca ser un insumo para la evaluaciópn de desempeño por ejecutor, entregando el resumen de variables de evaluación que el nivel Regional registra en el proceso final de año y que serán parte del proceso institucional de evaluación de esta variable.
</t>
    </r>
  </si>
  <si>
    <t xml:space="preserve">EVALUACIÓN DE DESEMPEÑO ANUAL - EQUIPOS EJECUTORES HPV </t>
  </si>
  <si>
    <t>RESPONSABLE EVALUACIÓN (CARGO/ NOMBRE)</t>
  </si>
  <si>
    <t>&lt;50%</t>
  </si>
  <si>
    <t>Deficiente</t>
  </si>
  <si>
    <t>AVANCE</t>
  </si>
  <si>
    <t>&lt;70%</t>
  </si>
  <si>
    <t>Regular</t>
  </si>
  <si>
    <t>FINAL</t>
  </si>
  <si>
    <t>&lt;90%</t>
  </si>
  <si>
    <t>Bueno</t>
  </si>
  <si>
    <t>CATEGORÍAS DESEMP ADM FIN</t>
  </si>
  <si>
    <t>&gt;=90%</t>
  </si>
  <si>
    <t>Excelente</t>
  </si>
  <si>
    <t>100% – 90% =Excelente      89% –70%  = Bueno       69%- 50%  = Regular      49% - 0%  = Deficiente</t>
  </si>
  <si>
    <t>100% = suficiente       70%  = Adecuado      49% = nsuficiente      0%  = Sin información</t>
  </si>
  <si>
    <t>Número obtenido indicador cambio positivo en escuela. Se convierte a % . VALOR OBTENIDO/ VALOR ESTANDAR(3,76)* 100. Si el valor supera a 100%, se considera como 100%</t>
  </si>
  <si>
    <t>suficiente</t>
  </si>
  <si>
    <t>Desempeño TÉCNICO</t>
  </si>
  <si>
    <t xml:space="preserve">SATISFACCION USUARIA ANUAL </t>
  </si>
  <si>
    <t>DESEMPEÑO TOTAL</t>
  </si>
  <si>
    <t>1.- Evaluación desempeño técnico: calificación informes de gestión</t>
  </si>
  <si>
    <r>
      <t xml:space="preserve">2.- Nivel cumplimiento sistema informático: % de digitación/poblamiento en sistema informático de instrumentos en relación a matricula
</t>
    </r>
    <r>
      <rPr>
        <i/>
        <sz val="10"/>
        <rFont val="Calibri"/>
        <family val="2"/>
        <scheme val="minor"/>
      </rPr>
      <t>LLENAR CELDAS</t>
    </r>
    <r>
      <rPr>
        <i/>
        <sz val="10"/>
        <color rgb="FF00CCFF"/>
        <rFont val="Calibri"/>
        <family val="2"/>
        <scheme val="minor"/>
      </rPr>
      <t xml:space="preserve"> CELESTES</t>
    </r>
    <r>
      <rPr>
        <i/>
        <sz val="10"/>
        <rFont val="Calibri"/>
        <family val="2"/>
        <scheme val="minor"/>
      </rPr>
      <t>, SEGÚN ESTADO SISTEMA INFORMÁTICO</t>
    </r>
    <r>
      <rPr>
        <sz val="10"/>
        <color rgb="FF0070C0"/>
        <rFont val="Calibri"/>
        <family val="2"/>
        <scheme val="minor"/>
      </rPr>
      <t>.</t>
    </r>
  </si>
  <si>
    <t>Desempeño TECNICO total</t>
  </si>
  <si>
    <t>1.- evaluación cualitativa del desempeño administrativo y financiero</t>
  </si>
  <si>
    <t>Desempeño ADMINISTRATIVO Y FINANCIERO total</t>
  </si>
  <si>
    <t>1.-  Satisfacción usuaria en dimensión cambio positivo global</t>
  </si>
  <si>
    <t>SATISFACCIÓN USUARIA total</t>
  </si>
  <si>
    <t>insuficiente</t>
  </si>
  <si>
    <t>Sin información</t>
  </si>
  <si>
    <t>Promedio nacional 2022=3,65</t>
  </si>
  <si>
    <t>% CUMPLIMIENTO</t>
  </si>
  <si>
    <t>1º EM</t>
  </si>
  <si>
    <t>% CUMPLIMIENTO AVANCE</t>
  </si>
  <si>
    <t>Para obtener información de cambio positivo, debe traer dato de sistema de reportería on line</t>
  </si>
  <si>
    <t>promedio:</t>
  </si>
  <si>
    <t>MATRIC</t>
  </si>
  <si>
    <t>DIGITADO</t>
  </si>
  <si>
    <t>S/I</t>
  </si>
  <si>
    <t>sistema informático</t>
  </si>
  <si>
    <t>&lt;1</t>
  </si>
  <si>
    <t>&gt;1</t>
  </si>
  <si>
    <t>INSTRUMENTO DE VERIFICACIÓN INDICADOR. CONSOLIDADO REGIONAL.
DIMENSION DE CALIDAD: COMPETENCIA PROFESIONAL. EQUIPOS EJECUTORES HPV.-
PROGRAMA: HABILIDADES PARA LA VIDA</t>
  </si>
  <si>
    <t>región:</t>
  </si>
  <si>
    <t>año</t>
  </si>
  <si>
    <t>PROGR.</t>
  </si>
  <si>
    <t>HPV III</t>
  </si>
  <si>
    <t>ÁREAS DE EVALUACIÓN:</t>
  </si>
  <si>
    <t>NOTAS DE EVALUACIÓN</t>
  </si>
  <si>
    <t>PROMEDIO REGIONAL POR ÁREA</t>
  </si>
  <si>
    <t xml:space="preserve">1. COORDINACIÓN EFICIENTE: El equipo cuenta con responsable comunal que:
a. garantiza la gestión técnica y administrativa, la coordinación con las instancias responsables de salud y educación, además del seguimiento y evaluación del programa. 
b. Tiene continuidad durante todo el tiempo de ejecución.
c. Comparte los fundamentos del programa y su énfasis en lo promocional y preventivo.
</t>
  </si>
  <si>
    <r>
      <t>2.</t>
    </r>
    <r>
      <rPr>
        <sz val="7"/>
        <color rgb="FF002060"/>
        <rFont val="Times New Roman"/>
        <family val="1"/>
      </rPr>
      <t xml:space="preserve">     </t>
    </r>
    <r>
      <rPr>
        <sz val="8"/>
        <color rgb="FF002060"/>
        <rFont val="Calibri"/>
        <family val="2"/>
      </rPr>
      <t>EXPERTICIA EN EL ÁMBITO DE INTERVENCIÓN: El resto del equipo estable, está constituido por un equipo básico mínimo, con un perfil técnico específico, con experiencia y conocimiento, en los siguientes ámbitos:
a. Desarrollo psicosocial, promoción y prevención en salud mental
b. Nivel de competencia en el ámbito del sistema escolar.
c. Trabajo comunitario e intersectorial.
d. Capacidad para evaluar riesgo psicosocial  en niños y manejo de técnicas de intervención psicosocial y trastornos de salud mental dentro del sistema escolar.
e. Competencias en gestión y seguimiento de programas y metodologías de evaluación cuantitativa y cualitativa.
f. Manejo computacional y conocimiento informático a nivel usuario.</t>
    </r>
  </si>
  <si>
    <r>
      <t>3.</t>
    </r>
    <r>
      <rPr>
        <sz val="7"/>
        <color rgb="FF002060"/>
        <rFont val="Times New Roman"/>
        <family val="1"/>
      </rPr>
      <t xml:space="preserve">     </t>
    </r>
    <r>
      <rPr>
        <sz val="8"/>
        <color rgb="FF002060"/>
        <rFont val="Calibri"/>
        <family val="2"/>
      </rPr>
      <t xml:space="preserve">PERFIL ADECUADO AL MODELO: incluye dentro de sus integrantes </t>
    </r>
    <r>
      <rPr>
        <b/>
        <sz val="8"/>
        <color rgb="FF002060"/>
        <rFont val="Calibri"/>
        <family val="2"/>
      </rPr>
      <t>a lo menos un profesional</t>
    </r>
    <r>
      <rPr>
        <sz val="8"/>
        <color rgb="FF002060"/>
        <rFont val="Calibri"/>
        <family val="2"/>
      </rPr>
      <t xml:space="preserve"> de la salud mental (psicólogo), a lo menos con 44 hrs. Semanales, continuos en el año. Además, incorpora profesional de educación (psicopedagogo, profesor y/o orientador). Estos profesionales cuentan con experiencia de trabajo en sistema escolar. </t>
    </r>
  </si>
  <si>
    <r>
      <t>4.</t>
    </r>
    <r>
      <rPr>
        <sz val="7"/>
        <color rgb="FF002060"/>
        <rFont val="Times New Roman"/>
        <family val="1"/>
      </rPr>
      <t xml:space="preserve">     </t>
    </r>
    <r>
      <rPr>
        <sz val="8"/>
        <color rgb="FF002060"/>
        <rFont val="Calibri"/>
        <family val="2"/>
      </rPr>
      <t xml:space="preserve">CONTINUIDAD: Las horas del equipo estable, están asignadas a lo menos en un 60 % a profesionales que son parte del equipo por más de dos años o desde el inicio del proyecto, si el proyecto es más nuevo. </t>
    </r>
  </si>
  <si>
    <t>PROMEDIO POR PROYECTO:</t>
  </si>
  <si>
    <t>USAR LA SIGUIENTE ESCALA DE NOTAS:</t>
  </si>
  <si>
    <t>NOTA</t>
  </si>
  <si>
    <t>Nota 7</t>
  </si>
  <si>
    <t xml:space="preserve">OPTIMO </t>
  </si>
  <si>
    <t>Cumple plenamente con el Criterio Ideal.</t>
  </si>
  <si>
    <t>Nota 5</t>
  </si>
  <si>
    <t>REGULAR</t>
  </si>
  <si>
    <t>Cumple con el Criterio Ideal en gran medida salvo insuficiencias menores.</t>
  </si>
  <si>
    <t>Nota 3</t>
  </si>
  <si>
    <t>DEFICIENTE</t>
  </si>
  <si>
    <t>Cumple parcialmente con el criterio ideal, se observan grandes deficiencias</t>
  </si>
  <si>
    <t>Nota  0</t>
  </si>
  <si>
    <t>NO CALIFICA</t>
  </si>
  <si>
    <t>No cumple con el criterio Ideal en ninguna medida</t>
  </si>
  <si>
    <r>
      <t xml:space="preserve">Observaciones: 
- Este Formulario HpV se incluye dentro de las estadísticas Regionales de Avance y Final, para autogeneración
- Llenado es sólo en Nombre de comuna. El resto de la hoja está protegida para evitar problemas en fórmulas incorporadas
</t>
    </r>
    <r>
      <rPr>
        <b/>
        <sz val="8"/>
        <color theme="5" tint="-0.249977111117893"/>
        <rFont val="Calibri"/>
        <family val="2"/>
        <scheme val="minor"/>
      </rPr>
      <t>- iNGRESANDO NOMBRE DE COMUNA SE GENERAN LOS DATOS DE DESEMPEÑO, SI SE HAN INGRESADO ANTERIORMENTE. COPIE LA HOJA Y GENERE TANTAS FICHAS COMO EJECUTORES HAYA INGRESADO EN LA ESTADÍSTICA</t>
    </r>
  </si>
  <si>
    <t>ACTUALIZADO 2020 HPV 3</t>
  </si>
  <si>
    <t>REGION</t>
  </si>
  <si>
    <t>año inicio</t>
  </si>
  <si>
    <t>meses ejecución</t>
  </si>
  <si>
    <t>ejecutor</t>
  </si>
  <si>
    <t>SECTOR</t>
  </si>
  <si>
    <t>Categoría de desempeño</t>
  </si>
  <si>
    <t>ALGARROBO</t>
  </si>
  <si>
    <t/>
  </si>
  <si>
    <t>100 – 90</t>
  </si>
  <si>
    <t>ALHUÉ</t>
  </si>
  <si>
    <t>&gt;=70%</t>
  </si>
  <si>
    <t>89 –70</t>
  </si>
  <si>
    <t xml:space="preserve">                                                                                            REGISTRO</t>
  </si>
  <si>
    <t>Codigo: R-DSE-SS.MM.001</t>
  </si>
  <si>
    <t xml:space="preserve">Versión Nº 00     </t>
  </si>
  <si>
    <t>ALTO BIOBIO</t>
  </si>
  <si>
    <t>&gt;=50%</t>
  </si>
  <si>
    <t>69- 50</t>
  </si>
  <si>
    <t xml:space="preserve">                         PAUTA DE EVALUACION DE DESEMPEÑO EJECUTORES -  HPV</t>
  </si>
  <si>
    <t>ALTO DEL CARMEN</t>
  </si>
  <si>
    <t>49 - 0</t>
  </si>
  <si>
    <t>ALTO HOSPICIO</t>
  </si>
  <si>
    <t>ILUSTRE MUNICIPALIDAD DE ALTO HOSPICIO</t>
  </si>
  <si>
    <t>ANCUD</t>
  </si>
  <si>
    <t>ANDACOLLO</t>
  </si>
  <si>
    <t>ANGOL</t>
  </si>
  <si>
    <t>I. ANTECEDENTES GENERALES</t>
  </si>
  <si>
    <t>ANTÁRTICA</t>
  </si>
  <si>
    <t>Comuna</t>
  </si>
  <si>
    <t>Región:</t>
  </si>
  <si>
    <t>ANTOFAGASTA</t>
  </si>
  <si>
    <t>CORPORACION MUNICIPAL DE DESARROLLO SOCIAL</t>
  </si>
  <si>
    <t>Entidad Ejecutora</t>
  </si>
  <si>
    <t>ANTUCO</t>
  </si>
  <si>
    <t>Periodo evaluado:</t>
  </si>
  <si>
    <t>ARAUCO</t>
  </si>
  <si>
    <t>PROGRAMA</t>
  </si>
  <si>
    <t>ARICA 2</t>
  </si>
  <si>
    <t>Nombre Responsable de evaluación</t>
  </si>
  <si>
    <t xml:space="preserve">Unidad/área DR </t>
  </si>
  <si>
    <t>ARICA</t>
  </si>
  <si>
    <t>UNIVERSIDAD DE TARAPACA</t>
  </si>
  <si>
    <t>AYSÉN</t>
  </si>
  <si>
    <t>ILUSTREMUNICIPALIDADDEAYESEN</t>
  </si>
  <si>
    <t>BUIN</t>
  </si>
  <si>
    <t xml:space="preserve">II.  CATEGORÍAS DE EVALUACION </t>
  </si>
  <si>
    <t>BULNES</t>
  </si>
  <si>
    <t>CABILDO</t>
  </si>
  <si>
    <t>CABO DE HORNOS</t>
  </si>
  <si>
    <t>CABRERO</t>
  </si>
  <si>
    <t>CALAMA</t>
  </si>
  <si>
    <t>CALBUCO</t>
  </si>
  <si>
    <t>CALDERA</t>
  </si>
  <si>
    <t xml:space="preserve"> III.- EVALUACION DE CUMPLIMIENTO</t>
  </si>
  <si>
    <t>LA CALERA</t>
  </si>
  <si>
    <t>Municipalidad de La Calera, Departamento de Salud Municipal</t>
  </si>
  <si>
    <t>HPV I</t>
  </si>
  <si>
    <r>
      <t xml:space="preserve">Desempeño TECNICO </t>
    </r>
    <r>
      <rPr>
        <sz val="10"/>
        <color theme="0"/>
        <rFont val="Calibri"/>
        <family val="2"/>
        <scheme val="minor"/>
      </rPr>
      <t>(AVANCE= 65% FINAL=60%)</t>
    </r>
  </si>
  <si>
    <t>Verificador</t>
  </si>
  <si>
    <t>CALERA DE TANGO</t>
  </si>
  <si>
    <r>
      <t xml:space="preserve">1.- </t>
    </r>
    <r>
      <rPr>
        <b/>
        <sz val="8"/>
        <color theme="1"/>
        <rFont val="Calibri"/>
        <family val="2"/>
        <scheme val="minor"/>
      </rPr>
      <t>Evaluación desempeño técnico</t>
    </r>
    <r>
      <rPr>
        <sz val="8"/>
        <color theme="1"/>
        <rFont val="Calibri"/>
        <family val="2"/>
        <scheme val="minor"/>
      </rPr>
      <t xml:space="preserve">: </t>
    </r>
    <r>
      <rPr>
        <sz val="7"/>
        <color theme="1"/>
        <rFont val="Calibri"/>
        <family val="2"/>
        <scheme val="minor"/>
      </rPr>
      <t>corresponde a la calificación de informes de gestión, recogidas por JUNAEB  ( % cumplimiento según máximo 7 = 100%)</t>
    </r>
  </si>
  <si>
    <t>Estadísticas Regionales</t>
  </si>
  <si>
    <t>CALLE LARGA</t>
  </si>
  <si>
    <r>
      <t xml:space="preserve">2.- </t>
    </r>
    <r>
      <rPr>
        <b/>
        <sz val="8"/>
        <color theme="1"/>
        <rFont val="Calibri"/>
        <family val="2"/>
        <scheme val="minor"/>
      </rPr>
      <t>Nivel cumplimiento sistema informático</t>
    </r>
    <r>
      <rPr>
        <sz val="8"/>
        <color theme="1"/>
        <rFont val="Calibri"/>
        <family val="2"/>
        <scheme val="minor"/>
      </rPr>
      <t>:</t>
    </r>
    <r>
      <rPr>
        <sz val="7"/>
        <color theme="1"/>
        <rFont val="Calibri"/>
        <family val="2"/>
        <scheme val="minor"/>
      </rPr>
      <t xml:space="preserve"> % de digitación/poblamiento en sistema informático de instrumentos en relación a matricula.  (cumplimiento según % del esperado)</t>
    </r>
  </si>
  <si>
    <t>CAMARONES</t>
  </si>
  <si>
    <t>TOTAL EVALUACIÓN  DESEMPEÑO TÉCNICO</t>
  </si>
  <si>
    <t>CAMIÑA</t>
  </si>
  <si>
    <t>CANELA</t>
  </si>
  <si>
    <t>EVALUACIÓN ADMINISTRATIVO - FINANCIERA
(AVANCE= 35% FINAL= 30%)</t>
  </si>
  <si>
    <t xml:space="preserve">TOTAL </t>
  </si>
  <si>
    <t>CAÑETE</t>
  </si>
  <si>
    <r>
      <t xml:space="preserve">1.- </t>
    </r>
    <r>
      <rPr>
        <b/>
        <sz val="10"/>
        <color theme="1"/>
        <rFont val="Calibri"/>
        <family val="2"/>
        <scheme val="minor"/>
      </rPr>
      <t>evaluación cualitativa del desempeño administrativo y financiero</t>
    </r>
  </si>
  <si>
    <t>CARAHUE</t>
  </si>
  <si>
    <t>TOTAL EVALUACIÓN  DESEMPEÑO ADMINISTRATIVO FINANCIERO</t>
  </si>
  <si>
    <t>CARTAGENA</t>
  </si>
  <si>
    <t>CASABLANCA</t>
  </si>
  <si>
    <t>RESULTADOS DE SATISFACCION USUARIA ANUAL 
( AVANCE= 0%  FINAL= 10%)</t>
  </si>
  <si>
    <t>CASTRO</t>
  </si>
  <si>
    <t>1.-  Satisfacción usuaria en dimensión cambio positivo Global</t>
  </si>
  <si>
    <t>CATEMU</t>
  </si>
  <si>
    <t>TOTAL EVALUACIÓN SATISFACCIÓN USUARIA</t>
  </si>
  <si>
    <t>CAUQUENES</t>
  </si>
  <si>
    <t>CERRILLOS</t>
  </si>
  <si>
    <t xml:space="preserve">                                        IV. RESUMEN</t>
  </si>
  <si>
    <t>CERRO NAVIA</t>
  </si>
  <si>
    <t>CATEGORÍA</t>
  </si>
  <si>
    <t>CHAITÉN</t>
  </si>
  <si>
    <t>EVALUACIÓN DE DESEMPEÑO TOTAL</t>
  </si>
  <si>
    <t>CHANCO</t>
  </si>
  <si>
    <t>CHAÑARAL</t>
  </si>
  <si>
    <t>OBSERVACIONES Y CONCLUSIONES JUNAEB</t>
  </si>
  <si>
    <t>CHÉPICA</t>
  </si>
  <si>
    <t>CHIGUAYANTE</t>
  </si>
  <si>
    <t>HPV II</t>
  </si>
  <si>
    <t>CHILE CHICO</t>
  </si>
  <si>
    <t>CHILLÁN</t>
  </si>
  <si>
    <t>MUNICIPALIDAD DE CHILLÁN DEPARTAMENTO DE EDUCACIÓN</t>
  </si>
  <si>
    <t>CHILLÁN VIEJO</t>
  </si>
  <si>
    <t>CHIMBARONGO</t>
  </si>
  <si>
    <t>CHOLCHOL</t>
  </si>
  <si>
    <t>CHONCHI</t>
  </si>
  <si>
    <t>CISNES</t>
  </si>
  <si>
    <t>COBQUECURA</t>
  </si>
  <si>
    <t>COCHAMÓ</t>
  </si>
  <si>
    <t>COCHRANE</t>
  </si>
  <si>
    <t>CODEGUA</t>
  </si>
  <si>
    <t>COELEMU</t>
  </si>
  <si>
    <t>COIHUECO</t>
  </si>
  <si>
    <t>CONCON</t>
  </si>
  <si>
    <t>CONSTITUCIÓN</t>
  </si>
  <si>
    <t>CONTULMO</t>
  </si>
  <si>
    <t>COPIAPÓ</t>
  </si>
  <si>
    <t>COQUIMBO</t>
  </si>
  <si>
    <t>COINCO</t>
  </si>
  <si>
    <t>COLBÚN</t>
  </si>
  <si>
    <t>COLCHANE</t>
  </si>
  <si>
    <t>COLINA</t>
  </si>
  <si>
    <t>COLLIPULLI</t>
  </si>
  <si>
    <t>COLTAUCO</t>
  </si>
  <si>
    <t>COMBARBALÁ</t>
  </si>
  <si>
    <t>CONCEPCIÓN</t>
  </si>
  <si>
    <t>CORONEL</t>
  </si>
  <si>
    <t>CORRAL</t>
  </si>
  <si>
    <t>COYHAIQUE</t>
  </si>
  <si>
    <t>CUNCO</t>
  </si>
  <si>
    <t>CURACAUTÍN</t>
  </si>
  <si>
    <t>CURACAVÍ</t>
  </si>
  <si>
    <t>CURACO DE VELEZ</t>
  </si>
  <si>
    <t>CURANILAHUE</t>
  </si>
  <si>
    <t>CURARREHUE</t>
  </si>
  <si>
    <t>CUREPTO</t>
  </si>
  <si>
    <t>CURICÓ</t>
  </si>
  <si>
    <t>ILUSTRE MUNICIPALIDAD DE CURICÓ, DEPTO DE EDUCACION.</t>
  </si>
  <si>
    <t>DALCAHUE</t>
  </si>
  <si>
    <t>DIEGO DE ALMAGRO</t>
  </si>
  <si>
    <t>DOÑIHUE</t>
  </si>
  <si>
    <t>EL BOSQUE</t>
  </si>
  <si>
    <t>EL CARMEN</t>
  </si>
  <si>
    <t>EL MONTE</t>
  </si>
  <si>
    <t>EL QUISCO</t>
  </si>
  <si>
    <t>EL TABO</t>
  </si>
  <si>
    <t>EMPEDRADO</t>
  </si>
  <si>
    <t>ERCILLA</t>
  </si>
  <si>
    <t>ESTACIÓN CENTRAL</t>
  </si>
  <si>
    <t>FLORIDA</t>
  </si>
  <si>
    <t>FREIRE</t>
  </si>
  <si>
    <t>FREIRINA</t>
  </si>
  <si>
    <t>FRESIA</t>
  </si>
  <si>
    <t>FRUTILLAR</t>
  </si>
  <si>
    <t>FUTALEUFÚ</t>
  </si>
  <si>
    <t>FUTRONO</t>
  </si>
  <si>
    <t>GALVARINO</t>
  </si>
  <si>
    <t>GENERAL LAGOS</t>
  </si>
  <si>
    <t>GORBEA</t>
  </si>
  <si>
    <t>GRANEROS</t>
  </si>
  <si>
    <t>GUAITECAS</t>
  </si>
  <si>
    <t>HIJUELAS</t>
  </si>
  <si>
    <t>HUALAIHUE</t>
  </si>
  <si>
    <t>HUALAÑE</t>
  </si>
  <si>
    <t>HUALPÉN</t>
  </si>
  <si>
    <t>HUALQUI</t>
  </si>
  <si>
    <t>HUARA</t>
  </si>
  <si>
    <t>HUASCO</t>
  </si>
  <si>
    <t>HUECHURABA</t>
  </si>
  <si>
    <t>ILLAPEL</t>
  </si>
  <si>
    <t>INDEPENDENCIA</t>
  </si>
  <si>
    <t>IQUIQUE</t>
  </si>
  <si>
    <t>ISLA DE MAIPO</t>
  </si>
  <si>
    <t>ISLA DE PASCUA</t>
  </si>
  <si>
    <t>JUAN FERNÁNDEZ</t>
  </si>
  <si>
    <t>LA CISTERNA</t>
  </si>
  <si>
    <t>LA CRUZ</t>
  </si>
  <si>
    <t>LA ESTRELLA</t>
  </si>
  <si>
    <t>LA FLORIDA</t>
  </si>
  <si>
    <t>LA FLORIDA 2</t>
  </si>
  <si>
    <t>LA GRANJA</t>
  </si>
  <si>
    <t>LA HIGUERA</t>
  </si>
  <si>
    <t>LA LIGUA</t>
  </si>
  <si>
    <t>LA PINTANA</t>
  </si>
  <si>
    <t>ILUSTRE MUNICIPALIDAD DE LA PINTANA</t>
  </si>
  <si>
    <t>LA REINA</t>
  </si>
  <si>
    <t>LA SERENA</t>
  </si>
  <si>
    <t>LA UNIÓN</t>
  </si>
  <si>
    <t>LAGO  VERDE</t>
  </si>
  <si>
    <t>LAGO RANCO</t>
  </si>
  <si>
    <t>LAGUNA BLANCA</t>
  </si>
  <si>
    <t>LAJA</t>
  </si>
  <si>
    <t>LAMPA</t>
  </si>
  <si>
    <t>LANCO</t>
  </si>
  <si>
    <t>LAS CABRAS</t>
  </si>
  <si>
    <t>LAS CONDES</t>
  </si>
  <si>
    <t>LAUTARO</t>
  </si>
  <si>
    <t>LEBU</t>
  </si>
  <si>
    <t>LICANTÉN</t>
  </si>
  <si>
    <t>LIMACHE</t>
  </si>
  <si>
    <t>LINARES</t>
  </si>
  <si>
    <t>LITUECHE</t>
  </si>
  <si>
    <t>LLAILLAY</t>
  </si>
  <si>
    <t>LLANQUIHUE</t>
  </si>
  <si>
    <t>LO BARNECHEA</t>
  </si>
  <si>
    <t>LO ESPEJO</t>
  </si>
  <si>
    <t>LO PRADO</t>
  </si>
  <si>
    <t>LOLOL</t>
  </si>
  <si>
    <t>LONCOCHE</t>
  </si>
  <si>
    <t>LONGAVÍ</t>
  </si>
  <si>
    <t>LONQUIMAY</t>
  </si>
  <si>
    <t>LOS ALAMOS</t>
  </si>
  <si>
    <t>LOS ANDES</t>
  </si>
  <si>
    <t>LOS ÁNGELES</t>
  </si>
  <si>
    <t>LOS LAGOS</t>
  </si>
  <si>
    <t>LOS MUERMOS</t>
  </si>
  <si>
    <t>LOS SAUCES</t>
  </si>
  <si>
    <t>LOS VILOS</t>
  </si>
  <si>
    <t>LOTA</t>
  </si>
  <si>
    <t>ILUSTRE MUNICIPALIDAD  DE LOTA</t>
  </si>
  <si>
    <t>LUMACO</t>
  </si>
  <si>
    <t>MACHALI</t>
  </si>
  <si>
    <t>MACUL</t>
  </si>
  <si>
    <t>MÁFIL</t>
  </si>
  <si>
    <t>MAIPÚ</t>
  </si>
  <si>
    <t>MALLOA</t>
  </si>
  <si>
    <t>MARCHIGUE</t>
  </si>
  <si>
    <t>MARÍA ELENA</t>
  </si>
  <si>
    <t>MARÍA PINTO</t>
  </si>
  <si>
    <t>MARIQUINA</t>
  </si>
  <si>
    <t>MAULE</t>
  </si>
  <si>
    <t>MAULLÍN</t>
  </si>
  <si>
    <t>MEJILLONES</t>
  </si>
  <si>
    <t>MELIPEUCO</t>
  </si>
  <si>
    <t>MELIPILLA</t>
  </si>
  <si>
    <t>CORPORACIÓN MUNICIPAL PARA LA EDUACIÓN Y SALUD MELIPILLA</t>
  </si>
  <si>
    <t>MOLINA</t>
  </si>
  <si>
    <t>ILUSTRE MUNICIPALIDAD DE MOLINA</t>
  </si>
  <si>
    <t>MONTE PATRIA</t>
  </si>
  <si>
    <t>MOSTAZAL</t>
  </si>
  <si>
    <t>MULCHÉN</t>
  </si>
  <si>
    <t>NACIMIENTO</t>
  </si>
  <si>
    <t>NANCAGUA</t>
  </si>
  <si>
    <t>NATALES</t>
  </si>
  <si>
    <t>NAVIDAD</t>
  </si>
  <si>
    <t>NEGRETE</t>
  </si>
  <si>
    <t>NINHUE</t>
  </si>
  <si>
    <t>NOGALES</t>
  </si>
  <si>
    <t>NUEVA IMPERIAL</t>
  </si>
  <si>
    <t>ILUSTRE MUNICIPALIDAD DE NUEVA IMPERIAL</t>
  </si>
  <si>
    <t>ÑIQUÉN</t>
  </si>
  <si>
    <t>ÑUÑOA</t>
  </si>
  <si>
    <t>O´HIGGINS</t>
  </si>
  <si>
    <t>OLIVAR</t>
  </si>
  <si>
    <t>OLLAGUE</t>
  </si>
  <si>
    <t>OLMUÉ</t>
  </si>
  <si>
    <t>OSORNO</t>
  </si>
  <si>
    <t>OVALLE</t>
  </si>
  <si>
    <t>ILUSTRE MUNICIPALIDAD DE OVALLE</t>
  </si>
  <si>
    <t>PADRE HURTADO</t>
  </si>
  <si>
    <t>PADRE LAS CASAS</t>
  </si>
  <si>
    <t>PAIGUANO</t>
  </si>
  <si>
    <t>PAILLACO</t>
  </si>
  <si>
    <t>PAINE</t>
  </si>
  <si>
    <t>PALENA</t>
  </si>
  <si>
    <t>PALMILLA</t>
  </si>
  <si>
    <t>PANGUIPULLI</t>
  </si>
  <si>
    <t>PANQUEHUE</t>
  </si>
  <si>
    <t>PAPUDO</t>
  </si>
  <si>
    <t>PAREDONES</t>
  </si>
  <si>
    <t>PARRAL</t>
  </si>
  <si>
    <t>PEDRO AGUIRRE CERDA</t>
  </si>
  <si>
    <t>PELARCO</t>
  </si>
  <si>
    <t>PELLUHUE</t>
  </si>
  <si>
    <t>PEMUCO</t>
  </si>
  <si>
    <t>PENCAHUE</t>
  </si>
  <si>
    <t>PENCO</t>
  </si>
  <si>
    <t>PEÑAFLOR</t>
  </si>
  <si>
    <t>ILUSTRE MUNICIPALIDAD DE PEÑAFLOR</t>
  </si>
  <si>
    <t>PEÑALOLÉN</t>
  </si>
  <si>
    <t>PERALILLO</t>
  </si>
  <si>
    <t>PERQUENCO</t>
  </si>
  <si>
    <t>PETORCA</t>
  </si>
  <si>
    <t>PEUMO</t>
  </si>
  <si>
    <t>PICA</t>
  </si>
  <si>
    <t>PICHIDEGUA</t>
  </si>
  <si>
    <t>PICHILEMU</t>
  </si>
  <si>
    <t>PINTO</t>
  </si>
  <si>
    <t>PIRQUE</t>
  </si>
  <si>
    <t>PITRUFQUÉN</t>
  </si>
  <si>
    <t>PLACILLA</t>
  </si>
  <si>
    <t>PORTEZUELO</t>
  </si>
  <si>
    <t>PORVENIR</t>
  </si>
  <si>
    <t>POZO ALMONTE</t>
  </si>
  <si>
    <t>PRIMAVERA</t>
  </si>
  <si>
    <t>PROVIDENCIA</t>
  </si>
  <si>
    <t>PUCHUNCAVÍ</t>
  </si>
  <si>
    <t>PUCÓN</t>
  </si>
  <si>
    <t>PUDAHUEL</t>
  </si>
  <si>
    <t>SERVICIO LOCAL DE EDUCACION PUBLICA BARRANCAS</t>
  </si>
  <si>
    <t>PUENTE ALTO</t>
  </si>
  <si>
    <t>CORPORACION MUNICIPAL DE EDUCACION Y SALUD Y ATENCION A MENORES</t>
  </si>
  <si>
    <t>PUENTE ALTO 2</t>
  </si>
  <si>
    <t>PUERTO MONTT</t>
  </si>
  <si>
    <t>ILUSTRE MUNICIPALIDAD DE PUERTO MONTT</t>
  </si>
  <si>
    <t>PUERTO OCTAY</t>
  </si>
  <si>
    <t>PUERTO VARAS</t>
  </si>
  <si>
    <t>PUMANQUE</t>
  </si>
  <si>
    <t>PUNITAQUI</t>
  </si>
  <si>
    <t>PUNTA ARENAS</t>
  </si>
  <si>
    <t>Universidad de Magallanes</t>
  </si>
  <si>
    <t>PUQUELDÓN</t>
  </si>
  <si>
    <t>PURÉN</t>
  </si>
  <si>
    <t>PURRANQUE</t>
  </si>
  <si>
    <t>PUTAENDO</t>
  </si>
  <si>
    <t>PUTRE</t>
  </si>
  <si>
    <t>PUYEHUE</t>
  </si>
  <si>
    <t>QUEILÉN</t>
  </si>
  <si>
    <t>QUELLÓN</t>
  </si>
  <si>
    <t>QUEMCHI</t>
  </si>
  <si>
    <t>QUILACO</t>
  </si>
  <si>
    <t>QUILICURA</t>
  </si>
  <si>
    <t>QUILLECO</t>
  </si>
  <si>
    <t>QUILLÓN</t>
  </si>
  <si>
    <t>QUILLOTA</t>
  </si>
  <si>
    <t>QUILPUÉ</t>
  </si>
  <si>
    <t>QUINCHAO</t>
  </si>
  <si>
    <t>QUINTA DE TILCOCO</t>
  </si>
  <si>
    <t>QUINTA NORMAL</t>
  </si>
  <si>
    <t>ILUSTRE MUNICIPALIDAD  DE QUINTA NORMAL</t>
  </si>
  <si>
    <t>QUINTERO</t>
  </si>
  <si>
    <t>QUIRIHUE</t>
  </si>
  <si>
    <t>RANCAGUA</t>
  </si>
  <si>
    <t>CORPORACION MUNICIPAL SERVICIOS  PUBLICOS TRASPASADOS</t>
  </si>
  <si>
    <t>RÁNQUIL</t>
  </si>
  <si>
    <t>RAUCO</t>
  </si>
  <si>
    <t>RECOLETA</t>
  </si>
  <si>
    <t>RENAICO</t>
  </si>
  <si>
    <t>RENCA</t>
  </si>
  <si>
    <t>RENGO</t>
  </si>
  <si>
    <t>REQUINOA</t>
  </si>
  <si>
    <t>RETIRO</t>
  </si>
  <si>
    <t xml:space="preserve">ILUSTRE MUNICIPALIDAD DE RETIRO </t>
  </si>
  <si>
    <t>RINCONADA</t>
  </si>
  <si>
    <t>RIO BUENO</t>
  </si>
  <si>
    <t>RÍO CLARO</t>
  </si>
  <si>
    <t>RÍO HURTADO</t>
  </si>
  <si>
    <t>RÍO IBÁÑEZ</t>
  </si>
  <si>
    <t>RÍO NEGRO</t>
  </si>
  <si>
    <t>RÍO VERDE</t>
  </si>
  <si>
    <t>ROMERAL</t>
  </si>
  <si>
    <t>SAAVEDRA</t>
  </si>
  <si>
    <t>SAGRADA FAMILIA</t>
  </si>
  <si>
    <t>SALAMANCA</t>
  </si>
  <si>
    <t>SAN ANTONIO</t>
  </si>
  <si>
    <t>I. MUNCIIPALIDAD DE SAN ANTONIO</t>
  </si>
  <si>
    <t>SAN BERNARDO</t>
  </si>
  <si>
    <t>SAN CARLOS</t>
  </si>
  <si>
    <t>SAN CLEMENTE</t>
  </si>
  <si>
    <t>SAN ESTEBAN</t>
  </si>
  <si>
    <t>SAN FABIÁN</t>
  </si>
  <si>
    <t>SAN FELIPE</t>
  </si>
  <si>
    <t>SAN FERNANDO</t>
  </si>
  <si>
    <t>SAN GREGORIO</t>
  </si>
  <si>
    <t>SAN IGNACIO</t>
  </si>
  <si>
    <t>SAN JAVIER</t>
  </si>
  <si>
    <t>SAN JOAQUÍN</t>
  </si>
  <si>
    <t>SAN JOSÉ DE MAIPO</t>
  </si>
  <si>
    <t>SAN JUAN DE LA COSTA</t>
  </si>
  <si>
    <t>SAN MIGUEL</t>
  </si>
  <si>
    <t>SAN NICOLÁS</t>
  </si>
  <si>
    <t>SAN PABLO</t>
  </si>
  <si>
    <t>SAN PEDRO</t>
  </si>
  <si>
    <t>SAN PEDRO DE ATACAMA</t>
  </si>
  <si>
    <t>SAN PEDRO DE LA PAZ</t>
  </si>
  <si>
    <t>SAN RAFAEL</t>
  </si>
  <si>
    <t>SAN RAMÓN</t>
  </si>
  <si>
    <t>SAN ROSENDO</t>
  </si>
  <si>
    <t>SAN VICENTE</t>
  </si>
  <si>
    <t>SANTA BÁRBARA</t>
  </si>
  <si>
    <t>SANTA CRUZ</t>
  </si>
  <si>
    <t>SANTA JUANA</t>
  </si>
  <si>
    <t>SANTA MARÍA</t>
  </si>
  <si>
    <t>SANTIAGO</t>
  </si>
  <si>
    <t>SANTO DOMINGO</t>
  </si>
  <si>
    <t>SIERRA GORDA</t>
  </si>
  <si>
    <t>TALAGANTE</t>
  </si>
  <si>
    <t>TALCA</t>
  </si>
  <si>
    <t>ILUSTRE MUNICIPALIDAD DE TALCA</t>
  </si>
  <si>
    <t>TALCAHUANO</t>
  </si>
  <si>
    <t>TALTAL</t>
  </si>
  <si>
    <t>TEMUCO</t>
  </si>
  <si>
    <t>TENO</t>
  </si>
  <si>
    <t>TEODORO SCHMIDT</t>
  </si>
  <si>
    <t>TIERRA AMARILLA</t>
  </si>
  <si>
    <t>TILTIL</t>
  </si>
  <si>
    <t>TIMAUKEL</t>
  </si>
  <si>
    <t>TIRÚA</t>
  </si>
  <si>
    <t>TOCOPILLA</t>
  </si>
  <si>
    <t>ILUSTRE MUNICIPAIDAD DE TOCOPILLA</t>
  </si>
  <si>
    <t>TOLTÉN</t>
  </si>
  <si>
    <t>TOMÉ</t>
  </si>
  <si>
    <t>TORRES DEL PAINE</t>
  </si>
  <si>
    <t>TORTEL</t>
  </si>
  <si>
    <t>TRAIGUÉN</t>
  </si>
  <si>
    <t>TREGUACO</t>
  </si>
  <si>
    <t>TUCAPEL</t>
  </si>
  <si>
    <t>VALDIVIA</t>
  </si>
  <si>
    <t>ILUSTRE MUNICIPALIDAD DE VALDIVIA</t>
  </si>
  <si>
    <t>VALLENAR</t>
  </si>
  <si>
    <t>VALPARAÍSO</t>
  </si>
  <si>
    <t>VICHUQUÉN</t>
  </si>
  <si>
    <t>VICTORIA</t>
  </si>
  <si>
    <t>VICUÑA</t>
  </si>
  <si>
    <t>VILCÚN</t>
  </si>
  <si>
    <t>VILLA ALEGRE</t>
  </si>
  <si>
    <t>VILLA ALEMANA</t>
  </si>
  <si>
    <t>VILLARRICA</t>
  </si>
  <si>
    <t>ILUSTRE MUNICIPALIDAD DE VILLARRICA</t>
  </si>
  <si>
    <t>VIÑA DEL MAR</t>
  </si>
  <si>
    <t>VITACURA</t>
  </si>
  <si>
    <t>YERBAS BUENAS</t>
  </si>
  <si>
    <t>ILUSTRE MUNICIPALIDAD DE YERBAS BUENAS. Departamento de Educación Municipal</t>
  </si>
  <si>
    <t>YUMBEL</t>
  </si>
  <si>
    <t>YUNGAY</t>
  </si>
  <si>
    <t>ZAPALLAR</t>
  </si>
  <si>
    <t>PAUTA LLENADO EVALUACIÓN DE DESEMPEÑO EJECUTORES HPV - FORMATOS E INSTRUCCIONES DE LLENADO</t>
  </si>
  <si>
    <r>
      <t xml:space="preserve">I. ANTECEDENTES GENERALES: </t>
    </r>
    <r>
      <rPr>
        <sz val="10"/>
        <color rgb="FF000000"/>
        <rFont val="Calibri"/>
        <family val="2"/>
      </rPr>
      <t>Identifica la Unidad de Ejecución; periodo de evaluación (avance o Final); Programa (HPV I, HPV II o HPV III y quién hace la evaluación. Es fundamental que los datos estén completos, ya que el cálculo posterior hace referencia a algunos de estos datos.</t>
    </r>
  </si>
  <si>
    <r>
      <t>II.  CATEGORÍAS DE EVALUACION</t>
    </r>
    <r>
      <rPr>
        <sz val="10"/>
        <color rgb="FF000000"/>
        <rFont val="Calibri"/>
        <family val="2"/>
      </rPr>
      <t>: Tabla de referencia para interpretar resultados. No requiere incorporar datos</t>
    </r>
  </si>
  <si>
    <r>
      <t xml:space="preserve"> III.- </t>
    </r>
    <r>
      <rPr>
        <b/>
        <sz val="10"/>
        <color rgb="FF000000"/>
        <rFont val="Calibri"/>
        <family val="2"/>
      </rPr>
      <t>EVALUACION DE CUMPLIMIENTO</t>
    </r>
    <r>
      <rPr>
        <sz val="10"/>
        <color rgb="FF000000"/>
        <rFont val="Calibri"/>
        <family val="2"/>
      </rPr>
      <t>: Describe las dimensiones y factores a Evaluar y entrega los campos en que se ingresa el % de evaluación. LLENADO ES EN LAS CELDAS CELESTES, según criterios y categorías descritas en cuadro siguiente. En HPV, se autogenera con Estadísticas regionales , en todos los campos con información</t>
    </r>
  </si>
  <si>
    <t>PONDERA SUBFACTOR</t>
  </si>
  <si>
    <t>HPV I / HPV II / HPV III</t>
  </si>
  <si>
    <t>PONDERACIÓN DIMENSIÓN</t>
  </si>
  <si>
    <t>Dimensión/indicador</t>
  </si>
  <si>
    <t>AV</t>
  </si>
  <si>
    <t>ESPECIFICACIONES DE MEDICIÓN</t>
  </si>
  <si>
    <t>SISTEMA DE REGISTRO</t>
  </si>
  <si>
    <t>OBS</t>
  </si>
  <si>
    <t>Desempeño TECNICO</t>
  </si>
  <si>
    <t>ESTANDAR AVANCE</t>
  </si>
  <si>
    <t>ESTANDAR FINAL</t>
  </si>
  <si>
    <t>FREC MEDICIÓN</t>
  </si>
  <si>
    <t>PUNTO MEDICIÓN</t>
  </si>
  <si>
    <t>1.- Evaluación desempeño técnico: corresponde a la calificación de informes de gestión, recogidas por JUNAEB.</t>
  </si>
  <si>
    <t>100% – 90% =Excelente</t>
  </si>
  <si>
    <t>nota obtenida en evaluación de informe se convierte a % . NOTA/ NOTA MÁXIMA (7) * 100</t>
  </si>
  <si>
    <t>idem AVANCE</t>
  </si>
  <si>
    <t>2 VECES AÑO</t>
  </si>
  <si>
    <t>JULIO (AVANCE) – DICIEMBRE (FINAL)</t>
  </si>
  <si>
    <t>ESTADÍSTICA AVANCE Y FINAL.</t>
  </si>
  <si>
    <t xml:space="preserve">SE OBTIENE DIRECTAMENTE DE ESTADÍSTICA REGIONAL. </t>
  </si>
  <si>
    <t>89% –70%  = Bueno</t>
  </si>
  <si>
    <t>69%- 50%  = Regular</t>
  </si>
  <si>
    <t>49% - 0%  = Deficiente</t>
  </si>
  <si>
    <t>2.- Nivel cumplimiento sistema informático: % de digitación/poblamiento en sistema informático de instrumentos (TOCA-RR y PSC) en relación a matricula.</t>
  </si>
  <si>
    <t>100% = Excelente. &gt;0%. Inicio digitación</t>
  </si>
  <si>
    <t>Poblamiento obtenido según digitación a la fecha sobre el total de matrícula</t>
  </si>
  <si>
    <t>DATO REGIONAL INCORPORADO A ESTADÍSTICA AVANCE Y FINAL.</t>
  </si>
  <si>
    <t xml:space="preserve">HABILITADO PARA LLENADO DIRECTO EN ESTADÍSTICA REGIONAL. </t>
  </si>
  <si>
    <t>0%  = Deficiente. 0%= .no inicio digitación</t>
  </si>
  <si>
    <t>EVALUACIÓN ADM - FINANCIERA</t>
  </si>
  <si>
    <t>100% = suficiente</t>
  </si>
  <si>
    <t>Categoría obtenida de pauta de evaluación cualitativa administrativo financiera; se establece % según categoría obtenida</t>
  </si>
  <si>
    <t>100% = suficiente InsuficienteExcelente</t>
  </si>
  <si>
    <t>Categoría obtenida de pauta evaluación cualitativa adm- financiera; se establece % según categoría obtenida</t>
  </si>
  <si>
    <t>PAUTA REGIONAL ANEXA A ESTADÍSTICA AVANCE Y FINAL.</t>
  </si>
  <si>
    <t>70%  = Adecuado</t>
  </si>
  <si>
    <t>49% = nsuficiente</t>
  </si>
  <si>
    <t>0%  = Sin información</t>
  </si>
  <si>
    <t>--</t>
  </si>
  <si>
    <t>1.-  Satisfacción usuaria en dimensión cambio positivo percibido en la escuela</t>
  </si>
  <si>
    <t>NO EVALUADO</t>
  </si>
  <si>
    <t>Número obtenido indicador cambio positivo en escuela. Se convierte a % . VALOR OBTENIDO/ VALOR ESTABDAR(3,76)* 100. Si el valor supera a 100%, se considera como 100%</t>
  </si>
  <si>
    <t>ANUAL</t>
  </si>
  <si>
    <t>FINAL DE AÑO (DIC)</t>
  </si>
  <si>
    <t>ESTADÍSTICA FINAL.. SÓLO HPV I</t>
  </si>
  <si>
    <t>SE OBTIENE DIRECTAMENTE DE ESTADÍSTICA REGIONAL.  HPV I. NO OPERA PARA HPV II</t>
  </si>
  <si>
    <t>RESULTADO FINAL</t>
  </si>
  <si>
    <r>
      <t xml:space="preserve">OBSERVACIONES Y CONCLUSIONES JUNAEB: </t>
    </r>
    <r>
      <rPr>
        <sz val="9"/>
        <color rgb="FF000000"/>
        <rFont val="Calibri"/>
        <family val="2"/>
      </rPr>
      <t>Espacio para incorporar los comentarios, fundamentos, conclusiones para el ejecutor por parte de JUNAEB</t>
    </r>
  </si>
  <si>
    <t>SISTEMA CONTROL DE CALIDAD SALUD DEL ESTUDIANTE: INDICADORES PROGRAMA HABILIDADES PARA LA VIDA</t>
  </si>
  <si>
    <t>Dimensión/</t>
  </si>
  <si>
    <t>ESPECIFICACIONES INDICADOR:</t>
  </si>
  <si>
    <t>SISTEMA DE REGISTRO 2017</t>
  </si>
  <si>
    <t>APLICACIÓN</t>
  </si>
  <si>
    <t>indicador</t>
  </si>
  <si>
    <t>COMPETENCIA PROFESIONAL</t>
  </si>
  <si>
    <t>ESTANDAR ESPERADO</t>
  </si>
  <si>
    <t>FRECUENCIA DE MEDICIÓN</t>
  </si>
  <si>
    <t>PUNTO(S) DE MEDICIÓN</t>
  </si>
  <si>
    <t>I. % de equipos competentes que están ejecutando el HPV durante el año de evaluación.</t>
  </si>
  <si>
    <t>100 % de equipos HPV competentes</t>
  </si>
  <si>
    <t>2 VECES EN EL AÑO</t>
  </si>
  <si>
    <t>APLICA EN HPV I y HPV II</t>
  </si>
  <si>
    <t>(USA TABLA DE EVALUACIÓN POR PROYECTO)</t>
  </si>
  <si>
    <t>II. Promedio regional del índice de recurso humano según cobertura intervenida.</t>
  </si>
  <si>
    <t>entre 0,39 y 0,18 horas mensuales</t>
  </si>
  <si>
    <t>3 VECES EN EL AÑO</t>
  </si>
  <si>
    <t>ENERO (PROGRAMACIÓN) – JULIO (AVANCE) – DICIEMBRE (FINAL)</t>
  </si>
  <si>
    <t>ESTADÍSTICA PROGRAMACIÓN, AVANCE Y FINAL.</t>
  </si>
  <si>
    <t xml:space="preserve">SE OBTIENE DIRECTAMENTE DE ESTADÍSTICA REGIONAL.  EVALUAR MODIFICACIONES EN MEDICIONES PERIODOS </t>
  </si>
  <si>
    <t>ACCESO A SERVICIOS</t>
  </si>
  <si>
    <t>III. % Estudiantes detectados con perfil de riesgo, que asisten a talleres preventivos.</t>
  </si>
  <si>
    <t xml:space="preserve">AVANCE </t>
  </si>
  <si>
    <t>CRITERIO</t>
  </si>
  <si>
    <t>SE OBTIENE DIRECTAMENTE DE ESTADÍSTICA REGIONAL.  EVALUAR AVANCE SEMESTRAL Y ANUAL</t>
  </si>
  <si>
    <t>(70% ANUAL)</t>
  </si>
  <si>
    <t>63 -105 %:</t>
  </si>
  <si>
    <t>90 -105 %</t>
  </si>
  <si>
    <t>Óptimo</t>
  </si>
  <si>
    <t>53 -62,9%</t>
  </si>
  <si>
    <t>75-89,9%</t>
  </si>
  <si>
    <t>Bajo</t>
  </si>
  <si>
    <t>&lt;53%</t>
  </si>
  <si>
    <t>&lt;75%</t>
  </si>
  <si>
    <t>Muy Bajo</t>
  </si>
  <si>
    <t>&gt;105%</t>
  </si>
  <si>
    <t>No cumple criterio técnico</t>
  </si>
  <si>
    <t>IV. % De estudiantes con riesgo crítico derivados por el hpv que han recibido atención en salud mental.</t>
  </si>
  <si>
    <t>(80% ANUAL)</t>
  </si>
  <si>
    <t>68 -100 %:</t>
  </si>
  <si>
    <t>85-100 %:</t>
  </si>
  <si>
    <t>56-67,9%:</t>
  </si>
  <si>
    <t>70-84,9%:</t>
  </si>
  <si>
    <t>&lt;56%:</t>
  </si>
  <si>
    <t>&lt;70%:</t>
  </si>
  <si>
    <t>&gt;100%:</t>
  </si>
  <si>
    <t>EFICACIA</t>
  </si>
  <si>
    <t>V1. % de estudiantes asistentes a taller preventivo sin perfil de riesgo en 3º EB.</t>
  </si>
  <si>
    <t xml:space="preserve">64% o más </t>
  </si>
  <si>
    <t>DEBE SER CALCULADO DESDE REGISTROS IDENTIFICADOS EN DESCRIPTOR DEL INDICADOR</t>
  </si>
  <si>
    <t>VER DETALLE EN PUNTO DESCRIPTOR INDICADORES</t>
  </si>
  <si>
    <t>HpV I</t>
  </si>
  <si>
    <t>HPV II DD 2017</t>
  </si>
  <si>
    <t>V2. % de estudiantes asistentes a taller preventivo sin perfil de riesgo en 8º EB.</t>
  </si>
  <si>
    <t xml:space="preserve">En revisión durante el año 2017 </t>
  </si>
  <si>
    <t>HpV II</t>
  </si>
  <si>
    <t>VI. % de profesores que aplican trabajo de promoción en aula.</t>
  </si>
  <si>
    <t>ESTADÍSTICA FINAL.</t>
  </si>
  <si>
    <r>
      <t xml:space="preserve"> </t>
    </r>
    <r>
      <rPr>
        <sz val="6"/>
        <rFont val="Calibri"/>
        <family val="2"/>
      </rPr>
      <t>(70% ANUAL)</t>
    </r>
  </si>
  <si>
    <r>
      <t>APLICA EN HPV I y HPV II</t>
    </r>
    <r>
      <rPr>
        <sz val="7"/>
        <color rgb="FFFF0000"/>
        <rFont val="Calibri"/>
        <family val="2"/>
      </rPr>
      <t xml:space="preserve"> </t>
    </r>
  </si>
  <si>
    <t>60 -100 %:</t>
  </si>
  <si>
    <t>50-59,9%:</t>
  </si>
  <si>
    <t>&lt;50%:</t>
  </si>
  <si>
    <t>EFICIENCIA</t>
  </si>
  <si>
    <t>VIII. % de ejecución presupuestaria del HPV del total comprometido en convenios.</t>
  </si>
  <si>
    <t>3 veces al año</t>
  </si>
  <si>
    <t>Marzo</t>
  </si>
  <si>
    <t xml:space="preserve">Seguimiento de pago de cuotas para proyectos en modalidad de anticipo. </t>
  </si>
  <si>
    <t xml:space="preserve">Compara comprometido en convenios con la ejecución de cuotas según SIGFE. </t>
  </si>
  <si>
    <t>Aplica en HpV I y HpV II</t>
  </si>
  <si>
    <t>(marzo)</t>
  </si>
  <si>
    <t>(agosto)</t>
  </si>
  <si>
    <t>(dic.)</t>
  </si>
  <si>
    <t>Agosto</t>
  </si>
  <si>
    <t>100 %:</t>
  </si>
  <si>
    <t>Diciembre</t>
  </si>
  <si>
    <t>CONTINUIDAD</t>
  </si>
  <si>
    <t>VIII. % de escuelas en el HPV con continuidad de intervención del año anterior.</t>
  </si>
  <si>
    <t>ENERO (PROGR.)</t>
  </si>
  <si>
    <t>COMPARA INFORMES FINALES AÑO T-1 Y PROGRAMACIÓNAÑO T</t>
  </si>
  <si>
    <t>PERTINENTE MEDICIÓN Y META PARA PERIODO EVALUADO.</t>
  </si>
  <si>
    <t>SATISFACCION USUARIA</t>
  </si>
  <si>
    <t>IX. Promedio regional de satisfacción usuaria en dimensión cambio positivo percibido en la escuela.</t>
  </si>
  <si>
    <t>ESTADÍSTICA, FINAL.</t>
  </si>
  <si>
    <t>SE OBTIENE DIRECTAMENTE DE ESTADÍSTICA REGIONAL. ANUAL</t>
  </si>
  <si>
    <t xml:space="preserve">APLICA HPV I y HPV II DD 2017 </t>
  </si>
  <si>
    <t>APLICACIÓN 3°EM</t>
  </si>
  <si>
    <t>REAPLICACIÓN ESPECIAL 2°EM</t>
  </si>
  <si>
    <t>Profesores</t>
  </si>
  <si>
    <t>Apoderados</t>
  </si>
  <si>
    <t>Nº Sesiones Programadas Profesores</t>
  </si>
  <si>
    <t>Nº Sesiones Realizadas Profesores</t>
  </si>
  <si>
    <t>Nº Asistentes Profesores</t>
  </si>
  <si>
    <t>Nº Sesiones Programadas Padres y Apoderados</t>
  </si>
  <si>
    <t>Nº Sesiones Realizadas Padres y Apoderados</t>
  </si>
  <si>
    <t>Nº Participantes Padres y Apoderados</t>
  </si>
  <si>
    <t>Nº Tutorías Programadas</t>
  </si>
  <si>
    <t>Nº Tutorías Realizadas</t>
  </si>
  <si>
    <t>Nº Asistencia Tutorias</t>
  </si>
  <si>
    <t>AUTOEVALUACIÓN EQUIPOS HPV</t>
  </si>
  <si>
    <t>INDICADORES EQUIPO EJECUTOR</t>
  </si>
  <si>
    <t>INDICADORES IMPLEMENTACIÓN</t>
  </si>
  <si>
    <t>1. Considerando el desempeño como Equipo Ejecutor en los colegios participantes y el nivel de ejecución global, ¿cómo evaluaría el nivel de logro de objetivos del Programa?</t>
  </si>
  <si>
    <t>2. Nivel de utilidad de capacitaciones y asesorías entregadas o gestionadas por JUNAEB</t>
  </si>
  <si>
    <t>3. Nivel de utilidad de la supervisión y retroalimentación recibida por parte de JUNAEB</t>
  </si>
  <si>
    <t>4. Nivel de cumplimiento en la entrega de los recursos comprometidos por parte de JUNAEB</t>
  </si>
  <si>
    <t>5. Nivel de utilidad de los instrumentos que se aplican para el monitoreo del programa (informes de gestión, encuestas, entre otros).</t>
  </si>
  <si>
    <t>6. Nivel técnico del equipo con relación a la ejecución del Programa</t>
  </si>
  <si>
    <t>7. Nivel de satisfacción laboral</t>
  </si>
  <si>
    <t>8. Actividades más fáciles de implementar</t>
  </si>
  <si>
    <t>9. Actividades más difíciles de implementar</t>
  </si>
  <si>
    <t>10. Actividades mejor recibidas</t>
  </si>
  <si>
    <t>11. Actividades con mejores resultados</t>
  </si>
  <si>
    <t>1. Nivel de compromiso de los equipos directivos</t>
  </si>
  <si>
    <t xml:space="preserve">2. El nivel de inserción del Programa en el establecimiento </t>
  </si>
  <si>
    <t>3. Nivel de cohesión del equipo directivo</t>
  </si>
  <si>
    <t>4. Nivel de resultado de acciones Promocionales</t>
  </si>
  <si>
    <t>5. Nivel de resultado del Sistema de Detección</t>
  </si>
  <si>
    <t>6. Nivel de resultado de las acciones Preventivas</t>
  </si>
  <si>
    <t>7. Nivel de resultado de las acciones de Apoyo Especializado</t>
  </si>
  <si>
    <t>8. Nivel de articulación del Equipo Ejecutor con los programas que funcionan en el establecimiento</t>
  </si>
  <si>
    <t>Salud Pública</t>
  </si>
  <si>
    <t>Sector Educación</t>
  </si>
  <si>
    <t>Sector Justicia</t>
  </si>
  <si>
    <t>Sector Privado de Salud</t>
  </si>
  <si>
    <t>Otro</t>
  </si>
  <si>
    <t>Nº Mentorías Programadas</t>
  </si>
  <si>
    <t>Nº Mentorías realizadas</t>
  </si>
  <si>
    <t>OTROS ACTORES</t>
  </si>
  <si>
    <t>ASISTENTE EDUC.</t>
  </si>
  <si>
    <t>Directivos</t>
  </si>
  <si>
    <t>Profesional</t>
  </si>
  <si>
    <t>técnico</t>
  </si>
  <si>
    <t>Servicios auxiliares</t>
  </si>
  <si>
    <t>CUADRO DESCRIPTOR DE CATEGORÍAS Y CRITERIOS PARA EVALUACIÓN DE DESEMPEÑO EJECUTORES HPV I, HPV II Y HPV III</t>
  </si>
  <si>
    <t>Nº LICEOS inicio año 2025</t>
  </si>
  <si>
    <t>EVALUACIÓN DE CATEGORIAS</t>
  </si>
  <si>
    <t>ACCIONES PREVENTIVAS</t>
  </si>
  <si>
    <t>Tutoría</t>
  </si>
  <si>
    <t>ACCIONES APOYO ESPECIALIZADO - RIESGO COMPROMISO ESCOLAR</t>
  </si>
  <si>
    <t>DERIVACIÓN A ATENCIÓN: RIESGO PSICOSOCIAL</t>
  </si>
  <si>
    <t>Presentación formal</t>
  </si>
  <si>
    <t>Equipo Ejecutor</t>
  </si>
  <si>
    <t>Dimesión Técnica-Programática</t>
  </si>
  <si>
    <t>ESTUDIANTES PARTICIPANTES</t>
  </si>
  <si>
    <t>ACCIONES REALIZADAS</t>
  </si>
  <si>
    <t>MENTORÍAS -  estudiantes</t>
  </si>
  <si>
    <t>MENTORÍAS -  NRO DE ACCIONES</t>
  </si>
  <si>
    <t>NRO. ATENDIDOS POR CRITERIO</t>
  </si>
  <si>
    <t>ATENCIÓN SEGÚN CENTRO PREFERENTE QUE LA REALIZA</t>
  </si>
  <si>
    <r>
      <t xml:space="preserve">TIEMPO EJECUCIÓN
</t>
    </r>
    <r>
      <rPr>
        <sz val="8"/>
        <color rgb="FF0000CC"/>
        <rFont val="Calibri"/>
        <family val="2"/>
        <charset val="1"/>
      </rPr>
      <t>(Se refiere a la cantidad de tiempo (en meses) desde que comenzó el trabajo con el liceo en cuestión)</t>
    </r>
  </si>
  <si>
    <t>TOTAL ESTUDIANTES DETECTADOS</t>
  </si>
  <si>
    <r>
      <t xml:space="preserve">a) </t>
    </r>
    <r>
      <rPr>
        <sz val="8"/>
        <color rgb="FF333399"/>
        <rFont val="Calibri"/>
        <family val="2"/>
        <charset val="1"/>
      </rPr>
      <t>COBERTURA PERTINENTE</t>
    </r>
  </si>
  <si>
    <r>
      <t>b)</t>
    </r>
    <r>
      <rPr>
        <sz val="8"/>
        <color rgb="FF333399"/>
        <rFont val="Calibri"/>
        <family val="2"/>
        <charset val="1"/>
      </rPr>
      <t>  CALIDAD TÉCNICA</t>
    </r>
  </si>
  <si>
    <r>
      <t xml:space="preserve">c) </t>
    </r>
    <r>
      <rPr>
        <sz val="8"/>
        <color rgb="FF333399"/>
        <rFont val="Calibri"/>
        <family val="2"/>
        <charset val="1"/>
      </rPr>
      <t xml:space="preserve">ORGANIZACIÓN DE ACCIONES
</t>
    </r>
  </si>
  <si>
    <r>
      <t>a)</t>
    </r>
    <r>
      <rPr>
        <sz val="8"/>
        <color rgb="FF333399"/>
        <rFont val="Calibri"/>
        <family val="2"/>
        <charset val="1"/>
      </rPr>
      <t xml:space="preserve"> ACCIONES EVIDENCIAN FLUIDA Y EFICIENTE COORDINACIÓN PARA CUMPLIMIENTO DE APORTES LOCALES COMPROMETIDOS PARA LA REALIZACIÓN DE ACCIONES </t>
    </r>
  </si>
  <si>
    <r>
      <t>b)   BUEN NIVEL DE CUMPLIMIENTO EN RECURSOS LOCALES COMPROMETIDOS</t>
    </r>
    <r>
      <rPr>
        <sz val="8"/>
        <color rgb="FFC00000"/>
        <rFont val="Calibri"/>
        <family val="2"/>
        <charset val="1"/>
      </rPr>
      <t xml:space="preserve"> (evalúa sólo inf. final)</t>
    </r>
  </si>
  <si>
    <r>
      <t>a)</t>
    </r>
    <r>
      <rPr>
        <sz val="8"/>
        <color rgb="FF333399"/>
        <rFont val="Calibri"/>
        <family val="2"/>
        <charset val="1"/>
      </rPr>
      <t xml:space="preserve">  PERFIL DE EQUIPO  EJECUTOR ACORDE A PERFIL APROBADO. SI HAN EXISTIDO CAMBIOS, ESTOS SON COHERENTES CON PERFIL Y HAN SIDO INFORMADOS Y APROBADOS OPROTUNAMENTE POR JUNAEB</t>
    </r>
  </si>
  <si>
    <r>
      <t>b)</t>
    </r>
    <r>
      <rPr>
        <sz val="8"/>
        <color rgb="FF333399"/>
        <rFont val="Calibri"/>
        <family val="2"/>
        <charset val="1"/>
      </rPr>
      <t>  ÍNDICE DE RECURSO HUMANO SEGÚN COBERTURA INTERVENIDA (*)</t>
    </r>
  </si>
  <si>
    <r>
      <t>c)</t>
    </r>
    <r>
      <rPr>
        <sz val="8"/>
        <color rgb="FF333399"/>
        <rFont val="Calibri"/>
        <family val="2"/>
        <charset val="1"/>
      </rPr>
      <t xml:space="preserve"> ACCIONES EVIDENCIAN FLUIDA Y EFICIENTE COORDINACIÓN EN APORTES DE HORAS DOCENTES Y LICEO NECESARIAS EN LA REALIZACIÓN DE ACCIONES </t>
    </r>
  </si>
  <si>
    <t>Lenguaje Técnico</t>
  </si>
  <si>
    <t>Cumplimiento Normativo/Formal</t>
  </si>
  <si>
    <t>Validación Digital</t>
  </si>
  <si>
    <t>Coherencia</t>
  </si>
  <si>
    <t>Estructura</t>
  </si>
  <si>
    <t>Formación Profesional</t>
  </si>
  <si>
    <t>Experiencia</t>
  </si>
  <si>
    <t>Adaptabilidad</t>
  </si>
  <si>
    <t>Gestión y Planificación</t>
  </si>
  <si>
    <t>Trabajo en Equipo</t>
  </si>
  <si>
    <t>Inserción del programa en Establecimientos Educativos</t>
  </si>
  <si>
    <t>Cobertura y cumplimiento programático</t>
  </si>
  <si>
    <t>Diseño y Ejecución metodológica</t>
  </si>
  <si>
    <t>Calidad técnica de la intervención</t>
  </si>
  <si>
    <t>Pertinencia Territorial e Intersectorial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</si>
</sst>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_ ;_ * \-#,##0_ ;_ * &quot;-&quot;_ ;_ @_ "/>
    <numFmt numFmtId="165" formatCode="_-* #,##0.00\ _€_-;\-* #,##0.00\ _€_-;_-* &quot;-&quot;??\ _€_-;_-@_-"/>
    <numFmt numFmtId="166" formatCode="[$$-340A]\ #,##0"/>
    <numFmt numFmtId="167" formatCode="0.0%"/>
    <numFmt numFmtId="168" formatCode="#,##0.0"/>
    <numFmt numFmtId="169" formatCode="0.0"/>
    <numFmt numFmtId="170" formatCode="_-[$€-2]\ * #,##0.00_-;\-[$€-2]\ * #,##0.00_-;_-[$€-2]\ * &quot;-&quot;??_-"/>
  </numFmts>
  <fonts count="157" x14ac:knownFonts="1">
    <font>
      <sz val="11"/>
      <color theme="1"/>
      <name val="Calibri"/>
      <family val="2"/>
      <scheme val="minor"/>
    </font>
    <font>
      <sz val="11"/>
      <color theme="1"/>
      <name val="Calibri"/>
      <family val="2"/>
      <scheme val="minor"/>
    </font>
    <font>
      <sz val="10"/>
      <name val="Arial"/>
      <family val="2"/>
    </font>
    <font>
      <sz val="10"/>
      <name val="Calibri"/>
      <family val="2"/>
    </font>
    <font>
      <sz val="7"/>
      <name val="Calibri"/>
      <family val="2"/>
    </font>
    <font>
      <sz val="11"/>
      <color indexed="8"/>
      <name val="Calibri"/>
      <family val="2"/>
    </font>
    <font>
      <sz val="9"/>
      <color indexed="62"/>
      <name val="Calibri"/>
      <family val="2"/>
      <scheme val="minor"/>
    </font>
    <font>
      <b/>
      <sz val="10"/>
      <color indexed="62"/>
      <name val="Calibri"/>
      <family val="2"/>
      <scheme val="minor"/>
    </font>
    <font>
      <sz val="10"/>
      <name val="Calibri"/>
      <family val="2"/>
      <scheme val="minor"/>
    </font>
    <font>
      <sz val="7"/>
      <name val="Calibri"/>
      <family val="2"/>
      <scheme val="minor"/>
    </font>
    <font>
      <sz val="7"/>
      <color indexed="18"/>
      <name val="Calibri"/>
      <family val="2"/>
      <scheme val="minor"/>
    </font>
    <font>
      <b/>
      <sz val="7"/>
      <color indexed="18"/>
      <name val="Calibri"/>
      <family val="2"/>
      <scheme val="minor"/>
    </font>
    <font>
      <sz val="9"/>
      <name val="Calibri"/>
      <family val="2"/>
      <scheme val="minor"/>
    </font>
    <font>
      <b/>
      <sz val="8"/>
      <color indexed="62"/>
      <name val="Calibri"/>
      <family val="2"/>
      <scheme val="minor"/>
    </font>
    <font>
      <sz val="6"/>
      <name val="Calibri"/>
      <family val="2"/>
      <scheme val="minor"/>
    </font>
    <font>
      <sz val="7"/>
      <color indexed="62"/>
      <name val="Calibri"/>
      <family val="2"/>
      <scheme val="minor"/>
    </font>
    <font>
      <sz val="8"/>
      <name val="Calibri"/>
      <family val="2"/>
      <scheme val="minor"/>
    </font>
    <font>
      <sz val="11"/>
      <color theme="0" tint="-4.9989318521683403E-2"/>
      <name val="Calibri"/>
      <family val="2"/>
      <scheme val="minor"/>
    </font>
    <font>
      <sz val="10"/>
      <name val="Arial"/>
      <family val="2"/>
    </font>
    <font>
      <sz val="8"/>
      <color indexed="62"/>
      <name val="Calibri"/>
      <family val="2"/>
      <scheme val="minor"/>
    </font>
    <font>
      <b/>
      <sz val="14"/>
      <name val="Calibri"/>
      <family val="2"/>
      <scheme val="minor"/>
    </font>
    <font>
      <sz val="10"/>
      <color indexed="18"/>
      <name val="Calibri"/>
      <family val="2"/>
      <scheme val="minor"/>
    </font>
    <font>
      <sz val="9"/>
      <name val="Arial"/>
      <family val="2"/>
    </font>
    <font>
      <b/>
      <sz val="8"/>
      <color indexed="62"/>
      <name val="Arial"/>
      <family val="2"/>
    </font>
    <font>
      <b/>
      <sz val="10"/>
      <color indexed="48"/>
      <name val="Calibri"/>
      <family val="2"/>
      <scheme val="minor"/>
    </font>
    <font>
      <sz val="9"/>
      <color indexed="48"/>
      <name val="Calibri"/>
      <family val="2"/>
      <scheme val="minor"/>
    </font>
    <font>
      <b/>
      <sz val="10"/>
      <name val="Calibri"/>
      <family val="2"/>
      <scheme val="minor"/>
    </font>
    <font>
      <b/>
      <i/>
      <sz val="9"/>
      <color indexed="18"/>
      <name val="Calibri"/>
      <family val="2"/>
      <scheme val="minor"/>
    </font>
    <font>
      <sz val="7"/>
      <color indexed="8"/>
      <name val="Calibri"/>
      <family val="2"/>
      <scheme val="minor"/>
    </font>
    <font>
      <sz val="6"/>
      <color indexed="8"/>
      <name val="Calibri"/>
      <family val="2"/>
      <scheme val="minor"/>
    </font>
    <font>
      <b/>
      <sz val="8"/>
      <name val="Calibri"/>
      <family val="2"/>
      <scheme val="minor"/>
    </font>
    <font>
      <sz val="7"/>
      <color indexed="8"/>
      <name val="Arial"/>
      <family val="2"/>
    </font>
    <font>
      <sz val="8"/>
      <name val="Arial"/>
      <family val="2"/>
    </font>
    <font>
      <b/>
      <sz val="8"/>
      <color rgb="FFFF0000"/>
      <name val="Calibri"/>
      <family val="2"/>
      <scheme val="minor"/>
    </font>
    <font>
      <b/>
      <sz val="8"/>
      <color indexed="8"/>
      <name val="Arial"/>
      <family val="2"/>
    </font>
    <font>
      <b/>
      <sz val="10"/>
      <color indexed="10"/>
      <name val="Calibri"/>
      <family val="2"/>
      <scheme val="minor"/>
    </font>
    <font>
      <sz val="10"/>
      <color indexed="10"/>
      <name val="Calibri"/>
      <family val="2"/>
      <scheme val="minor"/>
    </font>
    <font>
      <sz val="10"/>
      <color indexed="18"/>
      <name val="Arial"/>
      <family val="2"/>
    </font>
    <font>
      <b/>
      <sz val="7"/>
      <color indexed="40"/>
      <name val="Calibri"/>
      <family val="2"/>
      <scheme val="minor"/>
    </font>
    <font>
      <b/>
      <sz val="7"/>
      <name val="Calibri"/>
      <family val="2"/>
      <scheme val="minor"/>
    </font>
    <font>
      <b/>
      <sz val="11"/>
      <color theme="0"/>
      <name val="Calibri"/>
      <family val="2"/>
      <scheme val="minor"/>
    </font>
    <font>
      <b/>
      <sz val="11"/>
      <color rgb="FFFF0000"/>
      <name val="Calibri"/>
      <family val="2"/>
      <scheme val="minor"/>
    </font>
    <font>
      <sz val="7"/>
      <name val="Arial"/>
      <family val="2"/>
    </font>
    <font>
      <b/>
      <sz val="9"/>
      <name val="Calibri"/>
      <family val="2"/>
      <scheme val="minor"/>
    </font>
    <font>
      <b/>
      <sz val="8"/>
      <color indexed="8"/>
      <name val="Calibri"/>
      <family val="2"/>
      <scheme val="minor"/>
    </font>
    <font>
      <b/>
      <sz val="6"/>
      <name val="Calibri"/>
      <family val="2"/>
      <scheme val="minor"/>
    </font>
    <font>
      <b/>
      <sz val="8"/>
      <color theme="0"/>
      <name val="Calibri"/>
      <family val="2"/>
      <scheme val="minor"/>
    </font>
    <font>
      <sz val="10"/>
      <color rgb="FFFFFFCC"/>
      <name val="Calibri"/>
      <family val="2"/>
      <scheme val="minor"/>
    </font>
    <font>
      <sz val="8"/>
      <color rgb="FF0070C0"/>
      <name val="Calibri"/>
      <family val="2"/>
      <scheme val="minor"/>
    </font>
    <font>
      <sz val="8"/>
      <color theme="6" tint="-0.499984740745262"/>
      <name val="Calibri"/>
      <family val="2"/>
      <scheme val="minor"/>
    </font>
    <font>
      <sz val="7"/>
      <color rgb="FF000000"/>
      <name val="Calibri"/>
      <family val="2"/>
    </font>
    <font>
      <b/>
      <sz val="16"/>
      <color rgb="FF0000CC"/>
      <name val="Calibri"/>
      <family val="2"/>
      <scheme val="minor"/>
    </font>
    <font>
      <sz val="8"/>
      <color rgb="FF0000CC"/>
      <name val="Calibri"/>
      <family val="2"/>
      <scheme val="minor"/>
    </font>
    <font>
      <b/>
      <sz val="10"/>
      <color theme="6" tint="-0.499984740745262"/>
      <name val="Calibri"/>
      <family val="2"/>
      <scheme val="minor"/>
    </font>
    <font>
      <sz val="10"/>
      <color rgb="FF0070C0"/>
      <name val="Calibri"/>
      <family val="2"/>
      <scheme val="minor"/>
    </font>
    <font>
      <i/>
      <sz val="10"/>
      <name val="Calibri"/>
      <family val="2"/>
      <scheme val="minor"/>
    </font>
    <font>
      <i/>
      <sz val="10"/>
      <color rgb="FF00CCFF"/>
      <name val="Calibri"/>
      <family val="2"/>
      <scheme val="minor"/>
    </font>
    <font>
      <b/>
      <sz val="14"/>
      <color theme="0"/>
      <name val="Calibri"/>
      <family val="2"/>
      <scheme val="minor"/>
    </font>
    <font>
      <sz val="11"/>
      <color theme="6" tint="-0.499984740745262"/>
      <name val="Calibri"/>
      <family val="2"/>
      <scheme val="minor"/>
    </font>
    <font>
      <sz val="9"/>
      <color theme="5" tint="-0.249977111117893"/>
      <name val="Calibri"/>
      <family val="2"/>
      <scheme val="minor"/>
    </font>
    <font>
      <b/>
      <sz val="12"/>
      <name val="Calibri"/>
      <family val="2"/>
      <scheme val="minor"/>
    </font>
    <font>
      <sz val="8"/>
      <color rgb="FF000000"/>
      <name val="Calibri"/>
      <family val="2"/>
      <scheme val="minor"/>
    </font>
    <font>
      <sz val="12"/>
      <name val="Times New Roman"/>
      <family val="1"/>
    </font>
    <font>
      <sz val="10"/>
      <color rgb="FF000000"/>
      <name val="Calibri"/>
      <family val="2"/>
    </font>
    <font>
      <b/>
      <sz val="10"/>
      <name val="Arial"/>
      <family val="2"/>
    </font>
    <font>
      <sz val="8"/>
      <color theme="1"/>
      <name val="Calibri"/>
      <family val="2"/>
      <scheme val="minor"/>
    </font>
    <font>
      <b/>
      <sz val="8"/>
      <color theme="5" tint="-0.249977111117893"/>
      <name val="Calibri"/>
      <family val="2"/>
      <scheme val="minor"/>
    </font>
    <font>
      <sz val="11"/>
      <color theme="1"/>
      <name val="Cambria"/>
      <family val="1"/>
      <scheme val="major"/>
    </font>
    <font>
      <sz val="10"/>
      <color theme="1"/>
      <name val="Calibri"/>
      <family val="2"/>
      <scheme val="minor"/>
    </font>
    <font>
      <sz val="7"/>
      <color theme="1"/>
      <name val="Calibri"/>
      <family val="2"/>
      <scheme val="minor"/>
    </font>
    <font>
      <b/>
      <sz val="9"/>
      <name val="Arial"/>
      <family val="2"/>
    </font>
    <font>
      <b/>
      <sz val="10"/>
      <color theme="0"/>
      <name val="Calibri"/>
      <family val="2"/>
      <scheme val="minor"/>
    </font>
    <font>
      <sz val="10"/>
      <color theme="0"/>
      <name val="Calibri"/>
      <family val="2"/>
      <scheme val="minor"/>
    </font>
    <font>
      <b/>
      <i/>
      <sz val="8"/>
      <color theme="1"/>
      <name val="Calibri"/>
      <family val="2"/>
      <scheme val="minor"/>
    </font>
    <font>
      <i/>
      <sz val="8"/>
      <color theme="1"/>
      <name val="Calibri"/>
      <family val="2"/>
      <scheme val="minor"/>
    </font>
    <font>
      <i/>
      <sz val="8"/>
      <color rgb="FFFF0000"/>
      <name val="Calibri"/>
      <family val="2"/>
      <scheme val="minor"/>
    </font>
    <font>
      <sz val="9"/>
      <color theme="1"/>
      <name val="Calibri"/>
      <family val="2"/>
      <scheme val="minor"/>
    </font>
    <font>
      <b/>
      <sz val="8"/>
      <color theme="1"/>
      <name val="Calibri"/>
      <family val="2"/>
      <scheme val="minor"/>
    </font>
    <font>
      <b/>
      <sz val="10"/>
      <color theme="1"/>
      <name val="Calibri"/>
      <family val="2"/>
      <scheme val="minor"/>
    </font>
    <font>
      <b/>
      <sz val="9"/>
      <color theme="1"/>
      <name val="Calibri"/>
      <family val="2"/>
      <scheme val="minor"/>
    </font>
    <font>
      <sz val="7"/>
      <color theme="1"/>
      <name val="Cambria"/>
      <family val="1"/>
      <scheme val="major"/>
    </font>
    <font>
      <sz val="10"/>
      <color theme="1"/>
      <name val="Cambria"/>
      <family val="1"/>
      <scheme val="major"/>
    </font>
    <font>
      <b/>
      <sz val="11"/>
      <color rgb="FF0070C0"/>
      <name val="Calibri"/>
      <family val="2"/>
    </font>
    <font>
      <b/>
      <sz val="10"/>
      <color rgb="FF000000"/>
      <name val="Calibri"/>
      <family val="2"/>
    </font>
    <font>
      <b/>
      <sz val="11"/>
      <color rgb="FF000000"/>
      <name val="Calibri"/>
      <family val="2"/>
    </font>
    <font>
      <sz val="10"/>
      <name val="Times New Roman"/>
      <family val="1"/>
    </font>
    <font>
      <sz val="6"/>
      <color rgb="FF000000"/>
      <name val="Calibri"/>
      <family val="2"/>
    </font>
    <font>
      <sz val="8"/>
      <color rgb="FF0000CC"/>
      <name val="Calibri"/>
      <family val="2"/>
    </font>
    <font>
      <sz val="8"/>
      <color rgb="FF000000"/>
      <name val="Calibri"/>
      <family val="2"/>
    </font>
    <font>
      <b/>
      <sz val="8"/>
      <color rgb="FF0000CC"/>
      <name val="Calibri"/>
      <family val="2"/>
    </font>
    <font>
      <sz val="7"/>
      <color rgb="FF0000CC"/>
      <name val="Calibri"/>
      <family val="2"/>
    </font>
    <font>
      <b/>
      <sz val="7"/>
      <color rgb="FF000000"/>
      <name val="Calibri"/>
      <family val="2"/>
    </font>
    <font>
      <b/>
      <sz val="7"/>
      <color rgb="FF0000CC"/>
      <name val="Calibri"/>
      <family val="2"/>
    </font>
    <font>
      <b/>
      <sz val="9"/>
      <color rgb="FF000000"/>
      <name val="Calibri"/>
      <family val="2"/>
    </font>
    <font>
      <sz val="9"/>
      <color rgb="FF000000"/>
      <name val="Calibri"/>
      <family val="2"/>
    </font>
    <font>
      <sz val="7"/>
      <color theme="0" tint="-0.14999847407452621"/>
      <name val="Calibri"/>
      <family val="2"/>
      <scheme val="minor"/>
    </font>
    <font>
      <sz val="6"/>
      <name val="Calibri"/>
      <family val="2"/>
    </font>
    <font>
      <sz val="8"/>
      <name val="Calibri"/>
      <family val="2"/>
    </font>
    <font>
      <sz val="5"/>
      <name val="Calibri"/>
      <family val="2"/>
    </font>
    <font>
      <b/>
      <sz val="12"/>
      <color theme="5" tint="-0.249977111117893"/>
      <name val="Calibri"/>
      <family val="2"/>
      <scheme val="minor"/>
    </font>
    <font>
      <sz val="7"/>
      <color rgb="FF000000"/>
      <name val="Calibri"/>
      <family val="2"/>
      <scheme val="minor"/>
    </font>
    <font>
      <sz val="12"/>
      <name val="Calibri"/>
      <family val="2"/>
      <scheme val="minor"/>
    </font>
    <font>
      <sz val="7"/>
      <color rgb="FF009933"/>
      <name val="Calibri"/>
      <family val="2"/>
    </font>
    <font>
      <sz val="7"/>
      <color rgb="FFFF3333"/>
      <name val="Calibri"/>
      <family val="2"/>
    </font>
    <font>
      <sz val="7"/>
      <color rgb="FFCC0000"/>
      <name val="Calibri"/>
      <family val="2"/>
    </font>
    <font>
      <sz val="7"/>
      <color rgb="FF000066"/>
      <name val="Calibri"/>
      <family val="2"/>
    </font>
    <font>
      <sz val="6"/>
      <color rgb="FF000066"/>
      <name val="Calibri"/>
      <family val="2"/>
    </font>
    <font>
      <i/>
      <sz val="7"/>
      <name val="Calibri"/>
      <family val="2"/>
    </font>
    <font>
      <sz val="7"/>
      <color rgb="FFFF0000"/>
      <name val="Calibri"/>
      <family val="2"/>
    </font>
    <font>
      <sz val="10"/>
      <color theme="0" tint="-4.9989318521683403E-2"/>
      <name val="Arial"/>
      <family val="2"/>
    </font>
    <font>
      <b/>
      <sz val="6"/>
      <color rgb="FF365F91"/>
      <name val="Calibri"/>
      <family val="2"/>
    </font>
    <font>
      <b/>
      <sz val="8"/>
      <color rgb="FF365F91"/>
      <name val="Calibri"/>
      <family val="2"/>
    </font>
    <font>
      <b/>
      <sz val="8"/>
      <color rgb="FF002060"/>
      <name val="Calibri"/>
      <family val="2"/>
    </font>
    <font>
      <b/>
      <sz val="11"/>
      <color rgb="FF002060"/>
      <name val="Calibri"/>
      <family val="2"/>
    </font>
    <font>
      <sz val="8"/>
      <color rgb="FF002060"/>
      <name val="Calibri"/>
      <family val="2"/>
    </font>
    <font>
      <b/>
      <sz val="9"/>
      <color rgb="FF002060"/>
      <name val="Calibri"/>
      <family val="2"/>
    </font>
    <font>
      <b/>
      <sz val="6"/>
      <color rgb="FF002060"/>
      <name val="Calibri"/>
      <family val="2"/>
    </font>
    <font>
      <sz val="7"/>
      <color rgb="FF002060"/>
      <name val="Calibri"/>
      <family val="2"/>
    </font>
    <font>
      <sz val="7"/>
      <color rgb="FF002060"/>
      <name val="Times New Roman"/>
      <family val="1"/>
    </font>
    <font>
      <sz val="10"/>
      <color theme="0"/>
      <name val="Arial"/>
      <family val="2"/>
    </font>
    <font>
      <b/>
      <sz val="7"/>
      <color rgb="FF002060"/>
      <name val="Calibri"/>
      <family val="2"/>
    </font>
    <font>
      <sz val="10"/>
      <color theme="0" tint="-0.14999847407452621"/>
      <name val="Calibri"/>
      <family val="2"/>
      <scheme val="minor"/>
    </font>
    <font>
      <sz val="7"/>
      <color indexed="58"/>
      <name val="Calibri"/>
      <family val="2"/>
      <scheme val="minor"/>
    </font>
    <font>
      <sz val="7"/>
      <color theme="0"/>
      <name val="Calibri"/>
      <family val="2"/>
      <scheme val="minor"/>
    </font>
    <font>
      <b/>
      <i/>
      <sz val="8"/>
      <color indexed="62"/>
      <name val="Calibri"/>
      <family val="2"/>
      <scheme val="minor"/>
    </font>
    <font>
      <sz val="8"/>
      <color rgb="FF002060"/>
      <name val="Calibri"/>
      <family val="2"/>
      <scheme val="minor"/>
    </font>
    <font>
      <sz val="6"/>
      <name val="Arial"/>
      <family val="2"/>
    </font>
    <font>
      <b/>
      <sz val="8"/>
      <color rgb="FF002060"/>
      <name val="Calibri"/>
      <family val="2"/>
      <scheme val="minor"/>
    </font>
    <font>
      <b/>
      <sz val="14"/>
      <name val="Calibri"/>
      <family val="2"/>
    </font>
    <font>
      <b/>
      <sz val="11"/>
      <name val="Calibri"/>
      <family val="2"/>
      <scheme val="minor"/>
    </font>
    <font>
      <sz val="8"/>
      <color theme="4" tint="-0.499984740745262"/>
      <name val="Calibri"/>
      <family val="2"/>
      <scheme val="minor"/>
    </font>
    <font>
      <b/>
      <sz val="8"/>
      <color indexed="21"/>
      <name val="Calibri"/>
      <family val="2"/>
      <scheme val="minor"/>
    </font>
    <font>
      <b/>
      <sz val="10"/>
      <color rgb="FF002060"/>
      <name val="Calibri"/>
      <family val="2"/>
      <scheme val="minor"/>
    </font>
    <font>
      <sz val="10"/>
      <color rgb="FF002060"/>
      <name val="Calibri"/>
      <family val="2"/>
      <scheme val="minor"/>
    </font>
    <font>
      <b/>
      <sz val="10"/>
      <color rgb="FFFF0000"/>
      <name val="Calibri"/>
      <family val="2"/>
      <scheme val="minor"/>
    </font>
    <font>
      <b/>
      <i/>
      <sz val="10"/>
      <color rgb="FF0070C0"/>
      <name val="Calibri"/>
      <family val="2"/>
      <scheme val="minor"/>
    </font>
    <font>
      <b/>
      <i/>
      <sz val="7"/>
      <color rgb="FF0070C0"/>
      <name val="Calibri"/>
      <family val="2"/>
      <scheme val="minor"/>
    </font>
    <font>
      <b/>
      <i/>
      <sz val="8"/>
      <color rgb="FF0070C0"/>
      <name val="Calibri"/>
      <family val="2"/>
      <scheme val="minor"/>
    </font>
    <font>
      <b/>
      <sz val="10"/>
      <color rgb="FF0000CC"/>
      <name val="Calibri"/>
      <family val="2"/>
    </font>
    <font>
      <sz val="11"/>
      <color theme="0"/>
      <name val="Calibri"/>
      <family val="2"/>
      <scheme val="minor"/>
    </font>
    <font>
      <sz val="10"/>
      <color rgb="FFFF0000"/>
      <name val="Calibri"/>
      <family val="2"/>
      <scheme val="minor"/>
    </font>
    <font>
      <sz val="9"/>
      <name val="Calibri"/>
      <family val="1"/>
      <scheme val="minor"/>
    </font>
    <font>
      <b/>
      <sz val="14"/>
      <color rgb="FF000000"/>
      <name val="Calibri"/>
      <family val="2"/>
      <charset val="1"/>
    </font>
    <font>
      <b/>
      <sz val="8"/>
      <color rgb="FF000000"/>
      <name val="Calibri"/>
      <family val="2"/>
      <charset val="1"/>
    </font>
    <font>
      <sz val="11"/>
      <name val="Calibri"/>
      <family val="2"/>
    </font>
    <font>
      <b/>
      <sz val="14"/>
      <color theme="1"/>
      <name val="Calibri"/>
      <family val="2"/>
      <charset val="1"/>
    </font>
    <font>
      <b/>
      <sz val="10"/>
      <color rgb="FF0070C0"/>
      <name val="Calibri"/>
      <family val="2"/>
    </font>
    <font>
      <b/>
      <sz val="8"/>
      <color theme="1"/>
      <name val="Calibri"/>
      <family val="2"/>
      <charset val="1"/>
    </font>
    <font>
      <sz val="8"/>
      <color theme="1"/>
      <name val="Calibri"/>
      <family val="2"/>
      <charset val="1"/>
    </font>
    <font>
      <sz val="8"/>
      <name val="Calibri"/>
      <family val="2"/>
      <charset val="1"/>
    </font>
    <font>
      <sz val="8"/>
      <color rgb="FF0000CC"/>
      <name val="Calibri"/>
      <family val="2"/>
      <charset val="1"/>
    </font>
    <font>
      <sz val="8"/>
      <color rgb="FF000000"/>
      <name val="Lato"/>
      <family val="2"/>
      <charset val="1"/>
    </font>
    <font>
      <b/>
      <sz val="8"/>
      <color rgb="FF333399"/>
      <name val="Calibri"/>
      <family val="2"/>
      <charset val="1"/>
    </font>
    <font>
      <sz val="8"/>
      <color rgb="FF333399"/>
      <name val="Calibri"/>
      <family val="2"/>
      <charset val="1"/>
    </font>
    <font>
      <sz val="8"/>
      <color rgb="FFC00000"/>
      <name val="Calibri"/>
      <family val="2"/>
      <charset val="1"/>
    </font>
    <font>
      <sz val="9"/>
      <color theme="1"/>
      <name val="Calibri"/>
      <family val="2"/>
    </font>
    <font>
      <b/>
      <sz val="7"/>
      <color theme="1"/>
      <name val="Calibri"/>
      <family val="2"/>
      <scheme val="minor"/>
    </font>
  </fonts>
  <fills count="64">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theme="0" tint="-4.9989318521683403E-2"/>
        <bgColor indexed="64"/>
      </patternFill>
    </fill>
    <fill>
      <patternFill patternType="solid">
        <fgColor indexed="45"/>
        <bgColor indexed="64"/>
      </patternFill>
    </fill>
    <fill>
      <patternFill patternType="solid">
        <fgColor indexed="29"/>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rgb="FFFFFF99"/>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FFCC"/>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3"/>
        <bgColor indexed="64"/>
      </patternFill>
    </fill>
    <fill>
      <patternFill patternType="solid">
        <fgColor rgb="FFDCE6F1"/>
        <bgColor indexed="64"/>
      </patternFill>
    </fill>
    <fill>
      <patternFill patternType="solid">
        <fgColor theme="0" tint="-0.499984740745262"/>
        <bgColor indexed="64"/>
      </patternFill>
    </fill>
    <fill>
      <patternFill patternType="solid">
        <fgColor theme="3" tint="-0.499984740745262"/>
        <bgColor indexed="64"/>
      </patternFill>
    </fill>
    <fill>
      <patternFill patternType="solid">
        <fgColor theme="6" tint="-0.499984740745262"/>
        <bgColor indexed="64"/>
      </patternFill>
    </fill>
    <fill>
      <patternFill patternType="solid">
        <fgColor theme="7" tint="-0.249977111117893"/>
        <bgColor indexed="64"/>
      </patternFill>
    </fill>
    <fill>
      <patternFill patternType="solid">
        <fgColor rgb="FF002060"/>
        <bgColor indexed="64"/>
      </patternFill>
    </fill>
    <fill>
      <patternFill patternType="solid">
        <fgColor theme="6" tint="-0.249977111117893"/>
        <bgColor indexed="64"/>
      </patternFill>
    </fill>
    <fill>
      <patternFill patternType="solid">
        <fgColor indexed="13"/>
        <bgColor indexed="64"/>
      </patternFill>
    </fill>
    <fill>
      <patternFill patternType="solid">
        <fgColor indexed="43"/>
        <bgColor indexed="64"/>
      </patternFill>
    </fill>
    <fill>
      <patternFill patternType="solid">
        <fgColor theme="0"/>
        <bgColor indexed="64"/>
      </patternFill>
    </fill>
    <fill>
      <patternFill patternType="solid">
        <fgColor rgb="FFD9D9D9"/>
        <bgColor indexed="64"/>
      </patternFill>
    </fill>
    <fill>
      <patternFill patternType="solid">
        <fgColor rgb="FFDBE5F1"/>
        <bgColor indexed="64"/>
      </patternFill>
    </fill>
    <fill>
      <patternFill patternType="solid">
        <fgColor indexed="47"/>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2" tint="-9.9978637043366805E-2"/>
        <bgColor indexed="64"/>
      </patternFill>
    </fill>
    <fill>
      <patternFill patternType="solid">
        <fgColor rgb="FF92D050"/>
        <bgColor indexed="64"/>
      </patternFill>
    </fill>
    <fill>
      <patternFill patternType="solid">
        <fgColor theme="9" tint="0.39997558519241921"/>
        <bgColor indexed="64"/>
      </patternFill>
    </fill>
    <fill>
      <patternFill patternType="solid">
        <fgColor theme="2" tint="-0.249977111117893"/>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rgb="FF00B050"/>
        <bgColor indexed="64"/>
      </patternFill>
    </fill>
    <fill>
      <patternFill patternType="solid">
        <fgColor rgb="FF92CDDC"/>
        <bgColor rgb="FFE5B8B7"/>
      </patternFill>
    </fill>
    <fill>
      <patternFill patternType="solid">
        <fgColor rgb="FFC4D79B"/>
        <bgColor rgb="FFEEECE1"/>
      </patternFill>
    </fill>
    <fill>
      <patternFill patternType="solid">
        <fgColor rgb="FFB6D57D"/>
        <bgColor rgb="FFC0BFBB"/>
      </patternFill>
    </fill>
    <fill>
      <patternFill patternType="solid">
        <fgColor rgb="FFFFFFCC"/>
        <bgColor rgb="FFEAF1DD"/>
      </patternFill>
    </fill>
    <fill>
      <patternFill patternType="solid">
        <fgColor rgb="FFF2F2F2"/>
        <bgColor rgb="FFEEECE1"/>
      </patternFill>
    </fill>
    <fill>
      <patternFill patternType="solid">
        <fgColor rgb="FFF2F2F2"/>
        <bgColor rgb="FFF2F2F2"/>
      </patternFill>
    </fill>
    <fill>
      <patternFill patternType="solid">
        <fgColor rgb="FFFFFFCC"/>
        <bgColor rgb="FFFFFFCC"/>
      </patternFill>
    </fill>
    <fill>
      <patternFill patternType="solid">
        <fgColor rgb="FFB8CCE4"/>
        <bgColor rgb="FFB6DDE8"/>
      </patternFill>
    </fill>
    <fill>
      <patternFill patternType="solid">
        <fgColor rgb="FFDBE5F1"/>
        <bgColor rgb="FFDBE5F1"/>
      </patternFill>
    </fill>
    <fill>
      <patternFill patternType="solid">
        <fgColor rgb="FFDAEEF3"/>
        <bgColor rgb="FFDBEEF4"/>
      </patternFill>
    </fill>
    <fill>
      <patternFill patternType="solid">
        <fgColor theme="8" tint="0.39997558519241921"/>
        <bgColor indexed="64"/>
      </patternFill>
    </fill>
    <fill>
      <patternFill patternType="solid">
        <fgColor rgb="FFFDE9D9"/>
        <bgColor rgb="FFFDEADA"/>
      </patternFill>
    </fill>
    <fill>
      <patternFill patternType="solid">
        <fgColor theme="8" tint="0.59999389629810485"/>
        <bgColor rgb="FFDBEEF4"/>
      </patternFill>
    </fill>
    <fill>
      <patternFill patternType="solid">
        <fgColor theme="9" tint="0.59999389629810485"/>
        <bgColor rgb="FFFDEADA"/>
      </patternFill>
    </fill>
    <fill>
      <patternFill patternType="solid">
        <fgColor theme="7" tint="0.59987182226020086"/>
        <bgColor rgb="FFCCC0D9"/>
      </patternFill>
    </fill>
    <fill>
      <patternFill patternType="solid">
        <fgColor theme="9" tint="0.79989013336588644"/>
        <bgColor rgb="FFFDE9D9"/>
      </patternFill>
    </fill>
    <fill>
      <patternFill patternType="solid">
        <fgColor theme="5" tint="0.79989013336588644"/>
        <bgColor rgb="FFE6E0EC"/>
      </patternFill>
    </fill>
    <fill>
      <patternFill patternType="solid">
        <fgColor rgb="FFEAF1DD"/>
        <bgColor rgb="FFEEECE1"/>
      </patternFill>
    </fill>
    <fill>
      <patternFill patternType="solid">
        <fgColor theme="8" tint="0.39997558519241921"/>
        <bgColor rgb="FFDBEEF4"/>
      </patternFill>
    </fill>
    <fill>
      <patternFill patternType="solid">
        <fgColor theme="4" tint="0.39997558519241921"/>
        <bgColor indexed="64"/>
      </patternFill>
    </fill>
  </fills>
  <borders count="161">
    <border>
      <left/>
      <right/>
      <top/>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hair">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bottom style="hair">
        <color indexed="64"/>
      </bottom>
      <diagonal/>
    </border>
    <border>
      <left style="thin">
        <color indexed="64"/>
      </left>
      <right style="thin">
        <color indexed="64"/>
      </right>
      <top style="thin">
        <color indexed="64"/>
      </top>
      <bottom/>
      <diagonal/>
    </border>
    <border>
      <left style="hair">
        <color indexed="64"/>
      </left>
      <right style="hair">
        <color indexed="64"/>
      </right>
      <top/>
      <bottom style="hair">
        <color indexed="64"/>
      </bottom>
      <diagonal/>
    </border>
    <border>
      <left style="hair">
        <color indexed="64"/>
      </left>
      <right/>
      <top style="hair">
        <color indexed="64"/>
      </top>
      <bottom style="hair">
        <color indexed="64"/>
      </bottom>
      <diagonal/>
    </border>
    <border>
      <left/>
      <right/>
      <top/>
      <bottom style="thin">
        <color indexed="64"/>
      </bottom>
      <diagonal/>
    </border>
    <border>
      <left/>
      <right style="thin">
        <color indexed="64"/>
      </right>
      <top/>
      <bottom style="thin">
        <color indexed="64"/>
      </bottom>
      <diagonal/>
    </border>
    <border>
      <left style="hair">
        <color indexed="64"/>
      </left>
      <right style="hair">
        <color indexed="64"/>
      </right>
      <top style="thin">
        <color indexed="64"/>
      </top>
      <bottom/>
      <diagonal/>
    </border>
    <border>
      <left style="thin">
        <color indexed="64"/>
      </left>
      <right/>
      <top/>
      <bottom/>
      <diagonal/>
    </border>
    <border>
      <left style="hair">
        <color indexed="64"/>
      </left>
      <right style="hair">
        <color indexed="64"/>
      </right>
      <top/>
      <bottom/>
      <diagonal/>
    </border>
    <border>
      <left style="hair">
        <color indexed="64"/>
      </left>
      <right/>
      <top/>
      <bottom/>
      <diagonal/>
    </border>
    <border>
      <left style="thin">
        <color indexed="64"/>
      </left>
      <right style="hair">
        <color indexed="64"/>
      </right>
      <top style="thin">
        <color indexed="64"/>
      </top>
      <bottom style="thin">
        <color indexed="64"/>
      </bottom>
      <diagonal/>
    </border>
    <border>
      <left/>
      <right style="hair">
        <color indexed="64"/>
      </right>
      <top style="hair">
        <color indexed="64"/>
      </top>
      <bottom/>
      <diagonal/>
    </border>
    <border>
      <left style="hair">
        <color indexed="64"/>
      </left>
      <right/>
      <top style="hair">
        <color indexed="64"/>
      </top>
      <bottom/>
      <diagonal/>
    </border>
    <border>
      <left/>
      <right style="hair">
        <color indexed="64"/>
      </right>
      <top/>
      <bottom/>
      <diagonal/>
    </border>
    <border>
      <left style="hair">
        <color indexed="64"/>
      </left>
      <right/>
      <top/>
      <bottom style="hair">
        <color indexed="64"/>
      </bottom>
      <diagonal/>
    </border>
    <border>
      <left/>
      <right style="hair">
        <color indexed="64"/>
      </right>
      <top/>
      <bottom style="hair">
        <color indexed="64"/>
      </bottom>
      <diagonal/>
    </border>
    <border>
      <left/>
      <right style="thin">
        <color indexed="64"/>
      </right>
      <top/>
      <bottom/>
      <diagonal/>
    </border>
    <border>
      <left/>
      <right/>
      <top style="medium">
        <color indexed="64"/>
      </top>
      <bottom style="thin">
        <color indexed="64"/>
      </bottom>
      <diagonal/>
    </border>
    <border>
      <left style="thin">
        <color indexed="64"/>
      </left>
      <right style="medium">
        <color indexed="64"/>
      </right>
      <top style="thin">
        <color indexed="64"/>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bottom style="hair">
        <color indexed="64"/>
      </bottom>
      <diagonal/>
    </border>
    <border>
      <left style="thin">
        <color indexed="64"/>
      </left>
      <right style="medium">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dotted">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medium">
        <color indexed="64"/>
      </left>
      <right style="medium">
        <color indexed="64"/>
      </right>
      <top/>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top/>
      <bottom/>
      <diagonal/>
    </border>
    <border>
      <left/>
      <right style="dotted">
        <color indexed="64"/>
      </right>
      <top/>
      <bottom style="dotted">
        <color indexed="64"/>
      </bottom>
      <diagonal/>
    </border>
    <border>
      <left style="medium">
        <color indexed="64"/>
      </left>
      <right style="medium">
        <color indexed="64"/>
      </right>
      <top/>
      <bottom style="medium">
        <color indexed="64"/>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hair">
        <color indexed="64"/>
      </right>
      <top/>
      <bottom/>
      <diagonal/>
    </border>
    <border>
      <left style="thin">
        <color indexed="64"/>
      </left>
      <right style="thin">
        <color indexed="64"/>
      </right>
      <top/>
      <bottom style="hair">
        <color indexed="64"/>
      </bottom>
      <diagonal/>
    </border>
    <border>
      <left style="medium">
        <color indexed="64"/>
      </left>
      <right style="medium">
        <color indexed="64"/>
      </right>
      <top style="thin">
        <color indexed="64"/>
      </top>
      <bottom style="hair">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hair">
        <color indexed="64"/>
      </bottom>
      <diagonal/>
    </border>
    <border>
      <left style="hair">
        <color rgb="FF000000"/>
      </left>
      <right/>
      <top style="thin">
        <color indexed="64"/>
      </top>
      <bottom style="thin">
        <color indexed="64"/>
      </bottom>
      <diagonal/>
    </border>
    <border>
      <left/>
      <right style="medium">
        <color indexed="64"/>
      </right>
      <top style="thin">
        <color indexed="64"/>
      </top>
      <bottom style="thin">
        <color indexed="64"/>
      </bottom>
      <diagonal/>
    </border>
    <border>
      <left style="hair">
        <color rgb="FF000000"/>
      </left>
      <right style="medium">
        <color indexed="64"/>
      </right>
      <top/>
      <bottom/>
      <diagonal/>
    </border>
    <border>
      <left style="hair">
        <color rgb="FF000000"/>
      </left>
      <right/>
      <top/>
      <bottom/>
      <diagonal/>
    </border>
    <border>
      <left style="medium">
        <color indexed="64"/>
      </left>
      <right/>
      <top style="thin">
        <color indexed="64"/>
      </top>
      <bottom style="thin">
        <color indexed="64"/>
      </bottom>
      <diagonal/>
    </border>
    <border>
      <left/>
      <right style="hair">
        <color rgb="FF000000"/>
      </right>
      <top style="thin">
        <color indexed="64"/>
      </top>
      <bottom style="thin">
        <color indexed="64"/>
      </bottom>
      <diagonal/>
    </border>
    <border>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tted">
        <color indexed="64"/>
      </left>
      <right/>
      <top style="dotted">
        <color indexed="64"/>
      </top>
      <bottom style="dotted">
        <color indexed="64"/>
      </bottom>
      <diagonal/>
    </border>
    <border>
      <left/>
      <right style="dotted">
        <color rgb="FF000000"/>
      </right>
      <top style="dotted">
        <color indexed="64"/>
      </top>
      <bottom style="dotted">
        <color indexed="64"/>
      </bottom>
      <diagonal/>
    </border>
    <border>
      <left style="dotted">
        <color rgb="FF000000"/>
      </left>
      <right/>
      <top style="dotted">
        <color indexed="64"/>
      </top>
      <bottom style="dotted">
        <color indexed="64"/>
      </bottom>
      <diagonal/>
    </border>
    <border>
      <left/>
      <right/>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right/>
      <top/>
      <bottom style="dotted">
        <color rgb="FF000000"/>
      </bottom>
      <diagonal/>
    </border>
    <border>
      <left style="dotted">
        <color indexed="64"/>
      </left>
      <right/>
      <top/>
      <bottom style="dotted">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style="dotted">
        <color indexed="64"/>
      </right>
      <top/>
      <bottom style="dotted">
        <color rgb="FF000000"/>
      </bottom>
      <diagonal/>
    </border>
    <border>
      <left style="dotted">
        <color indexed="64"/>
      </left>
      <right style="dotted">
        <color indexed="64"/>
      </right>
      <top/>
      <bottom style="dotted">
        <color rgb="FF000000"/>
      </bottom>
      <diagonal/>
    </border>
    <border>
      <left style="dotted">
        <color indexed="64"/>
      </left>
      <right style="dotted">
        <color indexed="64"/>
      </right>
      <top style="dotted">
        <color indexed="64"/>
      </top>
      <bottom/>
      <diagonal/>
    </border>
    <border>
      <left style="dotted">
        <color indexed="64"/>
      </left>
      <right style="dotted">
        <color indexed="64"/>
      </right>
      <top style="dotted">
        <color rgb="FF000000"/>
      </top>
      <bottom/>
      <diagonal/>
    </border>
    <border>
      <left style="hair">
        <color indexed="64"/>
      </left>
      <right style="thin">
        <color indexed="64"/>
      </right>
      <top style="hair">
        <color indexed="64"/>
      </top>
      <bottom style="hair">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top style="hair">
        <color auto="1"/>
      </top>
      <bottom style="hair">
        <color auto="1"/>
      </bottom>
      <diagonal/>
    </border>
    <border>
      <left/>
      <right style="hair">
        <color auto="1"/>
      </right>
      <top style="hair">
        <color auto="1"/>
      </top>
      <bottom style="hair">
        <color auto="1"/>
      </bottom>
      <diagonal/>
    </border>
    <border>
      <left style="thin">
        <color indexed="64"/>
      </left>
      <right style="hair">
        <color indexed="64"/>
      </right>
      <top style="hair">
        <color indexed="64"/>
      </top>
      <bottom/>
      <diagonal/>
    </border>
    <border>
      <left style="hair">
        <color auto="1"/>
      </left>
      <right style="hair">
        <color auto="1"/>
      </right>
      <top style="hair">
        <color auto="1"/>
      </top>
      <bottom/>
      <diagonal/>
    </border>
    <border>
      <left/>
      <right/>
      <top style="thin">
        <color indexed="64"/>
      </top>
      <bottom style="hair">
        <color auto="1"/>
      </bottom>
      <diagonal/>
    </border>
    <border>
      <left style="hair">
        <color auto="1"/>
      </left>
      <right style="thin">
        <color auto="1"/>
      </right>
      <top style="hair">
        <color auto="1"/>
      </top>
      <bottom/>
      <diagonal/>
    </border>
    <border>
      <left/>
      <right/>
      <top style="medium">
        <color rgb="FF4F81BD"/>
      </top>
      <bottom/>
      <diagonal/>
    </border>
    <border>
      <left/>
      <right/>
      <top style="medium">
        <color rgb="FF0070C0"/>
      </top>
      <bottom/>
      <diagonal/>
    </border>
    <border>
      <left/>
      <right/>
      <top/>
      <bottom style="medium">
        <color rgb="FF0070C0"/>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style="thin">
        <color indexed="64"/>
      </right>
      <top style="hair">
        <color indexed="64"/>
      </top>
      <bottom style="hair">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bottom/>
      <diagonal/>
    </border>
    <border>
      <left/>
      <right style="hair">
        <color indexed="64"/>
      </right>
      <top style="thin">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hair">
        <color indexed="64"/>
      </right>
      <top/>
      <bottom/>
      <diagonal/>
    </border>
    <border>
      <left style="hair">
        <color indexed="64"/>
      </left>
      <right style="medium">
        <color indexed="64"/>
      </right>
      <top/>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medium">
        <color indexed="64"/>
      </left>
      <right style="hair">
        <color indexed="64"/>
      </right>
      <top/>
      <bottom style="medium">
        <color indexed="64"/>
      </bottom>
      <diagonal/>
    </border>
    <border>
      <left/>
      <right style="hair">
        <color indexed="64"/>
      </right>
      <top/>
      <bottom style="medium">
        <color indexed="64"/>
      </bottom>
      <diagonal/>
    </border>
    <border>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top style="hair">
        <color indexed="64"/>
      </top>
      <bottom style="medium">
        <color indexed="64"/>
      </bottom>
      <diagonal/>
    </border>
    <border>
      <left style="hair">
        <color indexed="64"/>
      </left>
      <right style="hair">
        <color indexed="64"/>
      </right>
      <top style="medium">
        <color indexed="64"/>
      </top>
      <bottom/>
      <diagonal/>
    </border>
    <border>
      <left style="medium">
        <color indexed="64"/>
      </left>
      <right style="hair">
        <color indexed="64"/>
      </right>
      <top style="hair">
        <color indexed="64"/>
      </top>
      <bottom style="hair">
        <color indexed="64"/>
      </bottom>
      <diagonal/>
    </border>
    <border>
      <left style="hair">
        <color indexed="64"/>
      </left>
      <right style="thick">
        <color indexed="64"/>
      </right>
      <top style="thin">
        <color indexed="64"/>
      </top>
      <bottom style="hair">
        <color indexed="64"/>
      </bottom>
      <diagonal/>
    </border>
    <border>
      <left style="thin">
        <color indexed="64"/>
      </left>
      <right style="thin">
        <color indexed="64"/>
      </right>
      <top/>
      <bottom/>
      <diagonal/>
    </border>
    <border>
      <left style="hair">
        <color indexed="64"/>
      </left>
      <right style="thick">
        <color indexed="64"/>
      </right>
      <top style="hair">
        <color indexed="64"/>
      </top>
      <bottom style="hair">
        <color indexed="64"/>
      </bottom>
      <diagonal/>
    </border>
    <border>
      <left style="hair">
        <color indexed="64"/>
      </left>
      <right style="thick">
        <color indexed="64"/>
      </right>
      <top style="hair">
        <color indexed="64"/>
      </top>
      <bottom/>
      <diagonal/>
    </border>
    <border>
      <left/>
      <right style="hair">
        <color indexed="64"/>
      </right>
      <top style="thin">
        <color indexed="64"/>
      </top>
      <bottom style="hair">
        <color indexed="64"/>
      </bottom>
      <diagonal/>
    </border>
    <border>
      <left style="medium">
        <color indexed="64"/>
      </left>
      <right style="hair">
        <color indexed="64"/>
      </right>
      <top style="medium">
        <color indexed="64"/>
      </top>
      <bottom style="medium">
        <color indexed="64"/>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hair">
        <color rgb="FF000000"/>
      </left>
      <right/>
      <top/>
      <bottom style="thin">
        <color indexed="64"/>
      </bottom>
      <diagonal/>
    </border>
    <border>
      <left/>
      <right style="hair">
        <color auto="1"/>
      </right>
      <top style="medium">
        <color auto="1"/>
      </top>
      <bottom style="hair">
        <color auto="1"/>
      </bottom>
      <diagonal/>
    </border>
  </borders>
  <cellStyleXfs count="29">
    <xf numFmtId="0" fontId="0" fillId="0" borderId="0"/>
    <xf numFmtId="9" fontId="5" fillId="0" borderId="0" applyFont="0" applyFill="0" applyBorder="0" applyAlignment="0" applyProtection="0"/>
    <xf numFmtId="0" fontId="2" fillId="0" borderId="0"/>
    <xf numFmtId="9" fontId="2" fillId="0" borderId="0" applyFont="0" applyFill="0" applyBorder="0" applyAlignment="0" applyProtection="0"/>
    <xf numFmtId="9" fontId="5" fillId="0" borderId="0" applyFont="0" applyFill="0" applyBorder="0" applyAlignment="0" applyProtection="0"/>
    <xf numFmtId="0" fontId="2" fillId="0" borderId="0"/>
    <xf numFmtId="170" fontId="2" fillId="0" borderId="0" applyFont="0" applyFill="0" applyBorder="0" applyAlignment="0" applyProtection="0"/>
    <xf numFmtId="165" fontId="2" fillId="0" borderId="0" applyFont="0" applyFill="0" applyBorder="0" applyAlignment="0" applyProtection="0"/>
    <xf numFmtId="0" fontId="2" fillId="0" borderId="0"/>
    <xf numFmtId="0" fontId="1" fillId="0" borderId="0"/>
    <xf numFmtId="0" fontId="2" fillId="0" borderId="0"/>
    <xf numFmtId="0" fontId="2" fillId="0" borderId="0"/>
    <xf numFmtId="0" fontId="1" fillId="0" borderId="0"/>
    <xf numFmtId="0" fontId="2" fillId="0" borderId="0"/>
    <xf numFmtId="0" fontId="2" fillId="0" borderId="0"/>
    <xf numFmtId="0" fontId="1" fillId="0" borderId="0"/>
    <xf numFmtId="0" fontId="2" fillId="0" borderId="0" applyNumberFormat="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8" fillId="0" borderId="0"/>
    <xf numFmtId="9" fontId="2" fillId="0" borderId="0" applyFont="0" applyFill="0" applyBorder="0" applyAlignment="0" applyProtection="0"/>
    <xf numFmtId="0" fontId="1" fillId="0" borderId="0"/>
    <xf numFmtId="170" fontId="2" fillId="0" borderId="0"/>
    <xf numFmtId="0" fontId="2" fillId="0" borderId="0"/>
    <xf numFmtId="170" fontId="2" fillId="0" borderId="0"/>
    <xf numFmtId="164" fontId="1" fillId="0" borderId="0" applyFont="0" applyFill="0" applyBorder="0" applyAlignment="0" applyProtection="0"/>
    <xf numFmtId="0" fontId="2" fillId="0" borderId="0"/>
  </cellStyleXfs>
  <cellXfs count="955">
    <xf numFmtId="0" fontId="0" fillId="0" borderId="0" xfId="0"/>
    <xf numFmtId="0" fontId="8" fillId="0" borderId="0" xfId="0" applyFont="1"/>
    <xf numFmtId="0" fontId="17" fillId="0" borderId="0" xfId="0" applyFont="1"/>
    <xf numFmtId="0" fontId="8" fillId="0" borderId="0" xfId="2" applyFont="1"/>
    <xf numFmtId="0" fontId="2" fillId="0" borderId="0" xfId="2"/>
    <xf numFmtId="0" fontId="18" fillId="0" borderId="0" xfId="21"/>
    <xf numFmtId="0" fontId="21" fillId="0" borderId="0" xfId="21" applyFont="1" applyAlignment="1">
      <alignment horizontal="right" vertical="center"/>
    </xf>
    <xf numFmtId="3" fontId="12" fillId="0" borderId="0" xfId="21" applyNumberFormat="1" applyFont="1" applyAlignment="1">
      <alignment horizontal="right" vertical="center" wrapText="1"/>
    </xf>
    <xf numFmtId="0" fontId="2" fillId="14" borderId="0" xfId="2" applyFill="1"/>
    <xf numFmtId="166" fontId="9" fillId="15" borderId="31" xfId="21" applyNumberFormat="1" applyFont="1" applyFill="1" applyBorder="1" applyAlignment="1">
      <alignment vertical="center" wrapText="1"/>
    </xf>
    <xf numFmtId="0" fontId="28" fillId="15" borderId="32" xfId="2" applyFont="1" applyFill="1" applyBorder="1" applyAlignment="1">
      <alignment horizontal="center" vertical="center" wrapText="1"/>
    </xf>
    <xf numFmtId="0" fontId="31" fillId="14" borderId="35" xfId="2" applyFont="1" applyFill="1" applyBorder="1" applyAlignment="1">
      <alignment horizontal="center" vertical="center" textRotation="90" wrapText="1"/>
    </xf>
    <xf numFmtId="167" fontId="16" fillId="15" borderId="36" xfId="22" applyNumberFormat="1" applyFont="1" applyFill="1" applyBorder="1" applyAlignment="1" applyProtection="1">
      <alignment horizontal="center" vertical="center" wrapText="1"/>
    </xf>
    <xf numFmtId="9" fontId="16" fillId="15" borderId="38" xfId="22" applyFont="1" applyFill="1" applyBorder="1" applyAlignment="1" applyProtection="1">
      <alignment horizontal="center" vertical="center" wrapText="1"/>
    </xf>
    <xf numFmtId="9" fontId="16" fillId="15" borderId="39" xfId="22" applyFont="1" applyFill="1" applyBorder="1" applyAlignment="1" applyProtection="1">
      <alignment horizontal="center" vertical="center" wrapText="1"/>
    </xf>
    <xf numFmtId="9" fontId="16" fillId="15" borderId="40" xfId="22" applyFont="1" applyFill="1" applyBorder="1" applyAlignment="1" applyProtection="1">
      <alignment horizontal="center" vertical="center" wrapText="1"/>
    </xf>
    <xf numFmtId="167" fontId="16" fillId="15" borderId="38" xfId="22" applyNumberFormat="1" applyFont="1" applyFill="1" applyBorder="1" applyAlignment="1" applyProtection="1">
      <alignment horizontal="center" vertical="center" wrapText="1"/>
    </xf>
    <xf numFmtId="167" fontId="16" fillId="15" borderId="39" xfId="22" applyNumberFormat="1" applyFont="1" applyFill="1" applyBorder="1" applyAlignment="1" applyProtection="1">
      <alignment horizontal="center" vertical="center" wrapText="1"/>
    </xf>
    <xf numFmtId="167" fontId="16" fillId="15" borderId="40" xfId="22" applyNumberFormat="1" applyFont="1" applyFill="1" applyBorder="1" applyAlignment="1" applyProtection="1">
      <alignment horizontal="center" vertical="center" wrapText="1"/>
    </xf>
    <xf numFmtId="167" fontId="32" fillId="14" borderId="38" xfId="22" applyNumberFormat="1" applyFont="1" applyFill="1" applyBorder="1" applyAlignment="1" applyProtection="1">
      <alignment horizontal="center" vertical="center" wrapText="1"/>
    </xf>
    <xf numFmtId="167" fontId="32" fillId="14" borderId="39" xfId="22" applyNumberFormat="1" applyFont="1" applyFill="1" applyBorder="1" applyAlignment="1" applyProtection="1">
      <alignment horizontal="center" vertical="center" wrapText="1"/>
    </xf>
    <xf numFmtId="167" fontId="32" fillId="14" borderId="41" xfId="22" applyNumberFormat="1" applyFont="1" applyFill="1" applyBorder="1" applyAlignment="1" applyProtection="1">
      <alignment horizontal="center" vertical="center" wrapText="1"/>
    </xf>
    <xf numFmtId="167" fontId="33" fillId="15" borderId="1" xfId="22" applyNumberFormat="1" applyFont="1" applyFill="1" applyBorder="1" applyAlignment="1" applyProtection="1">
      <alignment horizontal="center" vertical="center" wrapText="1"/>
    </xf>
    <xf numFmtId="3" fontId="16" fillId="15" borderId="44" xfId="21" applyNumberFormat="1" applyFont="1" applyFill="1" applyBorder="1" applyAlignment="1">
      <alignment horizontal="center" vertical="center" wrapText="1"/>
    </xf>
    <xf numFmtId="3" fontId="16" fillId="15" borderId="45" xfId="21" applyNumberFormat="1" applyFont="1" applyFill="1" applyBorder="1" applyAlignment="1">
      <alignment horizontal="center" vertical="center" wrapText="1"/>
    </xf>
    <xf numFmtId="3" fontId="16" fillId="15" borderId="46" xfId="21" applyNumberFormat="1" applyFont="1" applyFill="1" applyBorder="1" applyAlignment="1">
      <alignment horizontal="center" vertical="center" wrapText="1"/>
    </xf>
    <xf numFmtId="0" fontId="34" fillId="14" borderId="44" xfId="2" applyFont="1" applyFill="1" applyBorder="1" applyAlignment="1">
      <alignment horizontal="center" vertical="center" textRotation="90" wrapText="1"/>
    </xf>
    <xf numFmtId="0" fontId="34" fillId="14" borderId="45" xfId="2" applyFont="1" applyFill="1" applyBorder="1" applyAlignment="1">
      <alignment horizontal="center" vertical="center" textRotation="90" wrapText="1"/>
    </xf>
    <xf numFmtId="0" fontId="34" fillId="14" borderId="47" xfId="2" applyFont="1" applyFill="1" applyBorder="1" applyAlignment="1">
      <alignment horizontal="center" vertical="center" textRotation="90" wrapText="1"/>
    </xf>
    <xf numFmtId="3" fontId="9" fillId="4" borderId="14" xfId="21" applyNumberFormat="1" applyFont="1" applyFill="1" applyBorder="1" applyAlignment="1" applyProtection="1">
      <alignment horizontal="left" vertical="center" wrapText="1"/>
      <protection locked="0"/>
    </xf>
    <xf numFmtId="3" fontId="9" fillId="4" borderId="26" xfId="21" applyNumberFormat="1" applyFont="1" applyFill="1" applyBorder="1" applyAlignment="1" applyProtection="1">
      <alignment horizontal="left" vertical="center" wrapText="1"/>
      <protection locked="0"/>
    </xf>
    <xf numFmtId="0" fontId="16" fillId="4" borderId="26" xfId="2" applyFont="1" applyFill="1" applyBorder="1" applyProtection="1">
      <protection locked="0"/>
    </xf>
    <xf numFmtId="14" fontId="8" fillId="0" borderId="48" xfId="2" applyNumberFormat="1" applyFont="1" applyBorder="1" applyAlignment="1" applyProtection="1">
      <alignment horizontal="center" vertical="center"/>
      <protection locked="0"/>
    </xf>
    <xf numFmtId="14" fontId="8" fillId="0" borderId="14" xfId="2" applyNumberFormat="1" applyFont="1" applyBorder="1" applyAlignment="1" applyProtection="1">
      <alignment horizontal="center" vertical="center"/>
      <protection locked="0"/>
    </xf>
    <xf numFmtId="14" fontId="35" fillId="0" borderId="26" xfId="2" applyNumberFormat="1" applyFont="1" applyBorder="1" applyAlignment="1" applyProtection="1">
      <alignment horizontal="center" vertical="center"/>
      <protection locked="0"/>
    </xf>
    <xf numFmtId="14" fontId="36" fillId="0" borderId="48" xfId="2" applyNumberFormat="1" applyFont="1" applyBorder="1" applyAlignment="1" applyProtection="1">
      <alignment horizontal="center" vertical="center"/>
      <protection locked="0"/>
    </xf>
    <xf numFmtId="14" fontId="8" fillId="0" borderId="26" xfId="2" applyNumberFormat="1" applyFont="1" applyBorder="1" applyAlignment="1" applyProtection="1">
      <alignment horizontal="center" vertical="center"/>
      <protection locked="0"/>
    </xf>
    <xf numFmtId="14" fontId="8" fillId="0" borderId="50" xfId="2" applyNumberFormat="1" applyFont="1" applyBorder="1" applyAlignment="1" applyProtection="1">
      <alignment horizontal="center" vertical="center"/>
      <protection locked="0"/>
    </xf>
    <xf numFmtId="14" fontId="8" fillId="0" borderId="2" xfId="2" applyNumberFormat="1" applyFont="1" applyBorder="1" applyAlignment="1" applyProtection="1">
      <alignment horizontal="center" vertical="center"/>
      <protection locked="0"/>
    </xf>
    <xf numFmtId="14" fontId="35" fillId="0" borderId="15" xfId="2" applyNumberFormat="1" applyFont="1" applyBorder="1" applyAlignment="1" applyProtection="1">
      <alignment horizontal="center" vertical="center"/>
      <protection locked="0"/>
    </xf>
    <xf numFmtId="14" fontId="35" fillId="0" borderId="50" xfId="2" applyNumberFormat="1" applyFont="1" applyBorder="1" applyAlignment="1" applyProtection="1">
      <alignment horizontal="center" vertical="center"/>
      <protection locked="0"/>
    </xf>
    <xf numFmtId="14" fontId="8" fillId="0" borderId="15" xfId="2" applyNumberFormat="1" applyFont="1" applyBorder="1" applyAlignment="1" applyProtection="1">
      <alignment horizontal="center" vertical="center"/>
      <protection locked="0"/>
    </xf>
    <xf numFmtId="0" fontId="12" fillId="0" borderId="51" xfId="2" applyFont="1" applyBorder="1" applyAlignment="1" applyProtection="1">
      <alignment horizontal="left" vertical="center" wrapText="1"/>
      <protection locked="0"/>
    </xf>
    <xf numFmtId="14" fontId="36" fillId="0" borderId="50" xfId="2" applyNumberFormat="1" applyFont="1" applyBorder="1" applyAlignment="1" applyProtection="1">
      <alignment horizontal="center" vertical="center"/>
      <protection locked="0"/>
    </xf>
    <xf numFmtId="0" fontId="8" fillId="0" borderId="0" xfId="2" applyFont="1" applyProtection="1">
      <protection locked="0"/>
    </xf>
    <xf numFmtId="0" fontId="0" fillId="0" borderId="0" xfId="0" applyProtection="1">
      <protection locked="0"/>
    </xf>
    <xf numFmtId="3" fontId="16" fillId="15" borderId="36" xfId="21" applyNumberFormat="1" applyFont="1" applyFill="1" applyBorder="1" applyAlignment="1">
      <alignment horizontal="center" vertical="center" wrapText="1"/>
    </xf>
    <xf numFmtId="3" fontId="16" fillId="15" borderId="37" xfId="21" applyNumberFormat="1" applyFont="1" applyFill="1" applyBorder="1" applyAlignment="1">
      <alignment horizontal="center" vertical="center" wrapText="1"/>
    </xf>
    <xf numFmtId="3" fontId="16" fillId="15" borderId="42" xfId="21" applyNumberFormat="1" applyFont="1" applyFill="1" applyBorder="1" applyAlignment="1">
      <alignment horizontal="center" vertical="center" wrapText="1"/>
    </xf>
    <xf numFmtId="3" fontId="16" fillId="15" borderId="43" xfId="21" applyNumberFormat="1" applyFont="1" applyFill="1" applyBorder="1" applyAlignment="1">
      <alignment horizontal="center" vertical="center" wrapText="1"/>
    </xf>
    <xf numFmtId="0" fontId="2" fillId="0" borderId="0" xfId="2" applyProtection="1">
      <protection locked="0"/>
    </xf>
    <xf numFmtId="1" fontId="37" fillId="14" borderId="38" xfId="2" applyNumberFormat="1" applyFont="1" applyFill="1" applyBorder="1" applyAlignment="1" applyProtection="1">
      <alignment vertical="center"/>
      <protection locked="0"/>
    </xf>
    <xf numFmtId="1" fontId="2" fillId="14" borderId="0" xfId="2" applyNumberFormat="1" applyFill="1" applyProtection="1">
      <protection locked="0"/>
    </xf>
    <xf numFmtId="0" fontId="2" fillId="14" borderId="0" xfId="2" applyFill="1" applyProtection="1">
      <protection locked="0"/>
    </xf>
    <xf numFmtId="0" fontId="32" fillId="14" borderId="0" xfId="2" applyFont="1" applyFill="1" applyProtection="1">
      <protection locked="0"/>
    </xf>
    <xf numFmtId="0" fontId="12" fillId="0" borderId="49" xfId="2" applyFont="1" applyBorder="1" applyAlignment="1" applyProtection="1">
      <alignment horizontal="justify" vertical="center" wrapText="1"/>
      <protection locked="0"/>
    </xf>
    <xf numFmtId="0" fontId="1" fillId="0" borderId="0" xfId="0" applyFont="1" applyProtection="1">
      <protection locked="0"/>
    </xf>
    <xf numFmtId="0" fontId="15" fillId="0" borderId="0" xfId="0" applyFont="1" applyAlignment="1" applyProtection="1">
      <alignment horizontal="justify" vertical="center" wrapText="1"/>
      <protection locked="0"/>
    </xf>
    <xf numFmtId="0" fontId="1" fillId="0" borderId="0" xfId="0" applyFont="1"/>
    <xf numFmtId="0" fontId="2" fillId="0" borderId="0" xfId="10"/>
    <xf numFmtId="0" fontId="13" fillId="8" borderId="0" xfId="10" applyFont="1" applyFill="1" applyAlignment="1">
      <alignment vertical="top" wrapText="1"/>
    </xf>
    <xf numFmtId="0" fontId="8" fillId="0" borderId="0" xfId="8" applyFont="1"/>
    <xf numFmtId="0" fontId="2" fillId="0" borderId="0" xfId="8"/>
    <xf numFmtId="0" fontId="20" fillId="4" borderId="0" xfId="8" applyFont="1" applyFill="1" applyAlignment="1">
      <alignment vertical="center"/>
    </xf>
    <xf numFmtId="0" fontId="8" fillId="0" borderId="0" xfId="10" applyFont="1"/>
    <xf numFmtId="0" fontId="47" fillId="4" borderId="0" xfId="8" applyFont="1" applyFill="1"/>
    <xf numFmtId="0" fontId="21" fillId="0" borderId="0" xfId="10" applyFont="1" applyAlignment="1">
      <alignment horizontal="right" vertical="center"/>
    </xf>
    <xf numFmtId="0" fontId="16" fillId="0" borderId="26" xfId="8" applyFont="1" applyBorder="1" applyAlignment="1">
      <alignment horizontal="center" vertical="center"/>
    </xf>
    <xf numFmtId="3" fontId="12" fillId="0" borderId="0" xfId="10" applyNumberFormat="1" applyFont="1" applyAlignment="1">
      <alignment horizontal="right" vertical="center" wrapText="1"/>
    </xf>
    <xf numFmtId="0" fontId="16" fillId="0" borderId="21" xfId="8" applyFont="1" applyBorder="1" applyAlignment="1">
      <alignment horizontal="center" vertical="center"/>
    </xf>
    <xf numFmtId="0" fontId="8" fillId="0" borderId="0" xfId="8" applyFont="1" applyAlignment="1">
      <alignment horizontal="center" vertical="center"/>
    </xf>
    <xf numFmtId="0" fontId="14" fillId="15" borderId="22" xfId="10" applyFont="1" applyFill="1" applyBorder="1" applyAlignment="1">
      <alignment horizontal="center" vertical="center" textRotation="90" wrapText="1"/>
    </xf>
    <xf numFmtId="166" fontId="12" fillId="15" borderId="31" xfId="10" applyNumberFormat="1" applyFont="1" applyFill="1" applyBorder="1" applyAlignment="1">
      <alignment vertical="center" wrapText="1"/>
    </xf>
    <xf numFmtId="166" fontId="9" fillId="15" borderId="31" xfId="10" applyNumberFormat="1" applyFont="1" applyFill="1" applyBorder="1" applyAlignment="1">
      <alignment vertical="center" wrapText="1"/>
    </xf>
    <xf numFmtId="0" fontId="28" fillId="27" borderId="5" xfId="8" applyFont="1" applyFill="1" applyBorder="1" applyAlignment="1">
      <alignment horizontal="center" vertical="center" wrapText="1"/>
    </xf>
    <xf numFmtId="0" fontId="16" fillId="4" borderId="3" xfId="8" applyFont="1" applyFill="1" applyBorder="1" applyAlignment="1">
      <alignment vertical="center" wrapText="1"/>
    </xf>
    <xf numFmtId="0" fontId="16" fillId="7" borderId="3" xfId="8" applyFont="1" applyFill="1" applyBorder="1" applyAlignment="1">
      <alignment vertical="center" wrapText="1"/>
    </xf>
    <xf numFmtId="167" fontId="16" fillId="12" borderId="13" xfId="22" applyNumberFormat="1" applyFont="1" applyFill="1" applyBorder="1" applyAlignment="1" applyProtection="1">
      <alignment horizontal="left" wrapText="1"/>
    </xf>
    <xf numFmtId="167" fontId="16" fillId="15" borderId="73" xfId="22" applyNumberFormat="1" applyFont="1" applyFill="1" applyBorder="1" applyAlignment="1" applyProtection="1">
      <alignment horizontal="center" vertical="center" wrapText="1"/>
    </xf>
    <xf numFmtId="167" fontId="16" fillId="25" borderId="10" xfId="22" applyNumberFormat="1" applyFont="1" applyFill="1" applyBorder="1" applyAlignment="1" applyProtection="1">
      <alignment horizontal="center" vertical="center" wrapText="1"/>
    </xf>
    <xf numFmtId="167" fontId="16" fillId="15" borderId="74" xfId="22" applyNumberFormat="1" applyFont="1" applyFill="1" applyBorder="1" applyAlignment="1" applyProtection="1">
      <alignment horizontal="center" vertical="center" wrapText="1"/>
    </xf>
    <xf numFmtId="167" fontId="33" fillId="15" borderId="3" xfId="22" applyNumberFormat="1" applyFont="1" applyFill="1" applyBorder="1" applyAlignment="1" applyProtection="1">
      <alignment horizontal="center" vertical="center" wrapText="1"/>
    </xf>
    <xf numFmtId="167" fontId="33" fillId="15" borderId="76" xfId="22" applyNumberFormat="1" applyFont="1" applyFill="1" applyBorder="1" applyAlignment="1" applyProtection="1">
      <alignment horizontal="center" vertical="center" wrapText="1"/>
    </xf>
    <xf numFmtId="3" fontId="16" fillId="0" borderId="2" xfId="10" applyNumberFormat="1" applyFont="1" applyBorder="1" applyAlignment="1" applyProtection="1">
      <alignment horizontal="center" vertical="center" wrapText="1"/>
      <protection locked="0"/>
    </xf>
    <xf numFmtId="167" fontId="16" fillId="4" borderId="2" xfId="22" applyNumberFormat="1" applyFont="1" applyFill="1" applyBorder="1" applyAlignment="1" applyProtection="1">
      <alignment horizontal="center" vertical="center"/>
      <protection locked="0"/>
    </xf>
    <xf numFmtId="0" fontId="16" fillId="0" borderId="26" xfId="8" applyFont="1" applyBorder="1" applyProtection="1">
      <protection locked="0"/>
    </xf>
    <xf numFmtId="0" fontId="8" fillId="0" borderId="26" xfId="8" applyFont="1" applyBorder="1" applyAlignment="1" applyProtection="1">
      <alignment horizontal="center" vertical="center"/>
      <protection locked="0"/>
    </xf>
    <xf numFmtId="0" fontId="67" fillId="0" borderId="0" xfId="8" applyFont="1"/>
    <xf numFmtId="0" fontId="2" fillId="16" borderId="0" xfId="8" applyFill="1"/>
    <xf numFmtId="0" fontId="68" fillId="14" borderId="0" xfId="8" applyFont="1" applyFill="1"/>
    <xf numFmtId="0" fontId="69" fillId="14" borderId="0" xfId="8" applyFont="1" applyFill="1"/>
    <xf numFmtId="0" fontId="41" fillId="0" borderId="0" xfId="8" applyFont="1" applyAlignment="1">
      <alignment vertical="center"/>
    </xf>
    <xf numFmtId="0" fontId="68" fillId="0" borderId="0" xfId="8" applyFont="1" applyAlignment="1">
      <alignment vertical="center"/>
    </xf>
    <xf numFmtId="0" fontId="14" fillId="30" borderId="52" xfId="8" applyFont="1" applyFill="1" applyBorder="1" applyAlignment="1">
      <alignment vertical="center"/>
    </xf>
    <xf numFmtId="0" fontId="14" fillId="30" borderId="78" xfId="8" applyFont="1" applyFill="1" applyBorder="1" applyAlignment="1">
      <alignment vertical="center"/>
    </xf>
    <xf numFmtId="0" fontId="69" fillId="13" borderId="0" xfId="8" applyFont="1" applyFill="1"/>
    <xf numFmtId="0" fontId="2" fillId="13" borderId="0" xfId="8" applyFill="1"/>
    <xf numFmtId="0" fontId="68" fillId="13" borderId="0" xfId="8" applyFont="1" applyFill="1"/>
    <xf numFmtId="0" fontId="68" fillId="30" borderId="0" xfId="8" applyFont="1" applyFill="1" applyAlignment="1">
      <alignment horizontal="right" vertical="center"/>
    </xf>
    <xf numFmtId="0" fontId="68" fillId="30" borderId="0" xfId="8" applyFont="1" applyFill="1" applyAlignment="1">
      <alignment vertical="center"/>
    </xf>
    <xf numFmtId="0" fontId="68" fillId="30" borderId="66" xfId="8" applyFont="1" applyFill="1" applyBorder="1" applyAlignment="1">
      <alignment vertical="center"/>
    </xf>
    <xf numFmtId="0" fontId="68" fillId="4" borderId="39" xfId="8" applyFont="1" applyFill="1" applyBorder="1" applyAlignment="1">
      <alignment vertical="center" wrapText="1"/>
    </xf>
    <xf numFmtId="0" fontId="68" fillId="4" borderId="39" xfId="8" applyFont="1" applyFill="1" applyBorder="1" applyAlignment="1">
      <alignment vertical="center"/>
    </xf>
    <xf numFmtId="0" fontId="70" fillId="2" borderId="2" xfId="8" applyFont="1" applyFill="1" applyBorder="1" applyAlignment="1">
      <alignment horizontal="center" vertical="center" wrapText="1"/>
    </xf>
    <xf numFmtId="0" fontId="68" fillId="4" borderId="2" xfId="8" applyFont="1" applyFill="1" applyBorder="1" applyAlignment="1">
      <alignment horizontal="right" vertical="center"/>
    </xf>
    <xf numFmtId="0" fontId="12" fillId="4" borderId="2" xfId="8" applyFont="1" applyFill="1" applyBorder="1" applyAlignment="1" applyProtection="1">
      <alignment horizontal="center" vertical="center"/>
      <protection locked="0"/>
    </xf>
    <xf numFmtId="0" fontId="13" fillId="0" borderId="2" xfId="8" applyFont="1" applyBorder="1" applyAlignment="1">
      <alignment horizontal="right" vertical="center"/>
    </xf>
    <xf numFmtId="0" fontId="73" fillId="4" borderId="15" xfId="8" applyFont="1" applyFill="1" applyBorder="1" applyAlignment="1">
      <alignment horizontal="center" vertical="center" wrapText="1"/>
    </xf>
    <xf numFmtId="0" fontId="74" fillId="4" borderId="15" xfId="8" applyFont="1" applyFill="1" applyBorder="1" applyAlignment="1">
      <alignment horizontal="center" vertical="center" wrapText="1"/>
    </xf>
    <xf numFmtId="0" fontId="76" fillId="30" borderId="0" xfId="8" applyFont="1" applyFill="1" applyAlignment="1">
      <alignment horizontal="center" vertical="center" wrapText="1"/>
    </xf>
    <xf numFmtId="0" fontId="76" fillId="30" borderId="0" xfId="8" applyFont="1" applyFill="1" applyAlignment="1">
      <alignment vertical="center" wrapText="1"/>
    </xf>
    <xf numFmtId="0" fontId="71" fillId="20" borderId="84" xfId="8" applyFont="1" applyFill="1" applyBorder="1" applyAlignment="1">
      <alignment horizontal="center" vertical="center" wrapText="1"/>
    </xf>
    <xf numFmtId="0" fontId="68" fillId="13" borderId="3" xfId="8" applyFont="1" applyFill="1" applyBorder="1"/>
    <xf numFmtId="0" fontId="68" fillId="13" borderId="4" xfId="8" applyFont="1" applyFill="1" applyBorder="1"/>
    <xf numFmtId="0" fontId="2" fillId="13" borderId="4" xfId="8" applyFill="1" applyBorder="1"/>
    <xf numFmtId="0" fontId="2" fillId="13" borderId="5" xfId="8" applyFill="1" applyBorder="1"/>
    <xf numFmtId="0" fontId="67" fillId="0" borderId="4" xfId="8" applyFont="1" applyBorder="1"/>
    <xf numFmtId="0" fontId="67" fillId="0" borderId="5" xfId="8" applyFont="1" applyBorder="1"/>
    <xf numFmtId="167" fontId="68" fillId="30" borderId="1" xfId="22" applyNumberFormat="1" applyFont="1" applyFill="1" applyBorder="1" applyAlignment="1" applyProtection="1">
      <alignment horizontal="center" vertical="center" wrapText="1"/>
      <protection locked="0"/>
    </xf>
    <xf numFmtId="9" fontId="68" fillId="13" borderId="19" xfId="22" applyFont="1" applyFill="1" applyBorder="1"/>
    <xf numFmtId="0" fontId="2" fillId="13" borderId="28" xfId="8" applyFill="1" applyBorder="1"/>
    <xf numFmtId="9" fontId="68" fillId="14" borderId="19" xfId="22" applyFont="1" applyFill="1" applyBorder="1"/>
    <xf numFmtId="0" fontId="2" fillId="14" borderId="0" xfId="8" applyFill="1"/>
    <xf numFmtId="0" fontId="2" fillId="14" borderId="28" xfId="8" applyFill="1" applyBorder="1"/>
    <xf numFmtId="167" fontId="78" fillId="15" borderId="1" xfId="22" applyNumberFormat="1" applyFont="1" applyFill="1" applyBorder="1" applyAlignment="1" applyProtection="1">
      <alignment horizontal="center" vertical="center" wrapText="1"/>
      <protection locked="0"/>
    </xf>
    <xf numFmtId="0" fontId="68" fillId="13" borderId="19" xfId="8" applyFont="1" applyFill="1" applyBorder="1"/>
    <xf numFmtId="9" fontId="68" fillId="14" borderId="0" xfId="8" applyNumberFormat="1" applyFont="1" applyFill="1"/>
    <xf numFmtId="0" fontId="68" fillId="14" borderId="19" xfId="8" applyFont="1" applyFill="1" applyBorder="1"/>
    <xf numFmtId="0" fontId="68" fillId="0" borderId="0" xfId="8" applyFont="1" applyAlignment="1" applyProtection="1">
      <alignment vertical="center"/>
      <protection locked="0"/>
    </xf>
    <xf numFmtId="0" fontId="71" fillId="20" borderId="84" xfId="8" applyFont="1" applyFill="1" applyBorder="1" applyAlignment="1" applyProtection="1">
      <alignment horizontal="justify" vertical="center" wrapText="1"/>
      <protection locked="0"/>
    </xf>
    <xf numFmtId="0" fontId="67" fillId="0" borderId="0" xfId="8" applyFont="1" applyAlignment="1">
      <alignment vertical="center"/>
    </xf>
    <xf numFmtId="0" fontId="68" fillId="13" borderId="69" xfId="8" applyFont="1" applyFill="1" applyBorder="1"/>
    <xf numFmtId="0" fontId="68" fillId="13" borderId="16" xfId="8" applyFont="1" applyFill="1" applyBorder="1"/>
    <xf numFmtId="0" fontId="2" fillId="13" borderId="16" xfId="8" applyFill="1" applyBorder="1"/>
    <xf numFmtId="0" fontId="2" fillId="13" borderId="17" xfId="8" applyFill="1" applyBorder="1"/>
    <xf numFmtId="0" fontId="68" fillId="14" borderId="69" xfId="8" applyFont="1" applyFill="1" applyBorder="1"/>
    <xf numFmtId="0" fontId="68" fillId="14" borderId="16" xfId="8" applyFont="1" applyFill="1" applyBorder="1"/>
    <xf numFmtId="0" fontId="2" fillId="14" borderId="16" xfId="8" applyFill="1" applyBorder="1"/>
    <xf numFmtId="0" fontId="2" fillId="14" borderId="17" xfId="8" applyFill="1" applyBorder="1"/>
    <xf numFmtId="9" fontId="80" fillId="0" borderId="0" xfId="8" applyNumberFormat="1" applyFont="1"/>
    <xf numFmtId="9" fontId="67" fillId="0" borderId="0" xfId="8" applyNumberFormat="1" applyFont="1"/>
    <xf numFmtId="0" fontId="78" fillId="15" borderId="13" xfId="8" applyFont="1" applyFill="1" applyBorder="1" applyAlignment="1">
      <alignment horizontal="center" vertical="center" wrapText="1"/>
    </xf>
    <xf numFmtId="167" fontId="78" fillId="4" borderId="95" xfId="22" applyNumberFormat="1" applyFont="1" applyFill="1" applyBorder="1" applyAlignment="1">
      <alignment horizontal="center" vertical="center" wrapText="1"/>
    </xf>
    <xf numFmtId="9" fontId="80" fillId="14" borderId="0" xfId="8" applyNumberFormat="1" applyFont="1" applyFill="1"/>
    <xf numFmtId="0" fontId="68" fillId="0" borderId="0" xfId="8" applyFont="1"/>
    <xf numFmtId="0" fontId="78" fillId="4" borderId="0" xfId="8" applyFont="1" applyFill="1"/>
    <xf numFmtId="0" fontId="68" fillId="4" borderId="0" xfId="8" applyFont="1" applyFill="1"/>
    <xf numFmtId="0" fontId="2" fillId="30" borderId="0" xfId="8" applyFill="1"/>
    <xf numFmtId="9" fontId="68" fillId="13" borderId="0" xfId="8" applyNumberFormat="1" applyFont="1" applyFill="1"/>
    <xf numFmtId="0" fontId="68" fillId="30" borderId="0" xfId="8" applyFont="1" applyFill="1"/>
    <xf numFmtId="0" fontId="81" fillId="0" borderId="0" xfId="8" applyFont="1"/>
    <xf numFmtId="0" fontId="67" fillId="30" borderId="0" xfId="8" applyFont="1" applyFill="1"/>
    <xf numFmtId="0" fontId="81" fillId="30" borderId="0" xfId="8" applyFont="1" applyFill="1"/>
    <xf numFmtId="0" fontId="62" fillId="0" borderId="0" xfId="2" applyFont="1" applyAlignment="1">
      <alignment vertical="center" wrapText="1"/>
    </xf>
    <xf numFmtId="0" fontId="88" fillId="32" borderId="103" xfId="2" applyFont="1" applyFill="1" applyBorder="1" applyAlignment="1">
      <alignment vertical="center"/>
    </xf>
    <xf numFmtId="0" fontId="87" fillId="21" borderId="100" xfId="2" applyFont="1" applyFill="1" applyBorder="1" applyAlignment="1">
      <alignment vertical="center" wrapText="1"/>
    </xf>
    <xf numFmtId="0" fontId="87" fillId="21" borderId="105" xfId="2" applyFont="1" applyFill="1" applyBorder="1" applyAlignment="1">
      <alignment vertical="center" wrapText="1"/>
    </xf>
    <xf numFmtId="0" fontId="87" fillId="21" borderId="107" xfId="2" applyFont="1" applyFill="1" applyBorder="1" applyAlignment="1">
      <alignment vertical="center" wrapText="1"/>
    </xf>
    <xf numFmtId="9" fontId="88" fillId="0" borderId="105" xfId="2" applyNumberFormat="1" applyFont="1" applyBorder="1" applyAlignment="1">
      <alignment horizontal="right" vertical="center" wrapText="1"/>
    </xf>
    <xf numFmtId="0" fontId="87" fillId="21" borderId="67" xfId="2" applyFont="1" applyFill="1" applyBorder="1" applyAlignment="1">
      <alignment vertical="center" wrapText="1"/>
    </xf>
    <xf numFmtId="0" fontId="50" fillId="0" borderId="57" xfId="2" applyFont="1" applyBorder="1" applyAlignment="1">
      <alignment vertical="center"/>
    </xf>
    <xf numFmtId="0" fontId="50" fillId="0" borderId="67" xfId="2" applyFont="1" applyBorder="1" applyAlignment="1">
      <alignment vertical="center"/>
    </xf>
    <xf numFmtId="0" fontId="2" fillId="0" borderId="57" xfId="2" applyBorder="1" applyAlignment="1">
      <alignment vertical="center"/>
    </xf>
    <xf numFmtId="0" fontId="2" fillId="0" borderId="67" xfId="2" applyBorder="1" applyAlignment="1">
      <alignment vertical="center"/>
    </xf>
    <xf numFmtId="0" fontId="89" fillId="21" borderId="107" xfId="2" applyFont="1" applyFill="1" applyBorder="1" applyAlignment="1">
      <alignment vertical="center" wrapText="1"/>
    </xf>
    <xf numFmtId="0" fontId="89" fillId="21" borderId="67" xfId="2" applyFont="1" applyFill="1" applyBorder="1" applyAlignment="1">
      <alignment vertical="center" wrapText="1"/>
    </xf>
    <xf numFmtId="9" fontId="88" fillId="0" borderId="67" xfId="2" applyNumberFormat="1" applyFont="1" applyBorder="1" applyAlignment="1">
      <alignment horizontal="right" vertical="center" wrapText="1"/>
    </xf>
    <xf numFmtId="0" fontId="91" fillId="21" borderId="67" xfId="2" applyFont="1" applyFill="1" applyBorder="1" applyAlignment="1">
      <alignment vertical="center"/>
    </xf>
    <xf numFmtId="0" fontId="92" fillId="21" borderId="67" xfId="2" applyFont="1" applyFill="1" applyBorder="1" applyAlignment="1">
      <alignment vertical="center"/>
    </xf>
    <xf numFmtId="0" fontId="92" fillId="21" borderId="67" xfId="2" applyFont="1" applyFill="1" applyBorder="1" applyAlignment="1">
      <alignment vertical="center" wrapText="1"/>
    </xf>
    <xf numFmtId="9" fontId="88" fillId="0" borderId="67" xfId="2" applyNumberFormat="1" applyFont="1" applyBorder="1" applyAlignment="1">
      <alignment horizontal="center" vertical="center" wrapText="1"/>
    </xf>
    <xf numFmtId="0" fontId="89" fillId="21" borderId="106" xfId="2" applyFont="1" applyFill="1" applyBorder="1" applyAlignment="1">
      <alignment vertical="center" wrapText="1"/>
    </xf>
    <xf numFmtId="0" fontId="89" fillId="21" borderId="57" xfId="2" applyFont="1" applyFill="1" applyBorder="1" applyAlignment="1">
      <alignment vertical="center" wrapText="1"/>
    </xf>
    <xf numFmtId="9" fontId="92" fillId="21" borderId="57" xfId="2" applyNumberFormat="1" applyFont="1" applyFill="1" applyBorder="1" applyAlignment="1">
      <alignment horizontal="right" vertical="center" wrapText="1"/>
    </xf>
    <xf numFmtId="0" fontId="91" fillId="21" borderId="57" xfId="2" applyFont="1" applyFill="1" applyBorder="1" applyAlignment="1">
      <alignment vertical="center"/>
    </xf>
    <xf numFmtId="0" fontId="92" fillId="21" borderId="57" xfId="2" applyFont="1" applyFill="1" applyBorder="1" applyAlignment="1">
      <alignment vertical="center"/>
    </xf>
    <xf numFmtId="0" fontId="92" fillId="21" borderId="57" xfId="2" applyFont="1" applyFill="1" applyBorder="1" applyAlignment="1">
      <alignment vertical="center" wrapText="1"/>
    </xf>
    <xf numFmtId="0" fontId="8" fillId="0" borderId="0" xfId="8" applyFont="1" applyAlignment="1">
      <alignment horizontal="center"/>
    </xf>
    <xf numFmtId="0" fontId="8" fillId="10" borderId="0" xfId="8" applyFont="1" applyFill="1" applyAlignment="1">
      <alignment vertical="center"/>
    </xf>
    <xf numFmtId="0" fontId="8" fillId="14" borderId="0" xfId="8" applyFont="1" applyFill="1"/>
    <xf numFmtId="0" fontId="28" fillId="14" borderId="35" xfId="8" applyFont="1" applyFill="1" applyBorder="1" applyAlignment="1">
      <alignment horizontal="center" vertical="center" textRotation="90" wrapText="1"/>
    </xf>
    <xf numFmtId="0" fontId="26" fillId="16" borderId="0" xfId="8" applyFont="1" applyFill="1"/>
    <xf numFmtId="167" fontId="16" fillId="14" borderId="38" xfId="22" applyNumberFormat="1" applyFont="1" applyFill="1" applyBorder="1" applyAlignment="1" applyProtection="1">
      <alignment horizontal="center" vertical="center" wrapText="1"/>
    </xf>
    <xf numFmtId="167" fontId="16" fillId="14" borderId="39" xfId="22" applyNumberFormat="1" applyFont="1" applyFill="1" applyBorder="1" applyAlignment="1" applyProtection="1">
      <alignment horizontal="center" vertical="center" wrapText="1"/>
    </xf>
    <xf numFmtId="167" fontId="16" fillId="14" borderId="41" xfId="22" applyNumberFormat="1" applyFont="1" applyFill="1" applyBorder="1" applyAlignment="1" applyProtection="1">
      <alignment horizontal="center" vertical="center" wrapText="1"/>
    </xf>
    <xf numFmtId="9" fontId="19" fillId="4" borderId="2" xfId="22" applyFont="1" applyFill="1" applyBorder="1" applyAlignment="1" applyProtection="1">
      <alignment horizontal="center" vertical="center"/>
      <protection locked="0"/>
    </xf>
    <xf numFmtId="9" fontId="19" fillId="4" borderId="77" xfId="22" applyFont="1" applyFill="1" applyBorder="1" applyAlignment="1" applyProtection="1">
      <alignment horizontal="center" vertical="center"/>
      <protection locked="0"/>
    </xf>
    <xf numFmtId="3" fontId="8" fillId="0" borderId="0" xfId="8" applyNumberFormat="1" applyFont="1"/>
    <xf numFmtId="0" fontId="4" fillId="28" borderId="0" xfId="0" applyFont="1" applyFill="1" applyAlignment="1">
      <alignment vertical="center"/>
    </xf>
    <xf numFmtId="0" fontId="4" fillId="29" borderId="0" xfId="0" applyFont="1" applyFill="1"/>
    <xf numFmtId="1" fontId="4" fillId="29" borderId="0" xfId="0" applyNumberFormat="1" applyFont="1" applyFill="1"/>
    <xf numFmtId="0" fontId="4" fillId="33" borderId="0" xfId="0" applyFont="1" applyFill="1"/>
    <xf numFmtId="1" fontId="4" fillId="33" borderId="0" xfId="0" applyNumberFormat="1" applyFont="1" applyFill="1"/>
    <xf numFmtId="0" fontId="4" fillId="5" borderId="0" xfId="0" applyFont="1" applyFill="1"/>
    <xf numFmtId="1" fontId="4" fillId="5" borderId="0" xfId="0" applyNumberFormat="1" applyFont="1" applyFill="1"/>
    <xf numFmtId="0" fontId="4" fillId="34" borderId="0" xfId="0" applyFont="1" applyFill="1"/>
    <xf numFmtId="1" fontId="4" fillId="34" borderId="0" xfId="0" applyNumberFormat="1" applyFont="1" applyFill="1"/>
    <xf numFmtId="0" fontId="64" fillId="0" borderId="0" xfId="0" applyFont="1"/>
    <xf numFmtId="0" fontId="88" fillId="0" borderId="110" xfId="0" applyFont="1" applyBorder="1" applyAlignment="1">
      <alignment vertical="center"/>
    </xf>
    <xf numFmtId="0" fontId="88" fillId="0" borderId="107" xfId="0" applyFont="1" applyBorder="1" applyAlignment="1">
      <alignment vertical="center"/>
    </xf>
    <xf numFmtId="0" fontId="87" fillId="0" borderId="107" xfId="0" applyFont="1" applyBorder="1" applyAlignment="1">
      <alignment vertical="center" wrapText="1"/>
    </xf>
    <xf numFmtId="0" fontId="87" fillId="0" borderId="67" xfId="0" applyFont="1" applyBorder="1" applyAlignment="1">
      <alignment vertical="center" wrapText="1"/>
    </xf>
    <xf numFmtId="0" fontId="88" fillId="0" borderId="107" xfId="0" applyFont="1" applyBorder="1" applyAlignment="1">
      <alignment vertical="center" wrapText="1"/>
    </xf>
    <xf numFmtId="0" fontId="50" fillId="7" borderId="67" xfId="0" applyFont="1" applyFill="1" applyBorder="1" applyAlignment="1">
      <alignment vertical="center" wrapText="1"/>
    </xf>
    <xf numFmtId="0" fontId="50" fillId="0" borderId="67" xfId="0" applyFont="1" applyBorder="1" applyAlignment="1">
      <alignment vertical="center" wrapText="1"/>
    </xf>
    <xf numFmtId="0" fontId="89" fillId="0" borderId="107" xfId="0" applyFont="1" applyBorder="1" applyAlignment="1">
      <alignment vertical="center" wrapText="1"/>
    </xf>
    <xf numFmtId="0" fontId="92" fillId="0" borderId="67" xfId="0" applyFont="1" applyBorder="1" applyAlignment="1">
      <alignment vertical="center" wrapText="1"/>
    </xf>
    <xf numFmtId="0" fontId="4" fillId="21" borderId="57" xfId="0" applyFont="1" applyFill="1" applyBorder="1" applyAlignment="1">
      <alignment horizontal="center" vertical="center" wrapText="1"/>
    </xf>
    <xf numFmtId="0" fontId="0" fillId="0" borderId="57" xfId="0" applyBorder="1"/>
    <xf numFmtId="0" fontId="4" fillId="21" borderId="67" xfId="0" applyFont="1" applyFill="1" applyBorder="1" applyAlignment="1">
      <alignment horizontal="center" vertical="center" wrapText="1"/>
    </xf>
    <xf numFmtId="0" fontId="102" fillId="0" borderId="67" xfId="0" applyFont="1" applyBorder="1" applyAlignment="1">
      <alignment vertical="center" wrapText="1"/>
    </xf>
    <xf numFmtId="0" fontId="103" fillId="0" borderId="57" xfId="0" applyFont="1" applyBorder="1" applyAlignment="1">
      <alignment vertical="center" wrapText="1"/>
    </xf>
    <xf numFmtId="0" fontId="103" fillId="0" borderId="67" xfId="0" applyFont="1" applyBorder="1" applyAlignment="1">
      <alignment vertical="center" wrapText="1"/>
    </xf>
    <xf numFmtId="0" fontId="104" fillId="0" borderId="67" xfId="0" applyFont="1" applyBorder="1" applyAlignment="1">
      <alignment vertical="center" wrapText="1"/>
    </xf>
    <xf numFmtId="0" fontId="104" fillId="0" borderId="57" xfId="0" applyFont="1" applyBorder="1" applyAlignment="1">
      <alignment vertical="center" wrapText="1"/>
    </xf>
    <xf numFmtId="0" fontId="105" fillId="0" borderId="67" xfId="0" applyFont="1" applyBorder="1" applyAlignment="1">
      <alignment vertical="center" wrapText="1"/>
    </xf>
    <xf numFmtId="0" fontId="106" fillId="0" borderId="67" xfId="0" applyFont="1" applyBorder="1" applyAlignment="1">
      <alignment vertical="center" wrapText="1"/>
    </xf>
    <xf numFmtId="0" fontId="0" fillId="0" borderId="67" xfId="0" applyBorder="1"/>
    <xf numFmtId="0" fontId="96" fillId="21" borderId="67" xfId="0" applyFont="1" applyFill="1" applyBorder="1" applyAlignment="1">
      <alignment horizontal="center" vertical="center" wrapText="1"/>
    </xf>
    <xf numFmtId="0" fontId="107" fillId="0" borderId="57" xfId="0" applyFont="1" applyBorder="1" applyAlignment="1">
      <alignment horizontal="justify" vertical="center" wrapText="1"/>
    </xf>
    <xf numFmtId="0" fontId="4" fillId="0" borderId="57" xfId="0" applyFont="1" applyBorder="1" applyAlignment="1">
      <alignment vertical="center" wrapText="1"/>
    </xf>
    <xf numFmtId="0" fontId="4" fillId="0" borderId="67" xfId="0" applyFont="1" applyBorder="1" applyAlignment="1">
      <alignment vertical="center" wrapText="1"/>
    </xf>
    <xf numFmtId="0" fontId="108" fillId="0" borderId="57" xfId="0" applyFont="1" applyBorder="1" applyAlignment="1">
      <alignment vertical="center" wrapText="1"/>
    </xf>
    <xf numFmtId="0" fontId="50" fillId="0" borderId="57" xfId="0" applyFont="1" applyBorder="1" applyAlignment="1">
      <alignment vertical="center" wrapText="1"/>
    </xf>
    <xf numFmtId="0" fontId="0" fillId="0" borderId="57" xfId="0" applyBorder="1" applyAlignment="1">
      <alignment vertical="center" wrapText="1"/>
    </xf>
    <xf numFmtId="0" fontId="0" fillId="0" borderId="67" xfId="0" applyBorder="1" applyAlignment="1">
      <alignment vertical="center" wrapText="1"/>
    </xf>
    <xf numFmtId="0" fontId="4" fillId="21" borderId="67" xfId="0" applyFont="1" applyFill="1" applyBorder="1" applyAlignment="1">
      <alignment vertical="center" wrapText="1"/>
    </xf>
    <xf numFmtId="9" fontId="102" fillId="0" borderId="67" xfId="0" applyNumberFormat="1" applyFont="1" applyBorder="1" applyAlignment="1">
      <alignment horizontal="center" vertical="center" wrapText="1"/>
    </xf>
    <xf numFmtId="0" fontId="86" fillId="0" borderId="67" xfId="0" applyFont="1" applyBorder="1" applyAlignment="1">
      <alignment vertical="center" wrapText="1"/>
    </xf>
    <xf numFmtId="0" fontId="109" fillId="0" borderId="0" xfId="10" applyFont="1"/>
    <xf numFmtId="0" fontId="111" fillId="0" borderId="123" xfId="2" applyFont="1" applyBorder="1" applyAlignment="1">
      <alignment vertical="center" wrapText="1"/>
    </xf>
    <xf numFmtId="0" fontId="112" fillId="0" borderId="0" xfId="2" applyFont="1" applyAlignment="1">
      <alignment vertical="center" wrapText="1"/>
    </xf>
    <xf numFmtId="0" fontId="113" fillId="0" borderId="0" xfId="2" applyFont="1" applyAlignment="1">
      <alignment horizontal="right" vertical="center" wrapText="1"/>
    </xf>
    <xf numFmtId="3" fontId="12" fillId="0" borderId="1" xfId="2" applyNumberFormat="1" applyFont="1" applyBorder="1" applyAlignment="1" applyProtection="1">
      <alignment horizontal="center" vertical="center"/>
      <protection locked="0"/>
    </xf>
    <xf numFmtId="0" fontId="113" fillId="0" borderId="0" xfId="2" applyFont="1" applyAlignment="1">
      <alignment vertical="center" wrapText="1"/>
    </xf>
    <xf numFmtId="0" fontId="22" fillId="4" borderId="1" xfId="2" applyFont="1" applyFill="1" applyBorder="1" applyAlignment="1" applyProtection="1">
      <alignment horizontal="center" vertical="center"/>
      <protection locked="0"/>
    </xf>
    <xf numFmtId="3" fontId="117" fillId="8" borderId="2" xfId="2" applyNumberFormat="1" applyFont="1" applyFill="1" applyBorder="1" applyAlignment="1" applyProtection="1">
      <alignment horizontal="center" vertical="center" textRotation="90"/>
      <protection locked="0"/>
    </xf>
    <xf numFmtId="0" fontId="114" fillId="0" borderId="2" xfId="2" applyFont="1" applyBorder="1" applyAlignment="1">
      <alignment horizontal="justify" vertical="top" wrapText="1"/>
    </xf>
    <xf numFmtId="168" fontId="16" fillId="30" borderId="2" xfId="2" applyNumberFormat="1" applyFont="1" applyFill="1" applyBorder="1" applyAlignment="1" applyProtection="1">
      <alignment horizontal="center" vertical="center" wrapText="1"/>
      <protection locked="0"/>
    </xf>
    <xf numFmtId="0" fontId="114" fillId="32" borderId="2" xfId="2" applyFont="1" applyFill="1" applyBorder="1" applyAlignment="1">
      <alignment horizontal="justify" vertical="center" wrapText="1"/>
    </xf>
    <xf numFmtId="0" fontId="119" fillId="0" borderId="0" xfId="2" applyFont="1"/>
    <xf numFmtId="0" fontId="117" fillId="4" borderId="0" xfId="2" applyFont="1" applyFill="1" applyAlignment="1">
      <alignment horizontal="justify" vertical="center" wrapText="1"/>
    </xf>
    <xf numFmtId="0" fontId="117" fillId="0" borderId="0" xfId="2" applyFont="1" applyAlignment="1">
      <alignment horizontal="justify" vertical="center" wrapText="1"/>
    </xf>
    <xf numFmtId="0" fontId="117" fillId="0" borderId="125" xfId="2" applyFont="1" applyBorder="1" applyAlignment="1">
      <alignment horizontal="justify" vertical="center" wrapText="1"/>
    </xf>
    <xf numFmtId="0" fontId="121" fillId="16" borderId="0" xfId="2" applyFont="1" applyFill="1" applyProtection="1">
      <protection locked="0"/>
    </xf>
    <xf numFmtId="0" fontId="20" fillId="0" borderId="30" xfId="2" applyFont="1" applyBorder="1" applyAlignment="1">
      <alignment horizontal="center" vertical="center" wrapText="1"/>
    </xf>
    <xf numFmtId="0" fontId="20" fillId="0" borderId="34" xfId="2" applyFont="1" applyBorder="1" applyAlignment="1">
      <alignment horizontal="center" vertical="center" wrapText="1"/>
    </xf>
    <xf numFmtId="0" fontId="3" fillId="0" borderId="0" xfId="2" applyFont="1"/>
    <xf numFmtId="0" fontId="8" fillId="0" borderId="0" xfId="21" applyFont="1"/>
    <xf numFmtId="0" fontId="95" fillId="0" borderId="0" xfId="2" applyFont="1"/>
    <xf numFmtId="0" fontId="51" fillId="21" borderId="52" xfId="10" applyFont="1" applyFill="1" applyBorder="1" applyAlignment="1">
      <alignment vertical="center"/>
    </xf>
    <xf numFmtId="0" fontId="52" fillId="21" borderId="53" xfId="10" applyFont="1" applyFill="1" applyBorder="1" applyAlignment="1">
      <alignment vertical="center" wrapText="1"/>
    </xf>
    <xf numFmtId="0" fontId="52" fillId="21" borderId="54" xfId="10" applyFont="1" applyFill="1" applyBorder="1" applyAlignment="1">
      <alignment vertical="center" wrapText="1"/>
    </xf>
    <xf numFmtId="0" fontId="53" fillId="9" borderId="52" xfId="8" applyFont="1" applyFill="1" applyBorder="1" applyAlignment="1">
      <alignment vertical="center"/>
    </xf>
    <xf numFmtId="0" fontId="53" fillId="9" borderId="53" xfId="8" applyFont="1" applyFill="1" applyBorder="1" applyAlignment="1">
      <alignment vertical="center"/>
    </xf>
    <xf numFmtId="9" fontId="100" fillId="10" borderId="57" xfId="10" applyNumberFormat="1" applyFont="1" applyFill="1" applyBorder="1" applyAlignment="1">
      <alignment vertical="center" wrapText="1"/>
    </xf>
    <xf numFmtId="9" fontId="100" fillId="10" borderId="67" xfId="10" applyNumberFormat="1" applyFont="1" applyFill="1" applyBorder="1" applyAlignment="1">
      <alignment vertical="center" wrapText="1"/>
    </xf>
    <xf numFmtId="0" fontId="46" fillId="26" borderId="21" xfId="10" applyFont="1" applyFill="1" applyBorder="1" applyAlignment="1">
      <alignment horizontal="center" vertical="center" textRotation="90" wrapText="1"/>
    </xf>
    <xf numFmtId="0" fontId="46" fillId="26" borderId="0" xfId="10" applyFont="1" applyFill="1" applyAlignment="1">
      <alignment horizontal="center" vertical="center" textRotation="90" wrapText="1"/>
    </xf>
    <xf numFmtId="0" fontId="46" fillId="23" borderId="68" xfId="10" applyFont="1" applyFill="1" applyBorder="1" applyAlignment="1">
      <alignment horizontal="center" vertical="center" textRotation="90" wrapText="1"/>
    </xf>
    <xf numFmtId="0" fontId="46" fillId="24" borderId="68" xfId="10" applyFont="1" applyFill="1" applyBorder="1" applyAlignment="1">
      <alignment horizontal="center" vertical="center" textRotation="90" wrapText="1"/>
    </xf>
    <xf numFmtId="0" fontId="46" fillId="25" borderId="55" xfId="10" applyFont="1" applyFill="1" applyBorder="1" applyAlignment="1">
      <alignment horizontal="center" vertical="center" textRotation="90" wrapText="1"/>
    </xf>
    <xf numFmtId="0" fontId="46" fillId="22" borderId="68" xfId="10" applyFont="1" applyFill="1" applyBorder="1" applyAlignment="1">
      <alignment horizontal="center" vertical="center" textRotation="90" wrapText="1"/>
    </xf>
    <xf numFmtId="0" fontId="9" fillId="4" borderId="72" xfId="10" applyFont="1" applyFill="1" applyBorder="1" applyAlignment="1">
      <alignment horizontal="center" vertical="center" wrapText="1"/>
    </xf>
    <xf numFmtId="0" fontId="116" fillId="32" borderId="2" xfId="2" applyFont="1" applyFill="1" applyBorder="1" applyAlignment="1">
      <alignment horizontal="center" vertical="center" textRotation="90" wrapText="1"/>
    </xf>
    <xf numFmtId="168" fontId="16" fillId="30" borderId="2" xfId="2" applyNumberFormat="1" applyFont="1" applyFill="1" applyBorder="1" applyAlignment="1">
      <alignment horizontal="center" vertical="center" wrapText="1"/>
    </xf>
    <xf numFmtId="0" fontId="16" fillId="4" borderId="26" xfId="2" applyFont="1" applyFill="1" applyBorder="1" applyAlignment="1" applyProtection="1">
      <alignment vertical="center"/>
      <protection locked="0"/>
    </xf>
    <xf numFmtId="0" fontId="54" fillId="0" borderId="0" xfId="0" applyFont="1"/>
    <xf numFmtId="0" fontId="11" fillId="0" borderId="0" xfId="0" applyFont="1" applyAlignment="1">
      <alignment horizontal="right"/>
    </xf>
    <xf numFmtId="0" fontId="12" fillId="4" borderId="2" xfId="0" applyFont="1" applyFill="1" applyBorder="1" applyAlignment="1" applyProtection="1">
      <alignment horizontal="center" vertical="center"/>
      <protection locked="0"/>
    </xf>
    <xf numFmtId="0" fontId="13" fillId="0" borderId="0" xfId="0" applyFont="1" applyAlignment="1">
      <alignment horizontal="right"/>
    </xf>
    <xf numFmtId="0" fontId="125" fillId="0" borderId="0" xfId="10" applyFont="1" applyAlignment="1">
      <alignment horizontal="right"/>
    </xf>
    <xf numFmtId="0" fontId="7" fillId="0" borderId="0" xfId="0" applyFont="1"/>
    <xf numFmtId="0" fontId="8" fillId="0" borderId="0" xfId="0" applyFont="1" applyProtection="1">
      <protection locked="0"/>
    </xf>
    <xf numFmtId="3" fontId="12" fillId="0" borderId="15" xfId="21" applyNumberFormat="1" applyFont="1" applyBorder="1" applyAlignment="1">
      <alignment horizontal="right" vertical="center" wrapText="1"/>
    </xf>
    <xf numFmtId="14" fontId="16" fillId="0" borderId="2" xfId="21" applyNumberFormat="1" applyFont="1" applyBorder="1" applyAlignment="1">
      <alignment horizontal="center" vertical="center"/>
    </xf>
    <xf numFmtId="0" fontId="123" fillId="0" borderId="0" xfId="2" applyFont="1"/>
    <xf numFmtId="0" fontId="14" fillId="15" borderId="126" xfId="21" applyFont="1" applyFill="1" applyBorder="1" applyAlignment="1">
      <alignment horizontal="center" vertical="center" textRotation="90" wrapText="1"/>
    </xf>
    <xf numFmtId="166" fontId="9" fillId="15" borderId="127" xfId="21" applyNumberFormat="1" applyFont="1" applyFill="1" applyBorder="1" applyAlignment="1">
      <alignment vertical="center" wrapText="1"/>
    </xf>
    <xf numFmtId="0" fontId="8" fillId="0" borderId="2" xfId="2" applyFont="1" applyBorder="1" applyAlignment="1">
      <alignment horizontal="center" vertical="center"/>
    </xf>
    <xf numFmtId="1" fontId="26" fillId="0" borderId="2" xfId="2" applyNumberFormat="1" applyFont="1" applyBorder="1" applyAlignment="1">
      <alignment horizontal="center" vertical="center"/>
    </xf>
    <xf numFmtId="0" fontId="22" fillId="4" borderId="2" xfId="21" applyFont="1" applyFill="1" applyBorder="1" applyAlignment="1">
      <alignment horizontal="center" vertical="center"/>
    </xf>
    <xf numFmtId="1" fontId="60" fillId="8" borderId="1" xfId="8" applyNumberFormat="1" applyFont="1" applyFill="1" applyBorder="1" applyAlignment="1">
      <alignment horizontal="center" vertical="center"/>
    </xf>
    <xf numFmtId="3" fontId="12" fillId="0" borderId="15" xfId="10" applyNumberFormat="1" applyFont="1" applyBorder="1" applyAlignment="1">
      <alignment horizontal="right" vertical="center" wrapText="1"/>
    </xf>
    <xf numFmtId="14" fontId="16" fillId="0" borderId="2" xfId="10" applyNumberFormat="1" applyFont="1" applyBorder="1" applyAlignment="1" applyProtection="1">
      <alignment horizontal="center" vertical="center"/>
      <protection locked="0"/>
    </xf>
    <xf numFmtId="0" fontId="127" fillId="0" borderId="0" xfId="21" applyFont="1" applyAlignment="1">
      <alignment horizontal="right" vertical="center"/>
    </xf>
    <xf numFmtId="0" fontId="11" fillId="0" borderId="0" xfId="10" applyFont="1" applyAlignment="1">
      <alignment horizontal="right" vertical="center"/>
    </xf>
    <xf numFmtId="0" fontId="43" fillId="40" borderId="5" xfId="2" applyFont="1" applyFill="1" applyBorder="1" applyAlignment="1">
      <alignment horizontal="center" vertical="center" wrapText="1"/>
    </xf>
    <xf numFmtId="0" fontId="16" fillId="18" borderId="135" xfId="2" applyFont="1" applyFill="1" applyBorder="1" applyAlignment="1">
      <alignment horizontal="center" vertical="center" textRotation="90" wrapText="1"/>
    </xf>
    <xf numFmtId="166" fontId="16" fillId="18" borderId="25" xfId="2" applyNumberFormat="1" applyFont="1" applyFill="1" applyBorder="1" applyAlignment="1">
      <alignment horizontal="center" vertical="center" wrapText="1"/>
    </xf>
    <xf numFmtId="166" fontId="16" fillId="18" borderId="20" xfId="2" applyNumberFormat="1" applyFont="1" applyFill="1" applyBorder="1" applyAlignment="1">
      <alignment horizontal="center" vertical="center" wrapText="1"/>
    </xf>
    <xf numFmtId="166" fontId="16" fillId="18" borderId="136" xfId="2" applyNumberFormat="1" applyFont="1" applyFill="1" applyBorder="1" applyAlignment="1">
      <alignment horizontal="center" vertical="center" wrapText="1"/>
    </xf>
    <xf numFmtId="3" fontId="16" fillId="15" borderId="143" xfId="2" applyNumberFormat="1" applyFont="1" applyFill="1" applyBorder="1" applyAlignment="1" applyProtection="1">
      <alignment horizontal="center" vertical="center" wrapText="1"/>
      <protection locked="0"/>
    </xf>
    <xf numFmtId="3" fontId="16" fillId="15" borderId="144" xfId="2" applyNumberFormat="1" applyFont="1" applyFill="1" applyBorder="1" applyAlignment="1" applyProtection="1">
      <alignment horizontal="center" vertical="center" wrapText="1"/>
      <protection locked="0"/>
    </xf>
    <xf numFmtId="0" fontId="132" fillId="0" borderId="0" xfId="0" applyFont="1"/>
    <xf numFmtId="0" fontId="133" fillId="0" borderId="0" xfId="0" applyFont="1"/>
    <xf numFmtId="169" fontId="9" fillId="15" borderId="144" xfId="1" applyNumberFormat="1" applyFont="1" applyFill="1" applyBorder="1" applyAlignment="1" applyProtection="1">
      <alignment horizontal="center" vertical="center" wrapText="1"/>
    </xf>
    <xf numFmtId="0" fontId="8" fillId="10" borderId="0" xfId="10" applyFont="1" applyFill="1" applyAlignment="1">
      <alignment vertical="center"/>
    </xf>
    <xf numFmtId="0" fontId="134" fillId="0" borderId="0" xfId="10" applyFont="1"/>
    <xf numFmtId="9" fontId="8" fillId="8" borderId="0" xfId="10" applyNumberFormat="1" applyFont="1" applyFill="1"/>
    <xf numFmtId="0" fontId="8" fillId="8" borderId="0" xfId="10" applyFont="1" applyFill="1"/>
    <xf numFmtId="9" fontId="8" fillId="10" borderId="0" xfId="10" applyNumberFormat="1" applyFont="1" applyFill="1"/>
    <xf numFmtId="0" fontId="8" fillId="10" borderId="0" xfId="10" applyFont="1" applyFill="1"/>
    <xf numFmtId="9" fontId="8" fillId="18" borderId="0" xfId="10" applyNumberFormat="1" applyFont="1" applyFill="1"/>
    <xf numFmtId="0" fontId="8" fillId="18" borderId="0" xfId="10" applyFont="1" applyFill="1"/>
    <xf numFmtId="0" fontId="135" fillId="16" borderId="0" xfId="8" applyFont="1" applyFill="1"/>
    <xf numFmtId="3" fontId="136" fillId="16" borderId="0" xfId="10" applyNumberFormat="1" applyFont="1" applyFill="1" applyAlignment="1">
      <alignment horizontal="center" vertical="center" wrapText="1"/>
    </xf>
    <xf numFmtId="0" fontId="137" fillId="16" borderId="0" xfId="8" applyFont="1" applyFill="1" applyAlignment="1">
      <alignment horizontal="center" vertical="center"/>
    </xf>
    <xf numFmtId="0" fontId="135" fillId="16" borderId="0" xfId="8" applyFont="1" applyFill="1" applyAlignment="1">
      <alignment wrapText="1"/>
    </xf>
    <xf numFmtId="3" fontId="9" fillId="0" borderId="0" xfId="10" applyNumberFormat="1" applyFont="1" applyAlignment="1">
      <alignment horizontal="right" vertical="center" wrapText="1"/>
    </xf>
    <xf numFmtId="9" fontId="68" fillId="38" borderId="19" xfId="22" applyFont="1" applyFill="1" applyBorder="1"/>
    <xf numFmtId="0" fontId="68" fillId="38" borderId="0" xfId="8" applyFont="1" applyFill="1"/>
    <xf numFmtId="0" fontId="2" fillId="38" borderId="0" xfId="8" applyFill="1"/>
    <xf numFmtId="0" fontId="2" fillId="38" borderId="28" xfId="8" applyFill="1" applyBorder="1"/>
    <xf numFmtId="0" fontId="108" fillId="28" borderId="0" xfId="0" applyFont="1" applyFill="1" applyAlignment="1">
      <alignment horizontal="right" vertical="center" wrapText="1"/>
    </xf>
    <xf numFmtId="0" fontId="8" fillId="0" borderId="0" xfId="2" applyFont="1" applyAlignment="1" applyProtection="1">
      <alignment wrapText="1"/>
      <protection locked="0"/>
    </xf>
    <xf numFmtId="0" fontId="16" fillId="0" borderId="0" xfId="2" applyFont="1" applyAlignment="1" applyProtection="1">
      <alignment wrapText="1"/>
      <protection locked="0"/>
    </xf>
    <xf numFmtId="0" fontId="30" fillId="4" borderId="22" xfId="2" applyFont="1" applyFill="1" applyBorder="1" applyAlignment="1">
      <alignment horizontal="center" vertical="center" textRotation="90" wrapText="1"/>
    </xf>
    <xf numFmtId="0" fontId="30" fillId="4" borderId="31" xfId="2" applyFont="1" applyFill="1" applyBorder="1" applyAlignment="1">
      <alignment horizontal="center" vertical="center" textRotation="90" wrapText="1"/>
    </xf>
    <xf numFmtId="0" fontId="30" fillId="4" borderId="33" xfId="2" applyFont="1" applyFill="1" applyBorder="1" applyAlignment="1">
      <alignment horizontal="center" vertical="center" textRotation="90" wrapText="1"/>
    </xf>
    <xf numFmtId="0" fontId="30" fillId="7" borderId="22" xfId="2" applyFont="1" applyFill="1" applyBorder="1" applyAlignment="1">
      <alignment horizontal="center" vertical="center" textRotation="90" wrapText="1"/>
    </xf>
    <xf numFmtId="0" fontId="30" fillId="7" borderId="31" xfId="2" applyFont="1" applyFill="1" applyBorder="1" applyAlignment="1">
      <alignment horizontal="center" vertical="center" textRotation="90" wrapText="1"/>
    </xf>
    <xf numFmtId="0" fontId="30" fillId="7" borderId="33" xfId="2" applyFont="1" applyFill="1" applyBorder="1" applyAlignment="1">
      <alignment horizontal="center" vertical="center" textRotation="90" wrapText="1"/>
    </xf>
    <xf numFmtId="0" fontId="26" fillId="7" borderId="22" xfId="2" applyFont="1" applyFill="1" applyBorder="1" applyAlignment="1">
      <alignment horizontal="center" vertical="center" textRotation="90" wrapText="1"/>
    </xf>
    <xf numFmtId="0" fontId="26" fillId="7" borderId="33" xfId="2" applyFont="1" applyFill="1" applyBorder="1" applyAlignment="1">
      <alignment horizontal="center" vertical="center" textRotation="90" wrapText="1"/>
    </xf>
    <xf numFmtId="9" fontId="9" fillId="0" borderId="1" xfId="22" applyFont="1" applyFill="1" applyBorder="1" applyAlignment="1" applyProtection="1">
      <alignment horizontal="center" vertical="center" wrapText="1"/>
    </xf>
    <xf numFmtId="167" fontId="16" fillId="0" borderId="14" xfId="22" applyNumberFormat="1" applyFont="1" applyFill="1" applyBorder="1" applyAlignment="1" applyProtection="1">
      <alignment horizontal="center" vertical="center"/>
      <protection locked="0"/>
    </xf>
    <xf numFmtId="0" fontId="46" fillId="42" borderId="0" xfId="10" applyFont="1" applyFill="1" applyAlignment="1">
      <alignment horizontal="center" vertical="center" textRotation="90" wrapText="1"/>
    </xf>
    <xf numFmtId="167" fontId="16" fillId="42" borderId="36" xfId="22" applyNumberFormat="1" applyFont="1" applyFill="1" applyBorder="1" applyAlignment="1" applyProtection="1">
      <alignment horizontal="center" vertical="center" wrapText="1"/>
    </xf>
    <xf numFmtId="3" fontId="12" fillId="0" borderId="2" xfId="21" applyNumberFormat="1" applyFont="1" applyBorder="1" applyAlignment="1" applyProtection="1">
      <alignment horizontal="center" vertical="center"/>
      <protection locked="0"/>
    </xf>
    <xf numFmtId="3" fontId="16" fillId="0" borderId="120" xfId="2" applyNumberFormat="1" applyFont="1" applyBorder="1" applyAlignment="1" applyProtection="1">
      <alignment horizontal="center" vertical="center" wrapText="1"/>
      <protection locked="0"/>
    </xf>
    <xf numFmtId="3" fontId="30" fillId="0" borderId="120" xfId="2" applyNumberFormat="1" applyFont="1" applyBorder="1" applyAlignment="1" applyProtection="1">
      <alignment horizontal="center" vertical="center" wrapText="1"/>
      <protection locked="0"/>
    </xf>
    <xf numFmtId="0" fontId="45" fillId="12" borderId="131" xfId="2" applyFont="1" applyFill="1" applyBorder="1" applyAlignment="1">
      <alignment horizontal="center" vertical="center" textRotation="90" wrapText="1"/>
    </xf>
    <xf numFmtId="0" fontId="14" fillId="4" borderId="88" xfId="2" applyFont="1" applyFill="1" applyBorder="1" applyAlignment="1">
      <alignment horizontal="center" vertical="center" textRotation="90" wrapText="1"/>
    </xf>
    <xf numFmtId="9" fontId="16" fillId="15" borderId="144" xfId="1" applyFont="1" applyFill="1" applyBorder="1" applyAlignment="1" applyProtection="1">
      <alignment horizontal="center" vertical="center" wrapText="1"/>
      <protection locked="0"/>
    </xf>
    <xf numFmtId="1" fontId="16" fillId="15" borderId="144" xfId="2" applyNumberFormat="1" applyFont="1" applyFill="1" applyBorder="1" applyAlignment="1" applyProtection="1">
      <alignment horizontal="center" vertical="center" wrapText="1"/>
      <protection locked="0"/>
    </xf>
    <xf numFmtId="9" fontId="16" fillId="0" borderId="2" xfId="1" applyFont="1" applyFill="1" applyBorder="1" applyAlignment="1" applyProtection="1">
      <alignment horizontal="center" vertical="center" wrapText="1"/>
      <protection locked="0"/>
    </xf>
    <xf numFmtId="9" fontId="16" fillId="0" borderId="142" xfId="1" applyFont="1" applyFill="1" applyBorder="1" applyAlignment="1" applyProtection="1">
      <alignment horizontal="center" vertical="center" wrapText="1"/>
      <protection locked="0"/>
    </xf>
    <xf numFmtId="9" fontId="39" fillId="15" borderId="144" xfId="1" applyFont="1" applyFill="1" applyBorder="1" applyAlignment="1" applyProtection="1">
      <alignment horizontal="center" vertical="center" wrapText="1"/>
    </xf>
    <xf numFmtId="3" fontId="16" fillId="0" borderId="147" xfId="2" applyNumberFormat="1" applyFont="1" applyBorder="1" applyAlignment="1" applyProtection="1">
      <alignment horizontal="center" vertical="center" wrapText="1"/>
      <protection locked="0"/>
    </xf>
    <xf numFmtId="3" fontId="16" fillId="0" borderId="2" xfId="2" applyNumberFormat="1" applyFont="1" applyBorder="1" applyAlignment="1" applyProtection="1">
      <alignment horizontal="center" vertical="center" wrapText="1"/>
      <protection locked="0"/>
    </xf>
    <xf numFmtId="3" fontId="30" fillId="0" borderId="2" xfId="2" applyNumberFormat="1" applyFont="1" applyBorder="1" applyAlignment="1" applyProtection="1">
      <alignment horizontal="center" vertical="center" wrapText="1"/>
      <protection locked="0"/>
    </xf>
    <xf numFmtId="1" fontId="16" fillId="0" borderId="2" xfId="2" applyNumberFormat="1" applyFont="1" applyBorder="1" applyAlignment="1" applyProtection="1">
      <alignment horizontal="center" vertical="center" wrapText="1"/>
      <protection locked="0"/>
    </xf>
    <xf numFmtId="168" fontId="30" fillId="0" borderId="120" xfId="2" applyNumberFormat="1" applyFont="1" applyBorder="1" applyAlignment="1" applyProtection="1">
      <alignment horizontal="center" vertical="center" wrapText="1"/>
      <protection locked="0"/>
    </xf>
    <xf numFmtId="0" fontId="30" fillId="0" borderId="120" xfId="2" applyFont="1" applyBorder="1" applyAlignment="1" applyProtection="1">
      <alignment horizontal="center" vertical="center" wrapText="1"/>
      <protection locked="0"/>
    </xf>
    <xf numFmtId="167" fontId="30" fillId="0" borderId="120" xfId="2" applyNumberFormat="1" applyFont="1" applyBorder="1" applyAlignment="1" applyProtection="1">
      <alignment horizontal="center" vertical="center" wrapText="1"/>
      <protection locked="0"/>
    </xf>
    <xf numFmtId="4" fontId="30" fillId="0" borderId="120" xfId="2" applyNumberFormat="1" applyFont="1" applyBorder="1" applyAlignment="1" applyProtection="1">
      <alignment horizontal="center" vertical="center" wrapText="1"/>
      <protection locked="0"/>
    </xf>
    <xf numFmtId="3" fontId="16" fillId="0" borderId="142" xfId="2" applyNumberFormat="1" applyFont="1" applyBorder="1" applyAlignment="1" applyProtection="1">
      <alignment horizontal="center" vertical="center" wrapText="1"/>
      <protection locked="0"/>
    </xf>
    <xf numFmtId="3" fontId="30" fillId="0" borderId="142" xfId="2" applyNumberFormat="1" applyFont="1" applyBorder="1" applyAlignment="1" applyProtection="1">
      <alignment horizontal="center" vertical="center" wrapText="1"/>
      <protection locked="0"/>
    </xf>
    <xf numFmtId="168" fontId="30" fillId="0" borderId="142" xfId="2" applyNumberFormat="1" applyFont="1" applyBorder="1" applyAlignment="1" applyProtection="1">
      <alignment horizontal="center" vertical="center" wrapText="1"/>
      <protection locked="0"/>
    </xf>
    <xf numFmtId="1" fontId="16" fillId="0" borderId="142" xfId="2" applyNumberFormat="1" applyFont="1" applyBorder="1" applyAlignment="1" applyProtection="1">
      <alignment horizontal="center" vertical="center" wrapText="1"/>
      <protection locked="0"/>
    </xf>
    <xf numFmtId="9" fontId="9" fillId="15" borderId="144" xfId="1" applyFont="1" applyFill="1" applyBorder="1" applyAlignment="1" applyProtection="1">
      <alignment horizontal="center" vertical="center" wrapText="1"/>
    </xf>
    <xf numFmtId="1" fontId="19" fillId="0" borderId="2" xfId="2" applyNumberFormat="1" applyFont="1" applyBorder="1" applyAlignment="1" applyProtection="1">
      <alignment horizontal="center" vertical="center"/>
      <protection locked="0"/>
    </xf>
    <xf numFmtId="1" fontId="19" fillId="0" borderId="142" xfId="2" applyNumberFormat="1" applyFont="1" applyBorder="1" applyAlignment="1" applyProtection="1">
      <alignment horizontal="center" vertical="center"/>
      <protection locked="0"/>
    </xf>
    <xf numFmtId="9" fontId="6" fillId="15" borderId="146" xfId="1" applyFont="1" applyFill="1" applyBorder="1" applyAlignment="1" applyProtection="1">
      <alignment horizontal="center" vertical="center"/>
      <protection locked="0"/>
    </xf>
    <xf numFmtId="9" fontId="19" fillId="0" borderId="2" xfId="1" applyFont="1" applyFill="1" applyBorder="1" applyAlignment="1" applyProtection="1">
      <alignment horizontal="center" vertical="center"/>
      <protection locked="0"/>
    </xf>
    <xf numFmtId="9" fontId="19" fillId="0" borderId="142" xfId="1" applyFont="1" applyFill="1" applyBorder="1" applyAlignment="1" applyProtection="1">
      <alignment horizontal="center" vertical="center"/>
      <protection locked="0"/>
    </xf>
    <xf numFmtId="0" fontId="14" fillId="13" borderId="72" xfId="2" applyFont="1" applyFill="1" applyBorder="1" applyAlignment="1">
      <alignment horizontal="center" vertical="center" textRotation="90" wrapText="1"/>
    </xf>
    <xf numFmtId="0" fontId="14" fillId="13" borderId="28" xfId="2" applyFont="1" applyFill="1" applyBorder="1" applyAlignment="1">
      <alignment horizontal="center" vertical="center" textRotation="90" wrapText="1"/>
    </xf>
    <xf numFmtId="0" fontId="14" fillId="16" borderId="119" xfId="2" applyFont="1" applyFill="1" applyBorder="1" applyAlignment="1">
      <alignment horizontal="center" vertical="center" textRotation="90" wrapText="1"/>
    </xf>
    <xf numFmtId="0" fontId="14" fillId="16" borderId="122" xfId="2" applyFont="1" applyFill="1" applyBorder="1" applyAlignment="1">
      <alignment horizontal="center" vertical="center" textRotation="90" wrapText="1"/>
    </xf>
    <xf numFmtId="0" fontId="6" fillId="15" borderId="144" xfId="2" applyFont="1" applyFill="1" applyBorder="1" applyAlignment="1" applyProtection="1">
      <alignment horizontal="center" vertical="center"/>
      <protection locked="0"/>
    </xf>
    <xf numFmtId="1" fontId="19" fillId="0" borderId="118" xfId="2" applyNumberFormat="1" applyFont="1" applyBorder="1" applyAlignment="1" applyProtection="1">
      <alignment horizontal="center" vertical="center"/>
      <protection locked="0"/>
    </xf>
    <xf numFmtId="169" fontId="19" fillId="0" borderId="2" xfId="2" applyNumberFormat="1" applyFont="1" applyBorder="1" applyAlignment="1" applyProtection="1">
      <alignment horizontal="center" vertical="center"/>
      <protection locked="0"/>
    </xf>
    <xf numFmtId="9" fontId="30" fillId="0" borderId="2" xfId="1" applyFont="1" applyFill="1" applyBorder="1" applyAlignment="1" applyProtection="1">
      <alignment horizontal="center" vertical="center" wrapText="1"/>
      <protection locked="0"/>
    </xf>
    <xf numFmtId="1" fontId="131" fillId="0" borderId="2" xfId="3" applyNumberFormat="1" applyFont="1" applyFill="1" applyBorder="1" applyAlignment="1" applyProtection="1">
      <alignment horizontal="center" vertical="center"/>
      <protection locked="0"/>
    </xf>
    <xf numFmtId="9" fontId="131" fillId="0" borderId="2" xfId="1" applyFont="1" applyFill="1" applyBorder="1" applyAlignment="1" applyProtection="1">
      <alignment horizontal="center" vertical="center"/>
      <protection locked="0"/>
    </xf>
    <xf numFmtId="169" fontId="16" fillId="0" borderId="2" xfId="2" applyNumberFormat="1" applyFont="1" applyBorder="1" applyAlignment="1" applyProtection="1">
      <alignment horizontal="center" vertical="center" wrapText="1"/>
      <protection locked="0"/>
    </xf>
    <xf numFmtId="169" fontId="0" fillId="0" borderId="2" xfId="0" applyNumberFormat="1" applyBorder="1" applyProtection="1">
      <protection locked="0"/>
    </xf>
    <xf numFmtId="0" fontId="0" fillId="0" borderId="2" xfId="0" applyBorder="1" applyProtection="1">
      <protection locked="0"/>
    </xf>
    <xf numFmtId="0" fontId="30" fillId="0" borderId="120" xfId="26" applyNumberFormat="1" applyFont="1" applyBorder="1" applyAlignment="1" applyProtection="1">
      <alignment horizontal="center" vertical="center" wrapText="1"/>
      <protection locked="0"/>
    </xf>
    <xf numFmtId="0" fontId="16" fillId="0" borderId="2" xfId="2" applyFont="1" applyBorder="1" applyAlignment="1" applyProtection="1">
      <alignment horizontal="center" vertical="center" wrapText="1"/>
      <protection locked="0"/>
    </xf>
    <xf numFmtId="1" fontId="16" fillId="0" borderId="2" xfId="27" applyNumberFormat="1" applyFont="1" applyFill="1" applyBorder="1" applyAlignment="1" applyProtection="1">
      <alignment horizontal="center" vertical="center" wrapText="1"/>
      <protection locked="0"/>
    </xf>
    <xf numFmtId="0" fontId="16" fillId="0" borderId="2" xfId="27" applyNumberFormat="1" applyFont="1" applyFill="1" applyBorder="1" applyAlignment="1" applyProtection="1">
      <alignment horizontal="center" vertical="center" wrapText="1"/>
      <protection locked="0"/>
    </xf>
    <xf numFmtId="0" fontId="30" fillId="0" borderId="142" xfId="26" applyNumberFormat="1" applyFont="1" applyBorder="1" applyAlignment="1" applyProtection="1">
      <alignment horizontal="center" vertical="center" wrapText="1"/>
      <protection locked="0"/>
    </xf>
    <xf numFmtId="9" fontId="30" fillId="0" borderId="142" xfId="1" applyFont="1" applyFill="1" applyBorder="1" applyAlignment="1" applyProtection="1">
      <alignment horizontal="center" vertical="center" wrapText="1"/>
      <protection locked="0"/>
    </xf>
    <xf numFmtId="1" fontId="131" fillId="0" borderId="142" xfId="3" applyNumberFormat="1" applyFont="1" applyFill="1" applyBorder="1" applyAlignment="1" applyProtection="1">
      <alignment horizontal="center" vertical="center"/>
      <protection locked="0"/>
    </xf>
    <xf numFmtId="9" fontId="131" fillId="0" borderId="142" xfId="1" applyFont="1" applyFill="1" applyBorder="1" applyAlignment="1" applyProtection="1">
      <alignment horizontal="center" vertical="center"/>
      <protection locked="0"/>
    </xf>
    <xf numFmtId="169" fontId="16" fillId="0" borderId="142" xfId="2" applyNumberFormat="1" applyFont="1" applyBorder="1" applyAlignment="1" applyProtection="1">
      <alignment horizontal="center" vertical="center" wrapText="1"/>
      <protection locked="0"/>
    </xf>
    <xf numFmtId="0" fontId="17" fillId="0" borderId="0" xfId="0" applyFont="1" applyProtection="1">
      <protection locked="0"/>
    </xf>
    <xf numFmtId="0" fontId="3" fillId="12" borderId="0" xfId="2" applyFont="1" applyFill="1" applyProtection="1">
      <protection locked="0"/>
    </xf>
    <xf numFmtId="0" fontId="3" fillId="16" borderId="0" xfId="2" applyFont="1" applyFill="1" applyProtection="1">
      <protection locked="0"/>
    </xf>
    <xf numFmtId="0" fontId="3" fillId="4" borderId="0" xfId="2" applyFont="1" applyFill="1" applyProtection="1">
      <protection locked="0"/>
    </xf>
    <xf numFmtId="0" fontId="98" fillId="16" borderId="0" xfId="2" applyFont="1" applyFill="1" applyAlignment="1" applyProtection="1">
      <alignment horizontal="right"/>
      <protection locked="0"/>
    </xf>
    <xf numFmtId="0" fontId="3" fillId="12" borderId="0" xfId="2" applyFont="1" applyFill="1" applyAlignment="1" applyProtection="1">
      <alignment horizontal="right"/>
      <protection locked="0"/>
    </xf>
    <xf numFmtId="0" fontId="97" fillId="12" borderId="0" xfId="2" applyFont="1" applyFill="1" applyProtection="1">
      <protection locked="0"/>
    </xf>
    <xf numFmtId="0" fontId="3" fillId="12" borderId="13" xfId="2" applyFont="1" applyFill="1" applyBorder="1" applyProtection="1">
      <protection locked="0"/>
    </xf>
    <xf numFmtId="0" fontId="3" fillId="16" borderId="13" xfId="2" applyFont="1" applyFill="1" applyBorder="1" applyProtection="1">
      <protection locked="0"/>
    </xf>
    <xf numFmtId="0" fontId="96" fillId="12" borderId="0" xfId="2" applyFont="1" applyFill="1" applyProtection="1">
      <protection locked="0"/>
    </xf>
    <xf numFmtId="0" fontId="3" fillId="12" borderId="75" xfId="2" applyFont="1" applyFill="1" applyBorder="1" applyProtection="1">
      <protection locked="0"/>
    </xf>
    <xf numFmtId="0" fontId="9" fillId="29" borderId="0" xfId="0" applyFont="1" applyFill="1" applyProtection="1">
      <protection locked="0"/>
    </xf>
    <xf numFmtId="0" fontId="8" fillId="16" borderId="0" xfId="13" applyFont="1" applyFill="1" applyProtection="1">
      <protection locked="0"/>
    </xf>
    <xf numFmtId="0" fontId="9" fillId="16" borderId="0" xfId="0" applyFont="1" applyFill="1" applyProtection="1">
      <protection locked="0"/>
    </xf>
    <xf numFmtId="0" fontId="3" fillId="36" borderId="0" xfId="24" applyNumberFormat="1" applyFont="1" applyFill="1" applyProtection="1">
      <protection locked="0"/>
    </xf>
    <xf numFmtId="0" fontId="3" fillId="0" borderId="0" xfId="13" applyFont="1" applyProtection="1">
      <protection locked="0"/>
    </xf>
    <xf numFmtId="0" fontId="3" fillId="16" borderId="0" xfId="13" applyFont="1" applyFill="1" applyProtection="1">
      <protection locked="0"/>
    </xf>
    <xf numFmtId="0" fontId="8" fillId="12" borderId="0" xfId="2" applyFont="1" applyFill="1" applyProtection="1">
      <protection locked="0"/>
    </xf>
    <xf numFmtId="0" fontId="8" fillId="0" borderId="0" xfId="13" applyFont="1" applyProtection="1">
      <protection locked="0"/>
    </xf>
    <xf numFmtId="0" fontId="9" fillId="3" borderId="0" xfId="0" applyFont="1" applyFill="1" applyProtection="1">
      <protection locked="0"/>
    </xf>
    <xf numFmtId="0" fontId="3" fillId="3" borderId="0" xfId="24" applyNumberFormat="1" applyFont="1" applyFill="1" applyProtection="1">
      <protection locked="0"/>
    </xf>
    <xf numFmtId="0" fontId="16" fillId="12" borderId="0" xfId="2" applyFont="1" applyFill="1" applyProtection="1">
      <protection locked="0"/>
    </xf>
    <xf numFmtId="0" fontId="16" fillId="6" borderId="0" xfId="2" applyFont="1" applyFill="1" applyProtection="1">
      <protection locked="0"/>
    </xf>
    <xf numFmtId="0" fontId="3" fillId="0" borderId="0" xfId="2" applyFont="1" applyProtection="1">
      <protection locked="0"/>
    </xf>
    <xf numFmtId="0" fontId="109" fillId="0" borderId="0" xfId="10" applyFont="1" applyProtection="1">
      <protection locked="0"/>
    </xf>
    <xf numFmtId="0" fontId="139" fillId="0" borderId="0" xfId="0" applyFont="1"/>
    <xf numFmtId="9" fontId="80" fillId="43" borderId="0" xfId="8" applyNumberFormat="1" applyFont="1" applyFill="1"/>
    <xf numFmtId="0" fontId="68" fillId="4" borderId="120" xfId="8" applyFont="1" applyFill="1" applyBorder="1" applyAlignment="1">
      <alignment vertical="center" wrapText="1"/>
    </xf>
    <xf numFmtId="0" fontId="9" fillId="0" borderId="49" xfId="2" applyFont="1" applyBorder="1" applyAlignment="1" applyProtection="1">
      <alignment horizontal="justify" vertical="center" wrapText="1"/>
      <protection locked="0"/>
    </xf>
    <xf numFmtId="14" fontId="26" fillId="0" borderId="50" xfId="2" applyNumberFormat="1" applyFont="1" applyBorder="1" applyAlignment="1" applyProtection="1">
      <alignment horizontal="center" vertical="center"/>
      <protection locked="0"/>
    </xf>
    <xf numFmtId="14" fontId="26" fillId="0" borderId="2" xfId="2" applyNumberFormat="1" applyFont="1" applyBorder="1" applyAlignment="1" applyProtection="1">
      <alignment horizontal="center" vertical="center"/>
      <protection locked="0"/>
    </xf>
    <xf numFmtId="14" fontId="26" fillId="0" borderId="14" xfId="2" applyNumberFormat="1" applyFont="1" applyBorder="1" applyAlignment="1" applyProtection="1">
      <alignment horizontal="center" vertical="center"/>
      <protection locked="0"/>
    </xf>
    <xf numFmtId="14" fontId="26" fillId="0" borderId="15" xfId="2" applyNumberFormat="1" applyFont="1" applyBorder="1" applyAlignment="1" applyProtection="1">
      <alignment horizontal="center" vertical="center"/>
      <protection locked="0"/>
    </xf>
    <xf numFmtId="0" fontId="141" fillId="4" borderId="2" xfId="0" applyFont="1" applyFill="1" applyBorder="1" applyAlignment="1" applyProtection="1">
      <alignment horizontal="center" vertical="center"/>
      <protection locked="0"/>
    </xf>
    <xf numFmtId="0" fontId="20" fillId="0" borderId="30" xfId="8" applyFont="1" applyBorder="1" applyAlignment="1">
      <alignment horizontal="center" vertical="center" wrapText="1"/>
    </xf>
    <xf numFmtId="0" fontId="20" fillId="0" borderId="34" xfId="8" applyFont="1" applyBorder="1" applyAlignment="1">
      <alignment horizontal="center" vertical="center" wrapText="1"/>
    </xf>
    <xf numFmtId="3" fontId="16" fillId="15" borderId="36" xfId="10" applyNumberFormat="1" applyFont="1" applyFill="1" applyBorder="1" applyAlignment="1">
      <alignment horizontal="center" vertical="center" wrapText="1"/>
    </xf>
    <xf numFmtId="3" fontId="16" fillId="15" borderId="37" xfId="10" applyNumberFormat="1" applyFont="1" applyFill="1" applyBorder="1" applyAlignment="1">
      <alignment horizontal="center" vertical="center" wrapText="1"/>
    </xf>
    <xf numFmtId="3" fontId="16" fillId="15" borderId="42" xfId="10" applyNumberFormat="1" applyFont="1" applyFill="1" applyBorder="1" applyAlignment="1">
      <alignment horizontal="center" vertical="center" wrapText="1"/>
    </xf>
    <xf numFmtId="3" fontId="16" fillId="15" borderId="43" xfId="10" applyNumberFormat="1" applyFont="1" applyFill="1" applyBorder="1" applyAlignment="1">
      <alignment horizontal="center" vertical="center" wrapText="1"/>
    </xf>
    <xf numFmtId="169" fontId="19" fillId="12" borderId="75" xfId="10" applyNumberFormat="1" applyFont="1" applyFill="1" applyBorder="1" applyAlignment="1">
      <alignment horizontal="center" vertical="center"/>
    </xf>
    <xf numFmtId="3" fontId="16" fillId="15" borderId="1" xfId="10" applyNumberFormat="1" applyFont="1" applyFill="1" applyBorder="1" applyAlignment="1">
      <alignment horizontal="center" vertical="center" wrapText="1"/>
    </xf>
    <xf numFmtId="167" fontId="16" fillId="15" borderId="1" xfId="22" applyNumberFormat="1" applyFont="1" applyFill="1" applyBorder="1" applyAlignment="1" applyProtection="1">
      <alignment horizontal="center" vertical="center"/>
    </xf>
    <xf numFmtId="0" fontId="44" fillId="14" borderId="44" xfId="8" applyFont="1" applyFill="1" applyBorder="1" applyAlignment="1">
      <alignment horizontal="center" vertical="center" textRotation="90" wrapText="1"/>
    </xf>
    <xf numFmtId="0" fontId="44" fillId="14" borderId="45" xfId="8" applyFont="1" applyFill="1" applyBorder="1" applyAlignment="1">
      <alignment horizontal="center" vertical="center" textRotation="90" wrapText="1"/>
    </xf>
    <xf numFmtId="0" fontId="44" fillId="14" borderId="47" xfId="8" applyFont="1" applyFill="1" applyBorder="1" applyAlignment="1">
      <alignment horizontal="center" vertical="center" textRotation="90" wrapText="1"/>
    </xf>
    <xf numFmtId="0" fontId="8" fillId="0" borderId="0" xfId="8" applyFont="1" applyProtection="1">
      <protection locked="0"/>
    </xf>
    <xf numFmtId="1" fontId="21" fillId="14" borderId="38" xfId="8" applyNumberFormat="1" applyFont="1" applyFill="1" applyBorder="1" applyAlignment="1" applyProtection="1">
      <alignment vertical="center"/>
      <protection locked="0"/>
    </xf>
    <xf numFmtId="1" fontId="8" fillId="14" borderId="0" xfId="8" applyNumberFormat="1" applyFont="1" applyFill="1" applyProtection="1">
      <protection locked="0"/>
    </xf>
    <xf numFmtId="0" fontId="8" fillId="14" borderId="0" xfId="8" applyFont="1" applyFill="1" applyProtection="1">
      <protection locked="0"/>
    </xf>
    <xf numFmtId="3" fontId="8" fillId="16" borderId="0" xfId="8" applyNumberFormat="1" applyFont="1" applyFill="1" applyProtection="1">
      <protection locked="0"/>
    </xf>
    <xf numFmtId="3" fontId="8" fillId="0" borderId="0" xfId="8" applyNumberFormat="1" applyFont="1" applyProtection="1">
      <protection locked="0"/>
    </xf>
    <xf numFmtId="0" fontId="26" fillId="16" borderId="0" xfId="8" applyFont="1" applyFill="1" applyProtection="1">
      <protection locked="0"/>
    </xf>
    <xf numFmtId="0" fontId="16" fillId="14" borderId="0" xfId="8" applyFont="1" applyFill="1" applyProtection="1">
      <protection locked="0"/>
    </xf>
    <xf numFmtId="1" fontId="9" fillId="4" borderId="14" xfId="10" applyNumberFormat="1" applyFont="1" applyFill="1" applyBorder="1" applyAlignment="1">
      <alignment horizontal="left" vertical="center" wrapText="1"/>
    </xf>
    <xf numFmtId="3" fontId="9" fillId="4" borderId="14" xfId="10" applyNumberFormat="1" applyFont="1" applyFill="1" applyBorder="1" applyAlignment="1">
      <alignment horizontal="left" vertical="center" wrapText="1"/>
    </xf>
    <xf numFmtId="3" fontId="9" fillId="4" borderId="26" xfId="10" applyNumberFormat="1" applyFont="1" applyFill="1" applyBorder="1" applyAlignment="1">
      <alignment horizontal="center" vertical="center" wrapText="1"/>
    </xf>
    <xf numFmtId="169" fontId="19" fillId="4" borderId="14" xfId="10" applyNumberFormat="1" applyFont="1" applyFill="1" applyBorder="1" applyAlignment="1">
      <alignment horizontal="center" vertical="center"/>
    </xf>
    <xf numFmtId="9" fontId="19" fillId="4" borderId="2" xfId="22" applyFont="1" applyFill="1" applyBorder="1" applyAlignment="1" applyProtection="1">
      <alignment horizontal="center" vertical="center"/>
    </xf>
    <xf numFmtId="3" fontId="16" fillId="0" borderId="2" xfId="10" applyNumberFormat="1" applyFont="1" applyBorder="1" applyAlignment="1">
      <alignment horizontal="center" vertical="center" wrapText="1"/>
    </xf>
    <xf numFmtId="167" fontId="16" fillId="0" borderId="14" xfId="22" applyNumberFormat="1" applyFont="1" applyFill="1" applyBorder="1" applyAlignment="1" applyProtection="1">
      <alignment horizontal="center" vertical="center"/>
    </xf>
    <xf numFmtId="0" fontId="16" fillId="0" borderId="26" xfId="8" applyFont="1" applyBorder="1"/>
    <xf numFmtId="0" fontId="8" fillId="0" borderId="26" xfId="8" applyFont="1" applyBorder="1" applyAlignment="1">
      <alignment horizontal="center" vertical="center"/>
    </xf>
    <xf numFmtId="0" fontId="43" fillId="0" borderId="2" xfId="10" applyFont="1" applyBorder="1" applyAlignment="1" applyProtection="1">
      <alignment horizontal="center" vertical="center"/>
      <protection locked="0"/>
    </xf>
    <xf numFmtId="0" fontId="26" fillId="0" borderId="2" xfId="8" applyFont="1" applyBorder="1" applyAlignment="1" applyProtection="1">
      <alignment horizontal="center"/>
      <protection locked="0"/>
    </xf>
    <xf numFmtId="0" fontId="16" fillId="0" borderId="0" xfId="8" applyFont="1" applyAlignment="1" applyProtection="1">
      <alignment horizontal="center" vertical="center"/>
      <protection locked="0"/>
    </xf>
    <xf numFmtId="0" fontId="47" fillId="4" borderId="0" xfId="8" applyFont="1" applyFill="1" applyProtection="1">
      <protection locked="0"/>
    </xf>
    <xf numFmtId="0" fontId="8" fillId="0" borderId="0" xfId="10" applyFont="1" applyProtection="1">
      <protection locked="0"/>
    </xf>
    <xf numFmtId="0" fontId="16" fillId="0" borderId="0" xfId="8" applyFont="1" applyAlignment="1" applyProtection="1">
      <alignment horizontal="right" vertical="center"/>
      <protection locked="0"/>
    </xf>
    <xf numFmtId="0" fontId="113" fillId="0" borderId="0" xfId="2" applyFont="1" applyAlignment="1" applyProtection="1">
      <alignment vertical="center" wrapText="1"/>
      <protection locked="0"/>
    </xf>
    <xf numFmtId="0" fontId="11" fillId="0" borderId="0" xfId="10" applyFont="1" applyAlignment="1" applyProtection="1">
      <alignment horizontal="right"/>
      <protection locked="0"/>
    </xf>
    <xf numFmtId="0" fontId="23" fillId="0" borderId="0" xfId="2" applyFont="1" applyAlignment="1" applyProtection="1">
      <alignment horizontal="right" vertical="center"/>
      <protection locked="0"/>
    </xf>
    <xf numFmtId="0" fontId="115" fillId="0" borderId="0" xfId="2" applyFont="1" applyAlignment="1" applyProtection="1">
      <alignment horizontal="right" vertical="center" wrapText="1"/>
      <protection locked="0"/>
    </xf>
    <xf numFmtId="0" fontId="45" fillId="4" borderId="21" xfId="2" applyFont="1" applyFill="1" applyBorder="1" applyAlignment="1">
      <alignment horizontal="center" vertical="center" textRotation="90" wrapText="1"/>
    </xf>
    <xf numFmtId="0" fontId="9" fillId="4" borderId="132" xfId="2" applyFont="1" applyFill="1" applyBorder="1" applyAlignment="1">
      <alignment horizontal="center" vertical="center" textRotation="90" wrapText="1"/>
    </xf>
    <xf numFmtId="0" fontId="9" fillId="4" borderId="18" xfId="2" applyFont="1" applyFill="1" applyBorder="1" applyAlignment="1">
      <alignment horizontal="center" vertical="center" textRotation="90" wrapText="1"/>
    </xf>
    <xf numFmtId="0" fontId="9" fillId="4" borderId="72" xfId="2" applyFont="1" applyFill="1" applyBorder="1" applyAlignment="1">
      <alignment horizontal="center" vertical="center" textRotation="90" wrapText="1"/>
    </xf>
    <xf numFmtId="0" fontId="9" fillId="4" borderId="20" xfId="2" applyFont="1" applyFill="1" applyBorder="1" applyAlignment="1">
      <alignment horizontal="center" vertical="center" textRotation="90" wrapText="1"/>
    </xf>
    <xf numFmtId="0" fontId="39" fillId="4" borderId="20" xfId="2" applyFont="1" applyFill="1" applyBorder="1" applyAlignment="1">
      <alignment horizontal="center" vertical="center" textRotation="90" wrapText="1"/>
    </xf>
    <xf numFmtId="0" fontId="20" fillId="37" borderId="62" xfId="2" applyFont="1" applyFill="1" applyBorder="1" applyAlignment="1">
      <alignment horizontal="center" vertical="center"/>
    </xf>
    <xf numFmtId="0" fontId="20" fillId="37" borderId="0" xfId="2" applyFont="1" applyFill="1" applyAlignment="1">
      <alignment horizontal="center" vertical="center"/>
    </xf>
    <xf numFmtId="0" fontId="110" fillId="0" borderId="123" xfId="2" applyFont="1" applyBorder="1" applyAlignment="1">
      <alignment wrapText="1"/>
    </xf>
    <xf numFmtId="0" fontId="115" fillId="32" borderId="2" xfId="2" applyFont="1" applyFill="1" applyBorder="1" applyAlignment="1">
      <alignment horizontal="left" vertical="center" wrapText="1"/>
    </xf>
    <xf numFmtId="0" fontId="120" fillId="0" borderId="124" xfId="2" applyFont="1" applyBorder="1" applyAlignment="1">
      <alignment vertical="center" wrapText="1"/>
    </xf>
    <xf numFmtId="0" fontId="14" fillId="4" borderId="153" xfId="2" applyFont="1" applyFill="1" applyBorder="1" applyAlignment="1">
      <alignment horizontal="center" vertical="center" textRotation="90" wrapText="1"/>
    </xf>
    <xf numFmtId="0" fontId="14" fillId="4" borderId="54" xfId="2" applyFont="1" applyFill="1" applyBorder="1" applyAlignment="1">
      <alignment horizontal="center" vertical="center" textRotation="90" wrapText="1"/>
    </xf>
    <xf numFmtId="0" fontId="14" fillId="4" borderId="140" xfId="2" applyFont="1" applyFill="1" applyBorder="1" applyAlignment="1">
      <alignment horizontal="center" vertical="center" textRotation="90" wrapText="1"/>
    </xf>
    <xf numFmtId="0" fontId="14" fillId="4" borderId="137" xfId="2" applyFont="1" applyFill="1" applyBorder="1" applyAlignment="1">
      <alignment horizontal="center" vertical="center" textRotation="90" wrapText="1"/>
    </xf>
    <xf numFmtId="0" fontId="91" fillId="49" borderId="157" xfId="0" applyFont="1" applyFill="1" applyBorder="1" applyAlignment="1">
      <alignment horizontal="center" vertical="center" textRotation="90" wrapText="1"/>
    </xf>
    <xf numFmtId="0" fontId="91" fillId="50" borderId="158" xfId="0" applyFont="1" applyFill="1" applyBorder="1" applyAlignment="1">
      <alignment horizontal="center" vertical="center" textRotation="90" wrapText="1"/>
    </xf>
    <xf numFmtId="0" fontId="128" fillId="38" borderId="79" xfId="26" applyNumberFormat="1" applyFont="1" applyFill="1" applyBorder="1" applyAlignment="1">
      <alignment horizontal="center"/>
    </xf>
    <xf numFmtId="0" fontId="128" fillId="38" borderId="29" xfId="26" applyNumberFormat="1" applyFont="1" applyFill="1" applyBorder="1" applyAlignment="1">
      <alignment horizontal="center"/>
    </xf>
    <xf numFmtId="0" fontId="128" fillId="38" borderId="80" xfId="26" applyNumberFormat="1" applyFont="1" applyFill="1" applyBorder="1" applyAlignment="1">
      <alignment horizontal="center"/>
    </xf>
    <xf numFmtId="0" fontId="30" fillId="4" borderId="4" xfId="26" applyNumberFormat="1" applyFont="1" applyFill="1" applyBorder="1" applyAlignment="1">
      <alignment horizontal="center" vertical="center" wrapText="1"/>
    </xf>
    <xf numFmtId="0" fontId="13" fillId="8" borderId="19" xfId="0" applyFont="1" applyFill="1" applyBorder="1" applyAlignment="1">
      <alignment vertical="center" wrapText="1"/>
    </xf>
    <xf numFmtId="0" fontId="13" fillId="8" borderId="0" xfId="0" applyFont="1" applyFill="1" applyAlignment="1">
      <alignment vertical="center" wrapText="1"/>
    </xf>
    <xf numFmtId="0" fontId="19" fillId="8" borderId="19" xfId="0" applyFont="1" applyFill="1" applyBorder="1" applyAlignment="1">
      <alignment vertical="top" wrapText="1"/>
    </xf>
    <xf numFmtId="0" fontId="19" fillId="8" borderId="0" xfId="0" applyFont="1" applyFill="1" applyAlignment="1">
      <alignment vertical="top" wrapText="1"/>
    </xf>
    <xf numFmtId="0" fontId="10" fillId="0" borderId="0" xfId="0" applyFont="1" applyAlignment="1">
      <alignment horizontal="right" vertical="center"/>
    </xf>
    <xf numFmtId="0" fontId="125" fillId="4" borderId="15" xfId="0" applyFont="1" applyFill="1" applyBorder="1" applyAlignment="1" applyProtection="1">
      <alignment horizontal="center" vertical="center"/>
      <protection locked="0"/>
    </xf>
    <xf numFmtId="0" fontId="125" fillId="4" borderId="118" xfId="0" applyFont="1" applyFill="1" applyBorder="1" applyAlignment="1" applyProtection="1">
      <alignment horizontal="center" vertical="center"/>
      <protection locked="0"/>
    </xf>
    <xf numFmtId="0" fontId="19" fillId="0" borderId="7" xfId="0" applyFont="1" applyBorder="1" applyAlignment="1" applyProtection="1">
      <alignment vertical="top" wrapText="1"/>
      <protection locked="0"/>
    </xf>
    <xf numFmtId="0" fontId="19" fillId="0" borderId="8" xfId="0" applyFont="1" applyBorder="1" applyAlignment="1" applyProtection="1">
      <alignment vertical="top" wrapText="1"/>
      <protection locked="0"/>
    </xf>
    <xf numFmtId="0" fontId="19" fillId="0" borderId="9" xfId="0" applyFont="1" applyBorder="1" applyAlignment="1" applyProtection="1">
      <alignment vertical="top" wrapText="1"/>
      <protection locked="0"/>
    </xf>
    <xf numFmtId="0" fontId="19" fillId="0" borderId="19" xfId="0" applyFont="1" applyBorder="1" applyAlignment="1" applyProtection="1">
      <alignment vertical="top" wrapText="1"/>
      <protection locked="0"/>
    </xf>
    <xf numFmtId="0" fontId="19" fillId="0" borderId="0" xfId="0" applyFont="1" applyAlignment="1" applyProtection="1">
      <alignment vertical="top" wrapText="1"/>
      <protection locked="0"/>
    </xf>
    <xf numFmtId="0" fontId="19" fillId="0" borderId="28" xfId="0" applyFont="1" applyBorder="1" applyAlignment="1" applyProtection="1">
      <alignment vertical="top" wrapText="1"/>
      <protection locked="0"/>
    </xf>
    <xf numFmtId="0" fontId="19" fillId="0" borderId="69" xfId="0" applyFont="1" applyBorder="1" applyAlignment="1" applyProtection="1">
      <alignment vertical="top" wrapText="1"/>
      <protection locked="0"/>
    </xf>
    <xf numFmtId="0" fontId="19" fillId="0" borderId="16" xfId="0" applyFont="1" applyBorder="1" applyAlignment="1" applyProtection="1">
      <alignment vertical="top" wrapText="1"/>
      <protection locked="0"/>
    </xf>
    <xf numFmtId="0" fontId="19" fillId="0" borderId="17" xfId="0" applyFont="1" applyBorder="1" applyAlignment="1" applyProtection="1">
      <alignment vertical="top" wrapText="1"/>
      <protection locked="0"/>
    </xf>
    <xf numFmtId="0" fontId="16" fillId="2" borderId="9" xfId="2" applyFont="1" applyFill="1" applyBorder="1" applyAlignment="1">
      <alignment horizontal="center" vertical="center" textRotation="90" wrapText="1"/>
    </xf>
    <xf numFmtId="0" fontId="16" fillId="2" borderId="28" xfId="2" applyFont="1" applyFill="1" applyBorder="1" applyAlignment="1">
      <alignment horizontal="center" vertical="center" textRotation="90" wrapText="1"/>
    </xf>
    <xf numFmtId="0" fontId="16" fillId="2" borderId="64" xfId="2" applyFont="1" applyFill="1" applyBorder="1" applyAlignment="1">
      <alignment horizontal="center" vertical="center" textRotation="90" wrapText="1"/>
    </xf>
    <xf numFmtId="0" fontId="126" fillId="2" borderId="28" xfId="0" applyFont="1" applyFill="1" applyBorder="1" applyAlignment="1">
      <alignment horizontal="center" vertical="center" textRotation="90" wrapText="1"/>
    </xf>
    <xf numFmtId="0" fontId="126" fillId="2" borderId="134" xfId="0" applyFont="1" applyFill="1" applyBorder="1" applyAlignment="1">
      <alignment horizontal="center" vertical="center" textRotation="90" wrapText="1"/>
    </xf>
    <xf numFmtId="0" fontId="16" fillId="4" borderId="6" xfId="2" applyFont="1" applyFill="1" applyBorder="1" applyAlignment="1">
      <alignment horizontal="center" vertical="center" textRotation="90" wrapText="1"/>
    </xf>
    <xf numFmtId="0" fontId="16" fillId="4" borderId="130" xfId="2" applyFont="1" applyFill="1" applyBorder="1" applyAlignment="1">
      <alignment horizontal="center" vertical="center" textRotation="90" wrapText="1"/>
    </xf>
    <xf numFmtId="0" fontId="16" fillId="4" borderId="119" xfId="2" applyFont="1" applyFill="1" applyBorder="1" applyAlignment="1">
      <alignment horizontal="center" vertical="center" textRotation="90" wrapText="1"/>
    </xf>
    <xf numFmtId="0" fontId="16" fillId="4" borderId="137" xfId="2" applyFont="1" applyFill="1" applyBorder="1" applyAlignment="1">
      <alignment horizontal="center" vertical="center" textRotation="90" wrapText="1"/>
    </xf>
    <xf numFmtId="0" fontId="20" fillId="17" borderId="59" xfId="2" applyFont="1" applyFill="1" applyBorder="1" applyAlignment="1">
      <alignment horizontal="center" vertical="center"/>
    </xf>
    <xf numFmtId="0" fontId="20" fillId="17" borderId="62" xfId="2" applyFont="1" applyFill="1" applyBorder="1" applyAlignment="1">
      <alignment horizontal="center" vertical="center"/>
    </xf>
    <xf numFmtId="0" fontId="20" fillId="17" borderId="129" xfId="2" applyFont="1" applyFill="1" applyBorder="1" applyAlignment="1">
      <alignment horizontal="center" vertical="center"/>
    </xf>
    <xf numFmtId="0" fontId="20" fillId="17" borderId="66" xfId="2" applyFont="1" applyFill="1" applyBorder="1" applyAlignment="1">
      <alignment horizontal="center" vertical="center"/>
    </xf>
    <xf numFmtId="0" fontId="20" fillId="17" borderId="0" xfId="2" applyFont="1" applyFill="1" applyAlignment="1">
      <alignment horizontal="center" vertical="center"/>
    </xf>
    <xf numFmtId="0" fontId="20" fillId="17" borderId="88" xfId="2" applyFont="1" applyFill="1" applyBorder="1" applyAlignment="1">
      <alignment horizontal="center" vertical="center"/>
    </xf>
    <xf numFmtId="0" fontId="20" fillId="17" borderId="55" xfId="2" applyFont="1" applyFill="1" applyBorder="1" applyAlignment="1">
      <alignment horizontal="center" vertical="center"/>
    </xf>
    <xf numFmtId="0" fontId="20" fillId="17" borderId="56" xfId="2" applyFont="1" applyFill="1" applyBorder="1" applyAlignment="1">
      <alignment horizontal="center" vertical="center"/>
    </xf>
    <xf numFmtId="0" fontId="20" fillId="17" borderId="130" xfId="2" applyFont="1" applyFill="1" applyBorder="1" applyAlignment="1">
      <alignment horizontal="center" vertical="center"/>
    </xf>
    <xf numFmtId="0" fontId="20" fillId="37" borderId="59" xfId="2" applyFont="1" applyFill="1" applyBorder="1" applyAlignment="1">
      <alignment horizontal="center" vertical="center"/>
    </xf>
    <xf numFmtId="0" fontId="20" fillId="37" borderId="62" xfId="2" applyFont="1" applyFill="1" applyBorder="1" applyAlignment="1">
      <alignment horizontal="center" vertical="center"/>
    </xf>
    <xf numFmtId="0" fontId="20" fillId="37" borderId="66" xfId="2" applyFont="1" applyFill="1" applyBorder="1" applyAlignment="1">
      <alignment horizontal="center" vertical="center"/>
    </xf>
    <xf numFmtId="0" fontId="20" fillId="37" borderId="0" xfId="2" applyFont="1" applyFill="1" applyAlignment="1">
      <alignment horizontal="center" vertical="center"/>
    </xf>
    <xf numFmtId="0" fontId="26" fillId="40" borderId="4" xfId="2" applyFont="1" applyFill="1" applyBorder="1" applyAlignment="1">
      <alignment horizontal="center"/>
    </xf>
    <xf numFmtId="0" fontId="26" fillId="40" borderId="5" xfId="2" applyFont="1" applyFill="1" applyBorder="1" applyAlignment="1">
      <alignment horizontal="center"/>
    </xf>
    <xf numFmtId="0" fontId="43" fillId="40" borderId="3" xfId="2" applyFont="1" applyFill="1" applyBorder="1" applyAlignment="1">
      <alignment horizontal="center" vertical="center" wrapText="1"/>
    </xf>
    <xf numFmtId="0" fontId="43" fillId="40" borderId="4" xfId="2" applyFont="1" applyFill="1" applyBorder="1" applyAlignment="1">
      <alignment horizontal="center" vertical="center" wrapText="1"/>
    </xf>
    <xf numFmtId="0" fontId="43" fillId="40" borderId="5" xfId="2" applyFont="1" applyFill="1" applyBorder="1" applyAlignment="1">
      <alignment horizontal="center" vertical="center" wrapText="1"/>
    </xf>
    <xf numFmtId="0" fontId="20" fillId="8" borderId="79" xfId="2" applyFont="1" applyFill="1" applyBorder="1" applyAlignment="1">
      <alignment horizontal="center" vertical="center"/>
    </xf>
    <xf numFmtId="0" fontId="20" fillId="8" borderId="29" xfId="2" applyFont="1" applyFill="1" applyBorder="1" applyAlignment="1">
      <alignment horizontal="center" vertical="center"/>
    </xf>
    <xf numFmtId="0" fontId="129" fillId="39" borderId="79" xfId="2" applyFont="1" applyFill="1" applyBorder="1" applyAlignment="1">
      <alignment horizontal="center" vertical="center" wrapText="1"/>
    </xf>
    <xf numFmtId="0" fontId="129" fillId="39" borderId="29" xfId="2" applyFont="1" applyFill="1" applyBorder="1" applyAlignment="1">
      <alignment horizontal="center" vertical="center" wrapText="1"/>
    </xf>
    <xf numFmtId="0" fontId="129" fillId="39" borderId="80" xfId="2" applyFont="1" applyFill="1" applyBorder="1" applyAlignment="1">
      <alignment horizontal="center" vertical="center" wrapText="1"/>
    </xf>
    <xf numFmtId="0" fontId="126" fillId="2" borderId="13" xfId="0" applyFont="1" applyFill="1" applyBorder="1" applyAlignment="1">
      <alignment horizontal="center" vertical="center" textRotation="90" wrapText="1"/>
    </xf>
    <xf numFmtId="0" fontId="126" fillId="2" borderId="149" xfId="0" applyFont="1" applyFill="1" applyBorder="1" applyAlignment="1">
      <alignment horizontal="center" vertical="center" textRotation="90" wrapText="1"/>
    </xf>
    <xf numFmtId="0" fontId="126" fillId="2" borderId="73" xfId="0" applyFont="1" applyFill="1" applyBorder="1" applyAlignment="1">
      <alignment horizontal="center" vertical="center" textRotation="90" wrapText="1"/>
    </xf>
    <xf numFmtId="166" fontId="122" fillId="35" borderId="7" xfId="2" applyNumberFormat="1" applyFont="1" applyFill="1" applyBorder="1" applyAlignment="1">
      <alignment horizontal="center" vertical="center" textRotation="90" wrapText="1"/>
    </xf>
    <xf numFmtId="166" fontId="122" fillId="35" borderId="19" xfId="2" applyNumberFormat="1" applyFont="1" applyFill="1" applyBorder="1" applyAlignment="1">
      <alignment horizontal="center" vertical="center" textRotation="90" wrapText="1"/>
    </xf>
    <xf numFmtId="166" fontId="122" fillId="35" borderId="65" xfId="2" applyNumberFormat="1" applyFont="1" applyFill="1" applyBorder="1" applyAlignment="1">
      <alignment horizontal="center" vertical="center" textRotation="90" wrapText="1"/>
    </xf>
    <xf numFmtId="0" fontId="130" fillId="19" borderId="10" xfId="2" applyFont="1" applyFill="1" applyBorder="1" applyAlignment="1">
      <alignment horizontal="center" vertical="center" wrapText="1"/>
    </xf>
    <xf numFmtId="0" fontId="130" fillId="19" borderId="121" xfId="2" applyFont="1" applyFill="1" applyBorder="1" applyAlignment="1">
      <alignment horizontal="center" vertical="center" wrapText="1"/>
    </xf>
    <xf numFmtId="0" fontId="45" fillId="12" borderId="92" xfId="2" applyFont="1" applyFill="1" applyBorder="1" applyAlignment="1">
      <alignment horizontal="center" vertical="center" textRotation="90" wrapText="1"/>
    </xf>
    <xf numFmtId="0" fontId="45" fillId="12" borderId="131" xfId="2" applyFont="1" applyFill="1" applyBorder="1" applyAlignment="1">
      <alignment horizontal="center" vertical="center" textRotation="90" wrapText="1"/>
    </xf>
    <xf numFmtId="0" fontId="43" fillId="40" borderId="7" xfId="2" applyFont="1" applyFill="1" applyBorder="1" applyAlignment="1">
      <alignment horizontal="center" vertical="center" wrapText="1"/>
    </xf>
    <xf numFmtId="0" fontId="43" fillId="40" borderId="9" xfId="2" applyFont="1" applyFill="1" applyBorder="1" applyAlignment="1">
      <alignment horizontal="center" vertical="center" wrapText="1"/>
    </xf>
    <xf numFmtId="0" fontId="43" fillId="40" borderId="133" xfId="2" applyFont="1" applyFill="1" applyBorder="1" applyAlignment="1">
      <alignment horizontal="center" vertical="center" wrapText="1"/>
    </xf>
    <xf numFmtId="0" fontId="43" fillId="40" borderId="134" xfId="2" applyFont="1" applyFill="1" applyBorder="1" applyAlignment="1">
      <alignment horizontal="center" vertical="center" wrapText="1"/>
    </xf>
    <xf numFmtId="0" fontId="30" fillId="4" borderId="5" xfId="26" applyNumberFormat="1" applyFont="1" applyFill="1" applyBorder="1" applyAlignment="1">
      <alignment horizontal="center" vertical="center" wrapText="1"/>
    </xf>
    <xf numFmtId="0" fontId="30" fillId="4" borderId="3" xfId="26" applyNumberFormat="1" applyFont="1" applyFill="1" applyBorder="1" applyAlignment="1">
      <alignment horizontal="center" vertical="center" wrapText="1"/>
    </xf>
    <xf numFmtId="0" fontId="30" fillId="9" borderId="4" xfId="26" applyNumberFormat="1" applyFont="1" applyFill="1" applyBorder="1" applyAlignment="1">
      <alignment horizontal="center" vertical="center" wrapText="1"/>
    </xf>
    <xf numFmtId="0" fontId="30" fillId="9" borderId="5" xfId="26" applyNumberFormat="1" applyFont="1" applyFill="1" applyBorder="1" applyAlignment="1">
      <alignment horizontal="center" vertical="center" wrapText="1"/>
    </xf>
    <xf numFmtId="0" fontId="9" fillId="4" borderId="7" xfId="2" applyFont="1" applyFill="1" applyBorder="1" applyAlignment="1">
      <alignment horizontal="center" vertical="center" wrapText="1"/>
    </xf>
    <xf numFmtId="0" fontId="9" fillId="4" borderId="8" xfId="2" applyFont="1" applyFill="1" applyBorder="1" applyAlignment="1">
      <alignment horizontal="center" vertical="center" wrapText="1"/>
    </xf>
    <xf numFmtId="0" fontId="9" fillId="4" borderId="133" xfId="2" applyFont="1" applyFill="1" applyBorder="1" applyAlignment="1">
      <alignment horizontal="center" vertical="center" wrapText="1"/>
    </xf>
    <xf numFmtId="0" fontId="9" fillId="4" borderId="12" xfId="2" applyFont="1" applyFill="1" applyBorder="1" applyAlignment="1">
      <alignment horizontal="center" vertical="center" wrapText="1"/>
    </xf>
    <xf numFmtId="0" fontId="9" fillId="16" borderId="38" xfId="10" applyFont="1" applyFill="1" applyBorder="1" applyAlignment="1">
      <alignment horizontal="center" vertical="center" wrapText="1"/>
    </xf>
    <xf numFmtId="0" fontId="9" fillId="16" borderId="148" xfId="10" applyFont="1" applyFill="1" applyBorder="1" applyAlignment="1">
      <alignment horizontal="center" vertical="center" wrapText="1"/>
    </xf>
    <xf numFmtId="0" fontId="9" fillId="16" borderId="50" xfId="10" applyFont="1" applyFill="1" applyBorder="1" applyAlignment="1">
      <alignment horizontal="center" vertical="center" wrapText="1"/>
    </xf>
    <xf numFmtId="0" fontId="9" fillId="16" borderId="150" xfId="10" applyFont="1" applyFill="1" applyBorder="1" applyAlignment="1">
      <alignment horizontal="center" vertical="center" wrapText="1"/>
    </xf>
    <xf numFmtId="0" fontId="16" fillId="4" borderId="120" xfId="2" applyFont="1" applyFill="1" applyBorder="1" applyAlignment="1">
      <alignment horizontal="center" vertical="center" textRotation="90" wrapText="1"/>
    </xf>
    <xf numFmtId="0" fontId="16" fillId="4" borderId="138" xfId="2" applyFont="1" applyFill="1" applyBorder="1" applyAlignment="1">
      <alignment horizontal="center" vertical="center" textRotation="90" wrapText="1"/>
    </xf>
    <xf numFmtId="0" fontId="30" fillId="10" borderId="10" xfId="26" applyNumberFormat="1" applyFont="1" applyFill="1" applyBorder="1" applyAlignment="1">
      <alignment horizontal="center" vertical="center" wrapText="1"/>
    </xf>
    <xf numFmtId="0" fontId="30" fillId="10" borderId="121" xfId="26" applyNumberFormat="1" applyFont="1" applyFill="1" applyBorder="1" applyAlignment="1">
      <alignment horizontal="center" vertical="center" wrapText="1"/>
    </xf>
    <xf numFmtId="0" fontId="30" fillId="10" borderId="11" xfId="26" applyNumberFormat="1" applyFont="1" applyFill="1" applyBorder="1" applyAlignment="1">
      <alignment horizontal="center" vertical="center" wrapText="1"/>
    </xf>
    <xf numFmtId="0" fontId="30" fillId="38" borderId="121" xfId="26" applyNumberFormat="1" applyFont="1" applyFill="1" applyBorder="1" applyAlignment="1">
      <alignment horizontal="center" vertical="center" wrapText="1"/>
    </xf>
    <xf numFmtId="0" fontId="30" fillId="38" borderId="11" xfId="26" applyNumberFormat="1" applyFont="1" applyFill="1" applyBorder="1" applyAlignment="1">
      <alignment horizontal="center" vertical="center" wrapText="1"/>
    </xf>
    <xf numFmtId="0" fontId="30" fillId="40" borderId="10" xfId="26" applyNumberFormat="1" applyFont="1" applyFill="1" applyBorder="1" applyAlignment="1">
      <alignment horizontal="center" vertical="center" wrapText="1"/>
    </xf>
    <xf numFmtId="0" fontId="30" fillId="40" borderId="11" xfId="26" applyNumberFormat="1" applyFont="1" applyFill="1" applyBorder="1" applyAlignment="1">
      <alignment horizontal="center" vertical="center" wrapText="1"/>
    </xf>
    <xf numFmtId="0" fontId="30" fillId="36" borderId="10" xfId="26" applyNumberFormat="1" applyFont="1" applyFill="1" applyBorder="1" applyAlignment="1">
      <alignment horizontal="center" vertical="center" wrapText="1"/>
    </xf>
    <xf numFmtId="0" fontId="30" fillId="36" borderId="121" xfId="26" applyNumberFormat="1" applyFont="1" applyFill="1" applyBorder="1" applyAlignment="1">
      <alignment horizontal="center" vertical="center" wrapText="1"/>
    </xf>
    <xf numFmtId="0" fontId="30" fillId="36" borderId="11" xfId="26" applyNumberFormat="1" applyFont="1" applyFill="1" applyBorder="1" applyAlignment="1">
      <alignment horizontal="center" vertical="center" wrapText="1"/>
    </xf>
    <xf numFmtId="0" fontId="30" fillId="11" borderId="121" xfId="26" applyNumberFormat="1" applyFont="1" applyFill="1" applyBorder="1" applyAlignment="1">
      <alignment horizontal="center" vertical="center" wrapText="1"/>
    </xf>
    <xf numFmtId="0" fontId="30" fillId="11" borderId="11" xfId="26" applyNumberFormat="1" applyFont="1" applyFill="1" applyBorder="1" applyAlignment="1">
      <alignment horizontal="center" vertical="center" wrapText="1"/>
    </xf>
    <xf numFmtId="0" fontId="142" fillId="44" borderId="79" xfId="0" applyFont="1" applyFill="1" applyBorder="1" applyAlignment="1">
      <alignment horizontal="center"/>
    </xf>
    <xf numFmtId="0" fontId="142" fillId="44" borderId="29" xfId="0" applyFont="1" applyFill="1" applyBorder="1" applyAlignment="1">
      <alignment horizontal="center"/>
    </xf>
    <xf numFmtId="0" fontId="142" fillId="44" borderId="80" xfId="0" applyFont="1" applyFill="1" applyBorder="1" applyAlignment="1">
      <alignment horizontal="center"/>
    </xf>
    <xf numFmtId="0" fontId="143" fillId="45" borderId="1" xfId="0" applyFont="1" applyFill="1" applyBorder="1" applyAlignment="1">
      <alignment horizontal="center" vertical="center" wrapText="1"/>
    </xf>
    <xf numFmtId="0" fontId="50" fillId="49" borderId="154" xfId="0" applyFont="1" applyFill="1" applyBorder="1" applyAlignment="1">
      <alignment horizontal="center" vertical="center" wrapText="1"/>
    </xf>
    <xf numFmtId="0" fontId="144" fillId="0" borderId="155" xfId="0" applyFont="1" applyBorder="1"/>
    <xf numFmtId="0" fontId="88" fillId="50" borderId="156" xfId="0" applyFont="1" applyFill="1" applyBorder="1" applyAlignment="1">
      <alignment horizontal="center" vertical="center"/>
    </xf>
    <xf numFmtId="0" fontId="144" fillId="0" borderId="154" xfId="0" applyFont="1" applyBorder="1"/>
    <xf numFmtId="0" fontId="42" fillId="0" borderId="0" xfId="8" applyFont="1" applyAlignment="1">
      <alignment wrapText="1"/>
    </xf>
    <xf numFmtId="0" fontId="15" fillId="0" borderId="0" xfId="21" applyFont="1" applyAlignment="1">
      <alignment horizontal="justify" vertical="center" wrapText="1"/>
    </xf>
    <xf numFmtId="0" fontId="20" fillId="0" borderId="30" xfId="2" applyFont="1" applyBorder="1" applyAlignment="1">
      <alignment horizontal="center" vertical="center" wrapText="1"/>
    </xf>
    <xf numFmtId="0" fontId="20" fillId="0" borderId="34" xfId="2" applyFont="1" applyBorder="1" applyAlignment="1">
      <alignment horizontal="center" vertical="center" wrapText="1"/>
    </xf>
    <xf numFmtId="3" fontId="16" fillId="15" borderId="10" xfId="21" applyNumberFormat="1" applyFont="1" applyFill="1" applyBorder="1" applyAlignment="1">
      <alignment horizontal="center" vertical="center" wrapText="1"/>
    </xf>
    <xf numFmtId="3" fontId="16" fillId="15" borderId="11" xfId="21" applyNumberFormat="1" applyFont="1" applyFill="1" applyBorder="1" applyAlignment="1">
      <alignment horizontal="center" vertical="center" wrapText="1"/>
    </xf>
    <xf numFmtId="3" fontId="16" fillId="15" borderId="3" xfId="21" applyNumberFormat="1" applyFont="1" applyFill="1" applyBorder="1" applyAlignment="1">
      <alignment horizontal="center" vertical="center" wrapText="1"/>
    </xf>
    <xf numFmtId="3" fontId="16" fillId="15" borderId="5" xfId="21" applyNumberFormat="1" applyFont="1" applyFill="1" applyBorder="1" applyAlignment="1">
      <alignment horizontal="center" vertical="center" wrapText="1"/>
    </xf>
    <xf numFmtId="0" fontId="15" fillId="0" borderId="0" xfId="21" applyFont="1" applyAlignment="1">
      <alignment horizontal="justify" vertical="center"/>
    </xf>
    <xf numFmtId="0" fontId="16" fillId="7" borderId="3" xfId="2" applyFont="1" applyFill="1" applyBorder="1" applyAlignment="1">
      <alignment horizontal="left" vertical="center" wrapText="1"/>
    </xf>
    <xf numFmtId="0" fontId="16" fillId="7" borderId="5" xfId="2" applyFont="1" applyFill="1" applyBorder="1" applyAlignment="1">
      <alignment horizontal="left" vertical="center" wrapText="1"/>
    </xf>
    <xf numFmtId="0" fontId="16" fillId="4" borderId="29" xfId="2" applyFont="1" applyFill="1" applyBorder="1" applyAlignment="1">
      <alignment horizontal="left" vertical="center" wrapText="1"/>
    </xf>
    <xf numFmtId="0" fontId="15" fillId="2" borderId="0" xfId="21" applyFont="1" applyFill="1" applyAlignment="1">
      <alignment horizontal="justify" vertical="center" wrapText="1"/>
    </xf>
    <xf numFmtId="0" fontId="27" fillId="13" borderId="16" xfId="2" applyFont="1" applyFill="1" applyBorder="1" applyAlignment="1">
      <alignment vertical="center" wrapText="1"/>
    </xf>
    <xf numFmtId="0" fontId="27" fillId="13" borderId="17" xfId="2" applyFont="1" applyFill="1" applyBorder="1" applyAlignment="1">
      <alignment vertical="center" wrapText="1"/>
    </xf>
    <xf numFmtId="0" fontId="16" fillId="4" borderId="3" xfId="2" applyFont="1" applyFill="1" applyBorder="1" applyAlignment="1">
      <alignment horizontal="left" vertical="center" wrapText="1"/>
    </xf>
    <xf numFmtId="0" fontId="16" fillId="4" borderId="4" xfId="2" applyFont="1" applyFill="1" applyBorder="1" applyAlignment="1">
      <alignment horizontal="left" vertical="center" wrapText="1"/>
    </xf>
    <xf numFmtId="0" fontId="16" fillId="4" borderId="5" xfId="2" applyFont="1" applyFill="1" applyBorder="1" applyAlignment="1">
      <alignment horizontal="left" vertical="center" wrapText="1"/>
    </xf>
    <xf numFmtId="0" fontId="16" fillId="7" borderId="4" xfId="2" applyFont="1" applyFill="1" applyBorder="1" applyAlignment="1">
      <alignment horizontal="left" vertical="center" wrapText="1"/>
    </xf>
    <xf numFmtId="0" fontId="25" fillId="4" borderId="0" xfId="2" applyFont="1" applyFill="1" applyAlignment="1">
      <alignment horizontal="center" vertical="center"/>
    </xf>
    <xf numFmtId="0" fontId="13" fillId="8" borderId="19" xfId="21" applyFont="1" applyFill="1" applyBorder="1" applyAlignment="1">
      <alignment vertical="top" wrapText="1"/>
    </xf>
    <xf numFmtId="0" fontId="13" fillId="8" borderId="0" xfId="21" applyFont="1" applyFill="1" applyAlignment="1">
      <alignment vertical="top" wrapText="1"/>
    </xf>
    <xf numFmtId="0" fontId="20" fillId="4" borderId="0" xfId="2" applyFont="1" applyFill="1" applyAlignment="1">
      <alignment horizontal="left" vertical="center" wrapText="1"/>
    </xf>
    <xf numFmtId="3" fontId="9" fillId="0" borderId="0" xfId="21" applyNumberFormat="1" applyFont="1" applyAlignment="1">
      <alignment horizontal="right" vertical="center" wrapText="1"/>
    </xf>
    <xf numFmtId="14" fontId="16" fillId="0" borderId="15" xfId="21" applyNumberFormat="1" applyFont="1" applyBorder="1" applyAlignment="1" applyProtection="1">
      <alignment horizontal="center" vertical="center"/>
      <protection locked="0"/>
    </xf>
    <xf numFmtId="14" fontId="16" fillId="0" borderId="117" xfId="21" applyNumberFormat="1" applyFont="1" applyBorder="1" applyAlignment="1" applyProtection="1">
      <alignment horizontal="center" vertical="center"/>
      <protection locked="0"/>
    </xf>
    <xf numFmtId="14" fontId="16" fillId="0" borderId="118" xfId="21" applyNumberFormat="1" applyFont="1" applyBorder="1" applyAlignment="1" applyProtection="1">
      <alignment horizontal="center" vertical="center"/>
      <protection locked="0"/>
    </xf>
    <xf numFmtId="0" fontId="24" fillId="4" borderId="0" xfId="2" applyFont="1" applyFill="1" applyAlignment="1">
      <alignment horizontal="center" vertical="center"/>
    </xf>
    <xf numFmtId="3" fontId="16" fillId="15" borderId="10" xfId="10" applyNumberFormat="1" applyFont="1" applyFill="1" applyBorder="1" applyAlignment="1">
      <alignment horizontal="center" vertical="center" wrapText="1"/>
    </xf>
    <xf numFmtId="3" fontId="16" fillId="15" borderId="11" xfId="10" applyNumberFormat="1" applyFont="1" applyFill="1" applyBorder="1" applyAlignment="1">
      <alignment horizontal="center" vertical="center" wrapText="1"/>
    </xf>
    <xf numFmtId="167" fontId="16" fillId="18" borderId="7" xfId="22" applyNumberFormat="1" applyFont="1" applyFill="1" applyBorder="1" applyAlignment="1" applyProtection="1">
      <alignment horizontal="left" wrapText="1"/>
    </xf>
    <xf numFmtId="167" fontId="16" fillId="18" borderId="9" xfId="22" applyNumberFormat="1" applyFont="1" applyFill="1" applyBorder="1" applyAlignment="1" applyProtection="1">
      <alignment horizontal="left" wrapText="1"/>
    </xf>
    <xf numFmtId="3" fontId="16" fillId="15" borderId="3" xfId="10" applyNumberFormat="1" applyFont="1" applyFill="1" applyBorder="1" applyAlignment="1">
      <alignment horizontal="center" vertical="center" wrapText="1"/>
    </xf>
    <xf numFmtId="3" fontId="16" fillId="15" borderId="5" xfId="10" applyNumberFormat="1" applyFont="1" applyFill="1" applyBorder="1" applyAlignment="1">
      <alignment horizontal="center" vertical="center" wrapText="1"/>
    </xf>
    <xf numFmtId="4" fontId="8" fillId="17" borderId="69" xfId="10" applyNumberFormat="1" applyFont="1" applyFill="1" applyBorder="1" applyAlignment="1">
      <alignment horizontal="center" vertical="center"/>
    </xf>
    <xf numFmtId="4" fontId="8" fillId="17" borderId="17" xfId="10" applyNumberFormat="1" applyFont="1" applyFill="1" applyBorder="1" applyAlignment="1">
      <alignment horizontal="center" vertical="center"/>
    </xf>
    <xf numFmtId="0" fontId="20" fillId="0" borderId="30" xfId="8" applyFont="1" applyBorder="1" applyAlignment="1">
      <alignment horizontal="center" vertical="center" wrapText="1"/>
    </xf>
    <xf numFmtId="0" fontId="20" fillId="0" borderId="34" xfId="8" applyFont="1" applyBorder="1" applyAlignment="1">
      <alignment horizontal="center" vertical="center" wrapText="1"/>
    </xf>
    <xf numFmtId="0" fontId="101" fillId="4" borderId="69" xfId="0" applyFont="1" applyFill="1" applyBorder="1" applyAlignment="1">
      <alignment horizontal="center" vertical="center" wrapText="1"/>
    </xf>
    <xf numFmtId="0" fontId="101" fillId="4" borderId="16" xfId="0" applyFont="1" applyFill="1" applyBorder="1" applyAlignment="1">
      <alignment horizontal="center" vertical="center" wrapText="1"/>
    </xf>
    <xf numFmtId="0" fontId="101" fillId="4" borderId="17" xfId="0" applyFont="1" applyFill="1" applyBorder="1" applyAlignment="1">
      <alignment horizontal="center" vertical="center" wrapText="1"/>
    </xf>
    <xf numFmtId="0" fontId="140" fillId="18" borderId="66" xfId="10" applyFont="1" applyFill="1" applyBorder="1" applyAlignment="1">
      <alignment horizontal="center" vertical="center" wrapText="1"/>
    </xf>
    <xf numFmtId="0" fontId="140" fillId="18" borderId="28" xfId="10" applyFont="1" applyFill="1" applyBorder="1" applyAlignment="1">
      <alignment horizontal="center" vertical="center" wrapText="1"/>
    </xf>
    <xf numFmtId="0" fontId="99" fillId="17" borderId="52" xfId="10" applyFont="1" applyFill="1" applyBorder="1" applyAlignment="1">
      <alignment horizontal="center" vertical="center"/>
    </xf>
    <xf numFmtId="0" fontId="99" fillId="17" borderId="53" xfId="10" applyFont="1" applyFill="1" applyBorder="1" applyAlignment="1">
      <alignment horizontal="center" vertical="center"/>
    </xf>
    <xf numFmtId="3" fontId="40" fillId="22" borderId="58" xfId="10" applyNumberFormat="1" applyFont="1" applyFill="1" applyBorder="1" applyAlignment="1">
      <alignment horizontal="center" vertical="center" textRotation="90" wrapText="1"/>
    </xf>
    <xf numFmtId="3" fontId="40" fillId="22" borderId="63" xfId="10" applyNumberFormat="1" applyFont="1" applyFill="1" applyBorder="1" applyAlignment="1">
      <alignment horizontal="center" vertical="center" textRotation="90" wrapText="1"/>
    </xf>
    <xf numFmtId="3" fontId="40" fillId="22" borderId="68" xfId="10" applyNumberFormat="1" applyFont="1" applyFill="1" applyBorder="1" applyAlignment="1">
      <alignment horizontal="center" vertical="center" textRotation="90" wrapText="1"/>
    </xf>
    <xf numFmtId="0" fontId="54" fillId="12" borderId="59" xfId="10" applyFont="1" applyFill="1" applyBorder="1" applyAlignment="1">
      <alignment horizontal="left" vertical="center" wrapText="1"/>
    </xf>
    <xf numFmtId="0" fontId="54" fillId="12" borderId="60" xfId="10" applyFont="1" applyFill="1" applyBorder="1" applyAlignment="1">
      <alignment horizontal="left" vertical="center" wrapText="1"/>
    </xf>
    <xf numFmtId="0" fontId="54" fillId="12" borderId="55" xfId="10" applyFont="1" applyFill="1" applyBorder="1" applyAlignment="1">
      <alignment horizontal="left" vertical="center" wrapText="1"/>
    </xf>
    <xf numFmtId="0" fontId="54" fillId="12" borderId="64" xfId="10" applyFont="1" applyFill="1" applyBorder="1" applyAlignment="1">
      <alignment horizontal="left" vertical="center" wrapText="1"/>
    </xf>
    <xf numFmtId="0" fontId="54" fillId="12" borderId="61" xfId="10" applyFont="1" applyFill="1" applyBorder="1" applyAlignment="1">
      <alignment horizontal="center" vertical="center" wrapText="1"/>
    </xf>
    <xf numFmtId="0" fontId="54" fillId="12" borderId="62" xfId="10" applyFont="1" applyFill="1" applyBorder="1" applyAlignment="1">
      <alignment horizontal="center" vertical="center" wrapText="1"/>
    </xf>
    <xf numFmtId="0" fontId="54" fillId="12" borderId="65" xfId="10" applyFont="1" applyFill="1" applyBorder="1" applyAlignment="1">
      <alignment horizontal="center" vertical="center" wrapText="1"/>
    </xf>
    <xf numFmtId="0" fontId="54" fillId="12" borderId="56" xfId="10" applyFont="1" applyFill="1" applyBorder="1" applyAlignment="1">
      <alignment horizontal="center" vertical="center" wrapText="1"/>
    </xf>
    <xf numFmtId="3" fontId="57" fillId="23" borderId="58" xfId="10" applyNumberFormat="1" applyFont="1" applyFill="1" applyBorder="1" applyAlignment="1">
      <alignment horizontal="center" vertical="center" textRotation="90" wrapText="1"/>
    </xf>
    <xf numFmtId="3" fontId="57" fillId="23" borderId="63" xfId="10" applyNumberFormat="1" applyFont="1" applyFill="1" applyBorder="1" applyAlignment="1">
      <alignment horizontal="center" vertical="center" textRotation="90" wrapText="1"/>
    </xf>
    <xf numFmtId="3" fontId="57" fillId="23" borderId="68" xfId="10" applyNumberFormat="1" applyFont="1" applyFill="1" applyBorder="1" applyAlignment="1">
      <alignment horizontal="center" vertical="center" textRotation="90" wrapText="1"/>
    </xf>
    <xf numFmtId="0" fontId="58" fillId="10" borderId="62" xfId="10" applyFont="1" applyFill="1" applyBorder="1" applyAlignment="1">
      <alignment horizontal="center" vertical="center" wrapText="1"/>
    </xf>
    <xf numFmtId="0" fontId="58" fillId="10" borderId="56" xfId="10" applyFont="1" applyFill="1" applyBorder="1" applyAlignment="1">
      <alignment horizontal="center" vertical="center" wrapText="1"/>
    </xf>
    <xf numFmtId="3" fontId="40" fillId="24" borderId="58" xfId="10" applyNumberFormat="1" applyFont="1" applyFill="1" applyBorder="1" applyAlignment="1">
      <alignment horizontal="center" vertical="center" textRotation="90" wrapText="1"/>
    </xf>
    <xf numFmtId="3" fontId="40" fillId="24" borderId="63" xfId="10" applyNumberFormat="1" applyFont="1" applyFill="1" applyBorder="1" applyAlignment="1">
      <alignment horizontal="center" vertical="center" textRotation="90" wrapText="1"/>
    </xf>
    <xf numFmtId="3" fontId="40" fillId="24" borderId="68" xfId="10" applyNumberFormat="1" applyFont="1" applyFill="1" applyBorder="1" applyAlignment="1">
      <alignment horizontal="center" vertical="center" textRotation="90" wrapText="1"/>
    </xf>
    <xf numFmtId="0" fontId="59" fillId="18" borderId="62" xfId="10" applyFont="1" applyFill="1" applyBorder="1" applyAlignment="1">
      <alignment horizontal="center" vertical="center" wrapText="1"/>
    </xf>
    <xf numFmtId="0" fontId="59" fillId="18" borderId="0" xfId="10" applyFont="1" applyFill="1" applyAlignment="1">
      <alignment horizontal="center" vertical="center" wrapText="1"/>
    </xf>
    <xf numFmtId="3" fontId="40" fillId="25" borderId="59" xfId="10" applyNumberFormat="1" applyFont="1" applyFill="1" applyBorder="1" applyAlignment="1">
      <alignment horizontal="center" vertical="center" textRotation="90" wrapText="1"/>
    </xf>
    <xf numFmtId="3" fontId="40" fillId="25" borderId="66" xfId="10" applyNumberFormat="1" applyFont="1" applyFill="1" applyBorder="1" applyAlignment="1">
      <alignment horizontal="center" vertical="center" textRotation="90" wrapText="1"/>
    </xf>
    <xf numFmtId="3" fontId="40" fillId="25" borderId="55" xfId="10" applyNumberFormat="1" applyFont="1" applyFill="1" applyBorder="1" applyAlignment="1">
      <alignment horizontal="center" vertical="center" textRotation="90" wrapText="1"/>
    </xf>
    <xf numFmtId="167" fontId="61" fillId="16" borderId="56" xfId="10" applyNumberFormat="1" applyFont="1" applyFill="1" applyBorder="1" applyAlignment="1">
      <alignment horizontal="center" vertical="center" wrapText="1"/>
    </xf>
    <xf numFmtId="167" fontId="61" fillId="0" borderId="56" xfId="10" applyNumberFormat="1" applyFont="1" applyBorder="1" applyAlignment="1">
      <alignment horizontal="center" vertical="center" wrapText="1"/>
    </xf>
    <xf numFmtId="167" fontId="61" fillId="10" borderId="62" xfId="10" applyNumberFormat="1" applyFont="1" applyFill="1" applyBorder="1" applyAlignment="1">
      <alignment horizontal="center" vertical="center" wrapText="1"/>
    </xf>
    <xf numFmtId="167" fontId="61" fillId="10" borderId="60" xfId="10" applyNumberFormat="1" applyFont="1" applyFill="1" applyBorder="1" applyAlignment="1">
      <alignment horizontal="center" vertical="center" wrapText="1"/>
    </xf>
    <xf numFmtId="167" fontId="61" fillId="18" borderId="4" xfId="10" applyNumberFormat="1" applyFont="1" applyFill="1" applyBorder="1" applyAlignment="1">
      <alignment horizontal="center" vertical="center" wrapText="1"/>
    </xf>
    <xf numFmtId="0" fontId="9" fillId="18" borderId="55" xfId="10" applyFont="1" applyFill="1" applyBorder="1" applyAlignment="1">
      <alignment horizontal="center" wrapText="1"/>
    </xf>
    <xf numFmtId="0" fontId="9" fillId="18" borderId="56" xfId="10" applyFont="1" applyFill="1" applyBorder="1" applyAlignment="1">
      <alignment horizontal="center" wrapText="1"/>
    </xf>
    <xf numFmtId="0" fontId="13" fillId="8" borderId="19" xfId="10" applyFont="1" applyFill="1" applyBorder="1" applyAlignment="1">
      <alignment vertical="top" wrapText="1"/>
    </xf>
    <xf numFmtId="0" fontId="13" fillId="8" borderId="0" xfId="10" applyFont="1" applyFill="1" applyAlignment="1">
      <alignment vertical="top" wrapText="1"/>
    </xf>
    <xf numFmtId="0" fontId="12" fillId="0" borderId="112" xfId="10" applyFont="1" applyBorder="1" applyAlignment="1" applyProtection="1">
      <alignment horizontal="center" vertical="center"/>
      <protection locked="0"/>
    </xf>
    <xf numFmtId="0" fontId="12" fillId="0" borderId="128" xfId="10" applyFont="1" applyBorder="1" applyAlignment="1" applyProtection="1">
      <alignment horizontal="center" vertical="center"/>
      <protection locked="0"/>
    </xf>
    <xf numFmtId="0" fontId="12" fillId="0" borderId="50" xfId="10" applyFont="1" applyBorder="1" applyAlignment="1" applyProtection="1">
      <alignment horizontal="center" vertical="center"/>
      <protection locked="0"/>
    </xf>
    <xf numFmtId="0" fontId="48" fillId="8" borderId="52" xfId="10" applyFont="1" applyFill="1" applyBorder="1" applyAlignment="1">
      <alignment horizontal="left" vertical="center" wrapText="1"/>
    </xf>
    <xf numFmtId="0" fontId="48" fillId="8" borderId="53" xfId="10" applyFont="1" applyFill="1" applyBorder="1" applyAlignment="1">
      <alignment horizontal="left" vertical="center" wrapText="1"/>
    </xf>
    <xf numFmtId="0" fontId="48" fillId="8" borderId="54" xfId="10" applyFont="1" applyFill="1" applyBorder="1" applyAlignment="1">
      <alignment horizontal="left" vertical="center" wrapText="1"/>
    </xf>
    <xf numFmtId="0" fontId="49" fillId="10" borderId="52" xfId="10" applyFont="1" applyFill="1" applyBorder="1" applyAlignment="1">
      <alignment horizontal="center" vertical="center" wrapText="1"/>
    </xf>
    <xf numFmtId="0" fontId="49" fillId="10" borderId="53" xfId="10" applyFont="1" applyFill="1" applyBorder="1" applyAlignment="1">
      <alignment horizontal="center" vertical="center" wrapText="1"/>
    </xf>
    <xf numFmtId="0" fontId="49" fillId="10" borderId="54" xfId="10" applyFont="1" applyFill="1" applyBorder="1" applyAlignment="1">
      <alignment horizontal="center" vertical="center" wrapText="1"/>
    </xf>
    <xf numFmtId="3" fontId="12" fillId="0" borderId="24" xfId="10" applyNumberFormat="1" applyFont="1" applyBorder="1" applyAlignment="1" applyProtection="1">
      <alignment horizontal="center" vertical="center"/>
      <protection locked="0"/>
    </xf>
    <xf numFmtId="3" fontId="12" fillId="0" borderId="6" xfId="10" applyNumberFormat="1" applyFont="1" applyBorder="1" applyAlignment="1" applyProtection="1">
      <alignment horizontal="center" vertical="center"/>
      <protection locked="0"/>
    </xf>
    <xf numFmtId="4" fontId="16" fillId="0" borderId="40" xfId="10" applyNumberFormat="1" applyFont="1" applyBorder="1" applyAlignment="1" applyProtection="1">
      <alignment horizontal="center" vertical="center" wrapText="1"/>
      <protection locked="0"/>
    </xf>
    <xf numFmtId="4" fontId="16" fillId="0" borderId="152" xfId="10" applyNumberFormat="1" applyFont="1" applyBorder="1" applyAlignment="1" applyProtection="1">
      <alignment horizontal="center" vertical="center" wrapText="1"/>
      <protection locked="0"/>
    </xf>
    <xf numFmtId="4" fontId="16" fillId="0" borderId="15" xfId="10" applyNumberFormat="1" applyFont="1" applyBorder="1" applyAlignment="1" applyProtection="1">
      <alignment horizontal="center" vertical="center" wrapText="1"/>
      <protection locked="0"/>
    </xf>
    <xf numFmtId="4" fontId="16" fillId="0" borderId="118" xfId="10" applyNumberFormat="1" applyFont="1" applyBorder="1" applyAlignment="1" applyProtection="1">
      <alignment horizontal="center" vertical="center" wrapText="1"/>
      <protection locked="0"/>
    </xf>
    <xf numFmtId="0" fontId="32" fillId="0" borderId="24" xfId="8" applyFont="1" applyBorder="1" applyAlignment="1" applyProtection="1">
      <alignment vertical="top" wrapText="1"/>
      <protection locked="0"/>
    </xf>
    <xf numFmtId="0" fontId="32" fillId="0" borderId="6" xfId="8" applyFont="1" applyBorder="1" applyAlignment="1" applyProtection="1">
      <alignment vertical="top" wrapText="1"/>
      <protection locked="0"/>
    </xf>
    <xf numFmtId="0" fontId="32" fillId="0" borderId="23" xfId="8" applyFont="1" applyBorder="1" applyAlignment="1" applyProtection="1">
      <alignment vertical="top" wrapText="1"/>
      <protection locked="0"/>
    </xf>
    <xf numFmtId="0" fontId="32" fillId="0" borderId="21" xfId="8" applyFont="1" applyBorder="1" applyAlignment="1" applyProtection="1">
      <alignment vertical="top" wrapText="1"/>
      <protection locked="0"/>
    </xf>
    <xf numFmtId="0" fontId="32" fillId="0" borderId="0" xfId="8" applyFont="1" applyAlignment="1" applyProtection="1">
      <alignment vertical="top" wrapText="1"/>
      <protection locked="0"/>
    </xf>
    <xf numFmtId="0" fontId="32" fillId="0" borderId="25" xfId="8" applyFont="1" applyBorder="1" applyAlignment="1" applyProtection="1">
      <alignment vertical="top" wrapText="1"/>
      <protection locked="0"/>
    </xf>
    <xf numFmtId="0" fontId="32" fillId="0" borderId="26" xfId="8" applyFont="1" applyBorder="1" applyAlignment="1" applyProtection="1">
      <alignment vertical="top" wrapText="1"/>
      <protection locked="0"/>
    </xf>
    <xf numFmtId="0" fontId="32" fillId="0" borderId="12" xfId="8" applyFont="1" applyBorder="1" applyAlignment="1" applyProtection="1">
      <alignment vertical="top" wrapText="1"/>
      <protection locked="0"/>
    </xf>
    <xf numFmtId="0" fontId="32" fillId="0" borderId="27" xfId="8" applyFont="1" applyBorder="1" applyAlignment="1" applyProtection="1">
      <alignment vertical="top" wrapText="1"/>
      <protection locked="0"/>
    </xf>
    <xf numFmtId="167" fontId="79" fillId="15" borderId="3" xfId="22" applyNumberFormat="1" applyFont="1" applyFill="1" applyBorder="1" applyAlignment="1">
      <alignment horizontal="right" vertical="center" wrapText="1"/>
    </xf>
    <xf numFmtId="167" fontId="79" fillId="15" borderId="5" xfId="22" applyNumberFormat="1" applyFont="1" applyFill="1" applyBorder="1" applyAlignment="1">
      <alignment horizontal="right" vertical="center" wrapText="1"/>
    </xf>
    <xf numFmtId="167" fontId="68" fillId="15" borderId="1" xfId="22" applyNumberFormat="1" applyFont="1" applyFill="1" applyBorder="1" applyAlignment="1">
      <alignment horizontal="center" vertical="center" wrapText="1"/>
    </xf>
    <xf numFmtId="0" fontId="71" fillId="20" borderId="89" xfId="8" applyFont="1" applyFill="1" applyBorder="1" applyAlignment="1">
      <alignment horizontal="center" vertical="center"/>
    </xf>
    <xf numFmtId="0" fontId="71" fillId="20" borderId="90" xfId="8" applyFont="1" applyFill="1" applyBorder="1" applyAlignment="1">
      <alignment horizontal="center" vertical="center"/>
    </xf>
    <xf numFmtId="0" fontId="71" fillId="20" borderId="91" xfId="8" applyFont="1" applyFill="1" applyBorder="1" applyAlignment="1">
      <alignment horizontal="center" vertical="center"/>
    </xf>
    <xf numFmtId="0" fontId="78" fillId="15" borderId="92" xfId="8" applyFont="1" applyFill="1" applyBorder="1" applyAlignment="1">
      <alignment horizontal="center" vertical="center" wrapText="1"/>
    </xf>
    <xf numFmtId="0" fontId="78" fillId="15" borderId="13" xfId="8" applyFont="1" applyFill="1" applyBorder="1" applyAlignment="1">
      <alignment horizontal="center" vertical="center" wrapText="1"/>
    </xf>
    <xf numFmtId="0" fontId="78" fillId="15" borderId="93" xfId="8" applyFont="1" applyFill="1" applyBorder="1" applyAlignment="1">
      <alignment horizontal="center" vertical="center" wrapText="1"/>
    </xf>
    <xf numFmtId="0" fontId="78" fillId="4" borderId="52" xfId="8" applyFont="1" applyFill="1" applyBorder="1" applyAlignment="1">
      <alignment horizontal="right" vertical="center" wrapText="1"/>
    </xf>
    <xf numFmtId="0" fontId="78" fillId="4" borderId="94" xfId="8" applyFont="1" applyFill="1" applyBorder="1" applyAlignment="1">
      <alignment horizontal="right" vertical="center" wrapText="1"/>
    </xf>
    <xf numFmtId="167" fontId="68" fillId="4" borderId="95" xfId="22" applyNumberFormat="1" applyFont="1" applyFill="1" applyBorder="1" applyAlignment="1">
      <alignment horizontal="center" vertical="center" wrapText="1"/>
    </xf>
    <xf numFmtId="167" fontId="68" fillId="4" borderId="96" xfId="22" applyNumberFormat="1" applyFont="1" applyFill="1" applyBorder="1" applyAlignment="1">
      <alignment horizontal="center" vertical="center" wrapText="1"/>
    </xf>
    <xf numFmtId="0" fontId="71" fillId="20" borderId="86" xfId="8" applyFont="1" applyFill="1" applyBorder="1" applyAlignment="1">
      <alignment horizontal="left" vertical="center" wrapText="1"/>
    </xf>
    <xf numFmtId="0" fontId="71" fillId="20" borderId="87" xfId="8" applyFont="1" applyFill="1" applyBorder="1" applyAlignment="1">
      <alignment horizontal="left" vertical="center" wrapText="1"/>
    </xf>
    <xf numFmtId="0" fontId="71" fillId="20" borderId="85" xfId="8" applyFont="1" applyFill="1" applyBorder="1" applyAlignment="1">
      <alignment horizontal="center" vertical="center" wrapText="1"/>
    </xf>
    <xf numFmtId="0" fontId="71" fillId="20" borderId="88" xfId="8" applyFont="1" applyFill="1" applyBorder="1" applyAlignment="1">
      <alignment horizontal="center" vertical="center" wrapText="1"/>
    </xf>
    <xf numFmtId="167" fontId="68" fillId="19" borderId="1" xfId="22" applyNumberFormat="1" applyFont="1" applyFill="1" applyBorder="1" applyAlignment="1">
      <alignment horizontal="left" vertical="center" wrapText="1"/>
    </xf>
    <xf numFmtId="167" fontId="65" fillId="4" borderId="3" xfId="22" applyNumberFormat="1" applyFont="1" applyFill="1" applyBorder="1" applyAlignment="1">
      <alignment horizontal="left" vertical="center" wrapText="1"/>
    </xf>
    <xf numFmtId="167" fontId="65" fillId="4" borderId="83" xfId="22" applyNumberFormat="1" applyFont="1" applyFill="1" applyBorder="1" applyAlignment="1">
      <alignment horizontal="left" vertical="center" wrapText="1"/>
    </xf>
    <xf numFmtId="167" fontId="78" fillId="15" borderId="3" xfId="22" applyNumberFormat="1" applyFont="1" applyFill="1" applyBorder="1" applyAlignment="1">
      <alignment horizontal="right" vertical="center" wrapText="1"/>
    </xf>
    <xf numFmtId="167" fontId="78" fillId="15" borderId="5" xfId="22" applyNumberFormat="1" applyFont="1" applyFill="1" applyBorder="1" applyAlignment="1">
      <alignment horizontal="right" vertical="center" wrapText="1"/>
    </xf>
    <xf numFmtId="0" fontId="71" fillId="20" borderId="82" xfId="8" applyFont="1" applyFill="1" applyBorder="1" applyAlignment="1">
      <alignment horizontal="left" vertical="center" wrapText="1"/>
    </xf>
    <xf numFmtId="0" fontId="71" fillId="20" borderId="83" xfId="8" applyFont="1" applyFill="1" applyBorder="1" applyAlignment="1">
      <alignment horizontal="left" vertical="center" wrapText="1"/>
    </xf>
    <xf numFmtId="0" fontId="71" fillId="20" borderId="0" xfId="8" applyFont="1" applyFill="1" applyAlignment="1">
      <alignment horizontal="center" vertical="center" wrapText="1"/>
    </xf>
    <xf numFmtId="167" fontId="65" fillId="19" borderId="3" xfId="22" applyNumberFormat="1" applyFont="1" applyFill="1" applyBorder="1" applyAlignment="1">
      <alignment horizontal="left" vertical="center" wrapText="1"/>
    </xf>
    <xf numFmtId="167" fontId="65" fillId="19" borderId="5" xfId="22" applyNumberFormat="1" applyFont="1" applyFill="1" applyBorder="1" applyAlignment="1">
      <alignment horizontal="left" vertical="center" wrapText="1"/>
    </xf>
    <xf numFmtId="0" fontId="71" fillId="20" borderId="3" xfId="8" applyFont="1" applyFill="1" applyBorder="1" applyAlignment="1">
      <alignment horizontal="left" vertical="center" wrapText="1"/>
    </xf>
    <xf numFmtId="0" fontId="71" fillId="20" borderId="4" xfId="8" applyFont="1" applyFill="1" applyBorder="1" applyAlignment="1">
      <alignment horizontal="left" vertical="center" wrapText="1"/>
    </xf>
    <xf numFmtId="0" fontId="71" fillId="20" borderId="5" xfId="8" applyFont="1" applyFill="1" applyBorder="1" applyAlignment="1">
      <alignment horizontal="left" vertical="center" wrapText="1"/>
    </xf>
    <xf numFmtId="3" fontId="12" fillId="0" borderId="2" xfId="8" applyNumberFormat="1" applyFont="1" applyBorder="1" applyAlignment="1" applyProtection="1">
      <alignment horizontal="center" vertical="center" wrapText="1"/>
      <protection locked="0"/>
    </xf>
    <xf numFmtId="0" fontId="72" fillId="20" borderId="66" xfId="8" applyFont="1" applyFill="1" applyBorder="1" applyAlignment="1">
      <alignment vertical="center"/>
    </xf>
    <xf numFmtId="0" fontId="72" fillId="20" borderId="0" xfId="8" applyFont="1" applyFill="1" applyAlignment="1">
      <alignment vertical="center"/>
    </xf>
    <xf numFmtId="0" fontId="72" fillId="20" borderId="28" xfId="8" applyFont="1" applyFill="1" applyBorder="1" applyAlignment="1">
      <alignment vertical="center"/>
    </xf>
    <xf numFmtId="0" fontId="72" fillId="20" borderId="70" xfId="8" applyFont="1" applyFill="1" applyBorder="1" applyAlignment="1">
      <alignment horizontal="center" vertical="center" wrapText="1"/>
    </xf>
    <xf numFmtId="0" fontId="72" fillId="20" borderId="71" xfId="8" applyFont="1" applyFill="1" applyBorder="1" applyAlignment="1">
      <alignment horizontal="center" vertical="center" wrapText="1"/>
    </xf>
    <xf numFmtId="167" fontId="68" fillId="30" borderId="3" xfId="22" applyNumberFormat="1" applyFont="1" applyFill="1" applyBorder="1" applyAlignment="1" applyProtection="1">
      <alignment horizontal="center" vertical="center" wrapText="1"/>
      <protection locked="0"/>
    </xf>
    <xf numFmtId="167" fontId="68" fillId="30" borderId="4" xfId="22" applyNumberFormat="1" applyFont="1" applyFill="1" applyBorder="1" applyAlignment="1" applyProtection="1">
      <alignment horizontal="center" vertical="center" wrapText="1"/>
      <protection locked="0"/>
    </xf>
    <xf numFmtId="167" fontId="68" fillId="30" borderId="5" xfId="22" applyNumberFormat="1" applyFont="1" applyFill="1" applyBorder="1" applyAlignment="1" applyProtection="1">
      <alignment horizontal="center" vertical="center" wrapText="1"/>
      <protection locked="0"/>
    </xf>
    <xf numFmtId="0" fontId="71" fillId="20" borderId="81" xfId="8" applyFont="1" applyFill="1" applyBorder="1" applyAlignment="1">
      <alignment horizontal="left" vertical="center"/>
    </xf>
    <xf numFmtId="0" fontId="71" fillId="20" borderId="12" xfId="8" applyFont="1" applyFill="1" applyBorder="1" applyAlignment="1">
      <alignment horizontal="left" vertical="center"/>
    </xf>
    <xf numFmtId="0" fontId="73" fillId="4" borderId="15" xfId="8" applyFont="1" applyFill="1" applyBorder="1" applyAlignment="1">
      <alignment vertical="center" wrapText="1"/>
    </xf>
    <xf numFmtId="0" fontId="73" fillId="4" borderId="117" xfId="8" applyFont="1" applyFill="1" applyBorder="1" applyAlignment="1">
      <alignment vertical="center" wrapText="1"/>
    </xf>
    <xf numFmtId="0" fontId="73" fillId="4" borderId="118" xfId="8" applyFont="1" applyFill="1" applyBorder="1" applyAlignment="1">
      <alignment vertical="center" wrapText="1"/>
    </xf>
    <xf numFmtId="0" fontId="74" fillId="4" borderId="15" xfId="8" applyFont="1" applyFill="1" applyBorder="1" applyAlignment="1">
      <alignment vertical="center" wrapText="1"/>
    </xf>
    <xf numFmtId="0" fontId="74" fillId="4" borderId="117" xfId="8" applyFont="1" applyFill="1" applyBorder="1" applyAlignment="1">
      <alignment vertical="center" wrapText="1"/>
    </xf>
    <xf numFmtId="0" fontId="74" fillId="4" borderId="118" xfId="8" applyFont="1" applyFill="1" applyBorder="1" applyAlignment="1">
      <alignment vertical="center" wrapText="1"/>
    </xf>
    <xf numFmtId="0" fontId="75" fillId="4" borderId="15" xfId="8" applyFont="1" applyFill="1" applyBorder="1" applyAlignment="1">
      <alignment vertical="center" wrapText="1"/>
    </xf>
    <xf numFmtId="0" fontId="75" fillId="4" borderId="117" xfId="8" applyFont="1" applyFill="1" applyBorder="1" applyAlignment="1">
      <alignment vertical="center" wrapText="1"/>
    </xf>
    <xf numFmtId="0" fontId="75" fillId="4" borderId="118" xfId="8" applyFont="1" applyFill="1" applyBorder="1" applyAlignment="1">
      <alignment vertical="center" wrapText="1"/>
    </xf>
    <xf numFmtId="0" fontId="13" fillId="15" borderId="145" xfId="8" applyFont="1" applyFill="1" applyBorder="1" applyAlignment="1">
      <alignment horizontal="center" vertical="center"/>
    </xf>
    <xf numFmtId="0" fontId="13" fillId="15" borderId="141" xfId="8" applyFont="1" applyFill="1" applyBorder="1" applyAlignment="1">
      <alignment horizontal="center" vertical="center"/>
    </xf>
    <xf numFmtId="3" fontId="12" fillId="0" borderId="39" xfId="8" applyNumberFormat="1" applyFont="1" applyBorder="1" applyAlignment="1" applyProtection="1">
      <alignment horizontal="left" vertical="center" wrapText="1"/>
      <protection locked="0"/>
    </xf>
    <xf numFmtId="0" fontId="65" fillId="10" borderId="59" xfId="8" applyFont="1" applyFill="1" applyBorder="1" applyAlignment="1">
      <alignment horizontal="left" vertical="center" wrapText="1"/>
    </xf>
    <xf numFmtId="0" fontId="65" fillId="10" borderId="62" xfId="8" applyFont="1" applyFill="1" applyBorder="1" applyAlignment="1">
      <alignment horizontal="left" vertical="center" wrapText="1"/>
    </xf>
    <xf numFmtId="0" fontId="45" fillId="30" borderId="52" xfId="8" applyFont="1" applyFill="1" applyBorder="1" applyAlignment="1">
      <alignment horizontal="right" vertical="center"/>
    </xf>
    <xf numFmtId="0" fontId="45" fillId="30" borderId="53" xfId="8" applyFont="1" applyFill="1" applyBorder="1" applyAlignment="1">
      <alignment horizontal="right" vertical="center"/>
    </xf>
    <xf numFmtId="0" fontId="45" fillId="30" borderId="54" xfId="8" applyFont="1" applyFill="1" applyBorder="1" applyAlignment="1">
      <alignment horizontal="right" vertical="center"/>
    </xf>
    <xf numFmtId="0" fontId="40" fillId="20" borderId="62" xfId="8" applyFont="1" applyFill="1" applyBorder="1" applyAlignment="1">
      <alignment horizontal="left" vertical="center"/>
    </xf>
    <xf numFmtId="0" fontId="40" fillId="20" borderId="0" xfId="8" applyFont="1" applyFill="1" applyAlignment="1">
      <alignment horizontal="left" vertical="center"/>
    </xf>
    <xf numFmtId="0" fontId="40" fillId="20" borderId="56" xfId="8" applyFont="1" applyFill="1" applyBorder="1" applyAlignment="1">
      <alignment horizontal="left" vertical="center"/>
    </xf>
    <xf numFmtId="3" fontId="70" fillId="0" borderId="2" xfId="8" applyNumberFormat="1" applyFont="1" applyBorder="1" applyAlignment="1" applyProtection="1">
      <alignment horizontal="center" vertical="center" wrapText="1"/>
      <protection locked="0"/>
    </xf>
    <xf numFmtId="0" fontId="70" fillId="0" borderId="2" xfId="8" applyFont="1" applyBorder="1" applyAlignment="1" applyProtection="1">
      <alignment horizontal="center" vertical="center" wrapText="1"/>
      <protection locked="0"/>
    </xf>
    <xf numFmtId="0" fontId="71" fillId="20" borderId="79" xfId="8" applyFont="1" applyFill="1" applyBorder="1" applyAlignment="1">
      <alignment horizontal="left" vertical="center"/>
    </xf>
    <xf numFmtId="0" fontId="71" fillId="20" borderId="29" xfId="8" applyFont="1" applyFill="1" applyBorder="1" applyAlignment="1">
      <alignment horizontal="left" vertical="center"/>
    </xf>
    <xf numFmtId="0" fontId="71" fillId="20" borderId="80" xfId="8" applyFont="1" applyFill="1" applyBorder="1" applyAlignment="1">
      <alignment horizontal="left" vertical="center"/>
    </xf>
    <xf numFmtId="0" fontId="93" fillId="0" borderId="105" xfId="2" applyFont="1" applyBorder="1" applyAlignment="1">
      <alignment vertical="center" wrapText="1"/>
    </xf>
    <xf numFmtId="0" fontId="93" fillId="0" borderId="100" xfId="2" applyFont="1" applyBorder="1" applyAlignment="1">
      <alignment vertical="center" wrapText="1"/>
    </xf>
    <xf numFmtId="0" fontId="93" fillId="0" borderId="67" xfId="2" applyFont="1" applyBorder="1" applyAlignment="1">
      <alignment vertical="center" wrapText="1"/>
    </xf>
    <xf numFmtId="0" fontId="50" fillId="0" borderId="110" xfId="2" applyFont="1" applyBorder="1" applyAlignment="1">
      <alignment vertical="center"/>
    </xf>
    <xf numFmtId="0" fontId="50" fillId="0" borderId="106" xfId="2" applyFont="1" applyBorder="1" applyAlignment="1">
      <alignment vertical="center"/>
    </xf>
    <xf numFmtId="0" fontId="50" fillId="0" borderId="107" xfId="2" applyFont="1" applyBorder="1" applyAlignment="1">
      <alignment vertical="center"/>
    </xf>
    <xf numFmtId="0" fontId="50" fillId="0" borderId="110" xfId="2" applyFont="1" applyBorder="1" applyAlignment="1">
      <alignment vertical="center" wrapText="1"/>
    </xf>
    <xf numFmtId="0" fontId="50" fillId="0" borderId="106" xfId="2" applyFont="1" applyBorder="1" applyAlignment="1">
      <alignment vertical="center" wrapText="1"/>
    </xf>
    <xf numFmtId="0" fontId="50" fillId="0" borderId="107" xfId="2" applyFont="1" applyBorder="1" applyAlignment="1">
      <alignment vertical="center" wrapText="1"/>
    </xf>
    <xf numFmtId="0" fontId="91" fillId="21" borderId="97" xfId="2" applyFont="1" applyFill="1" applyBorder="1" applyAlignment="1">
      <alignment vertical="center"/>
    </xf>
    <xf numFmtId="0" fontId="91" fillId="21" borderId="102" xfId="2" applyFont="1" applyFill="1" applyBorder="1" applyAlignment="1">
      <alignment vertical="center"/>
    </xf>
    <xf numFmtId="0" fontId="88" fillId="0" borderId="110" xfId="2" applyFont="1" applyBorder="1" applyAlignment="1">
      <alignment vertical="center" wrapText="1"/>
    </xf>
    <xf numFmtId="0" fontId="88" fillId="0" borderId="106" xfId="2" applyFont="1" applyBorder="1" applyAlignment="1">
      <alignment vertical="center" wrapText="1"/>
    </xf>
    <xf numFmtId="0" fontId="88" fillId="0" borderId="107" xfId="2" applyFont="1" applyBorder="1" applyAlignment="1">
      <alignment vertical="center" wrapText="1"/>
    </xf>
    <xf numFmtId="9" fontId="88" fillId="0" borderId="110" xfId="2" applyNumberFormat="1" applyFont="1" applyBorder="1" applyAlignment="1">
      <alignment horizontal="right" vertical="center" wrapText="1"/>
    </xf>
    <xf numFmtId="9" fontId="88" fillId="0" borderId="106" xfId="2" applyNumberFormat="1" applyFont="1" applyBorder="1" applyAlignment="1">
      <alignment horizontal="right" vertical="center" wrapText="1"/>
    </xf>
    <xf numFmtId="9" fontId="88" fillId="0" borderId="107" xfId="2" applyNumberFormat="1" applyFont="1" applyBorder="1" applyAlignment="1">
      <alignment horizontal="right" vertical="center" wrapText="1"/>
    </xf>
    <xf numFmtId="9" fontId="87" fillId="21" borderId="110" xfId="2" applyNumberFormat="1" applyFont="1" applyFill="1" applyBorder="1" applyAlignment="1">
      <alignment vertical="center" wrapText="1"/>
    </xf>
    <xf numFmtId="9" fontId="87" fillId="21" borderId="106" xfId="2" applyNumberFormat="1" applyFont="1" applyFill="1" applyBorder="1" applyAlignment="1">
      <alignment vertical="center" wrapText="1"/>
    </xf>
    <xf numFmtId="9" fontId="87" fillId="21" borderId="107" xfId="2" applyNumberFormat="1" applyFont="1" applyFill="1" applyBorder="1" applyAlignment="1">
      <alignment vertical="center" wrapText="1"/>
    </xf>
    <xf numFmtId="0" fontId="82" fillId="21" borderId="0" xfId="2" applyFont="1" applyFill="1" applyAlignment="1">
      <alignment vertical="center"/>
    </xf>
    <xf numFmtId="0" fontId="83" fillId="0" borderId="0" xfId="2" applyFont="1" applyAlignment="1">
      <alignment vertical="center" wrapText="1"/>
    </xf>
    <xf numFmtId="0" fontId="63" fillId="0" borderId="0" xfId="2" applyFont="1" applyAlignment="1">
      <alignment vertical="center" wrapText="1"/>
    </xf>
    <xf numFmtId="0" fontId="84" fillId="21" borderId="0" xfId="2" applyFont="1" applyFill="1" applyAlignment="1">
      <alignment horizontal="center" vertical="center" wrapText="1"/>
    </xf>
    <xf numFmtId="0" fontId="86" fillId="32" borderId="101" xfId="2" applyFont="1" applyFill="1" applyBorder="1" applyAlignment="1">
      <alignment horizontal="center" vertical="center" wrapText="1"/>
    </xf>
    <xf numFmtId="0" fontId="86" fillId="32" borderId="102" xfId="2" applyFont="1" applyFill="1" applyBorder="1" applyAlignment="1">
      <alignment horizontal="center" vertical="center" wrapText="1"/>
    </xf>
    <xf numFmtId="0" fontId="86" fillId="32" borderId="97" xfId="2" applyFont="1" applyFill="1" applyBorder="1" applyAlignment="1">
      <alignment horizontal="center" vertical="center" wrapText="1"/>
    </xf>
    <xf numFmtId="0" fontId="89" fillId="21" borderId="97" xfId="2" applyFont="1" applyFill="1" applyBorder="1" applyAlignment="1">
      <alignment vertical="center" wrapText="1"/>
    </xf>
    <xf numFmtId="0" fontId="89" fillId="21" borderId="101" xfId="2" applyFont="1" applyFill="1" applyBorder="1" applyAlignment="1">
      <alignment vertical="center" wrapText="1"/>
    </xf>
    <xf numFmtId="0" fontId="89" fillId="21" borderId="98" xfId="2" applyFont="1" applyFill="1" applyBorder="1" applyAlignment="1">
      <alignment vertical="center" wrapText="1"/>
    </xf>
    <xf numFmtId="0" fontId="87" fillId="21" borderId="57" xfId="2" applyFont="1" applyFill="1" applyBorder="1" applyAlignment="1">
      <alignment vertical="center" wrapText="1"/>
    </xf>
    <xf numFmtId="0" fontId="87" fillId="21" borderId="108" xfId="2" applyFont="1" applyFill="1" applyBorder="1" applyAlignment="1">
      <alignment vertical="center" wrapText="1"/>
    </xf>
    <xf numFmtId="0" fontId="90" fillId="21" borderId="106" xfId="2" applyFont="1" applyFill="1" applyBorder="1" applyAlignment="1">
      <alignment vertical="center" wrapText="1"/>
    </xf>
    <xf numFmtId="0" fontId="90" fillId="21" borderId="109" xfId="2" applyFont="1" applyFill="1" applyBorder="1" applyAlignment="1">
      <alignment vertical="center" wrapText="1"/>
    </xf>
    <xf numFmtId="0" fontId="87" fillId="21" borderId="97" xfId="2" applyFont="1" applyFill="1" applyBorder="1" applyAlignment="1">
      <alignment horizontal="center" vertical="center" wrapText="1"/>
    </xf>
    <xf numFmtId="0" fontId="87" fillId="21" borderId="98" xfId="2" applyFont="1" applyFill="1" applyBorder="1" applyAlignment="1">
      <alignment horizontal="center" vertical="center" wrapText="1"/>
    </xf>
    <xf numFmtId="0" fontId="87" fillId="21" borderId="99" xfId="2" applyFont="1" applyFill="1" applyBorder="1" applyAlignment="1">
      <alignment horizontal="center" vertical="center" wrapText="1"/>
    </xf>
    <xf numFmtId="0" fontId="89" fillId="0" borderId="113" xfId="0" applyFont="1" applyBorder="1" applyAlignment="1">
      <alignment vertical="center" wrapText="1"/>
    </xf>
    <xf numFmtId="0" fontId="89" fillId="0" borderId="114" xfId="0" applyFont="1" applyBorder="1" applyAlignment="1">
      <alignment vertical="center" wrapText="1"/>
    </xf>
    <xf numFmtId="0" fontId="89" fillId="0" borderId="115" xfId="0" applyFont="1" applyBorder="1" applyAlignment="1">
      <alignment vertical="center" wrapText="1"/>
    </xf>
    <xf numFmtId="0" fontId="89" fillId="0" borderId="105" xfId="0" applyFont="1" applyBorder="1" applyAlignment="1">
      <alignment vertical="center" wrapText="1"/>
    </xf>
    <xf numFmtId="0" fontId="89" fillId="0" borderId="100" xfId="0" applyFont="1" applyBorder="1" applyAlignment="1">
      <alignment vertical="center" wrapText="1"/>
    </xf>
    <xf numFmtId="0" fontId="89" fillId="0" borderId="67" xfId="0" applyFont="1" applyBorder="1" applyAlignment="1">
      <alignment vertical="center" wrapText="1"/>
    </xf>
    <xf numFmtId="0" fontId="87" fillId="0" borderId="110" xfId="0" applyFont="1" applyBorder="1" applyAlignment="1">
      <alignment vertical="center" wrapText="1"/>
    </xf>
    <xf numFmtId="0" fontId="87" fillId="0" borderId="106" xfId="0" applyFont="1" applyBorder="1" applyAlignment="1">
      <alignment vertical="center" wrapText="1"/>
    </xf>
    <xf numFmtId="0" fontId="87" fillId="0" borderId="107" xfId="0" applyFont="1" applyBorder="1" applyAlignment="1">
      <alignment vertical="center" wrapText="1"/>
    </xf>
    <xf numFmtId="0" fontId="90" fillId="0" borderId="110" xfId="0" applyFont="1" applyBorder="1" applyAlignment="1">
      <alignment vertical="center" wrapText="1"/>
    </xf>
    <xf numFmtId="0" fontId="90" fillId="0" borderId="106" xfId="0" applyFont="1" applyBorder="1" applyAlignment="1">
      <alignment vertical="center" wrapText="1"/>
    </xf>
    <xf numFmtId="0" fontId="90" fillId="0" borderId="107" xfId="0" applyFont="1" applyBorder="1" applyAlignment="1">
      <alignment vertical="center" wrapText="1"/>
    </xf>
    <xf numFmtId="0" fontId="90" fillId="0" borderId="110" xfId="0" applyFont="1" applyBorder="1" applyAlignment="1">
      <alignment horizontal="center" vertical="center" wrapText="1"/>
    </xf>
    <xf numFmtId="0" fontId="90" fillId="0" borderId="106" xfId="0" applyFont="1" applyBorder="1" applyAlignment="1">
      <alignment horizontal="center" vertical="center" wrapText="1"/>
    </xf>
    <xf numFmtId="0" fontId="90" fillId="0" borderId="107" xfId="0" applyFont="1" applyBorder="1" applyAlignment="1">
      <alignment horizontal="center" vertical="center" wrapText="1"/>
    </xf>
    <xf numFmtId="0" fontId="87" fillId="0" borderId="97" xfId="0" applyFont="1" applyBorder="1" applyAlignment="1">
      <alignment vertical="center" wrapText="1"/>
    </xf>
    <xf numFmtId="0" fontId="87" fillId="0" borderId="101" xfId="0" applyFont="1" applyBorder="1" applyAlignment="1">
      <alignment vertical="center" wrapText="1"/>
    </xf>
    <xf numFmtId="0" fontId="87" fillId="0" borderId="102" xfId="0" applyFont="1" applyBorder="1" applyAlignment="1">
      <alignment vertical="center" wrapText="1"/>
    </xf>
    <xf numFmtId="0" fontId="85" fillId="0" borderId="0" xfId="2" applyFont="1"/>
    <xf numFmtId="0" fontId="85" fillId="0" borderId="100" xfId="2" applyFont="1" applyBorder="1"/>
    <xf numFmtId="0" fontId="86" fillId="0" borderId="0" xfId="2" applyFont="1" applyAlignment="1">
      <alignment horizontal="center" vertical="center" textRotation="90"/>
    </xf>
    <xf numFmtId="0" fontId="86" fillId="0" borderId="104" xfId="2" applyFont="1" applyBorder="1" applyAlignment="1">
      <alignment horizontal="center" vertical="center" textRotation="90"/>
    </xf>
    <xf numFmtId="0" fontId="138" fillId="31" borderId="97" xfId="2" applyFont="1" applyFill="1" applyBorder="1" applyAlignment="1">
      <alignment horizontal="center" vertical="center" wrapText="1"/>
    </xf>
    <xf numFmtId="0" fontId="138" fillId="31" borderId="98" xfId="2" applyFont="1" applyFill="1" applyBorder="1" applyAlignment="1">
      <alignment horizontal="center" vertical="center" wrapText="1"/>
    </xf>
    <xf numFmtId="0" fontId="87" fillId="31" borderId="99" xfId="2" applyFont="1" applyFill="1" applyBorder="1" applyAlignment="1">
      <alignment horizontal="center" vertical="center" wrapText="1"/>
    </xf>
    <xf numFmtId="0" fontId="87" fillId="31" borderId="98" xfId="2" applyFont="1" applyFill="1" applyBorder="1" applyAlignment="1">
      <alignment horizontal="center" vertical="center" wrapText="1"/>
    </xf>
    <xf numFmtId="0" fontId="50" fillId="0" borderId="111" xfId="2" applyFont="1" applyBorder="1" applyAlignment="1">
      <alignment vertical="center"/>
    </xf>
    <xf numFmtId="0" fontId="88" fillId="16" borderId="110" xfId="2" applyFont="1" applyFill="1" applyBorder="1" applyAlignment="1">
      <alignment vertical="center" wrapText="1"/>
    </xf>
    <xf numFmtId="0" fontId="88" fillId="16" borderId="106" xfId="2" applyFont="1" applyFill="1" applyBorder="1" applyAlignment="1">
      <alignment vertical="center" wrapText="1"/>
    </xf>
    <xf numFmtId="0" fontId="88" fillId="16" borderId="107" xfId="2" applyFont="1" applyFill="1" applyBorder="1" applyAlignment="1">
      <alignment vertical="center" wrapText="1"/>
    </xf>
    <xf numFmtId="9" fontId="88" fillId="16" borderId="110" xfId="2" applyNumberFormat="1" applyFont="1" applyFill="1" applyBorder="1" applyAlignment="1">
      <alignment horizontal="right" vertical="center" wrapText="1"/>
    </xf>
    <xf numFmtId="9" fontId="88" fillId="16" borderId="106" xfId="2" applyNumberFormat="1" applyFont="1" applyFill="1" applyBorder="1" applyAlignment="1">
      <alignment horizontal="right" vertical="center" wrapText="1"/>
    </xf>
    <xf numFmtId="9" fontId="88" fillId="16" borderId="107" xfId="2" applyNumberFormat="1" applyFont="1" applyFill="1" applyBorder="1" applyAlignment="1">
      <alignment horizontal="right" vertical="center" wrapText="1"/>
    </xf>
    <xf numFmtId="9" fontId="87" fillId="21" borderId="110" xfId="2" applyNumberFormat="1" applyFont="1" applyFill="1" applyBorder="1" applyAlignment="1">
      <alignment horizontal="center" vertical="center" wrapText="1"/>
    </xf>
    <xf numFmtId="9" fontId="87" fillId="21" borderId="106" xfId="2" applyNumberFormat="1" applyFont="1" applyFill="1" applyBorder="1" applyAlignment="1">
      <alignment horizontal="center" vertical="center" wrapText="1"/>
    </xf>
    <xf numFmtId="9" fontId="87" fillId="21" borderId="107" xfId="2" applyNumberFormat="1" applyFont="1" applyFill="1" applyBorder="1" applyAlignment="1">
      <alignment horizontal="center" vertical="center" wrapText="1"/>
    </xf>
    <xf numFmtId="0" fontId="50" fillId="0" borderId="110" xfId="0" applyFont="1" applyBorder="1" applyAlignment="1">
      <alignment vertical="center" wrapText="1"/>
    </xf>
    <xf numFmtId="0" fontId="50" fillId="0" borderId="107" xfId="0" applyFont="1" applyBorder="1" applyAlignment="1">
      <alignment vertical="center" wrapText="1"/>
    </xf>
    <xf numFmtId="0" fontId="50" fillId="0" borderId="105" xfId="0" applyFont="1" applyBorder="1" applyAlignment="1">
      <alignment vertical="center" wrapText="1"/>
    </xf>
    <xf numFmtId="0" fontId="50" fillId="0" borderId="100" xfId="0" applyFont="1" applyBorder="1" applyAlignment="1">
      <alignment vertical="center" wrapText="1"/>
    </xf>
    <xf numFmtId="0" fontId="50" fillId="0" borderId="67" xfId="0" applyFont="1" applyBorder="1" applyAlignment="1">
      <alignment vertical="center" wrapText="1"/>
    </xf>
    <xf numFmtId="0" fontId="50" fillId="0" borderId="97" xfId="0" applyFont="1" applyBorder="1" applyAlignment="1">
      <alignment vertical="center" wrapText="1"/>
    </xf>
    <xf numFmtId="0" fontId="50" fillId="0" borderId="101" xfId="0" applyFont="1" applyBorder="1" applyAlignment="1">
      <alignment vertical="center" wrapText="1"/>
    </xf>
    <xf numFmtId="0" fontId="50" fillId="0" borderId="102" xfId="0" applyFont="1" applyBorder="1" applyAlignment="1">
      <alignment vertical="center" wrapText="1"/>
    </xf>
    <xf numFmtId="0" fontId="91" fillId="0" borderId="97" xfId="0" applyFont="1" applyBorder="1" applyAlignment="1">
      <alignment vertical="center" wrapText="1"/>
    </xf>
    <xf numFmtId="0" fontId="91" fillId="0" borderId="101" xfId="0" applyFont="1" applyBorder="1" applyAlignment="1">
      <alignment vertical="center" wrapText="1"/>
    </xf>
    <xf numFmtId="0" fontId="91" fillId="0" borderId="102" xfId="0" applyFont="1" applyBorder="1" applyAlignment="1">
      <alignment vertical="center" wrapText="1"/>
    </xf>
    <xf numFmtId="0" fontId="88" fillId="0" borderId="110" xfId="0" applyFont="1" applyBorder="1" applyAlignment="1">
      <alignment vertical="center" wrapText="1"/>
    </xf>
    <xf numFmtId="0" fontId="88" fillId="0" borderId="107" xfId="0" applyFont="1" applyBorder="1" applyAlignment="1">
      <alignment vertical="center" wrapText="1"/>
    </xf>
    <xf numFmtId="0" fontId="50" fillId="0" borderId="113" xfId="0" applyFont="1" applyBorder="1" applyAlignment="1">
      <alignment vertical="center" wrapText="1"/>
    </xf>
    <xf numFmtId="0" fontId="50" fillId="0" borderId="114" xfId="0" applyFont="1" applyBorder="1" applyAlignment="1">
      <alignment vertical="center" wrapText="1"/>
    </xf>
    <xf numFmtId="0" fontId="50" fillId="0" borderId="115" xfId="0" applyFont="1" applyBorder="1" applyAlignment="1">
      <alignment vertical="center" wrapText="1"/>
    </xf>
    <xf numFmtId="0" fontId="50" fillId="7" borderId="110" xfId="0" applyFont="1" applyFill="1" applyBorder="1" applyAlignment="1">
      <alignment vertical="center" wrapText="1"/>
    </xf>
    <xf numFmtId="0" fontId="50" fillId="7" borderId="107" xfId="0" applyFont="1" applyFill="1" applyBorder="1" applyAlignment="1">
      <alignment vertical="center" wrapText="1"/>
    </xf>
    <xf numFmtId="0" fontId="50" fillId="0" borderId="106" xfId="0" applyFont="1" applyBorder="1" applyAlignment="1">
      <alignment vertical="center" wrapText="1"/>
    </xf>
    <xf numFmtId="0" fontId="88" fillId="0" borderId="106" xfId="0" applyFont="1" applyBorder="1" applyAlignment="1">
      <alignment vertical="center" wrapText="1"/>
    </xf>
    <xf numFmtId="0" fontId="4" fillId="21" borderId="106" xfId="0" applyFont="1" applyFill="1" applyBorder="1" applyAlignment="1">
      <alignment horizontal="center" vertical="center" wrapText="1"/>
    </xf>
    <xf numFmtId="0" fontId="4" fillId="21" borderId="107" xfId="0" applyFont="1" applyFill="1" applyBorder="1" applyAlignment="1">
      <alignment horizontal="center" vertical="center" wrapText="1"/>
    </xf>
    <xf numFmtId="0" fontId="50" fillId="7" borderId="106" xfId="0" applyFont="1" applyFill="1" applyBorder="1" applyAlignment="1">
      <alignment vertical="center" wrapText="1"/>
    </xf>
    <xf numFmtId="0" fontId="86" fillId="0" borderId="110" xfId="0" applyFont="1" applyBorder="1" applyAlignment="1">
      <alignment vertical="center" wrapText="1"/>
    </xf>
    <xf numFmtId="0" fontId="86" fillId="0" borderId="107" xfId="0" applyFont="1" applyBorder="1" applyAlignment="1">
      <alignment vertical="center" wrapText="1"/>
    </xf>
    <xf numFmtId="0" fontId="107" fillId="0" borderId="110" xfId="0" applyFont="1" applyBorder="1" applyAlignment="1">
      <alignment horizontal="justify" vertical="center" wrapText="1"/>
    </xf>
    <xf numFmtId="0" fontId="107" fillId="0" borderId="107" xfId="0" applyFont="1" applyBorder="1" applyAlignment="1">
      <alignment horizontal="justify" vertical="center" wrapText="1"/>
    </xf>
    <xf numFmtId="0" fontId="50" fillId="0" borderId="113" xfId="0" applyFont="1" applyBorder="1" applyAlignment="1">
      <alignment horizontal="center" vertical="center"/>
    </xf>
    <xf numFmtId="0" fontId="50" fillId="0" borderId="114" xfId="0" applyFont="1" applyBorder="1" applyAlignment="1">
      <alignment horizontal="center" vertical="center"/>
    </xf>
    <xf numFmtId="0" fontId="50" fillId="0" borderId="115" xfId="0" applyFont="1" applyBorder="1" applyAlignment="1">
      <alignment horizontal="center" vertical="center"/>
    </xf>
    <xf numFmtId="0" fontId="50" fillId="0" borderId="116" xfId="0" applyFont="1" applyBorder="1" applyAlignment="1">
      <alignment horizontal="center" vertical="center"/>
    </xf>
    <xf numFmtId="0" fontId="50" fillId="0" borderId="0" xfId="0" applyFont="1" applyAlignment="1">
      <alignment horizontal="center" vertical="center"/>
    </xf>
    <xf numFmtId="0" fontId="50" fillId="0" borderId="57" xfId="0" applyFont="1" applyBorder="1" applyAlignment="1">
      <alignment horizontal="center" vertical="center"/>
    </xf>
    <xf numFmtId="0" fontId="50" fillId="0" borderId="105" xfId="0" applyFont="1" applyBorder="1" applyAlignment="1">
      <alignment horizontal="center" vertical="center"/>
    </xf>
    <xf numFmtId="0" fontId="50" fillId="0" borderId="100" xfId="0" applyFont="1" applyBorder="1" applyAlignment="1">
      <alignment horizontal="center" vertical="center"/>
    </xf>
    <xf numFmtId="0" fontId="50" fillId="0" borderId="67" xfId="0" applyFont="1" applyBorder="1" applyAlignment="1">
      <alignment horizontal="center" vertical="center"/>
    </xf>
    <xf numFmtId="0" fontId="86" fillId="0" borderId="106" xfId="0" applyFont="1" applyBorder="1" applyAlignment="1">
      <alignment vertical="center" wrapText="1"/>
    </xf>
    <xf numFmtId="0" fontId="107" fillId="0" borderId="106" xfId="0" applyFont="1" applyBorder="1" applyAlignment="1">
      <alignment horizontal="justify" vertical="center" wrapText="1"/>
    </xf>
    <xf numFmtId="9" fontId="50" fillId="0" borderId="97" xfId="0" applyNumberFormat="1" applyFont="1" applyBorder="1" applyAlignment="1">
      <alignment horizontal="center" vertical="center" wrapText="1"/>
    </xf>
    <xf numFmtId="9" fontId="50" fillId="0" borderId="101" xfId="0" applyNumberFormat="1" applyFont="1" applyBorder="1" applyAlignment="1">
      <alignment horizontal="center" vertical="center" wrapText="1"/>
    </xf>
    <xf numFmtId="9" fontId="50" fillId="0" borderId="102" xfId="0" applyNumberFormat="1" applyFont="1" applyBorder="1" applyAlignment="1">
      <alignment horizontal="center" vertical="center" wrapText="1"/>
    </xf>
    <xf numFmtId="0" fontId="50" fillId="0" borderId="97" xfId="0" applyFont="1" applyBorder="1" applyAlignment="1">
      <alignment horizontal="center" vertical="center"/>
    </xf>
    <xf numFmtId="0" fontId="50" fillId="0" borderId="101" xfId="0" applyFont="1" applyBorder="1" applyAlignment="1">
      <alignment horizontal="center" vertical="center"/>
    </xf>
    <xf numFmtId="0" fontId="50" fillId="0" borderId="102" xfId="0" applyFont="1" applyBorder="1" applyAlignment="1">
      <alignment horizontal="center" vertical="center"/>
    </xf>
    <xf numFmtId="0" fontId="145" fillId="51" borderId="79" xfId="0" applyFont="1" applyFill="1" applyBorder="1" applyAlignment="1">
      <alignment horizontal="center" vertical="center"/>
    </xf>
    <xf numFmtId="0" fontId="145" fillId="51" borderId="29" xfId="0" applyFont="1" applyFill="1" applyBorder="1" applyAlignment="1">
      <alignment horizontal="center" vertical="center"/>
    </xf>
    <xf numFmtId="0" fontId="145" fillId="51" borderId="29" xfId="0" applyFont="1" applyFill="1" applyBorder="1" applyAlignment="1">
      <alignment horizontal="center" vertical="center"/>
    </xf>
    <xf numFmtId="0" fontId="145" fillId="51" borderId="80" xfId="0" applyFont="1" applyFill="1" applyBorder="1" applyAlignment="1">
      <alignment horizontal="center" vertical="center"/>
    </xf>
    <xf numFmtId="0" fontId="146" fillId="52" borderId="159" xfId="0" applyFont="1" applyFill="1" applyBorder="1" applyAlignment="1">
      <alignment horizontal="center" vertical="center" wrapText="1"/>
    </xf>
    <xf numFmtId="0" fontId="146" fillId="52" borderId="16" xfId="0" applyFont="1" applyFill="1" applyBorder="1" applyAlignment="1">
      <alignment horizontal="center" vertical="center" wrapText="1"/>
    </xf>
    <xf numFmtId="0" fontId="147" fillId="48" borderId="86" xfId="0" applyFont="1" applyFill="1" applyBorder="1" applyAlignment="1">
      <alignment horizontal="center" vertical="center" wrapText="1"/>
    </xf>
    <xf numFmtId="0" fontId="147" fillId="48" borderId="4" xfId="0" applyFont="1" applyFill="1" applyBorder="1" applyAlignment="1">
      <alignment horizontal="center" vertical="center" wrapText="1"/>
    </xf>
    <xf numFmtId="0" fontId="147" fillId="48" borderId="5" xfId="0" applyFont="1" applyFill="1" applyBorder="1" applyAlignment="1">
      <alignment horizontal="center" vertical="center" wrapText="1"/>
    </xf>
    <xf numFmtId="0" fontId="147" fillId="48" borderId="7" xfId="0" applyFont="1" applyFill="1" applyBorder="1" applyAlignment="1">
      <alignment horizontal="center" vertical="center" wrapText="1"/>
    </xf>
    <xf numFmtId="0" fontId="147" fillId="48" borderId="8" xfId="0" applyFont="1" applyFill="1" applyBorder="1" applyAlignment="1">
      <alignment horizontal="center" vertical="center" wrapText="1"/>
    </xf>
    <xf numFmtId="0" fontId="147" fillId="48" borderId="9" xfId="0" applyFont="1" applyFill="1" applyBorder="1" applyAlignment="1">
      <alignment horizontal="center" vertical="center" wrapText="1"/>
    </xf>
    <xf numFmtId="0" fontId="147" fillId="48" borderId="53" xfId="0" applyFont="1" applyFill="1" applyBorder="1" applyAlignment="1">
      <alignment horizontal="center" vertical="center" wrapText="1"/>
    </xf>
    <xf numFmtId="0" fontId="147" fillId="48" borderId="54" xfId="0" applyFont="1" applyFill="1" applyBorder="1" applyAlignment="1">
      <alignment horizontal="center" vertical="center" wrapText="1"/>
    </xf>
    <xf numFmtId="0" fontId="147" fillId="48" borderId="83" xfId="0" applyFont="1" applyFill="1" applyBorder="1" applyAlignment="1">
      <alignment horizontal="center" vertical="center" wrapText="1"/>
    </xf>
    <xf numFmtId="0" fontId="147" fillId="48" borderId="1" xfId="0" applyFont="1" applyFill="1" applyBorder="1" applyAlignment="1">
      <alignment horizontal="center" vertical="center" wrapText="1"/>
    </xf>
    <xf numFmtId="0" fontId="0" fillId="54" borderId="1" xfId="0" applyFill="1" applyBorder="1" applyAlignment="1">
      <alignment horizontal="center" vertical="center"/>
    </xf>
    <xf numFmtId="0" fontId="148" fillId="56" borderId="3" xfId="0" applyFont="1" applyFill="1" applyBorder="1" applyAlignment="1">
      <alignment horizontal="center" vertical="center" wrapText="1"/>
    </xf>
    <xf numFmtId="0" fontId="148" fillId="56" borderId="4" xfId="0" applyFont="1" applyFill="1" applyBorder="1" applyAlignment="1">
      <alignment horizontal="center" vertical="center" wrapText="1"/>
    </xf>
    <xf numFmtId="0" fontId="148" fillId="56" borderId="5" xfId="0" applyFont="1" applyFill="1" applyBorder="1" applyAlignment="1">
      <alignment horizontal="center" vertical="center" wrapText="1"/>
    </xf>
    <xf numFmtId="0" fontId="148" fillId="53" borderId="3" xfId="0" applyFont="1" applyFill="1" applyBorder="1" applyAlignment="1">
      <alignment horizontal="center" vertical="center" wrapText="1"/>
    </xf>
    <xf numFmtId="0" fontId="148" fillId="53" borderId="4" xfId="0" applyFont="1" applyFill="1" applyBorder="1" applyAlignment="1">
      <alignment horizontal="center" vertical="center" wrapText="1"/>
    </xf>
    <xf numFmtId="0" fontId="148" fillId="53" borderId="5" xfId="0" applyFont="1" applyFill="1" applyBorder="1" applyAlignment="1">
      <alignment horizontal="center" vertical="center" wrapText="1"/>
    </xf>
    <xf numFmtId="0" fontId="147" fillId="48" borderId="3" xfId="0" applyFont="1" applyFill="1" applyBorder="1" applyAlignment="1">
      <alignment horizontal="center" vertical="center" wrapText="1"/>
    </xf>
    <xf numFmtId="0" fontId="147" fillId="48" borderId="69" xfId="0" applyFont="1" applyFill="1" applyBorder="1" applyAlignment="1">
      <alignment horizontal="center" vertical="center" wrapText="1"/>
    </xf>
    <xf numFmtId="0" fontId="147" fillId="48" borderId="16" xfId="0" applyFont="1" applyFill="1" applyBorder="1" applyAlignment="1">
      <alignment horizontal="center" vertical="center" wrapText="1"/>
    </xf>
    <xf numFmtId="0" fontId="147" fillId="48" borderId="17" xfId="0" applyFont="1" applyFill="1" applyBorder="1" applyAlignment="1">
      <alignment horizontal="center" vertical="center" wrapText="1"/>
    </xf>
    <xf numFmtId="0" fontId="147" fillId="48" borderId="160" xfId="0" applyFont="1" applyFill="1" applyBorder="1" applyAlignment="1">
      <alignment horizontal="center" vertical="center" wrapText="1"/>
    </xf>
    <xf numFmtId="0" fontId="147" fillId="48" borderId="144" xfId="0" applyFont="1" applyFill="1" applyBorder="1" applyAlignment="1">
      <alignment horizontal="center" vertical="center" wrapText="1"/>
    </xf>
    <xf numFmtId="0" fontId="148" fillId="55" borderId="132" xfId="0" applyFont="1" applyFill="1" applyBorder="1" applyAlignment="1">
      <alignment horizontal="center" vertical="center" wrapText="1"/>
    </xf>
    <xf numFmtId="0" fontId="148" fillId="55" borderId="18" xfId="0" applyFont="1" applyFill="1" applyBorder="1" applyAlignment="1">
      <alignment horizontal="center" vertical="center" wrapText="1"/>
    </xf>
    <xf numFmtId="0" fontId="148" fillId="57" borderId="25" xfId="0" applyFont="1" applyFill="1" applyBorder="1" applyAlignment="1">
      <alignment horizontal="center" vertical="center" wrapText="1"/>
    </xf>
    <xf numFmtId="0" fontId="148" fillId="55" borderId="25" xfId="0" applyFont="1" applyFill="1" applyBorder="1" applyAlignment="1">
      <alignment horizontal="center" vertical="center" wrapText="1"/>
    </xf>
    <xf numFmtId="0" fontId="148" fillId="57" borderId="0" xfId="0" applyFont="1" applyFill="1" applyAlignment="1">
      <alignment horizontal="center" vertical="center" wrapText="1"/>
    </xf>
    <xf numFmtId="0" fontId="148" fillId="55" borderId="3" xfId="0" applyFont="1" applyFill="1" applyBorder="1" applyAlignment="1">
      <alignment horizontal="center" vertical="center" wrapText="1"/>
    </xf>
    <xf numFmtId="0" fontId="148" fillId="55" borderId="4" xfId="0" applyFont="1" applyFill="1" applyBorder="1" applyAlignment="1">
      <alignment horizontal="center" vertical="center" wrapText="1"/>
    </xf>
    <xf numFmtId="0" fontId="148" fillId="55" borderId="5" xfId="0" applyFont="1" applyFill="1" applyBorder="1" applyAlignment="1">
      <alignment horizontal="center" vertical="center" wrapText="1"/>
    </xf>
    <xf numFmtId="0" fontId="149" fillId="46" borderId="1" xfId="24" applyNumberFormat="1" applyFont="1" applyFill="1" applyBorder="1" applyAlignment="1">
      <alignment horizontal="center" vertical="center" textRotation="90" wrapText="1"/>
    </xf>
    <xf numFmtId="0" fontId="149" fillId="47" borderId="1" xfId="24" applyNumberFormat="1" applyFont="1" applyFill="1" applyBorder="1" applyAlignment="1">
      <alignment horizontal="center" vertical="center" textRotation="90" wrapText="1"/>
    </xf>
    <xf numFmtId="0" fontId="149" fillId="58" borderId="1" xfId="24" applyNumberFormat="1" applyFont="1" applyFill="1" applyBorder="1" applyAlignment="1">
      <alignment horizontal="center" vertical="center" textRotation="90" wrapText="1"/>
    </xf>
    <xf numFmtId="0" fontId="149" fillId="58" borderId="1" xfId="9" applyFont="1" applyFill="1" applyBorder="1" applyAlignment="1">
      <alignment horizontal="center" vertical="center" textRotation="90" wrapText="1"/>
    </xf>
    <xf numFmtId="0" fontId="149" fillId="48" borderId="1" xfId="24" applyNumberFormat="1" applyFont="1" applyFill="1" applyBorder="1" applyAlignment="1">
      <alignment horizontal="center" vertical="center" textRotation="90" wrapText="1"/>
    </xf>
    <xf numFmtId="0" fontId="149" fillId="47" borderId="1" xfId="9" applyFont="1" applyFill="1" applyBorder="1" applyAlignment="1">
      <alignment horizontal="center" vertical="center" textRotation="90" wrapText="1"/>
    </xf>
    <xf numFmtId="0" fontId="149" fillId="59" borderId="1" xfId="9" applyFont="1" applyFill="1" applyBorder="1" applyAlignment="1">
      <alignment horizontal="center" vertical="center" textRotation="90" wrapText="1"/>
    </xf>
    <xf numFmtId="0" fontId="149" fillId="0" borderId="1" xfId="9" applyFont="1" applyBorder="1" applyAlignment="1">
      <alignment horizontal="center" vertical="center" textRotation="90" wrapText="1"/>
    </xf>
    <xf numFmtId="0" fontId="149" fillId="60" borderId="8" xfId="24" applyNumberFormat="1" applyFont="1" applyFill="1" applyBorder="1" applyAlignment="1">
      <alignment horizontal="center" vertical="center" textRotation="90" wrapText="1"/>
    </xf>
    <xf numFmtId="0" fontId="151" fillId="47" borderId="1" xfId="9" applyFont="1" applyFill="1" applyBorder="1" applyAlignment="1">
      <alignment horizontal="center" vertical="center" textRotation="90" wrapText="1"/>
    </xf>
    <xf numFmtId="0" fontId="148" fillId="56" borderId="139" xfId="0" applyFont="1" applyFill="1" applyBorder="1" applyAlignment="1">
      <alignment horizontal="center" vertical="center" textRotation="90" wrapText="1"/>
    </xf>
    <xf numFmtId="0" fontId="148" fillId="53" borderId="140" xfId="0" applyFont="1" applyFill="1" applyBorder="1" applyAlignment="1">
      <alignment horizontal="center" vertical="center" textRotation="90" wrapText="1"/>
    </xf>
    <xf numFmtId="0" fontId="148" fillId="56" borderId="140" xfId="0" applyFont="1" applyFill="1" applyBorder="1" applyAlignment="1">
      <alignment horizontal="center" vertical="center" textRotation="90" wrapText="1"/>
    </xf>
    <xf numFmtId="0" fontId="148" fillId="62" borderId="140" xfId="0" applyFont="1" applyFill="1" applyBorder="1" applyAlignment="1">
      <alignment horizontal="center" vertical="center" textRotation="90" wrapText="1"/>
    </xf>
    <xf numFmtId="0" fontId="148" fillId="53" borderId="130" xfId="0" applyFont="1" applyFill="1" applyBorder="1" applyAlignment="1">
      <alignment horizontal="center" vertical="center" textRotation="90" wrapText="1"/>
    </xf>
    <xf numFmtId="0" fontId="148" fillId="57" borderId="135" xfId="0" applyFont="1" applyFill="1" applyBorder="1" applyAlignment="1">
      <alignment horizontal="center" vertical="center" textRotation="90" wrapText="1"/>
    </xf>
    <xf numFmtId="0" fontId="148" fillId="55" borderId="25" xfId="0" applyFont="1" applyFill="1" applyBorder="1" applyAlignment="1">
      <alignment horizontal="center" vertical="center" textRotation="90" wrapText="1"/>
    </xf>
    <xf numFmtId="0" fontId="148" fillId="57" borderId="25" xfId="0" applyFont="1" applyFill="1" applyBorder="1" applyAlignment="1">
      <alignment horizontal="center" vertical="center" textRotation="90" wrapText="1"/>
    </xf>
    <xf numFmtId="0" fontId="148" fillId="55" borderId="20" xfId="0" applyFont="1" applyFill="1" applyBorder="1" applyAlignment="1">
      <alignment horizontal="center" vertical="center" textRotation="90" wrapText="1"/>
    </xf>
    <xf numFmtId="0" fontId="148" fillId="55" borderId="136" xfId="0" applyFont="1" applyFill="1" applyBorder="1" applyAlignment="1">
      <alignment horizontal="center" vertical="center" textRotation="90" wrapText="1"/>
    </xf>
    <xf numFmtId="0" fontId="148" fillId="55" borderId="23" xfId="0" applyFont="1" applyFill="1" applyBorder="1" applyAlignment="1">
      <alignment horizontal="center" vertical="center" wrapText="1"/>
    </xf>
    <xf numFmtId="0" fontId="148" fillId="55" borderId="120" xfId="0" applyFont="1" applyFill="1" applyBorder="1" applyAlignment="1">
      <alignment horizontal="center" vertical="center" wrapText="1"/>
    </xf>
    <xf numFmtId="0" fontId="148" fillId="57" borderId="20" xfId="0" applyFont="1" applyFill="1" applyBorder="1" applyAlignment="1">
      <alignment horizontal="center" vertical="center" textRotation="90" wrapText="1"/>
    </xf>
    <xf numFmtId="0" fontId="149" fillId="46" borderId="13" xfId="24" applyNumberFormat="1" applyFont="1" applyFill="1" applyBorder="1" applyAlignment="1">
      <alignment horizontal="center" vertical="center" textRotation="90" wrapText="1"/>
    </xf>
    <xf numFmtId="0" fontId="149" fillId="47" borderId="13" xfId="24" applyNumberFormat="1" applyFont="1" applyFill="1" applyBorder="1" applyAlignment="1">
      <alignment horizontal="center" vertical="center" textRotation="90" wrapText="1"/>
    </xf>
    <xf numFmtId="0" fontId="149" fillId="58" borderId="13" xfId="24" applyNumberFormat="1" applyFont="1" applyFill="1" applyBorder="1" applyAlignment="1">
      <alignment horizontal="center" vertical="center" textRotation="90" wrapText="1"/>
    </xf>
    <xf numFmtId="0" fontId="149" fillId="58" borderId="13" xfId="9" applyFont="1" applyFill="1" applyBorder="1" applyAlignment="1">
      <alignment horizontal="center" vertical="center" textRotation="90" wrapText="1"/>
    </xf>
    <xf numFmtId="0" fontId="149" fillId="48" borderId="13" xfId="24" applyNumberFormat="1" applyFont="1" applyFill="1" applyBorder="1" applyAlignment="1">
      <alignment horizontal="center" vertical="center" textRotation="90" wrapText="1"/>
    </xf>
    <xf numFmtId="0" fontId="149" fillId="47" borderId="13" xfId="9" applyFont="1" applyFill="1" applyBorder="1" applyAlignment="1">
      <alignment horizontal="center" vertical="center" textRotation="90" wrapText="1"/>
    </xf>
    <xf numFmtId="0" fontId="149" fillId="59" borderId="13" xfId="9" applyFont="1" applyFill="1" applyBorder="1" applyAlignment="1">
      <alignment horizontal="center" vertical="center" textRotation="90" wrapText="1"/>
    </xf>
    <xf numFmtId="0" fontId="149" fillId="0" borderId="13" xfId="9" applyFont="1" applyBorder="1" applyAlignment="1">
      <alignment horizontal="center" vertical="center" textRotation="90" wrapText="1"/>
    </xf>
    <xf numFmtId="0" fontId="149" fillId="60" borderId="0" xfId="24" applyNumberFormat="1" applyFont="1" applyFill="1" applyAlignment="1">
      <alignment horizontal="center" vertical="center" textRotation="90" wrapText="1"/>
    </xf>
    <xf numFmtId="0" fontId="151" fillId="47" borderId="13" xfId="9" applyFont="1" applyFill="1" applyBorder="1" applyAlignment="1">
      <alignment horizontal="center" vertical="center" textRotation="90" wrapText="1"/>
    </xf>
    <xf numFmtId="0" fontId="148" fillId="61" borderId="23" xfId="0" applyFont="1" applyFill="1" applyBorder="1" applyAlignment="1">
      <alignment horizontal="center" vertical="center" textRotation="90" wrapText="1"/>
    </xf>
    <xf numFmtId="0" fontId="148" fillId="61" borderId="122" xfId="0" applyFont="1" applyFill="1" applyBorder="1" applyAlignment="1">
      <alignment horizontal="center" vertical="center" textRotation="90" wrapText="1"/>
    </xf>
    <xf numFmtId="0" fontId="152" fillId="0" borderId="72" xfId="0" applyFont="1" applyBorder="1" applyAlignment="1">
      <alignment horizontal="center" vertical="center" textRotation="90" wrapText="1"/>
    </xf>
    <xf numFmtId="0" fontId="152" fillId="0" borderId="20" xfId="0" applyFont="1" applyBorder="1" applyAlignment="1">
      <alignment horizontal="center" vertical="center" textRotation="90" wrapText="1"/>
    </xf>
    <xf numFmtId="0" fontId="152" fillId="0" borderId="122" xfId="0" applyFont="1" applyBorder="1" applyAlignment="1">
      <alignment horizontal="center" vertical="center" textRotation="90" wrapText="1"/>
    </xf>
    <xf numFmtId="0" fontId="153" fillId="0" borderId="25" xfId="0" applyFont="1" applyBorder="1" applyAlignment="1">
      <alignment horizontal="center" vertical="center" textRotation="90" wrapText="1"/>
    </xf>
    <xf numFmtId="0" fontId="153" fillId="0" borderId="20" xfId="0" applyFont="1" applyBorder="1" applyAlignment="1">
      <alignment horizontal="center" vertical="center" textRotation="90" wrapText="1"/>
    </xf>
    <xf numFmtId="0" fontId="153" fillId="0" borderId="28" xfId="0" applyFont="1" applyBorder="1" applyAlignment="1">
      <alignment horizontal="center" vertical="center" textRotation="90" wrapText="1"/>
    </xf>
    <xf numFmtId="0" fontId="152" fillId="0" borderId="119" xfId="0" applyFont="1" applyBorder="1" applyAlignment="1">
      <alignment horizontal="center" vertical="center" textRotation="90" wrapText="1"/>
    </xf>
    <xf numFmtId="0" fontId="153" fillId="0" borderId="0" xfId="0" applyFont="1" applyAlignment="1">
      <alignment horizontal="center" vertical="center" textRotation="90" wrapText="1"/>
    </xf>
    <xf numFmtId="0" fontId="152" fillId="0" borderId="23" xfId="0" applyFont="1" applyBorder="1" applyAlignment="1">
      <alignment horizontal="center" vertical="center" textRotation="90" wrapText="1"/>
    </xf>
    <xf numFmtId="0" fontId="155" fillId="53" borderId="25" xfId="0" applyFont="1" applyFill="1" applyBorder="1" applyAlignment="1">
      <alignment horizontal="center" vertical="center" textRotation="90" wrapText="1"/>
    </xf>
    <xf numFmtId="0" fontId="155" fillId="53" borderId="120" xfId="0" applyFont="1" applyFill="1" applyBorder="1" applyAlignment="1">
      <alignment horizontal="center" vertical="center" textRotation="90" wrapText="1"/>
    </xf>
    <xf numFmtId="0" fontId="155" fillId="53" borderId="0" xfId="0" applyFont="1" applyFill="1" applyAlignment="1">
      <alignment horizontal="center" vertical="center" textRotation="90" wrapText="1"/>
    </xf>
    <xf numFmtId="0" fontId="155" fillId="48" borderId="119" xfId="0" applyFont="1" applyFill="1" applyBorder="1" applyAlignment="1">
      <alignment horizontal="center" vertical="center" textRotation="90" wrapText="1"/>
    </xf>
    <xf numFmtId="0" fontId="155" fillId="48" borderId="151" xfId="0" applyFont="1" applyFill="1" applyBorder="1" applyAlignment="1">
      <alignment horizontal="center" vertical="center" textRotation="90" wrapText="1"/>
    </xf>
    <xf numFmtId="0" fontId="77" fillId="41" borderId="52" xfId="2" applyFont="1" applyFill="1" applyBorder="1" applyAlignment="1">
      <alignment horizontal="center" vertical="center" wrapText="1"/>
    </xf>
    <xf numFmtId="0" fontId="77" fillId="41" borderId="54" xfId="2" applyFont="1" applyFill="1" applyBorder="1" applyAlignment="1">
      <alignment horizontal="center" vertical="center" wrapText="1"/>
    </xf>
    <xf numFmtId="0" fontId="77" fillId="16" borderId="52" xfId="2" applyFont="1" applyFill="1" applyBorder="1" applyAlignment="1">
      <alignment horizontal="center" vertical="center" wrapText="1"/>
    </xf>
    <xf numFmtId="0" fontId="77" fillId="16" borderId="54" xfId="2" applyFont="1" applyFill="1" applyBorder="1" applyAlignment="1">
      <alignment horizontal="center" vertical="center" wrapText="1"/>
    </xf>
    <xf numFmtId="0" fontId="60" fillId="15" borderId="59" xfId="11" applyFont="1" applyFill="1" applyBorder="1" applyAlignment="1">
      <alignment horizontal="center" vertical="center" wrapText="1"/>
    </xf>
    <xf numFmtId="0" fontId="60" fillId="15" borderId="62" xfId="11" applyFont="1" applyFill="1" applyBorder="1" applyAlignment="1">
      <alignment horizontal="center" vertical="center" wrapText="1"/>
    </xf>
    <xf numFmtId="0" fontId="60" fillId="15" borderId="129" xfId="11" applyFont="1" applyFill="1" applyBorder="1" applyAlignment="1">
      <alignment horizontal="center" vertical="center" wrapText="1"/>
    </xf>
    <xf numFmtId="0" fontId="60" fillId="15" borderId="55" xfId="11" applyFont="1" applyFill="1" applyBorder="1" applyAlignment="1">
      <alignment horizontal="center" vertical="center" wrapText="1"/>
    </xf>
    <xf numFmtId="0" fontId="60" fillId="15" borderId="56" xfId="11" applyFont="1" applyFill="1" applyBorder="1" applyAlignment="1">
      <alignment horizontal="center" vertical="center" wrapText="1"/>
    </xf>
    <xf numFmtId="0" fontId="60" fillId="15" borderId="130" xfId="11" applyFont="1" applyFill="1" applyBorder="1" applyAlignment="1">
      <alignment horizontal="center" vertical="center" wrapText="1"/>
    </xf>
    <xf numFmtId="0" fontId="156" fillId="0" borderId="2" xfId="8" applyFont="1" applyBorder="1" applyAlignment="1">
      <alignment horizontal="right" vertical="center"/>
    </xf>
    <xf numFmtId="0" fontId="13" fillId="0" borderId="2" xfId="8" applyFont="1" applyBorder="1" applyAlignment="1" applyProtection="1">
      <alignment horizontal="right" vertical="center"/>
    </xf>
    <xf numFmtId="1" fontId="3" fillId="63" borderId="13" xfId="0" applyNumberFormat="1" applyFont="1" applyFill="1" applyBorder="1" applyAlignment="1">
      <alignment horizontal="center" vertical="center" textRotation="90" wrapText="1"/>
    </xf>
    <xf numFmtId="0" fontId="63" fillId="63" borderId="13" xfId="0" applyFont="1" applyFill="1" applyBorder="1" applyAlignment="1">
      <alignment horizontal="center" vertical="center" textRotation="90" wrapText="1"/>
    </xf>
    <xf numFmtId="0" fontId="0" fillId="0" borderId="128" xfId="0" applyBorder="1" applyAlignment="1" applyProtection="1">
      <alignment horizontal="center" vertical="center"/>
      <protection locked="0"/>
    </xf>
  </cellXfs>
  <cellStyles count="29">
    <cellStyle name="Euro" xfId="6" xr:uid="{00000000-0005-0000-0000-000000000000}"/>
    <cellStyle name="Millares [0]" xfId="27" builtinId="6"/>
    <cellStyle name="Millares 3" xfId="7" xr:uid="{00000000-0005-0000-0000-000001000000}"/>
    <cellStyle name="Normal" xfId="0" builtinId="0"/>
    <cellStyle name="Normal 11" xfId="23" xr:uid="{00000000-0005-0000-0000-000003000000}"/>
    <cellStyle name="Normal 12" xfId="25" xr:uid="{27F1DA9F-DE8C-4910-A889-437D99ED4800}"/>
    <cellStyle name="Normal 2" xfId="2" xr:uid="{00000000-0005-0000-0000-000004000000}"/>
    <cellStyle name="Normal 2 2" xfId="8" xr:uid="{00000000-0005-0000-0000-000005000000}"/>
    <cellStyle name="Normal 2 3" xfId="24" xr:uid="{00000000-0005-0000-0000-000006000000}"/>
    <cellStyle name="Normal 3" xfId="9" xr:uid="{00000000-0005-0000-0000-000007000000}"/>
    <cellStyle name="Normal 3 2" xfId="10" xr:uid="{00000000-0005-0000-0000-000008000000}"/>
    <cellStyle name="Normal 4" xfId="11" xr:uid="{00000000-0005-0000-0000-000009000000}"/>
    <cellStyle name="Normal 4 2" xfId="12" xr:uid="{00000000-0005-0000-0000-00000A000000}"/>
    <cellStyle name="Normal 5" xfId="5" xr:uid="{00000000-0005-0000-0000-00000B000000}"/>
    <cellStyle name="Normal 5 2" xfId="26" xr:uid="{0140C1E7-83CF-4BB5-BE88-8F87E1F2A8AB}"/>
    <cellStyle name="Normal 6" xfId="13" xr:uid="{00000000-0005-0000-0000-00000C000000}"/>
    <cellStyle name="Normal 6 2" xfId="14" xr:uid="{00000000-0005-0000-0000-00000D000000}"/>
    <cellStyle name="Normal 7" xfId="15" xr:uid="{00000000-0005-0000-0000-00000E000000}"/>
    <cellStyle name="Normal 8" xfId="16" xr:uid="{00000000-0005-0000-0000-00000F000000}"/>
    <cellStyle name="Normal 9" xfId="21" xr:uid="{00000000-0005-0000-0000-000010000000}"/>
    <cellStyle name="Normal 9 2" xfId="28" xr:uid="{5A741E04-D906-4CF7-B9D6-D8F974376884}"/>
    <cellStyle name="Porcentaje" xfId="1" builtinId="5"/>
    <cellStyle name="Porcentaje 2" xfId="22" xr:uid="{00000000-0005-0000-0000-000012000000}"/>
    <cellStyle name="Porcentual 2" xfId="3" xr:uid="{00000000-0005-0000-0000-000013000000}"/>
    <cellStyle name="Porcentual 2 2" xfId="17" xr:uid="{00000000-0005-0000-0000-000014000000}"/>
    <cellStyle name="Porcentual 3" xfId="18" xr:uid="{00000000-0005-0000-0000-000015000000}"/>
    <cellStyle name="Porcentual 4" xfId="19" xr:uid="{00000000-0005-0000-0000-000016000000}"/>
    <cellStyle name="Porcentual 4 2" xfId="20" xr:uid="{00000000-0005-0000-0000-000017000000}"/>
    <cellStyle name="Porcentual 5" xfId="4" xr:uid="{00000000-0005-0000-0000-000018000000}"/>
  </cellStyles>
  <dxfs count="131">
    <dxf>
      <font>
        <b/>
        <i val="0"/>
        <condense val="0"/>
        <extend val="0"/>
        <color indexed="10"/>
      </font>
      <fill>
        <patternFill>
          <bgColor theme="0" tint="-4.9989318521683403E-2"/>
        </patternFill>
      </fill>
    </dxf>
    <dxf>
      <font>
        <b/>
        <i val="0"/>
        <condense val="0"/>
        <extend val="0"/>
        <color indexed="48"/>
      </font>
      <fill>
        <patternFill>
          <bgColor theme="4" tint="0.79998168889431442"/>
        </patternFill>
      </fill>
    </dxf>
    <dxf>
      <font>
        <condense val="0"/>
        <extend val="0"/>
        <color indexed="9"/>
      </font>
    </dxf>
    <dxf>
      <font>
        <condense val="0"/>
        <extend val="0"/>
        <color indexed="41"/>
      </font>
      <fill>
        <patternFill>
          <bgColor indexed="27"/>
        </patternFill>
      </fill>
    </dxf>
    <dxf>
      <font>
        <b/>
        <i val="0"/>
        <color rgb="FF0070C0"/>
        <name val="Cambria"/>
        <scheme val="none"/>
      </font>
      <fill>
        <patternFill>
          <bgColor theme="0" tint="-4.9989318521683403E-2"/>
        </patternFill>
      </fill>
    </dxf>
    <dxf>
      <font>
        <color theme="0" tint="-0.24994659260841701"/>
      </font>
    </dxf>
    <dxf>
      <fill>
        <patternFill>
          <bgColor theme="8"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0000"/>
      </font>
      <fill>
        <patternFill>
          <bgColor theme="0" tint="-0.14996795556505021"/>
        </patternFill>
      </fill>
    </dxf>
    <dxf>
      <font>
        <b/>
        <i val="0"/>
        <color rgb="FF9C0006"/>
      </font>
    </dxf>
    <dxf>
      <fill>
        <patternFill>
          <bgColor rgb="FFCCFFFF"/>
        </patternFill>
      </fill>
    </dxf>
    <dxf>
      <font>
        <b/>
        <i val="0"/>
        <color rgb="FFFF0000"/>
      </font>
      <fill>
        <patternFill>
          <bgColor theme="0" tint="-0.14996795556505021"/>
        </patternFill>
      </fill>
    </dxf>
    <dxf>
      <font>
        <b/>
        <i val="0"/>
        <color rgb="FF9C0006"/>
      </font>
    </dxf>
    <dxf>
      <font>
        <b/>
        <i val="0"/>
        <color rgb="FFFF0000"/>
      </font>
      <fill>
        <patternFill>
          <bgColor theme="0" tint="-0.14996795556505021"/>
        </patternFill>
      </fill>
    </dxf>
    <dxf>
      <font>
        <b/>
        <i val="0"/>
        <color rgb="FF9C0006"/>
      </font>
    </dxf>
    <dxf>
      <font>
        <b/>
        <i val="0"/>
        <color rgb="FFFF0000"/>
      </font>
      <fill>
        <patternFill>
          <bgColor theme="0" tint="-0.14996795556505021"/>
        </patternFill>
      </fill>
    </dxf>
    <dxf>
      <font>
        <b/>
        <i val="0"/>
        <color rgb="FF9C0006"/>
      </font>
    </dxf>
    <dxf>
      <fill>
        <patternFill>
          <bgColor rgb="FFCCFFFF"/>
        </patternFill>
      </fill>
    </dxf>
    <dxf>
      <font>
        <b/>
        <i val="0"/>
        <color rgb="FFFF0000"/>
      </font>
      <fill>
        <patternFill>
          <bgColor theme="0" tint="-0.14996795556505021"/>
        </patternFill>
      </fill>
    </dxf>
    <dxf>
      <font>
        <b/>
        <i val="0"/>
        <color rgb="FF9C0006"/>
      </font>
    </dxf>
    <dxf>
      <font>
        <b/>
        <i val="0"/>
        <color rgb="FFFF0000"/>
      </font>
      <fill>
        <patternFill>
          <bgColor theme="0" tint="-0.14996795556505021"/>
        </patternFill>
      </fill>
    </dxf>
    <dxf>
      <font>
        <b/>
        <i val="0"/>
        <color rgb="FF9C0006"/>
      </font>
    </dxf>
    <dxf>
      <fill>
        <patternFill>
          <bgColor rgb="FFCCFFFF"/>
        </patternFill>
      </fill>
    </dxf>
    <dxf>
      <font>
        <b/>
        <i val="0"/>
        <color rgb="FFFF0000"/>
      </font>
      <fill>
        <patternFill>
          <bgColor theme="0" tint="-0.14996795556505021"/>
        </patternFill>
      </fill>
    </dxf>
    <dxf>
      <font>
        <b/>
        <i val="0"/>
        <color rgb="FF9C0006"/>
      </font>
    </dxf>
    <dxf>
      <fill>
        <patternFill>
          <bgColor rgb="FFCCFFFF"/>
        </patternFill>
      </fill>
    </dxf>
    <dxf>
      <font>
        <condense val="0"/>
        <extend val="0"/>
        <color indexed="41"/>
      </font>
      <fill>
        <patternFill>
          <bgColor indexed="27"/>
        </patternFill>
      </fill>
    </dxf>
    <dxf>
      <font>
        <b/>
        <i val="0"/>
        <color rgb="FF0070C0"/>
        <name val="Cambria"/>
        <scheme val="none"/>
      </font>
      <fill>
        <patternFill>
          <bgColor theme="0" tint="-4.9989318521683403E-2"/>
        </patternFill>
      </fill>
    </dxf>
    <dxf>
      <fill>
        <patternFill>
          <bgColor rgb="FFCCFFFF"/>
        </patternFill>
      </fill>
    </dxf>
    <dxf>
      <font>
        <color rgb="FFCCFFFF"/>
      </font>
      <fill>
        <patternFill>
          <bgColor indexed="41"/>
        </patternFill>
      </fill>
    </dxf>
    <dxf>
      <font>
        <color rgb="FFCCFFFF"/>
      </font>
      <fill>
        <patternFill>
          <bgColor indexed="41"/>
        </patternFill>
      </fill>
    </dxf>
    <dxf>
      <fill>
        <patternFill>
          <bgColor rgb="FFCCFFFF"/>
        </patternFill>
      </fill>
    </dxf>
    <dxf>
      <font>
        <b/>
        <i val="0"/>
        <color rgb="FFFF0000"/>
      </font>
      <fill>
        <patternFill>
          <bgColor theme="0" tint="-0.14996795556505021"/>
        </patternFill>
      </fill>
    </dxf>
    <dxf>
      <font>
        <b/>
        <i val="0"/>
        <color rgb="FF9C0006"/>
      </font>
    </dxf>
    <dxf>
      <fill>
        <patternFill>
          <bgColor rgb="FFCCFFFF"/>
        </patternFill>
      </fill>
    </dxf>
    <dxf>
      <font>
        <condense val="0"/>
        <extend val="0"/>
        <color indexed="41"/>
      </font>
      <fill>
        <patternFill>
          <bgColor indexed="27"/>
        </patternFill>
      </fill>
    </dxf>
    <dxf>
      <font>
        <b val="0"/>
        <i val="0"/>
        <condense val="0"/>
        <extend val="0"/>
      </font>
      <fill>
        <patternFill>
          <bgColor indexed="22"/>
        </patternFill>
      </fill>
    </dxf>
    <dxf>
      <font>
        <condense val="0"/>
        <extend val="0"/>
        <color indexed="41"/>
      </font>
      <fill>
        <patternFill>
          <bgColor indexed="27"/>
        </patternFill>
      </fill>
    </dxf>
    <dxf>
      <font>
        <b/>
        <i val="0"/>
        <color rgb="FF0070C0"/>
        <name val="Cambria"/>
        <scheme val="none"/>
      </font>
      <fill>
        <patternFill>
          <bgColor theme="0" tint="-4.9989318521683403E-2"/>
        </patternFill>
      </fill>
    </dxf>
    <dxf>
      <font>
        <condense val="0"/>
        <extend val="0"/>
        <color indexed="41"/>
      </font>
      <fill>
        <patternFill>
          <bgColor indexed="27"/>
        </patternFill>
      </fill>
    </dxf>
    <dxf>
      <font>
        <b/>
        <i val="0"/>
        <color rgb="FF0070C0"/>
        <name val="Cambria"/>
        <scheme val="none"/>
      </font>
      <fill>
        <patternFill>
          <bgColor theme="0" tint="-4.9989318521683403E-2"/>
        </patternFill>
      </fill>
    </dxf>
    <dxf>
      <font>
        <condense val="0"/>
        <extend val="0"/>
        <color indexed="41"/>
      </font>
      <fill>
        <patternFill>
          <bgColor indexed="27"/>
        </patternFill>
      </fill>
    </dxf>
    <dxf>
      <font>
        <b val="0"/>
        <i val="0"/>
        <condense val="0"/>
        <extend val="0"/>
      </font>
      <fill>
        <patternFill>
          <bgColor indexed="22"/>
        </patternFill>
      </fill>
    </dxf>
    <dxf>
      <fill>
        <patternFill>
          <bgColor rgb="FFCCFFFF"/>
        </patternFill>
      </fill>
    </dxf>
    <dxf>
      <font>
        <color theme="3" tint="0.59996337778862885"/>
      </font>
    </dxf>
    <dxf>
      <font>
        <b/>
        <i val="0"/>
        <color rgb="FFC00000"/>
      </font>
      <fill>
        <patternFill>
          <bgColor theme="0" tint="-0.14996795556505021"/>
        </patternFill>
      </fill>
    </dxf>
    <dxf>
      <font>
        <b/>
        <i val="0"/>
        <color rgb="FF0000CC"/>
      </font>
      <fill>
        <patternFill>
          <bgColor theme="4" tint="0.79998168889431442"/>
        </patternFill>
      </fill>
    </dxf>
    <dxf>
      <font>
        <condense val="0"/>
        <extend val="0"/>
        <color indexed="41"/>
      </font>
      <fill>
        <patternFill>
          <bgColor indexed="27"/>
        </patternFill>
      </fill>
    </dxf>
    <dxf>
      <font>
        <b val="0"/>
        <i val="0"/>
        <condense val="0"/>
        <extend val="0"/>
      </font>
      <fill>
        <patternFill>
          <bgColor indexed="22"/>
        </patternFill>
      </fill>
    </dxf>
    <dxf>
      <font>
        <condense val="0"/>
        <extend val="0"/>
        <color indexed="55"/>
      </font>
    </dxf>
    <dxf>
      <font>
        <condense val="0"/>
        <extend val="0"/>
        <color indexed="12"/>
      </font>
    </dxf>
    <dxf>
      <font>
        <condense val="0"/>
        <extend val="0"/>
        <color indexed="10"/>
      </font>
    </dxf>
    <dxf>
      <font>
        <b/>
        <i val="0"/>
        <condense val="0"/>
        <extend val="0"/>
        <color indexed="10"/>
      </font>
      <fill>
        <patternFill>
          <bgColor theme="0" tint="-4.9989318521683403E-2"/>
        </patternFill>
      </fill>
    </dxf>
    <dxf>
      <font>
        <b/>
        <i val="0"/>
        <condense val="0"/>
        <extend val="0"/>
        <color indexed="48"/>
      </font>
      <fill>
        <patternFill>
          <bgColor theme="4" tint="0.79998168889431442"/>
        </patternFill>
      </fill>
    </dxf>
    <dxf>
      <font>
        <condense val="0"/>
        <extend val="0"/>
        <color indexed="9"/>
      </font>
    </dxf>
    <dxf>
      <font>
        <b/>
        <i val="0"/>
        <condense val="0"/>
        <extend val="0"/>
        <color indexed="10"/>
      </font>
      <fill>
        <patternFill>
          <bgColor theme="0" tint="-4.9989318521683403E-2"/>
        </patternFill>
      </fill>
    </dxf>
    <dxf>
      <font>
        <b/>
        <i val="0"/>
        <condense val="0"/>
        <extend val="0"/>
        <color indexed="48"/>
      </font>
      <fill>
        <patternFill>
          <bgColor theme="4" tint="0.79998168889431442"/>
        </patternFill>
      </fill>
    </dxf>
    <dxf>
      <fill>
        <patternFill>
          <bgColor rgb="FFCCFFFF"/>
        </patternFill>
      </fill>
    </dxf>
    <dxf>
      <font>
        <b/>
        <i val="0"/>
        <color rgb="FF0070C0"/>
      </font>
      <fill>
        <patternFill>
          <bgColor theme="4" tint="0.79998168889431442"/>
        </patternFill>
      </fill>
    </dxf>
    <dxf>
      <font>
        <b/>
        <i val="0"/>
        <color rgb="FFFF0000"/>
      </font>
      <fill>
        <patternFill>
          <bgColor theme="5" tint="0.79998168889431442"/>
        </patternFill>
      </fill>
    </dxf>
    <dxf>
      <font>
        <b/>
        <i val="0"/>
        <color rgb="FF0070C0"/>
      </font>
      <fill>
        <patternFill>
          <bgColor theme="4" tint="0.79998168889431442"/>
        </patternFill>
      </fill>
    </dxf>
    <dxf>
      <font>
        <b/>
        <i val="0"/>
        <color rgb="FFFF0000"/>
      </font>
      <fill>
        <patternFill>
          <bgColor theme="5" tint="0.79998168889431442"/>
        </patternFill>
      </fill>
    </dxf>
    <dxf>
      <fill>
        <patternFill>
          <bgColor rgb="FFCCFFFF"/>
        </patternFill>
      </fill>
    </dxf>
    <dxf>
      <font>
        <color theme="0" tint="-4.9989318521683403E-2"/>
      </font>
    </dxf>
    <dxf>
      <font>
        <b/>
        <i val="0"/>
        <color rgb="FF0070C0"/>
      </font>
      <fill>
        <patternFill>
          <bgColor theme="4" tint="0.79998168889431442"/>
        </patternFill>
      </fill>
    </dxf>
    <dxf>
      <font>
        <b/>
        <i val="0"/>
        <color rgb="FFFF0000"/>
      </font>
      <fill>
        <patternFill>
          <bgColor theme="5" tint="0.79998168889431442"/>
        </patternFill>
      </fill>
    </dxf>
    <dxf>
      <font>
        <b/>
        <i val="0"/>
        <color rgb="FF002060"/>
      </font>
      <fill>
        <patternFill>
          <bgColor theme="4" tint="0.79998168889431442"/>
        </patternFill>
      </fill>
    </dxf>
    <dxf>
      <font>
        <color theme="0" tint="-4.9989318521683403E-2"/>
      </font>
    </dxf>
    <dxf>
      <fill>
        <patternFill>
          <bgColor rgb="FFCCFFFF"/>
        </patternFill>
      </fill>
    </dxf>
    <dxf>
      <font>
        <condense val="0"/>
        <extend val="0"/>
        <color indexed="41"/>
      </font>
      <fill>
        <patternFill>
          <bgColor indexed="27"/>
        </patternFill>
      </fill>
    </dxf>
    <dxf>
      <font>
        <b val="0"/>
        <i val="0"/>
        <condense val="0"/>
        <extend val="0"/>
      </font>
      <fill>
        <patternFill>
          <bgColor indexed="22"/>
        </patternFill>
      </fill>
    </dxf>
    <dxf>
      <font>
        <b/>
        <i val="0"/>
        <color rgb="FF0070C0"/>
      </font>
      <fill>
        <patternFill>
          <bgColor theme="4" tint="0.79998168889431442"/>
        </patternFill>
      </fill>
    </dxf>
    <dxf>
      <font>
        <b/>
        <i val="0"/>
        <color rgb="FFFF0000"/>
      </font>
      <fill>
        <patternFill>
          <bgColor theme="5" tint="0.79998168889431442"/>
        </patternFill>
      </fill>
    </dxf>
    <dxf>
      <font>
        <condense val="0"/>
        <extend val="0"/>
        <color indexed="55"/>
      </font>
    </dxf>
    <dxf>
      <font>
        <condense val="0"/>
        <extend val="0"/>
        <color indexed="12"/>
      </font>
    </dxf>
    <dxf>
      <font>
        <condense val="0"/>
        <extend val="0"/>
        <color indexed="10"/>
      </font>
    </dxf>
    <dxf>
      <fill>
        <patternFill>
          <bgColor rgb="FFCCFFFF"/>
        </patternFill>
      </fill>
    </dxf>
    <dxf>
      <font>
        <color rgb="FF0066FF"/>
      </font>
      <fill>
        <patternFill>
          <bgColor theme="6" tint="0.79998168889431442"/>
        </patternFill>
      </fill>
    </dxf>
    <dxf>
      <font>
        <condense val="0"/>
        <extend val="0"/>
        <color indexed="9"/>
      </font>
    </dxf>
    <dxf>
      <font>
        <color theme="0" tint="-4.9989318521683403E-2"/>
      </font>
    </dxf>
    <dxf>
      <font>
        <b/>
        <i val="0"/>
        <color rgb="FF0070C0"/>
      </font>
      <fill>
        <patternFill>
          <bgColor theme="4" tint="0.79998168889431442"/>
        </patternFill>
      </fill>
    </dxf>
    <dxf>
      <font>
        <b/>
        <i val="0"/>
        <color rgb="FFFF0000"/>
      </font>
      <fill>
        <patternFill>
          <bgColor theme="5" tint="0.79998168889431442"/>
        </patternFill>
      </fill>
    </dxf>
    <dxf>
      <font>
        <b/>
        <i val="0"/>
        <color rgb="FFC00000"/>
      </font>
    </dxf>
    <dxf>
      <font>
        <b/>
        <i val="0"/>
        <color rgb="FFFF0000"/>
      </font>
      <fill>
        <patternFill>
          <bgColor theme="5" tint="0.79998168889431442"/>
        </patternFill>
      </fill>
    </dxf>
    <dxf>
      <font>
        <condense val="0"/>
        <extend val="0"/>
        <color indexed="41"/>
      </font>
      <fill>
        <patternFill>
          <bgColor indexed="27"/>
        </patternFill>
      </fill>
    </dxf>
    <dxf>
      <font>
        <b val="0"/>
        <i val="0"/>
        <condense val="0"/>
        <extend val="0"/>
      </font>
      <fill>
        <patternFill>
          <bgColor indexed="22"/>
        </patternFill>
      </fill>
    </dxf>
    <dxf>
      <font>
        <condense val="0"/>
        <extend val="0"/>
        <color indexed="22"/>
      </font>
    </dxf>
    <dxf>
      <font>
        <condense val="0"/>
        <extend val="0"/>
        <color indexed="41"/>
      </font>
      <fill>
        <patternFill>
          <bgColor indexed="27"/>
        </patternFill>
      </fill>
    </dxf>
    <dxf>
      <font>
        <b val="0"/>
        <i val="0"/>
        <condense val="0"/>
        <extend val="0"/>
      </font>
      <fill>
        <patternFill>
          <bgColor indexed="22"/>
        </patternFill>
      </fill>
    </dxf>
    <dxf>
      <font>
        <condense val="0"/>
        <extend val="0"/>
        <color indexed="41"/>
      </font>
      <fill>
        <patternFill>
          <bgColor indexed="27"/>
        </patternFill>
      </fill>
    </dxf>
    <dxf>
      <font>
        <b/>
        <i val="0"/>
        <color rgb="FF0070C0"/>
        <name val="Cambria"/>
        <scheme val="none"/>
      </font>
      <fill>
        <patternFill>
          <bgColor theme="0" tint="-4.9989318521683403E-2"/>
        </patternFill>
      </fill>
    </dxf>
    <dxf>
      <fill>
        <patternFill>
          <bgColor rgb="FFCCFFFF"/>
        </patternFill>
      </fill>
    </dxf>
    <dxf>
      <fill>
        <patternFill>
          <bgColor theme="0" tint="-0.14996795556505021"/>
        </patternFill>
      </fill>
    </dxf>
    <dxf>
      <font>
        <condense val="0"/>
        <extend val="0"/>
        <color indexed="9"/>
      </font>
    </dxf>
    <dxf>
      <font>
        <color rgb="FF0066FF"/>
      </font>
      <fill>
        <patternFill>
          <bgColor theme="6" tint="0.79998168889431442"/>
        </patternFill>
      </fill>
    </dxf>
    <dxf>
      <font>
        <condense val="0"/>
        <extend val="0"/>
        <color indexed="41"/>
      </font>
      <fill>
        <patternFill>
          <bgColor indexed="27"/>
        </patternFill>
      </fill>
    </dxf>
    <dxf>
      <font>
        <b/>
        <i val="0"/>
        <color rgb="FF0070C0"/>
        <name val="Cambria"/>
        <scheme val="none"/>
      </font>
      <fill>
        <patternFill>
          <bgColor theme="0" tint="-4.9989318521683403E-2"/>
        </patternFill>
      </fill>
    </dxf>
    <dxf>
      <font>
        <b/>
        <i val="0"/>
        <condense val="0"/>
        <extend val="0"/>
        <color indexed="10"/>
      </font>
    </dxf>
    <dxf>
      <font>
        <b/>
        <i val="0"/>
        <condense val="0"/>
        <extend val="0"/>
        <color indexed="48"/>
      </font>
    </dxf>
    <dxf>
      <font>
        <condense val="0"/>
        <extend val="0"/>
        <color indexed="22"/>
      </font>
    </dxf>
    <dxf>
      <fill>
        <patternFill>
          <bgColor rgb="FFFF0000"/>
        </patternFill>
      </fill>
    </dxf>
    <dxf>
      <fill>
        <patternFill>
          <bgColor rgb="FFFFC000"/>
        </patternFill>
      </fill>
    </dxf>
    <dxf>
      <fill>
        <patternFill>
          <bgColor theme="6" tint="0.39994506668294322"/>
        </patternFill>
      </fill>
    </dxf>
    <dxf>
      <fill>
        <patternFill>
          <bgColor rgb="FF92D050"/>
        </patternFill>
      </fill>
    </dxf>
    <dxf>
      <fill>
        <patternFill>
          <bgColor rgb="FF00B050"/>
        </patternFill>
      </fill>
    </dxf>
    <dxf>
      <font>
        <b/>
        <i val="0"/>
        <condense val="0"/>
        <extend val="0"/>
      </font>
      <fill>
        <patternFill>
          <bgColor indexed="22"/>
        </patternFill>
      </fill>
    </dxf>
    <dxf>
      <font>
        <condense val="0"/>
        <extend val="0"/>
        <color indexed="41"/>
      </font>
      <fill>
        <patternFill>
          <bgColor indexed="27"/>
        </patternFill>
      </fill>
    </dxf>
    <dxf>
      <font>
        <b/>
        <i val="0"/>
        <color rgb="FF0070C0"/>
        <name val="Cambria"/>
        <scheme val="none"/>
      </font>
      <fill>
        <patternFill>
          <bgColor theme="0" tint="-4.9989318521683403E-2"/>
        </patternFill>
      </fill>
    </dxf>
    <dxf>
      <font>
        <condense val="0"/>
        <extend val="0"/>
        <color indexed="41"/>
      </font>
      <fill>
        <patternFill>
          <bgColor indexed="27"/>
        </patternFill>
      </fill>
    </dxf>
    <dxf>
      <font>
        <b/>
        <i val="0"/>
        <color rgb="FF0070C0"/>
        <name val="Cambria"/>
        <scheme val="none"/>
      </font>
      <fill>
        <patternFill>
          <bgColor theme="0" tint="-4.9989318521683403E-2"/>
        </patternFill>
      </fill>
    </dxf>
    <dxf>
      <font>
        <condense val="0"/>
        <extend val="0"/>
        <color indexed="41"/>
      </font>
      <fill>
        <patternFill>
          <bgColor indexed="27"/>
        </patternFill>
      </fill>
    </dxf>
    <dxf>
      <font>
        <b val="0"/>
        <i val="0"/>
        <condense val="0"/>
        <extend val="0"/>
      </font>
      <fill>
        <patternFill>
          <bgColor indexed="22"/>
        </patternFill>
      </fill>
    </dxf>
    <dxf>
      <font>
        <condense val="0"/>
        <extend val="0"/>
        <color indexed="22"/>
      </font>
    </dxf>
    <dxf>
      <fill>
        <patternFill>
          <bgColor rgb="FFCCFFFF"/>
        </patternFill>
      </fill>
    </dxf>
    <dxf>
      <fill>
        <patternFill>
          <bgColor indexed="41"/>
        </patternFill>
      </fill>
    </dxf>
  </dxfs>
  <tableStyles count="0" defaultTableStyle="TableStyleMedium2" defaultPivotStyle="PivotStyleLight16"/>
  <colors>
    <mruColors>
      <color rgb="FFCCFF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55684</xdr:colOff>
      <xdr:row>4</xdr:row>
      <xdr:rowOff>133351</xdr:rowOff>
    </xdr:from>
    <xdr:to>
      <xdr:col>0</xdr:col>
      <xdr:colOff>447676</xdr:colOff>
      <xdr:row>6</xdr:row>
      <xdr:rowOff>142071</xdr:rowOff>
    </xdr:to>
    <xdr:pic>
      <xdr:nvPicPr>
        <xdr:cNvPr id="2" name="1 Imagen">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684" y="1390651"/>
          <a:ext cx="391992" cy="3706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K181"/>
  <sheetViews>
    <sheetView showGridLines="0" tabSelected="1" zoomScaleNormal="100" workbookViewId="0">
      <selection sqref="A1:AC1"/>
    </sheetView>
  </sheetViews>
  <sheetFormatPr baseColWidth="10" defaultColWidth="11.42578125" defaultRowHeight="15" x14ac:dyDescent="0.25"/>
  <cols>
    <col min="1" max="1" width="3.42578125" customWidth="1"/>
    <col min="2" max="2" width="12.42578125" style="45" customWidth="1"/>
    <col min="3" max="3" width="23.42578125" style="45" customWidth="1"/>
    <col min="4" max="4" width="24.7109375" style="45" customWidth="1"/>
    <col min="5" max="5" width="14.42578125" style="45" customWidth="1"/>
    <col min="6" max="6" width="8" style="45" bestFit="1" customWidth="1"/>
    <col min="7" max="9" width="5.7109375" style="45" customWidth="1"/>
    <col min="10" max="19" width="5.42578125" style="45" customWidth="1"/>
    <col min="20" max="20" width="6.42578125" style="45" bestFit="1" customWidth="1"/>
    <col min="21" max="25" width="5.42578125" style="45" customWidth="1"/>
    <col min="26" max="26" width="7" style="45" bestFit="1" customWidth="1"/>
    <col min="27" max="29" width="7" style="45" customWidth="1"/>
    <col min="30" max="35" width="5.42578125" style="45" customWidth="1"/>
    <col min="36" max="39" width="8.42578125" style="45" customWidth="1"/>
    <col min="40" max="42" width="5.42578125" style="45" customWidth="1"/>
    <col min="43" max="43" width="6.7109375" style="45" customWidth="1"/>
    <col min="44" max="45" width="5" style="45" customWidth="1"/>
    <col min="46" max="69" width="7.42578125" style="45" customWidth="1"/>
    <col min="70" max="70" width="8.28515625" style="45" customWidth="1"/>
    <col min="71" max="71" width="7.28515625" style="45" customWidth="1"/>
    <col min="72" max="72" width="9.42578125" style="45" customWidth="1"/>
    <col min="73" max="73" width="11.28515625" style="45" customWidth="1"/>
    <col min="74" max="77" width="7.42578125" style="45" customWidth="1"/>
    <col min="78" max="78" width="11.42578125" style="45" customWidth="1"/>
    <col min="79" max="86" width="8.28515625" style="45" customWidth="1"/>
    <col min="87" max="87" width="8.42578125" style="45" customWidth="1"/>
    <col min="88" max="134" width="11.42578125" style="45" customWidth="1"/>
    <col min="135" max="149" width="12.5703125" style="45" customWidth="1"/>
    <col min="150" max="219" width="11.42578125" style="45" customWidth="1"/>
    <col min="220" max="16384" width="11.42578125" style="45"/>
  </cols>
  <sheetData>
    <row r="1" spans="1:149" customFormat="1" ht="45" customHeight="1" x14ac:dyDescent="0.25">
      <c r="A1" s="473" t="s">
        <v>0</v>
      </c>
      <c r="B1" s="474"/>
      <c r="C1" s="474"/>
      <c r="D1" s="474"/>
      <c r="E1" s="474"/>
      <c r="F1" s="474"/>
      <c r="G1" s="474"/>
      <c r="H1" s="474"/>
      <c r="I1" s="474"/>
      <c r="J1" s="474"/>
      <c r="K1" s="474"/>
      <c r="L1" s="474"/>
      <c r="M1" s="474"/>
      <c r="N1" s="474"/>
      <c r="O1" s="474"/>
      <c r="P1" s="474"/>
      <c r="Q1" s="474"/>
      <c r="R1" s="474"/>
      <c r="S1" s="474"/>
      <c r="T1" s="474"/>
      <c r="U1" s="474"/>
      <c r="V1" s="474"/>
      <c r="W1" s="474"/>
      <c r="X1" s="474"/>
      <c r="Y1" s="474"/>
      <c r="Z1" s="474"/>
      <c r="AA1" s="474"/>
      <c r="AB1" s="474"/>
      <c r="AC1" s="474"/>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row>
    <row r="2" spans="1:149" customFormat="1" hidden="1" x14ac:dyDescent="0.25">
      <c r="A2" s="475" t="s">
        <v>1</v>
      </c>
      <c r="B2" s="476"/>
      <c r="C2" s="476"/>
      <c r="D2" s="476"/>
      <c r="E2" s="476"/>
      <c r="F2" s="476"/>
      <c r="G2" s="476"/>
      <c r="H2" s="476"/>
      <c r="I2" s="476"/>
      <c r="J2" s="476"/>
      <c r="K2" s="476"/>
      <c r="L2" s="476"/>
      <c r="M2" s="476"/>
      <c r="N2" s="476"/>
      <c r="O2" s="476"/>
      <c r="P2" s="476"/>
      <c r="Q2" s="476"/>
      <c r="R2" s="476"/>
      <c r="S2" s="476"/>
      <c r="T2" s="476"/>
      <c r="U2" s="476"/>
      <c r="V2" s="476"/>
      <c r="W2" s="476"/>
      <c r="X2" s="476"/>
      <c r="Y2" s="476"/>
      <c r="Z2" s="476"/>
      <c r="AA2" s="476"/>
      <c r="AB2" s="476"/>
      <c r="AC2" s="476"/>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row>
    <row r="3" spans="1:149" customFormat="1" hidden="1" x14ac:dyDescent="0.25">
      <c r="A3" s="475" t="s">
        <v>2</v>
      </c>
      <c r="B3" s="476"/>
      <c r="C3" s="476"/>
      <c r="D3" s="476"/>
      <c r="E3" s="476"/>
      <c r="F3" s="476"/>
      <c r="G3" s="476"/>
      <c r="H3" s="476"/>
      <c r="I3" s="476"/>
      <c r="J3" s="476"/>
      <c r="K3" s="476"/>
      <c r="L3" s="476"/>
      <c r="M3" s="476"/>
      <c r="N3" s="476"/>
      <c r="O3" s="476"/>
      <c r="P3" s="476"/>
      <c r="Q3" s="476"/>
      <c r="R3" s="476"/>
      <c r="S3" s="476"/>
      <c r="T3" s="476"/>
      <c r="U3" s="476"/>
      <c r="V3" s="476"/>
      <c r="W3" s="476"/>
      <c r="X3" s="476"/>
      <c r="Y3" s="476"/>
      <c r="Z3" s="476"/>
      <c r="AA3" s="476"/>
      <c r="AB3" s="476"/>
      <c r="AC3" s="476"/>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row>
    <row r="4" spans="1:149" customFormat="1" hidden="1" x14ac:dyDescent="0.25">
      <c r="A4" s="475" t="s">
        <v>3</v>
      </c>
      <c r="B4" s="476"/>
      <c r="C4" s="476"/>
      <c r="D4" s="476"/>
      <c r="E4" s="476"/>
      <c r="F4" s="476"/>
      <c r="G4" s="476"/>
      <c r="H4" s="476"/>
      <c r="I4" s="476"/>
      <c r="J4" s="476"/>
      <c r="K4" s="476"/>
      <c r="L4" s="476"/>
      <c r="M4" s="476"/>
      <c r="N4" s="476"/>
      <c r="O4" s="476"/>
      <c r="P4" s="476"/>
      <c r="Q4" s="476"/>
      <c r="R4" s="476"/>
      <c r="S4" s="476"/>
      <c r="T4" s="476"/>
      <c r="U4" s="476"/>
      <c r="V4" s="476"/>
      <c r="W4" s="476"/>
      <c r="X4" s="476"/>
      <c r="Y4" s="476"/>
      <c r="Z4" s="476"/>
      <c r="AA4" s="476"/>
      <c r="AB4" s="476"/>
      <c r="AC4" s="476"/>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row>
    <row r="5" spans="1:149" customFormat="1" hidden="1" x14ac:dyDescent="0.25">
      <c r="A5" s="64"/>
      <c r="B5" s="64"/>
      <c r="C5" s="64"/>
      <c r="D5" s="64"/>
      <c r="E5" s="64"/>
      <c r="F5" s="64"/>
      <c r="G5" s="64"/>
      <c r="H5" s="64"/>
      <c r="I5" s="64"/>
      <c r="J5" s="64"/>
      <c r="K5" s="64"/>
      <c r="L5" s="64"/>
      <c r="M5" s="64"/>
      <c r="N5" s="64"/>
      <c r="O5" s="64"/>
      <c r="P5" s="64"/>
      <c r="Q5" s="64"/>
      <c r="R5" s="64"/>
      <c r="S5" s="64"/>
      <c r="T5" s="64"/>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row>
    <row r="6" spans="1:149" customFormat="1" hidden="1" x14ac:dyDescent="0.25">
      <c r="A6" s="294" t="s">
        <v>4</v>
      </c>
      <c r="B6" s="295"/>
      <c r="C6" s="267"/>
      <c r="D6" s="267"/>
      <c r="E6" s="267"/>
      <c r="F6" s="267"/>
      <c r="G6" s="267"/>
      <c r="H6" s="267"/>
      <c r="I6" s="1"/>
      <c r="J6" s="1"/>
      <c r="K6" s="477" t="s">
        <v>5</v>
      </c>
      <c r="L6" s="477"/>
      <c r="M6" s="477"/>
      <c r="N6" s="477"/>
      <c r="O6" s="268" t="s">
        <v>6</v>
      </c>
      <c r="P6" s="412"/>
      <c r="Q6" s="1"/>
      <c r="R6" s="270" t="s">
        <v>7</v>
      </c>
      <c r="S6" s="269" t="s">
        <v>8</v>
      </c>
      <c r="T6" s="1"/>
      <c r="U6" s="64"/>
      <c r="V6" s="271" t="s">
        <v>9</v>
      </c>
      <c r="W6" s="478"/>
      <c r="X6" s="479"/>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64"/>
      <c r="BZ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row>
    <row r="7" spans="1:149" customFormat="1" hidden="1" x14ac:dyDescent="0.25">
      <c r="A7" s="295"/>
      <c r="B7" s="294" t="s">
        <v>10</v>
      </c>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64"/>
      <c r="BZ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row>
    <row r="8" spans="1:149" customFormat="1" hidden="1" x14ac:dyDescent="0.25">
      <c r="A8" s="1"/>
      <c r="B8" s="480"/>
      <c r="C8" s="481"/>
      <c r="D8" s="481"/>
      <c r="E8" s="481"/>
      <c r="F8" s="481"/>
      <c r="G8" s="481"/>
      <c r="H8" s="481"/>
      <c r="I8" s="481"/>
      <c r="J8" s="481"/>
      <c r="K8" s="481"/>
      <c r="L8" s="481"/>
      <c r="M8" s="481"/>
      <c r="N8" s="481"/>
      <c r="O8" s="481"/>
      <c r="P8" s="481"/>
      <c r="Q8" s="481"/>
      <c r="R8" s="481"/>
      <c r="S8" s="481"/>
      <c r="T8" s="481"/>
      <c r="U8" s="481"/>
      <c r="V8" s="482"/>
      <c r="W8" s="272"/>
      <c r="X8" s="272"/>
      <c r="Y8" s="272"/>
      <c r="Z8" s="272"/>
      <c r="AA8" s="272"/>
      <c r="AB8" s="272"/>
      <c r="AC8" s="272"/>
      <c r="AD8" s="272"/>
      <c r="AE8" s="272"/>
      <c r="AF8" s="272"/>
      <c r="AG8" s="272"/>
      <c r="AH8" s="272"/>
      <c r="AI8" s="272"/>
      <c r="AJ8" s="272"/>
      <c r="AK8" s="272"/>
      <c r="AL8" s="272"/>
      <c r="AM8" s="272"/>
      <c r="AN8" s="272"/>
      <c r="AO8" s="272"/>
      <c r="AP8" s="272"/>
      <c r="AQ8" s="272"/>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64"/>
      <c r="BZ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row>
    <row r="9" spans="1:149" customFormat="1" hidden="1" x14ac:dyDescent="0.25">
      <c r="A9" s="1"/>
      <c r="B9" s="483"/>
      <c r="C9" s="484"/>
      <c r="D9" s="484"/>
      <c r="E9" s="484"/>
      <c r="F9" s="484"/>
      <c r="G9" s="484"/>
      <c r="H9" s="484"/>
      <c r="I9" s="484"/>
      <c r="J9" s="484"/>
      <c r="K9" s="484"/>
      <c r="L9" s="484"/>
      <c r="M9" s="484"/>
      <c r="N9" s="484"/>
      <c r="O9" s="484"/>
      <c r="P9" s="484"/>
      <c r="Q9" s="484"/>
      <c r="R9" s="484"/>
      <c r="S9" s="484"/>
      <c r="T9" s="484"/>
      <c r="U9" s="484"/>
      <c r="V9" s="485"/>
      <c r="W9" s="1"/>
      <c r="X9" s="1"/>
      <c r="Y9" s="1"/>
      <c r="Z9" s="1"/>
      <c r="AA9" s="1"/>
      <c r="AB9" s="1"/>
      <c r="AC9" s="1"/>
      <c r="AD9" s="1"/>
      <c r="AE9" s="1"/>
      <c r="AF9" s="1"/>
      <c r="AG9" s="1"/>
      <c r="AH9" s="1"/>
      <c r="AI9" s="1"/>
      <c r="AJ9" s="1"/>
      <c r="AK9" s="1"/>
      <c r="AL9" s="1"/>
      <c r="AM9" s="1"/>
      <c r="AN9" s="1"/>
      <c r="AO9" s="1"/>
      <c r="AP9" s="1"/>
      <c r="AQ9" s="1"/>
      <c r="AR9" s="64"/>
      <c r="AS9" s="64"/>
      <c r="AT9" s="64"/>
      <c r="AU9" s="64"/>
      <c r="AV9" s="64"/>
      <c r="AW9" s="64"/>
      <c r="AX9" s="64"/>
      <c r="AY9" s="64"/>
      <c r="AZ9" s="64"/>
      <c r="BA9" s="64"/>
      <c r="BB9" s="64"/>
      <c r="BC9" s="64"/>
      <c r="BD9" s="64"/>
      <c r="BE9" s="64"/>
      <c r="BF9" s="64"/>
      <c r="BX9" s="1"/>
      <c r="BY9" s="64"/>
      <c r="BZ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row>
    <row r="10" spans="1:149" customFormat="1" hidden="1" x14ac:dyDescent="0.25">
      <c r="A10" s="1"/>
      <c r="B10" s="486"/>
      <c r="C10" s="487"/>
      <c r="D10" s="487"/>
      <c r="E10" s="487"/>
      <c r="F10" s="487"/>
      <c r="G10" s="487"/>
      <c r="H10" s="487"/>
      <c r="I10" s="487"/>
      <c r="J10" s="487"/>
      <c r="K10" s="487"/>
      <c r="L10" s="487"/>
      <c r="M10" s="487"/>
      <c r="N10" s="487"/>
      <c r="O10" s="487"/>
      <c r="P10" s="487"/>
      <c r="Q10" s="487"/>
      <c r="R10" s="487"/>
      <c r="S10" s="487"/>
      <c r="T10" s="487"/>
      <c r="U10" s="487"/>
      <c r="V10" s="488"/>
      <c r="W10" s="1"/>
      <c r="X10" s="1"/>
      <c r="Y10" s="1"/>
      <c r="Z10" s="1"/>
      <c r="AA10" s="1"/>
      <c r="AB10" s="1"/>
      <c r="AC10" s="1"/>
      <c r="AD10" s="1"/>
      <c r="AE10" s="1"/>
      <c r="AF10" s="1"/>
      <c r="AG10" s="1"/>
      <c r="AH10" s="1"/>
      <c r="AI10" s="1"/>
      <c r="AJ10" s="1"/>
      <c r="AK10" s="1"/>
      <c r="AL10" s="1"/>
      <c r="AM10" s="1"/>
      <c r="AN10" s="1"/>
      <c r="AO10" s="1"/>
      <c r="AP10" s="1"/>
      <c r="AQ10" s="1"/>
      <c r="AR10" s="64"/>
      <c r="AS10" s="64"/>
      <c r="AT10" s="64"/>
      <c r="AU10" s="64"/>
      <c r="AV10" s="64"/>
      <c r="AW10" s="64"/>
      <c r="AX10" s="64"/>
      <c r="AY10" s="64"/>
      <c r="AZ10" s="64"/>
      <c r="BA10" s="64"/>
      <c r="BB10" s="64"/>
      <c r="BC10" s="64"/>
      <c r="BD10" s="64"/>
      <c r="BE10" s="64"/>
      <c r="BF10" s="64"/>
      <c r="BX10" s="1"/>
      <c r="BY10" s="64"/>
      <c r="BZ10" s="1"/>
      <c r="CI10" s="1"/>
      <c r="CJ10" s="1"/>
      <c r="CK10" s="1"/>
      <c r="CL10" s="1"/>
      <c r="CM10" s="1"/>
      <c r="CN10" s="1"/>
      <c r="CO10" s="1"/>
      <c r="CP10" s="1"/>
      <c r="CQ10" s="1"/>
      <c r="CR10" s="1"/>
      <c r="CS10" s="1"/>
      <c r="CT10" s="1"/>
      <c r="CU10" s="1"/>
      <c r="CV10" s="1"/>
      <c r="CW10" s="1"/>
      <c r="CX10" s="1"/>
      <c r="CY10" s="1"/>
      <c r="CZ10" s="1"/>
      <c r="DA10" s="1"/>
      <c r="DB10" s="1"/>
      <c r="DC10" s="1"/>
      <c r="DD10" s="1"/>
      <c r="DE10" s="1"/>
      <c r="DF10" s="1"/>
      <c r="DG10" s="273"/>
      <c r="DH10" s="273"/>
      <c r="DI10" s="273"/>
      <c r="DJ10" s="273"/>
      <c r="DK10" s="273"/>
      <c r="DL10" s="273"/>
      <c r="DM10" s="1"/>
      <c r="DN10" s="1"/>
      <c r="DO10" s="1"/>
      <c r="DP10" s="1"/>
      <c r="DQ10" s="1"/>
      <c r="DR10" s="1"/>
      <c r="DS10" s="1"/>
      <c r="DT10" s="1"/>
      <c r="DU10" s="1"/>
      <c r="DV10" s="1"/>
      <c r="DW10" s="1"/>
    </row>
    <row r="11" spans="1:149" s="404" customFormat="1" hidden="1" x14ac:dyDescent="0.25">
      <c r="A11" s="404">
        <v>1</v>
      </c>
      <c r="B11" s="404">
        <v>2</v>
      </c>
      <c r="C11" s="404">
        <v>3</v>
      </c>
      <c r="D11" s="404">
        <v>4</v>
      </c>
      <c r="E11" s="404">
        <v>5</v>
      </c>
      <c r="F11" s="404">
        <v>6</v>
      </c>
      <c r="G11" s="404">
        <v>7</v>
      </c>
      <c r="H11" s="404">
        <v>8</v>
      </c>
      <c r="I11" s="404">
        <v>9</v>
      </c>
      <c r="J11" s="404">
        <v>10</v>
      </c>
      <c r="K11" s="404">
        <v>11</v>
      </c>
      <c r="L11" s="404">
        <v>12</v>
      </c>
      <c r="M11" s="404">
        <v>13</v>
      </c>
      <c r="N11" s="404">
        <v>14</v>
      </c>
      <c r="O11" s="404">
        <v>15</v>
      </c>
      <c r="P11" s="404">
        <v>16</v>
      </c>
      <c r="Q11" s="404">
        <v>17</v>
      </c>
      <c r="R11" s="404">
        <v>18</v>
      </c>
      <c r="S11" s="404">
        <v>19</v>
      </c>
      <c r="T11" s="404">
        <v>20</v>
      </c>
      <c r="U11" s="404">
        <v>21</v>
      </c>
      <c r="V11" s="404">
        <v>22</v>
      </c>
      <c r="W11" s="404">
        <v>23</v>
      </c>
      <c r="X11" s="404">
        <v>24</v>
      </c>
      <c r="Y11" s="404">
        <v>25</v>
      </c>
      <c r="Z11" s="404">
        <v>26</v>
      </c>
      <c r="AA11" s="404">
        <v>27</v>
      </c>
      <c r="AB11" s="404">
        <v>28</v>
      </c>
      <c r="AC11" s="404">
        <v>29</v>
      </c>
      <c r="AD11" s="404">
        <v>30</v>
      </c>
      <c r="AJ11" s="404">
        <v>33</v>
      </c>
      <c r="AK11" s="404">
        <v>34</v>
      </c>
      <c r="AL11" s="404">
        <v>35</v>
      </c>
      <c r="AM11" s="404">
        <v>36</v>
      </c>
      <c r="AN11" s="404">
        <v>37</v>
      </c>
      <c r="AO11" s="404">
        <v>38</v>
      </c>
      <c r="AP11" s="404">
        <v>39</v>
      </c>
      <c r="AQ11" s="404">
        <v>40</v>
      </c>
      <c r="AR11" s="404">
        <v>114</v>
      </c>
      <c r="AS11" s="404">
        <v>115</v>
      </c>
      <c r="AT11" s="404">
        <v>116</v>
      </c>
      <c r="AU11" s="404">
        <v>117</v>
      </c>
      <c r="AX11" s="404">
        <v>118</v>
      </c>
      <c r="AY11" s="404">
        <v>119</v>
      </c>
      <c r="AZ11" s="404">
        <v>120</v>
      </c>
      <c r="BA11" s="404">
        <v>121</v>
      </c>
      <c r="BB11" s="404">
        <v>122</v>
      </c>
      <c r="BC11" s="404">
        <v>123</v>
      </c>
      <c r="BD11" s="404">
        <v>124</v>
      </c>
      <c r="BE11" s="404">
        <v>125</v>
      </c>
      <c r="BF11" s="404">
        <v>126</v>
      </c>
      <c r="BG11" s="404">
        <v>127</v>
      </c>
      <c r="BQ11" s="404">
        <v>128</v>
      </c>
      <c r="BR11" s="404">
        <v>129</v>
      </c>
      <c r="BS11" s="404">
        <v>130</v>
      </c>
      <c r="BT11" s="404">
        <v>131</v>
      </c>
      <c r="BU11" s="404">
        <v>132</v>
      </c>
      <c r="BV11" s="404">
        <v>133</v>
      </c>
      <c r="BW11" s="404">
        <v>134</v>
      </c>
      <c r="BX11" s="404">
        <v>135</v>
      </c>
      <c r="BY11" s="404">
        <v>136</v>
      </c>
      <c r="BZ11" s="404">
        <v>137</v>
      </c>
      <c r="CA11" s="404">
        <v>138</v>
      </c>
      <c r="CI11" s="404">
        <v>139</v>
      </c>
      <c r="CJ11" s="404">
        <v>140</v>
      </c>
      <c r="DE11" s="404">
        <v>141</v>
      </c>
    </row>
    <row r="12" spans="1:149" ht="42" customHeight="1" x14ac:dyDescent="0.25">
      <c r="A12" s="44"/>
      <c r="B12" s="44"/>
      <c r="C12" s="44"/>
      <c r="D12" s="44"/>
      <c r="E12" s="44"/>
      <c r="F12" s="44"/>
      <c r="G12" s="44"/>
      <c r="H12" s="44"/>
      <c r="I12" s="316"/>
      <c r="J12" s="316"/>
      <c r="K12" s="44"/>
      <c r="L12" s="44"/>
      <c r="M12" s="44"/>
      <c r="N12" s="44"/>
      <c r="O12" s="44"/>
      <c r="P12" s="44"/>
      <c r="Q12" s="44"/>
      <c r="R12" s="44"/>
      <c r="S12" s="44"/>
      <c r="T12" s="44"/>
      <c r="U12" s="44"/>
      <c r="V12" s="44"/>
      <c r="W12" s="44"/>
      <c r="X12" s="44"/>
      <c r="Y12" s="44"/>
      <c r="Z12" s="44"/>
      <c r="AA12" s="44"/>
      <c r="AB12" s="44"/>
      <c r="AC12" s="44"/>
      <c r="AD12" s="44"/>
      <c r="AE12" s="44"/>
      <c r="AF12" s="44"/>
      <c r="AG12" s="44"/>
      <c r="AH12" s="44"/>
      <c r="AI12" s="44"/>
      <c r="AJ12" s="44"/>
      <c r="AK12" s="44"/>
      <c r="AL12" s="315"/>
      <c r="AM12" s="44"/>
      <c r="AN12" s="44"/>
      <c r="AO12" s="44"/>
      <c r="AP12" s="44"/>
      <c r="AQ12" s="44"/>
      <c r="AR12" s="44"/>
      <c r="AS12" s="44"/>
      <c r="AT12" s="44"/>
      <c r="AU12" s="44"/>
      <c r="AV12" s="44"/>
      <c r="AW12" s="44"/>
      <c r="AX12" s="316"/>
      <c r="AY12" s="44"/>
      <c r="AZ12" s="44"/>
      <c r="BA12" s="44"/>
      <c r="BB12" s="44"/>
      <c r="BC12" s="44"/>
      <c r="BD12" s="44"/>
      <c r="BE12" s="44"/>
      <c r="BF12" s="44"/>
      <c r="BG12" s="44"/>
      <c r="BH12" s="44"/>
      <c r="BI12" s="44"/>
      <c r="BJ12" s="44"/>
      <c r="BK12" s="44"/>
      <c r="BL12" s="44"/>
      <c r="BM12" s="44"/>
      <c r="BN12" s="44"/>
      <c r="BO12" s="44"/>
      <c r="BP12" s="44"/>
      <c r="BQ12" s="44"/>
      <c r="BR12" s="57"/>
      <c r="BS12" s="57"/>
      <c r="BT12" s="56"/>
      <c r="BU12" s="56"/>
      <c r="BV12" s="56"/>
      <c r="BW12" s="56"/>
      <c r="BX12" s="56"/>
      <c r="BY12" s="56"/>
      <c r="BZ12" s="44"/>
      <c r="CA12" s="44"/>
      <c r="CB12" s="44"/>
      <c r="CC12" s="44"/>
      <c r="CD12" s="44"/>
      <c r="CE12" s="44"/>
      <c r="CF12" s="44"/>
      <c r="CG12" s="44"/>
      <c r="CH12" s="44"/>
      <c r="CI12" s="44"/>
    </row>
    <row r="13" spans="1:149" ht="14.1" customHeight="1" thickBot="1" x14ac:dyDescent="0.3">
      <c r="A13" s="44"/>
      <c r="B13" s="244"/>
      <c r="C13" s="244">
        <v>1</v>
      </c>
      <c r="D13" s="244">
        <v>2</v>
      </c>
      <c r="E13" s="244">
        <v>3</v>
      </c>
      <c r="F13" s="244">
        <v>4</v>
      </c>
      <c r="G13" s="244">
        <v>5</v>
      </c>
      <c r="H13" s="244">
        <v>6</v>
      </c>
      <c r="I13" s="244">
        <v>7</v>
      </c>
      <c r="J13" s="244">
        <v>8</v>
      </c>
      <c r="K13" s="244">
        <v>9</v>
      </c>
      <c r="L13" s="244">
        <v>10</v>
      </c>
      <c r="M13" s="244">
        <v>11</v>
      </c>
      <c r="N13" s="244">
        <v>12</v>
      </c>
      <c r="O13" s="244">
        <v>13</v>
      </c>
      <c r="P13" s="244">
        <v>14</v>
      </c>
      <c r="Q13" s="244">
        <v>15</v>
      </c>
      <c r="R13" s="244">
        <v>16</v>
      </c>
      <c r="S13" s="244">
        <v>17</v>
      </c>
      <c r="T13" s="244">
        <v>18</v>
      </c>
      <c r="U13" s="244">
        <v>19</v>
      </c>
      <c r="V13" s="244">
        <v>20</v>
      </c>
      <c r="W13" s="244">
        <v>21</v>
      </c>
      <c r="X13" s="244">
        <v>22</v>
      </c>
      <c r="Y13" s="244">
        <v>23</v>
      </c>
      <c r="Z13" s="244">
        <v>24</v>
      </c>
      <c r="AA13" s="244">
        <v>25</v>
      </c>
      <c r="AB13" s="244">
        <v>26</v>
      </c>
      <c r="AC13" s="244">
        <v>27</v>
      </c>
      <c r="AD13" s="244">
        <v>28</v>
      </c>
      <c r="AE13" s="244">
        <v>29</v>
      </c>
      <c r="AF13" s="244">
        <v>30</v>
      </c>
      <c r="AG13" s="244">
        <v>31</v>
      </c>
      <c r="AH13" s="244">
        <v>32</v>
      </c>
      <c r="AI13" s="244">
        <v>33</v>
      </c>
      <c r="AJ13" s="244">
        <v>34</v>
      </c>
      <c r="AK13" s="244">
        <v>35</v>
      </c>
      <c r="AL13" s="244">
        <v>36</v>
      </c>
      <c r="AM13" s="244">
        <v>37</v>
      </c>
      <c r="AN13" s="244">
        <v>38</v>
      </c>
      <c r="AO13" s="244">
        <v>39</v>
      </c>
      <c r="AP13" s="244">
        <v>40</v>
      </c>
      <c r="AQ13" s="244">
        <v>41</v>
      </c>
      <c r="AR13" s="244">
        <v>42</v>
      </c>
      <c r="AS13" s="244">
        <v>43</v>
      </c>
      <c r="AT13" s="244">
        <v>44</v>
      </c>
      <c r="AU13" s="244">
        <v>45</v>
      </c>
      <c r="AV13" s="244">
        <v>46</v>
      </c>
      <c r="AW13" s="244">
        <v>47</v>
      </c>
      <c r="AX13" s="244">
        <v>48</v>
      </c>
      <c r="AY13" s="244">
        <v>49</v>
      </c>
      <c r="AZ13" s="244">
        <v>50</v>
      </c>
      <c r="BA13" s="244">
        <v>51</v>
      </c>
      <c r="BB13" s="244">
        <v>52</v>
      </c>
      <c r="BC13" s="244">
        <v>53</v>
      </c>
      <c r="BD13" s="244">
        <v>54</v>
      </c>
      <c r="BE13" s="244">
        <v>55</v>
      </c>
      <c r="BF13" s="244">
        <v>56</v>
      </c>
      <c r="BG13" s="244">
        <v>57</v>
      </c>
      <c r="BH13" s="244">
        <v>58</v>
      </c>
      <c r="BI13" s="244">
        <v>59</v>
      </c>
      <c r="BJ13" s="244">
        <v>60</v>
      </c>
      <c r="BK13" s="244">
        <v>61</v>
      </c>
      <c r="BL13" s="244">
        <v>62</v>
      </c>
      <c r="BM13" s="244">
        <v>63</v>
      </c>
      <c r="BN13" s="244">
        <v>64</v>
      </c>
      <c r="BO13" s="244">
        <v>65</v>
      </c>
      <c r="BP13" s="244">
        <v>66</v>
      </c>
      <c r="BQ13" s="244">
        <v>67</v>
      </c>
      <c r="BR13" s="244">
        <v>68</v>
      </c>
      <c r="BS13" s="244">
        <v>69</v>
      </c>
      <c r="BT13" s="244">
        <v>70</v>
      </c>
      <c r="BU13" s="244">
        <v>71</v>
      </c>
      <c r="BV13" s="244">
        <v>72</v>
      </c>
      <c r="BW13" s="244">
        <v>73</v>
      </c>
      <c r="BX13" s="244">
        <v>74</v>
      </c>
      <c r="BY13" s="244">
        <v>75</v>
      </c>
      <c r="BZ13" s="244">
        <v>76</v>
      </c>
      <c r="CA13" s="244">
        <v>77</v>
      </c>
      <c r="CB13" s="244">
        <v>78</v>
      </c>
      <c r="CC13" s="244">
        <v>79</v>
      </c>
      <c r="CD13" s="244">
        <v>80</v>
      </c>
      <c r="CE13" s="244">
        <v>81</v>
      </c>
      <c r="CF13" s="244">
        <v>82</v>
      </c>
      <c r="CG13" s="244">
        <v>83</v>
      </c>
      <c r="CH13" s="244">
        <v>84</v>
      </c>
      <c r="CI13" s="244">
        <v>85</v>
      </c>
      <c r="CJ13" s="244">
        <v>86</v>
      </c>
      <c r="CK13" s="244">
        <v>87</v>
      </c>
      <c r="CL13" s="244">
        <v>88</v>
      </c>
      <c r="CM13" s="244">
        <v>89</v>
      </c>
      <c r="CN13" s="244">
        <v>90</v>
      </c>
      <c r="CO13" s="244">
        <v>91</v>
      </c>
      <c r="CP13" s="244">
        <v>92</v>
      </c>
      <c r="CQ13" s="244">
        <v>93</v>
      </c>
      <c r="CR13" s="244">
        <v>94</v>
      </c>
      <c r="CS13" s="244">
        <v>95</v>
      </c>
      <c r="CT13" s="244">
        <v>96</v>
      </c>
      <c r="CU13" s="244">
        <v>97</v>
      </c>
      <c r="CV13" s="244">
        <v>98</v>
      </c>
      <c r="CW13" s="244">
        <v>99</v>
      </c>
      <c r="CX13" s="244">
        <v>100</v>
      </c>
      <c r="CY13" s="244">
        <v>101</v>
      </c>
      <c r="CZ13" s="244">
        <v>102</v>
      </c>
      <c r="DA13" s="244">
        <v>103</v>
      </c>
      <c r="DB13" s="244">
        <v>104</v>
      </c>
      <c r="DC13" s="244">
        <v>105</v>
      </c>
      <c r="DD13" s="244">
        <v>106</v>
      </c>
      <c r="DE13" s="244">
        <v>107</v>
      </c>
      <c r="DF13" s="244">
        <v>108</v>
      </c>
      <c r="DG13" s="244">
        <v>109</v>
      </c>
      <c r="DH13" s="244">
        <v>110</v>
      </c>
      <c r="DI13" s="244">
        <v>111</v>
      </c>
      <c r="DJ13" s="244">
        <v>112</v>
      </c>
      <c r="DK13" s="244">
        <v>113</v>
      </c>
      <c r="DL13" s="244">
        <v>114</v>
      </c>
      <c r="DM13" s="244">
        <v>115</v>
      </c>
      <c r="DN13" s="244">
        <v>116</v>
      </c>
      <c r="DO13" s="244">
        <v>117</v>
      </c>
      <c r="DP13" s="244">
        <v>118</v>
      </c>
      <c r="DQ13" s="244">
        <v>119</v>
      </c>
      <c r="DR13" s="244">
        <v>120</v>
      </c>
      <c r="DS13" s="244">
        <v>121</v>
      </c>
      <c r="DT13" s="244">
        <v>122</v>
      </c>
      <c r="DU13" s="244">
        <v>123</v>
      </c>
      <c r="DV13" s="244">
        <v>124</v>
      </c>
      <c r="DW13" s="244">
        <v>125</v>
      </c>
      <c r="DX13" s="244">
        <v>126</v>
      </c>
      <c r="DY13" s="244">
        <v>127</v>
      </c>
      <c r="DZ13" s="244">
        <v>128</v>
      </c>
      <c r="EA13" s="244">
        <v>129</v>
      </c>
      <c r="EB13" s="244">
        <v>130</v>
      </c>
      <c r="EC13" s="244">
        <v>131</v>
      </c>
      <c r="ED13" s="244">
        <v>132</v>
      </c>
      <c r="EE13" s="244">
        <v>133</v>
      </c>
      <c r="EF13" s="244">
        <v>134</v>
      </c>
      <c r="EG13" s="244">
        <v>135</v>
      </c>
      <c r="EH13" s="244">
        <v>136</v>
      </c>
      <c r="EI13" s="244">
        <v>137</v>
      </c>
      <c r="EJ13" s="244">
        <v>138</v>
      </c>
      <c r="EK13" s="244">
        <v>139</v>
      </c>
      <c r="EL13" s="244">
        <v>140</v>
      </c>
      <c r="EM13" s="244">
        <v>141</v>
      </c>
      <c r="EN13" s="244">
        <v>142</v>
      </c>
      <c r="EO13" s="244">
        <v>143</v>
      </c>
      <c r="EP13" s="244">
        <v>144</v>
      </c>
      <c r="EQ13" s="244">
        <v>145</v>
      </c>
      <c r="ER13" s="244">
        <v>146</v>
      </c>
      <c r="ES13" s="244">
        <v>147</v>
      </c>
    </row>
    <row r="14" spans="1:149" customFormat="1" ht="24" customHeight="1" thickBot="1" x14ac:dyDescent="0.35">
      <c r="B14" s="498" t="s">
        <v>11</v>
      </c>
      <c r="C14" s="499"/>
      <c r="D14" s="499"/>
      <c r="E14" s="499"/>
      <c r="F14" s="500"/>
      <c r="G14" s="507" t="s">
        <v>12</v>
      </c>
      <c r="H14" s="508"/>
      <c r="I14" s="508"/>
      <c r="J14" s="508"/>
      <c r="K14" s="508"/>
      <c r="L14" s="508"/>
      <c r="M14" s="508"/>
      <c r="N14" s="508"/>
      <c r="O14" s="508"/>
      <c r="P14" s="508"/>
      <c r="Q14" s="508"/>
      <c r="R14" s="508"/>
      <c r="S14" s="508"/>
      <c r="T14" s="508"/>
      <c r="U14" s="508"/>
      <c r="V14" s="508"/>
      <c r="W14" s="508"/>
      <c r="X14" s="508"/>
      <c r="Y14" s="508"/>
      <c r="Z14" s="508"/>
      <c r="AA14" s="508"/>
      <c r="AB14" s="508"/>
      <c r="AC14" s="508"/>
      <c r="AD14" s="508"/>
      <c r="AE14" s="458"/>
      <c r="AF14" s="458"/>
      <c r="AG14" s="458"/>
      <c r="AH14" s="458"/>
      <c r="AI14" s="458"/>
      <c r="AJ14" s="516" t="s">
        <v>13</v>
      </c>
      <c r="AK14" s="517"/>
      <c r="AL14" s="517"/>
      <c r="AM14" s="517"/>
      <c r="AN14" s="517"/>
      <c r="AO14" s="517"/>
      <c r="AP14" s="517"/>
      <c r="AQ14" s="517"/>
      <c r="AR14" s="944" t="s">
        <v>14</v>
      </c>
      <c r="AS14" s="945"/>
      <c r="AT14" s="945"/>
      <c r="AU14" s="945"/>
      <c r="AV14" s="945"/>
      <c r="AW14" s="946"/>
      <c r="AX14" s="854" t="s">
        <v>15</v>
      </c>
      <c r="AY14" s="855"/>
      <c r="AZ14" s="855"/>
      <c r="BA14" s="855"/>
      <c r="BB14" s="855"/>
      <c r="BC14" s="855"/>
      <c r="BD14" s="855"/>
      <c r="BE14" s="855"/>
      <c r="BF14" s="855"/>
      <c r="BG14" s="855"/>
      <c r="BH14" s="856"/>
      <c r="BI14" s="856"/>
      <c r="BJ14" s="856"/>
      <c r="BK14" s="856"/>
      <c r="BL14" s="856"/>
      <c r="BM14" s="856"/>
      <c r="BN14" s="856"/>
      <c r="BO14" s="856"/>
      <c r="BP14" s="857"/>
      <c r="BQ14" s="469" t="s">
        <v>16</v>
      </c>
      <c r="BR14" s="470"/>
      <c r="BS14" s="470"/>
      <c r="BT14" s="470"/>
      <c r="BU14" s="470"/>
      <c r="BV14" s="470"/>
      <c r="BW14" s="470"/>
      <c r="BX14" s="470"/>
      <c r="BY14" s="470"/>
      <c r="BZ14" s="470"/>
      <c r="CA14" s="470"/>
      <c r="CB14" s="470"/>
      <c r="CC14" s="470"/>
      <c r="CD14" s="470"/>
      <c r="CE14" s="470"/>
      <c r="CF14" s="470"/>
      <c r="CG14" s="470"/>
      <c r="CH14" s="470"/>
      <c r="CI14" s="470"/>
      <c r="CJ14" s="471"/>
      <c r="CK14" s="561" t="s">
        <v>785</v>
      </c>
      <c r="CL14" s="562"/>
      <c r="CM14" s="562"/>
      <c r="CN14" s="562"/>
      <c r="CO14" s="562"/>
      <c r="CP14" s="562"/>
      <c r="CQ14" s="562"/>
      <c r="CR14" s="562"/>
      <c r="CS14" s="562"/>
      <c r="CT14" s="562"/>
      <c r="CU14" s="562"/>
      <c r="CV14" s="562"/>
      <c r="CW14" s="562"/>
      <c r="CX14" s="562"/>
      <c r="CY14" s="562"/>
      <c r="CZ14" s="562"/>
      <c r="DA14" s="562"/>
      <c r="DB14" s="562"/>
      <c r="DC14" s="562"/>
      <c r="DD14" s="563"/>
      <c r="DE14" s="518" t="s">
        <v>17</v>
      </c>
      <c r="DF14" s="519"/>
      <c r="DG14" s="519"/>
      <c r="DH14" s="519"/>
      <c r="DI14" s="519"/>
      <c r="DJ14" s="519"/>
      <c r="DK14" s="519"/>
      <c r="DL14" s="519"/>
      <c r="DM14" s="519"/>
      <c r="DN14" s="519"/>
      <c r="DO14" s="519"/>
      <c r="DP14" s="519"/>
      <c r="DQ14" s="519"/>
      <c r="DR14" s="519"/>
      <c r="DS14" s="519"/>
      <c r="DT14" s="519"/>
      <c r="DU14" s="519"/>
      <c r="DV14" s="519"/>
      <c r="DW14" s="519"/>
      <c r="DX14" s="519"/>
      <c r="DY14" s="519"/>
      <c r="DZ14" s="519"/>
      <c r="EA14" s="519"/>
      <c r="EB14" s="519"/>
      <c r="EC14" s="519"/>
      <c r="ED14" s="520"/>
      <c r="EE14" s="858" t="s">
        <v>822</v>
      </c>
      <c r="EF14" s="859"/>
      <c r="EG14" s="859"/>
      <c r="EH14" s="859"/>
      <c r="EI14" s="859"/>
      <c r="EJ14" s="859"/>
      <c r="EK14" s="859"/>
      <c r="EL14" s="859"/>
      <c r="EM14" s="859"/>
      <c r="EN14" s="859"/>
      <c r="EO14" s="859"/>
      <c r="EP14" s="859"/>
      <c r="EQ14" s="859"/>
      <c r="ER14" s="859"/>
      <c r="ES14" s="859"/>
    </row>
    <row r="15" spans="1:149" customFormat="1" ht="19.5" customHeight="1" thickBot="1" x14ac:dyDescent="0.3">
      <c r="B15" s="501"/>
      <c r="C15" s="502"/>
      <c r="D15" s="502"/>
      <c r="E15" s="502"/>
      <c r="F15" s="503"/>
      <c r="G15" s="509"/>
      <c r="H15" s="510"/>
      <c r="I15" s="510"/>
      <c r="J15" s="510"/>
      <c r="K15" s="510"/>
      <c r="L15" s="510"/>
      <c r="M15" s="510"/>
      <c r="N15" s="510"/>
      <c r="O15" s="510"/>
      <c r="P15" s="510"/>
      <c r="Q15" s="510"/>
      <c r="R15" s="510"/>
      <c r="S15" s="510"/>
      <c r="T15" s="510"/>
      <c r="U15" s="510"/>
      <c r="V15" s="510"/>
      <c r="W15" s="510"/>
      <c r="X15" s="510"/>
      <c r="Y15" s="510"/>
      <c r="Z15" s="510"/>
      <c r="AA15" s="510"/>
      <c r="AB15" s="510"/>
      <c r="AC15" s="510"/>
      <c r="AD15" s="510"/>
      <c r="AE15" s="459"/>
      <c r="AF15" s="459"/>
      <c r="AG15" s="459"/>
      <c r="AH15" s="459"/>
      <c r="AI15" s="459"/>
      <c r="AJ15" s="489" t="s">
        <v>18</v>
      </c>
      <c r="AK15" s="521" t="s">
        <v>19</v>
      </c>
      <c r="AL15" s="492" t="s">
        <v>20</v>
      </c>
      <c r="AM15" s="492" t="s">
        <v>21</v>
      </c>
      <c r="AN15" s="524" t="s">
        <v>22</v>
      </c>
      <c r="AO15" s="527" t="s">
        <v>23</v>
      </c>
      <c r="AP15" s="528"/>
      <c r="AQ15" s="528"/>
      <c r="AR15" s="947"/>
      <c r="AS15" s="948"/>
      <c r="AT15" s="948"/>
      <c r="AU15" s="948"/>
      <c r="AV15" s="948"/>
      <c r="AW15" s="949"/>
      <c r="AX15" s="860" t="s">
        <v>823</v>
      </c>
      <c r="AY15" s="861"/>
      <c r="AZ15" s="861"/>
      <c r="BA15" s="861"/>
      <c r="BB15" s="861"/>
      <c r="BC15" s="861"/>
      <c r="BD15" s="861"/>
      <c r="BE15" s="861"/>
      <c r="BF15" s="861"/>
      <c r="BG15" s="861"/>
      <c r="BH15" s="861"/>
      <c r="BI15" s="861"/>
      <c r="BJ15" s="861"/>
      <c r="BK15" s="861"/>
      <c r="BL15" s="861"/>
      <c r="BM15" s="862"/>
      <c r="BN15" s="863" t="s">
        <v>824</v>
      </c>
      <c r="BO15" s="864"/>
      <c r="BP15" s="865"/>
      <c r="BQ15" s="866" t="s">
        <v>825</v>
      </c>
      <c r="BR15" s="866"/>
      <c r="BS15" s="866"/>
      <c r="BT15" s="866"/>
      <c r="BU15" s="866"/>
      <c r="BV15" s="866"/>
      <c r="BW15" s="866"/>
      <c r="BX15" s="866"/>
      <c r="BY15" s="867"/>
      <c r="BZ15" s="860" t="s">
        <v>826</v>
      </c>
      <c r="CA15" s="861"/>
      <c r="CB15" s="861"/>
      <c r="CC15" s="861"/>
      <c r="CD15" s="861"/>
      <c r="CE15" s="861"/>
      <c r="CF15" s="861"/>
      <c r="CG15" s="861"/>
      <c r="CH15" s="861"/>
      <c r="CI15" s="861"/>
      <c r="CJ15" s="868"/>
      <c r="CK15" s="564" t="s">
        <v>786</v>
      </c>
      <c r="CL15" s="564"/>
      <c r="CM15" s="564"/>
      <c r="CN15" s="564"/>
      <c r="CO15" s="564"/>
      <c r="CP15" s="564"/>
      <c r="CQ15" s="564"/>
      <c r="CR15" s="564"/>
      <c r="CS15" s="564"/>
      <c r="CT15" s="564"/>
      <c r="CU15" s="564"/>
      <c r="CV15" s="564" t="s">
        <v>787</v>
      </c>
      <c r="CW15" s="564"/>
      <c r="CX15" s="564"/>
      <c r="CY15" s="564"/>
      <c r="CZ15" s="564"/>
      <c r="DA15" s="564"/>
      <c r="DB15" s="564"/>
      <c r="DC15" s="564"/>
      <c r="DD15" s="564"/>
      <c r="DE15" s="529" t="s">
        <v>25</v>
      </c>
      <c r="DF15" s="531" t="s">
        <v>26</v>
      </c>
      <c r="DG15" s="532"/>
      <c r="DH15" s="472" t="s">
        <v>27</v>
      </c>
      <c r="DI15" s="472"/>
      <c r="DJ15" s="472"/>
      <c r="DK15" s="535"/>
      <c r="DL15" s="536" t="s">
        <v>28</v>
      </c>
      <c r="DM15" s="472"/>
      <c r="DN15" s="472"/>
      <c r="DO15" s="472"/>
      <c r="DP15" s="472"/>
      <c r="DQ15" s="472"/>
      <c r="DR15" s="472"/>
      <c r="DS15" s="472"/>
      <c r="DT15" s="535"/>
      <c r="DU15" s="537" t="s">
        <v>29</v>
      </c>
      <c r="DV15" s="537"/>
      <c r="DW15" s="537"/>
      <c r="DX15" s="537"/>
      <c r="DY15" s="538"/>
      <c r="DZ15" s="539" t="s">
        <v>30</v>
      </c>
      <c r="EA15" s="540"/>
      <c r="EB15" s="540"/>
      <c r="EC15" s="543" t="s">
        <v>31</v>
      </c>
      <c r="ED15" s="544"/>
      <c r="EE15" s="870" t="s">
        <v>827</v>
      </c>
      <c r="EF15" s="870"/>
      <c r="EG15" s="870"/>
      <c r="EH15" s="870"/>
      <c r="EI15" s="870"/>
      <c r="EJ15" s="870" t="s">
        <v>828</v>
      </c>
      <c r="EK15" s="870"/>
      <c r="EL15" s="870"/>
      <c r="EM15" s="870"/>
      <c r="EN15" s="870"/>
      <c r="EO15" s="870" t="s">
        <v>829</v>
      </c>
      <c r="EP15" s="870"/>
      <c r="EQ15" s="870"/>
      <c r="ER15" s="870"/>
      <c r="ES15" s="870"/>
    </row>
    <row r="16" spans="1:149" customFormat="1" ht="48" customHeight="1" thickBot="1" x14ac:dyDescent="0.3">
      <c r="B16" s="504"/>
      <c r="C16" s="505"/>
      <c r="D16" s="505"/>
      <c r="E16" s="505"/>
      <c r="F16" s="506"/>
      <c r="G16" s="511" t="s">
        <v>32</v>
      </c>
      <c r="H16" s="511"/>
      <c r="I16" s="512"/>
      <c r="J16" s="513" t="s">
        <v>33</v>
      </c>
      <c r="K16" s="514"/>
      <c r="L16" s="514"/>
      <c r="M16" s="514"/>
      <c r="N16" s="514"/>
      <c r="O16" s="514"/>
      <c r="P16" s="515"/>
      <c r="Q16" s="513" t="s">
        <v>34</v>
      </c>
      <c r="R16" s="514"/>
      <c r="S16" s="514"/>
      <c r="T16" s="514"/>
      <c r="U16" s="514"/>
      <c r="V16" s="514"/>
      <c r="W16" s="287"/>
      <c r="X16" s="513" t="s">
        <v>35</v>
      </c>
      <c r="Y16" s="514"/>
      <c r="Z16" s="514"/>
      <c r="AA16" s="514"/>
      <c r="AB16" s="514"/>
      <c r="AC16" s="514"/>
      <c r="AD16" s="514"/>
      <c r="AE16" s="565" t="s">
        <v>814</v>
      </c>
      <c r="AF16" s="566"/>
      <c r="AG16" s="567" t="s">
        <v>815</v>
      </c>
      <c r="AH16" s="568"/>
      <c r="AI16" s="566"/>
      <c r="AJ16" s="490"/>
      <c r="AK16" s="522"/>
      <c r="AL16" s="492"/>
      <c r="AM16" s="492"/>
      <c r="AN16" s="525"/>
      <c r="AO16" s="496" t="s">
        <v>36</v>
      </c>
      <c r="AP16" s="547" t="s">
        <v>37</v>
      </c>
      <c r="AQ16" s="494" t="s">
        <v>38</v>
      </c>
      <c r="AR16" s="940" t="s">
        <v>24</v>
      </c>
      <c r="AS16" s="941"/>
      <c r="AT16" s="942" t="s">
        <v>772</v>
      </c>
      <c r="AU16" s="943"/>
      <c r="AV16" s="942" t="s">
        <v>773</v>
      </c>
      <c r="AW16" s="943"/>
      <c r="AX16" s="871" t="s">
        <v>830</v>
      </c>
      <c r="AY16" s="872"/>
      <c r="AZ16" s="872"/>
      <c r="BA16" s="872"/>
      <c r="BB16" s="873"/>
      <c r="BC16" s="874" t="s">
        <v>831</v>
      </c>
      <c r="BD16" s="875"/>
      <c r="BE16" s="875"/>
      <c r="BF16" s="875"/>
      <c r="BG16" s="876"/>
      <c r="BH16" s="869" t="s">
        <v>774</v>
      </c>
      <c r="BI16" s="869"/>
      <c r="BJ16" s="869"/>
      <c r="BK16" s="869" t="s">
        <v>775</v>
      </c>
      <c r="BL16" s="869"/>
      <c r="BM16" s="877"/>
      <c r="BN16" s="878"/>
      <c r="BO16" s="879"/>
      <c r="BP16" s="880"/>
      <c r="BQ16" s="881" t="s">
        <v>832</v>
      </c>
      <c r="BR16" s="882"/>
      <c r="BS16" s="882"/>
      <c r="BT16" s="882"/>
      <c r="BU16" s="882"/>
      <c r="BV16" s="882" t="s">
        <v>833</v>
      </c>
      <c r="BW16" s="882"/>
      <c r="BX16" s="882"/>
      <c r="BY16" s="882"/>
      <c r="BZ16" s="883" t="s">
        <v>834</v>
      </c>
      <c r="CA16" s="884"/>
      <c r="CB16" s="884"/>
      <c r="CC16" s="885"/>
      <c r="CD16" s="886"/>
      <c r="CE16" s="887"/>
      <c r="CF16" s="888" t="s">
        <v>835</v>
      </c>
      <c r="CG16" s="889"/>
      <c r="CH16" s="889"/>
      <c r="CI16" s="889"/>
      <c r="CJ16" s="890"/>
      <c r="CK16" s="891" t="s">
        <v>788</v>
      </c>
      <c r="CL16" s="892" t="s">
        <v>789</v>
      </c>
      <c r="CM16" s="892" t="s">
        <v>790</v>
      </c>
      <c r="CN16" s="892" t="s">
        <v>791</v>
      </c>
      <c r="CO16" s="892" t="s">
        <v>792</v>
      </c>
      <c r="CP16" s="893" t="s">
        <v>793</v>
      </c>
      <c r="CQ16" s="894" t="s">
        <v>794</v>
      </c>
      <c r="CR16" s="895" t="s">
        <v>795</v>
      </c>
      <c r="CS16" s="896" t="s">
        <v>796</v>
      </c>
      <c r="CT16" s="897" t="s">
        <v>797</v>
      </c>
      <c r="CU16" s="898" t="s">
        <v>798</v>
      </c>
      <c r="CV16" s="899" t="s">
        <v>836</v>
      </c>
      <c r="CW16" s="900" t="s">
        <v>799</v>
      </c>
      <c r="CX16" s="900" t="s">
        <v>800</v>
      </c>
      <c r="CY16" s="900" t="s">
        <v>801</v>
      </c>
      <c r="CZ16" s="900" t="s">
        <v>802</v>
      </c>
      <c r="DA16" s="900" t="s">
        <v>803</v>
      </c>
      <c r="DB16" s="900" t="s">
        <v>804</v>
      </c>
      <c r="DC16" s="900" t="s">
        <v>805</v>
      </c>
      <c r="DD16" s="900" t="s">
        <v>806</v>
      </c>
      <c r="DE16" s="530"/>
      <c r="DF16" s="533"/>
      <c r="DG16" s="534"/>
      <c r="DH16" s="552" t="s">
        <v>28</v>
      </c>
      <c r="DI16" s="553"/>
      <c r="DJ16" s="554" t="s">
        <v>29</v>
      </c>
      <c r="DK16" s="555"/>
      <c r="DL16" s="556" t="s">
        <v>40</v>
      </c>
      <c r="DM16" s="557"/>
      <c r="DN16" s="558"/>
      <c r="DO16" s="559" t="s">
        <v>41</v>
      </c>
      <c r="DP16" s="559"/>
      <c r="DQ16" s="559"/>
      <c r="DR16" s="559"/>
      <c r="DS16" s="559"/>
      <c r="DT16" s="560"/>
      <c r="DU16" s="550" t="s">
        <v>42</v>
      </c>
      <c r="DV16" s="551"/>
      <c r="DW16" s="549" t="s">
        <v>43</v>
      </c>
      <c r="DX16" s="550"/>
      <c r="DY16" s="551"/>
      <c r="DZ16" s="541"/>
      <c r="EA16" s="542"/>
      <c r="EB16" s="542"/>
      <c r="EC16" s="545"/>
      <c r="ED16" s="546"/>
      <c r="EE16" s="870"/>
      <c r="EF16" s="870"/>
      <c r="EG16" s="870"/>
      <c r="EH16" s="870"/>
      <c r="EI16" s="870"/>
      <c r="EJ16" s="870"/>
      <c r="EK16" s="870"/>
      <c r="EL16" s="870"/>
      <c r="EM16" s="870"/>
      <c r="EN16" s="870"/>
      <c r="EO16" s="870"/>
      <c r="EP16" s="870"/>
      <c r="EQ16" s="870"/>
      <c r="ER16" s="870"/>
      <c r="ES16" s="870"/>
    </row>
    <row r="17" spans="2:150" customFormat="1" ht="125.85" customHeight="1" thickBot="1" x14ac:dyDescent="0.3">
      <c r="B17" s="288" t="s">
        <v>44</v>
      </c>
      <c r="C17" s="289" t="s">
        <v>45</v>
      </c>
      <c r="D17" s="290" t="s">
        <v>46</v>
      </c>
      <c r="E17" s="290" t="s">
        <v>47</v>
      </c>
      <c r="F17" s="291" t="s">
        <v>48</v>
      </c>
      <c r="G17" s="453" t="s">
        <v>49</v>
      </c>
      <c r="H17" s="454" t="s">
        <v>821</v>
      </c>
      <c r="I17" s="453" t="s">
        <v>50</v>
      </c>
      <c r="J17" s="455" t="s">
        <v>51</v>
      </c>
      <c r="K17" s="456" t="s">
        <v>52</v>
      </c>
      <c r="L17" s="456" t="s">
        <v>53</v>
      </c>
      <c r="M17" s="456" t="s">
        <v>54</v>
      </c>
      <c r="N17" s="456" t="s">
        <v>55</v>
      </c>
      <c r="O17" s="456" t="s">
        <v>56</v>
      </c>
      <c r="P17" s="457" t="s">
        <v>57</v>
      </c>
      <c r="Q17" s="455" t="s">
        <v>51</v>
      </c>
      <c r="R17" s="456" t="s">
        <v>52</v>
      </c>
      <c r="S17" s="456" t="s">
        <v>53</v>
      </c>
      <c r="T17" s="456" t="s">
        <v>54</v>
      </c>
      <c r="U17" s="456" t="s">
        <v>55</v>
      </c>
      <c r="V17" s="456" t="s">
        <v>56</v>
      </c>
      <c r="W17" s="457" t="s">
        <v>57</v>
      </c>
      <c r="X17" s="455" t="s">
        <v>51</v>
      </c>
      <c r="Y17" s="456" t="s">
        <v>52</v>
      </c>
      <c r="Z17" s="456" t="s">
        <v>53</v>
      </c>
      <c r="AA17" s="456" t="s">
        <v>54</v>
      </c>
      <c r="AB17" s="456" t="s">
        <v>55</v>
      </c>
      <c r="AC17" s="456" t="s">
        <v>56</v>
      </c>
      <c r="AD17" s="452" t="s">
        <v>57</v>
      </c>
      <c r="AE17" s="467" t="s">
        <v>816</v>
      </c>
      <c r="AF17" s="468" t="s">
        <v>815</v>
      </c>
      <c r="AG17" s="468" t="s">
        <v>817</v>
      </c>
      <c r="AH17" s="468" t="s">
        <v>818</v>
      </c>
      <c r="AI17" s="468" t="s">
        <v>819</v>
      </c>
      <c r="AJ17" s="491"/>
      <c r="AK17" s="523"/>
      <c r="AL17" s="493"/>
      <c r="AM17" s="493"/>
      <c r="AN17" s="526"/>
      <c r="AO17" s="497"/>
      <c r="AP17" s="548"/>
      <c r="AQ17" s="495"/>
      <c r="AR17" s="463" t="s">
        <v>59</v>
      </c>
      <c r="AS17" s="464" t="s">
        <v>58</v>
      </c>
      <c r="AT17" s="465" t="s">
        <v>59</v>
      </c>
      <c r="AU17" s="333" t="s">
        <v>58</v>
      </c>
      <c r="AV17" s="466" t="s">
        <v>59</v>
      </c>
      <c r="AW17" s="333" t="s">
        <v>58</v>
      </c>
      <c r="AX17" s="901" t="s">
        <v>39</v>
      </c>
      <c r="AY17" s="902" t="s">
        <v>60</v>
      </c>
      <c r="AZ17" s="902" t="s">
        <v>61</v>
      </c>
      <c r="BA17" s="902" t="s">
        <v>62</v>
      </c>
      <c r="BB17" s="903" t="s">
        <v>63</v>
      </c>
      <c r="BC17" s="902" t="s">
        <v>64</v>
      </c>
      <c r="BD17" s="902" t="s">
        <v>65</v>
      </c>
      <c r="BE17" s="902" t="s">
        <v>66</v>
      </c>
      <c r="BF17" s="902" t="s">
        <v>67</v>
      </c>
      <c r="BG17" s="903" t="s">
        <v>68</v>
      </c>
      <c r="BH17" s="904" t="s">
        <v>776</v>
      </c>
      <c r="BI17" s="902" t="s">
        <v>777</v>
      </c>
      <c r="BJ17" s="902" t="s">
        <v>778</v>
      </c>
      <c r="BK17" s="903" t="s">
        <v>779</v>
      </c>
      <c r="BL17" s="902" t="s">
        <v>780</v>
      </c>
      <c r="BM17" s="902" t="s">
        <v>781</v>
      </c>
      <c r="BN17" s="903" t="s">
        <v>782</v>
      </c>
      <c r="BO17" s="902" t="s">
        <v>783</v>
      </c>
      <c r="BP17" s="905" t="s">
        <v>784</v>
      </c>
      <c r="BQ17" s="906" t="s">
        <v>837</v>
      </c>
      <c r="BR17" s="907" t="s">
        <v>60</v>
      </c>
      <c r="BS17" s="907" t="s">
        <v>61</v>
      </c>
      <c r="BT17" s="907" t="s">
        <v>62</v>
      </c>
      <c r="BU17" s="908" t="s">
        <v>63</v>
      </c>
      <c r="BV17" s="909" t="s">
        <v>812</v>
      </c>
      <c r="BW17" s="909" t="s">
        <v>813</v>
      </c>
      <c r="BX17" s="909" t="s">
        <v>75</v>
      </c>
      <c r="BY17" s="910" t="s">
        <v>76</v>
      </c>
      <c r="BZ17" s="911" t="s">
        <v>69</v>
      </c>
      <c r="CA17" s="912" t="s">
        <v>70</v>
      </c>
      <c r="CB17" s="912" t="s">
        <v>71</v>
      </c>
      <c r="CC17" s="913" t="s">
        <v>72</v>
      </c>
      <c r="CD17" s="909" t="s">
        <v>73</v>
      </c>
      <c r="CE17" s="913" t="s">
        <v>74</v>
      </c>
      <c r="CF17" s="909" t="s">
        <v>807</v>
      </c>
      <c r="CG17" s="909" t="s">
        <v>808</v>
      </c>
      <c r="CH17" s="909" t="s">
        <v>809</v>
      </c>
      <c r="CI17" s="909" t="s">
        <v>810</v>
      </c>
      <c r="CJ17" s="909" t="s">
        <v>811</v>
      </c>
      <c r="CK17" s="914"/>
      <c r="CL17" s="915"/>
      <c r="CM17" s="915"/>
      <c r="CN17" s="915"/>
      <c r="CO17" s="915"/>
      <c r="CP17" s="916"/>
      <c r="CQ17" s="917"/>
      <c r="CR17" s="918"/>
      <c r="CS17" s="919"/>
      <c r="CT17" s="920"/>
      <c r="CU17" s="921"/>
      <c r="CV17" s="922"/>
      <c r="CW17" s="923"/>
      <c r="CX17" s="923"/>
      <c r="CY17" s="923"/>
      <c r="CZ17" s="923"/>
      <c r="DA17" s="923"/>
      <c r="DB17" s="923"/>
      <c r="DC17" s="923"/>
      <c r="DD17" s="923"/>
      <c r="DE17" s="332" t="s">
        <v>77</v>
      </c>
      <c r="DF17" s="357" t="s">
        <v>78</v>
      </c>
      <c r="DG17" s="358" t="s">
        <v>79</v>
      </c>
      <c r="DH17" s="359" t="s">
        <v>80</v>
      </c>
      <c r="DI17" s="360" t="s">
        <v>81</v>
      </c>
      <c r="DJ17" s="924" t="s">
        <v>82</v>
      </c>
      <c r="DK17" s="925" t="s">
        <v>43</v>
      </c>
      <c r="DL17" s="926" t="s">
        <v>838</v>
      </c>
      <c r="DM17" s="927" t="s">
        <v>839</v>
      </c>
      <c r="DN17" s="928" t="s">
        <v>840</v>
      </c>
      <c r="DO17" s="929" t="s">
        <v>83</v>
      </c>
      <c r="DP17" s="930" t="s">
        <v>14</v>
      </c>
      <c r="DQ17" s="930" t="s">
        <v>84</v>
      </c>
      <c r="DR17" s="930" t="s">
        <v>85</v>
      </c>
      <c r="DS17" s="930" t="s">
        <v>86</v>
      </c>
      <c r="DT17" s="931" t="s">
        <v>87</v>
      </c>
      <c r="DU17" s="932" t="s">
        <v>841</v>
      </c>
      <c r="DV17" s="933" t="s">
        <v>842</v>
      </c>
      <c r="DW17" s="932" t="s">
        <v>843</v>
      </c>
      <c r="DX17" s="934" t="s">
        <v>844</v>
      </c>
      <c r="DY17" s="928" t="s">
        <v>845</v>
      </c>
      <c r="DZ17" s="935" t="s">
        <v>88</v>
      </c>
      <c r="EA17" s="936" t="s">
        <v>89</v>
      </c>
      <c r="EB17" s="937" t="s">
        <v>90</v>
      </c>
      <c r="EC17" s="938" t="s">
        <v>91</v>
      </c>
      <c r="ED17" s="939" t="s">
        <v>92</v>
      </c>
      <c r="EE17" s="952" t="s">
        <v>846</v>
      </c>
      <c r="EF17" s="952" t="s">
        <v>847</v>
      </c>
      <c r="EG17" s="952" t="s">
        <v>848</v>
      </c>
      <c r="EH17" s="952" t="s">
        <v>849</v>
      </c>
      <c r="EI17" s="952" t="s">
        <v>850</v>
      </c>
      <c r="EJ17" s="952" t="s">
        <v>851</v>
      </c>
      <c r="EK17" s="952" t="s">
        <v>852</v>
      </c>
      <c r="EL17" s="952" t="s">
        <v>853</v>
      </c>
      <c r="EM17" s="952" t="s">
        <v>854</v>
      </c>
      <c r="EN17" s="952" t="s">
        <v>855</v>
      </c>
      <c r="EO17" s="953" t="s">
        <v>856</v>
      </c>
      <c r="EP17" s="952" t="s">
        <v>857</v>
      </c>
      <c r="EQ17" s="952" t="s">
        <v>858</v>
      </c>
      <c r="ER17" s="952" t="s">
        <v>859</v>
      </c>
      <c r="ES17" s="952" t="s">
        <v>860</v>
      </c>
    </row>
    <row r="18" spans="2:150" customFormat="1" ht="15" customHeight="1" x14ac:dyDescent="0.25">
      <c r="B18" s="292"/>
      <c r="C18" s="293">
        <f>COUNTA(C19:C61)</f>
        <v>0</v>
      </c>
      <c r="D18" s="293">
        <f>COUNTA(D19:D61)</f>
        <v>0</v>
      </c>
      <c r="E18" s="293">
        <f>COUNTA(E19:E61)</f>
        <v>0</v>
      </c>
      <c r="F18" s="293"/>
      <c r="G18" s="293">
        <f t="shared" ref="G18:AL18" si="0">SUM(G19:G61)</f>
        <v>0</v>
      </c>
      <c r="H18" s="293">
        <f t="shared" si="0"/>
        <v>0</v>
      </c>
      <c r="I18" s="293">
        <f t="shared" si="0"/>
        <v>0</v>
      </c>
      <c r="J18" s="293">
        <f t="shared" si="0"/>
        <v>0</v>
      </c>
      <c r="K18" s="293">
        <f t="shared" si="0"/>
        <v>0</v>
      </c>
      <c r="L18" s="293">
        <f t="shared" si="0"/>
        <v>0</v>
      </c>
      <c r="M18" s="293">
        <f t="shared" si="0"/>
        <v>0</v>
      </c>
      <c r="N18" s="293">
        <f t="shared" si="0"/>
        <v>0</v>
      </c>
      <c r="O18" s="293">
        <f t="shared" si="0"/>
        <v>0</v>
      </c>
      <c r="P18" s="293">
        <f t="shared" si="0"/>
        <v>0</v>
      </c>
      <c r="Q18" s="293">
        <f t="shared" si="0"/>
        <v>0</v>
      </c>
      <c r="R18" s="293">
        <f t="shared" si="0"/>
        <v>0</v>
      </c>
      <c r="S18" s="293">
        <f t="shared" si="0"/>
        <v>0</v>
      </c>
      <c r="T18" s="293">
        <f t="shared" si="0"/>
        <v>0</v>
      </c>
      <c r="U18" s="293">
        <f t="shared" si="0"/>
        <v>0</v>
      </c>
      <c r="V18" s="293">
        <f t="shared" si="0"/>
        <v>0</v>
      </c>
      <c r="W18" s="293">
        <f t="shared" si="0"/>
        <v>0</v>
      </c>
      <c r="X18" s="293">
        <f t="shared" si="0"/>
        <v>0</v>
      </c>
      <c r="Y18" s="293">
        <f t="shared" si="0"/>
        <v>0</v>
      </c>
      <c r="Z18" s="293">
        <f t="shared" si="0"/>
        <v>0</v>
      </c>
      <c r="AA18" s="293">
        <f t="shared" si="0"/>
        <v>0</v>
      </c>
      <c r="AB18" s="293">
        <f t="shared" si="0"/>
        <v>0</v>
      </c>
      <c r="AC18" s="293">
        <f t="shared" si="0"/>
        <v>0</v>
      </c>
      <c r="AD18" s="293">
        <f t="shared" si="0"/>
        <v>0</v>
      </c>
      <c r="AE18" s="293">
        <f t="shared" si="0"/>
        <v>0</v>
      </c>
      <c r="AF18" s="293">
        <f t="shared" si="0"/>
        <v>0</v>
      </c>
      <c r="AG18" s="293">
        <f t="shared" si="0"/>
        <v>0</v>
      </c>
      <c r="AH18" s="293">
        <f t="shared" si="0"/>
        <v>0</v>
      </c>
      <c r="AI18" s="293">
        <f t="shared" si="0"/>
        <v>0</v>
      </c>
      <c r="AJ18" s="293">
        <f t="shared" si="0"/>
        <v>0</v>
      </c>
      <c r="AK18" s="293">
        <f t="shared" si="0"/>
        <v>0</v>
      </c>
      <c r="AL18" s="293">
        <f t="shared" si="0"/>
        <v>0</v>
      </c>
      <c r="AM18" s="334" t="str">
        <f>IFERROR(AL18/AK18,"-")</f>
        <v>-</v>
      </c>
      <c r="AN18" s="334" t="str">
        <f>IFERROR(AVERAGE(AN19:AN61),"-")</f>
        <v>-</v>
      </c>
      <c r="AO18" s="335">
        <f>SUM(AO19:AO61)</f>
        <v>0</v>
      </c>
      <c r="AP18" s="293">
        <f>SUM(AP19:AP61)</f>
        <v>0</v>
      </c>
      <c r="AQ18" s="334" t="str">
        <f>IFERROR(AP18/AO18,"-")</f>
        <v>-</v>
      </c>
      <c r="AR18" s="335">
        <f>SUM(AR19:AR61)</f>
        <v>0</v>
      </c>
      <c r="AS18" s="338" t="str">
        <f>IFERROR(AVERAGE(AS19:AS61),"-")</f>
        <v>-</v>
      </c>
      <c r="AT18" s="335">
        <f>SUM(AT19:AT61)</f>
        <v>0</v>
      </c>
      <c r="AU18" s="338" t="str">
        <f>IFERROR(AVERAGE(AU19:AU61),"-")</f>
        <v>-</v>
      </c>
      <c r="AV18" s="335">
        <f>SUM(AV19:AV61)</f>
        <v>0</v>
      </c>
      <c r="AW18" s="338" t="str">
        <f>IFERROR(AVERAGE(AW19:AW61),"-")</f>
        <v>-</v>
      </c>
      <c r="AX18" s="335">
        <f>SUM(AX19:AX61)</f>
        <v>0</v>
      </c>
      <c r="AY18" s="335">
        <f t="shared" ref="AY18:BC18" si="1">SUM(AY19:AY61)</f>
        <v>0</v>
      </c>
      <c r="AZ18" s="335">
        <f t="shared" si="1"/>
        <v>0</v>
      </c>
      <c r="BA18" s="335">
        <f t="shared" si="1"/>
        <v>0</v>
      </c>
      <c r="BB18" s="351" t="str">
        <f>IFERROR(BA18/AZ18,"-")</f>
        <v>-</v>
      </c>
      <c r="BC18" s="335">
        <f t="shared" si="1"/>
        <v>0</v>
      </c>
      <c r="BD18" s="335">
        <f t="shared" ref="BD18" si="2">SUM(BD19:BD61)</f>
        <v>0</v>
      </c>
      <c r="BE18" s="335">
        <f t="shared" ref="BE18" si="3">SUM(BE19:BE61)</f>
        <v>0</v>
      </c>
      <c r="BF18" s="335">
        <f t="shared" ref="BF18:BQ18" si="4">SUM(BF19:BF61)</f>
        <v>0</v>
      </c>
      <c r="BG18" s="351" t="str">
        <f>IFERROR(BF18/BE18,"-")</f>
        <v>-</v>
      </c>
      <c r="BH18" s="335">
        <f t="shared" ref="BH18:BP18" si="5">SUM(BH19:BH61)</f>
        <v>0</v>
      </c>
      <c r="BI18" s="335">
        <f t="shared" si="5"/>
        <v>0</v>
      </c>
      <c r="BJ18" s="335">
        <f t="shared" si="5"/>
        <v>0</v>
      </c>
      <c r="BK18" s="335">
        <f t="shared" si="5"/>
        <v>0</v>
      </c>
      <c r="BL18" s="335">
        <f t="shared" si="5"/>
        <v>0</v>
      </c>
      <c r="BM18" s="335">
        <f t="shared" si="5"/>
        <v>0</v>
      </c>
      <c r="BN18" s="335">
        <f t="shared" si="5"/>
        <v>0</v>
      </c>
      <c r="BO18" s="335">
        <f t="shared" si="5"/>
        <v>0</v>
      </c>
      <c r="BP18" s="335">
        <f t="shared" si="5"/>
        <v>0</v>
      </c>
      <c r="BQ18" s="335">
        <f t="shared" si="4"/>
        <v>0</v>
      </c>
      <c r="BR18" s="335">
        <f t="shared" ref="BR18" si="6">SUM(BR19:BR61)</f>
        <v>0</v>
      </c>
      <c r="BS18" s="335">
        <f t="shared" ref="BS18" si="7">SUM(BS19:BS61)</f>
        <v>0</v>
      </c>
      <c r="BT18" s="335">
        <f t="shared" ref="BT18" si="8">SUM(BT19:BT61)</f>
        <v>0</v>
      </c>
      <c r="BU18" s="351" t="str">
        <f>IFERROR(BT18/BS18,"-")</f>
        <v>-</v>
      </c>
      <c r="BV18" s="335">
        <f t="shared" ref="BV18:BW18" si="9">SUM(BV19:BV61)</f>
        <v>0</v>
      </c>
      <c r="BW18" s="335">
        <f t="shared" si="9"/>
        <v>0</v>
      </c>
      <c r="BX18" s="335">
        <f t="shared" ref="BX18" si="10">SUM(BX19:BX61)</f>
        <v>0</v>
      </c>
      <c r="BY18" s="335">
        <f t="shared" ref="BY18" si="11">SUM(BY19:BY61)</f>
        <v>0</v>
      </c>
      <c r="BZ18" s="335">
        <f t="shared" ref="BZ18:CJ18" si="12">SUM(BZ19:BZ61)</f>
        <v>0</v>
      </c>
      <c r="CA18" s="354" t="str">
        <f>IFERROR(BZ18/BY18,"-")</f>
        <v>-</v>
      </c>
      <c r="CB18" s="335">
        <f t="shared" si="12"/>
        <v>0</v>
      </c>
      <c r="CC18" s="335">
        <f t="shared" si="12"/>
        <v>0</v>
      </c>
      <c r="CD18" s="335">
        <f t="shared" si="12"/>
        <v>0</v>
      </c>
      <c r="CE18" s="335">
        <f t="shared" si="12"/>
        <v>0</v>
      </c>
      <c r="CF18" s="335">
        <f t="shared" si="12"/>
        <v>0</v>
      </c>
      <c r="CG18" s="335">
        <f t="shared" si="12"/>
        <v>0</v>
      </c>
      <c r="CH18" s="335">
        <f t="shared" si="12"/>
        <v>0</v>
      </c>
      <c r="CI18" s="335">
        <f t="shared" si="12"/>
        <v>0</v>
      </c>
      <c r="CJ18" s="335">
        <f t="shared" si="12"/>
        <v>0</v>
      </c>
      <c r="CK18" s="296" t="str">
        <f t="shared" ref="CK18:CQ18" si="13">IFERROR(AVERAGE(CK19:CK61),"-")</f>
        <v>-</v>
      </c>
      <c r="CL18" s="296" t="str">
        <f t="shared" si="13"/>
        <v>-</v>
      </c>
      <c r="CM18" s="296" t="str">
        <f t="shared" si="13"/>
        <v>-</v>
      </c>
      <c r="CN18" s="296" t="str">
        <f t="shared" si="13"/>
        <v>-</v>
      </c>
      <c r="CO18" s="296" t="str">
        <f t="shared" si="13"/>
        <v>-</v>
      </c>
      <c r="CP18" s="296" t="str">
        <f t="shared" si="13"/>
        <v>-</v>
      </c>
      <c r="CQ18" s="296" t="str">
        <f t="shared" si="13"/>
        <v>-</v>
      </c>
      <c r="CR18" s="335" t="str">
        <f>IFERROR(_xlfn.MODE.SNGL(CR19:CR61),"-")</f>
        <v>-</v>
      </c>
      <c r="CS18" s="335" t="str">
        <f t="shared" ref="CS18:CU18" si="14">IFERROR(_xlfn.MODE.SNGL(CS19:CS61),"-")</f>
        <v>-</v>
      </c>
      <c r="CT18" s="335" t="str">
        <f t="shared" si="14"/>
        <v>-</v>
      </c>
      <c r="CU18" s="335" t="str">
        <f t="shared" si="14"/>
        <v>-</v>
      </c>
      <c r="CV18" s="296" t="str">
        <f t="shared" ref="CV18:DD18" si="15">IFERROR(AVERAGE(CV19:CV61),"-")</f>
        <v>-</v>
      </c>
      <c r="CW18" s="296" t="str">
        <f t="shared" si="15"/>
        <v>-</v>
      </c>
      <c r="CX18" s="296" t="str">
        <f t="shared" si="15"/>
        <v>-</v>
      </c>
      <c r="CY18" s="296" t="str">
        <f t="shared" si="15"/>
        <v>-</v>
      </c>
      <c r="CZ18" s="296" t="str">
        <f t="shared" si="15"/>
        <v>-</v>
      </c>
      <c r="DA18" s="296" t="str">
        <f t="shared" si="15"/>
        <v>-</v>
      </c>
      <c r="DB18" s="296" t="str">
        <f t="shared" si="15"/>
        <v>-</v>
      </c>
      <c r="DC18" s="296" t="str">
        <f t="shared" si="15"/>
        <v>-</v>
      </c>
      <c r="DD18" s="296" t="str">
        <f t="shared" si="15"/>
        <v>-</v>
      </c>
      <c r="DE18" s="296" t="str">
        <f>IFERROR(AVERAGE(DE19:DE61),"-")</f>
        <v>-</v>
      </c>
      <c r="DF18" s="296" t="str">
        <f t="shared" ref="DF18:DY18" si="16">IFERROR(AVERAGE(DF19:DF61),"-")</f>
        <v>-</v>
      </c>
      <c r="DG18" s="296" t="str">
        <f t="shared" si="16"/>
        <v>-</v>
      </c>
      <c r="DH18" s="296" t="str">
        <f t="shared" si="16"/>
        <v>-</v>
      </c>
      <c r="DI18" s="296" t="str">
        <f t="shared" si="16"/>
        <v>-</v>
      </c>
      <c r="DJ18" s="296" t="str">
        <f t="shared" si="16"/>
        <v>-</v>
      </c>
      <c r="DK18" s="296" t="str">
        <f t="shared" si="16"/>
        <v>-</v>
      </c>
      <c r="DL18" s="296" t="str">
        <f t="shared" si="16"/>
        <v>-</v>
      </c>
      <c r="DM18" s="296" t="str">
        <f t="shared" si="16"/>
        <v>-</v>
      </c>
      <c r="DN18" s="296" t="str">
        <f t="shared" si="16"/>
        <v>-</v>
      </c>
      <c r="DO18" s="296" t="str">
        <f t="shared" si="16"/>
        <v>-</v>
      </c>
      <c r="DP18" s="296" t="str">
        <f t="shared" si="16"/>
        <v>-</v>
      </c>
      <c r="DQ18" s="296" t="str">
        <f t="shared" si="16"/>
        <v>-</v>
      </c>
      <c r="DR18" s="296" t="str">
        <f t="shared" si="16"/>
        <v>-</v>
      </c>
      <c r="DS18" s="296" t="str">
        <f t="shared" si="16"/>
        <v>-</v>
      </c>
      <c r="DT18" s="296" t="str">
        <f t="shared" si="16"/>
        <v>-</v>
      </c>
      <c r="DU18" s="296" t="str">
        <f t="shared" si="16"/>
        <v>-</v>
      </c>
      <c r="DV18" s="296" t="str">
        <f t="shared" si="16"/>
        <v>-</v>
      </c>
      <c r="DW18" s="296" t="str">
        <f t="shared" si="16"/>
        <v>-</v>
      </c>
      <c r="DX18" s="296" t="str">
        <f t="shared" si="16"/>
        <v>-</v>
      </c>
      <c r="DY18" s="296" t="str">
        <f t="shared" si="16"/>
        <v>-</v>
      </c>
      <c r="DZ18" s="361">
        <f>COUNTIF(DZ19:DZ61,"X")</f>
        <v>0</v>
      </c>
      <c r="EA18" s="361">
        <f t="shared" ref="EA18:ED18" si="17">COUNTIF(EA19:EA61,"X")</f>
        <v>0</v>
      </c>
      <c r="EB18" s="361">
        <f t="shared" si="17"/>
        <v>0</v>
      </c>
      <c r="EC18" s="361">
        <f t="shared" si="17"/>
        <v>0</v>
      </c>
      <c r="ED18" s="361">
        <f t="shared" si="17"/>
        <v>0</v>
      </c>
      <c r="EE18" s="361"/>
      <c r="EF18" s="361"/>
      <c r="EG18" s="361"/>
      <c r="EH18" s="361"/>
      <c r="EI18" s="361"/>
      <c r="EJ18" s="361"/>
      <c r="EK18" s="361"/>
      <c r="EL18" s="361"/>
      <c r="EM18" s="361"/>
      <c r="EN18" s="361"/>
      <c r="EO18" s="361"/>
      <c r="EP18" s="361"/>
      <c r="EQ18" s="361"/>
      <c r="ER18" s="361"/>
      <c r="ES18" s="361"/>
    </row>
    <row r="19" spans="2:150" ht="21.6" customHeight="1" x14ac:dyDescent="0.25">
      <c r="B19" s="340"/>
      <c r="C19" s="340"/>
      <c r="D19" s="340"/>
      <c r="E19" s="340"/>
      <c r="F19" s="340"/>
      <c r="G19" s="340"/>
      <c r="H19" s="330"/>
      <c r="I19" s="340"/>
      <c r="J19" s="340"/>
      <c r="K19" s="340"/>
      <c r="L19" s="340"/>
      <c r="M19" s="340"/>
      <c r="N19" s="340"/>
      <c r="O19" s="341"/>
      <c r="P19" s="340"/>
      <c r="Q19" s="340"/>
      <c r="R19" s="340"/>
      <c r="S19" s="340"/>
      <c r="T19" s="340"/>
      <c r="U19" s="340"/>
      <c r="V19" s="341"/>
      <c r="W19" s="340"/>
      <c r="X19" s="340"/>
      <c r="Y19" s="340"/>
      <c r="Z19" s="340"/>
      <c r="AA19" s="340"/>
      <c r="AB19" s="340"/>
      <c r="AC19" s="331"/>
      <c r="AD19" s="370"/>
      <c r="AE19" s="370"/>
      <c r="AF19" s="370"/>
      <c r="AG19" s="370"/>
      <c r="AH19" s="370"/>
      <c r="AI19" s="370"/>
      <c r="AJ19" s="370"/>
      <c r="AK19" s="343"/>
      <c r="AL19" s="364"/>
      <c r="AM19" s="364"/>
      <c r="AN19" s="365"/>
      <c r="AO19" s="340"/>
      <c r="AP19" s="336"/>
      <c r="AQ19" s="365"/>
      <c r="AR19" s="366"/>
      <c r="AS19" s="342"/>
      <c r="AT19" s="336"/>
      <c r="AU19" s="342"/>
      <c r="AV19" s="342"/>
      <c r="AW19" s="342"/>
      <c r="AX19" s="342"/>
      <c r="AY19" s="342"/>
      <c r="AZ19" s="342"/>
      <c r="BA19" s="336"/>
      <c r="BB19" s="342"/>
      <c r="BC19" s="342"/>
      <c r="BD19" s="342"/>
      <c r="BE19" s="342"/>
      <c r="BF19" s="336"/>
      <c r="BG19" s="342"/>
      <c r="BH19" s="342"/>
      <c r="BI19" s="342"/>
      <c r="BJ19" s="342"/>
      <c r="BK19" s="342"/>
      <c r="BL19" s="342"/>
      <c r="BM19" s="342"/>
      <c r="BN19" s="342"/>
      <c r="BO19" s="342"/>
      <c r="BP19" s="342"/>
      <c r="BQ19" s="342"/>
      <c r="BR19" s="342"/>
      <c r="BS19" s="342"/>
      <c r="BT19" s="336"/>
      <c r="BU19" s="367"/>
      <c r="BV19" s="342"/>
      <c r="BW19" s="342"/>
      <c r="BX19" s="342"/>
      <c r="BY19" s="352"/>
      <c r="BZ19" s="355"/>
      <c r="CA19" s="352"/>
      <c r="CB19" s="362"/>
      <c r="CC19" s="362"/>
      <c r="CD19" s="362"/>
      <c r="CE19" s="362"/>
      <c r="CF19" s="362"/>
      <c r="CG19" s="362"/>
      <c r="CH19" s="362"/>
      <c r="CI19" s="362"/>
      <c r="CJ19" s="363"/>
      <c r="CK19" s="363"/>
      <c r="CL19" s="363"/>
      <c r="CM19" s="363"/>
      <c r="CN19" s="363"/>
      <c r="CO19" s="363"/>
      <c r="CP19" s="363"/>
      <c r="CQ19" s="363"/>
      <c r="CR19" s="363"/>
      <c r="CS19" s="363"/>
      <c r="CT19" s="363"/>
      <c r="CU19" s="363"/>
      <c r="CV19" s="363"/>
      <c r="CW19" s="363"/>
      <c r="CX19" s="363"/>
      <c r="CY19" s="363"/>
      <c r="CZ19" s="363"/>
      <c r="DA19" s="363"/>
      <c r="DB19" s="363"/>
      <c r="DC19" s="363"/>
      <c r="DD19" s="363"/>
      <c r="DE19" s="368"/>
      <c r="DF19" s="368"/>
      <c r="DG19" s="368"/>
      <c r="DH19" s="368"/>
      <c r="DI19" s="368"/>
      <c r="DJ19" s="368"/>
      <c r="DK19" s="368"/>
      <c r="DL19" s="368"/>
      <c r="DM19" s="368"/>
      <c r="DN19" s="368"/>
      <c r="DO19" s="368"/>
      <c r="DP19" s="368"/>
      <c r="DQ19" s="368"/>
      <c r="DR19" s="368"/>
      <c r="DS19" s="368"/>
      <c r="DT19" s="368"/>
      <c r="DU19" s="368"/>
      <c r="DV19" s="368"/>
      <c r="DW19" s="368"/>
      <c r="DX19" s="368"/>
      <c r="DY19" s="369"/>
      <c r="DZ19" s="369"/>
      <c r="EA19" s="369"/>
      <c r="EB19" s="369"/>
      <c r="EC19" s="369"/>
      <c r="ED19" s="369"/>
      <c r="EE19" s="954"/>
      <c r="EF19" s="954"/>
      <c r="EG19" s="954"/>
      <c r="EH19" s="954"/>
      <c r="EI19" s="954"/>
      <c r="EJ19" s="954"/>
      <c r="EK19" s="954"/>
      <c r="EL19" s="954"/>
      <c r="EM19" s="954"/>
      <c r="EN19" s="954"/>
      <c r="EO19" s="954"/>
      <c r="EP19" s="954"/>
      <c r="EQ19" s="954"/>
      <c r="ER19" s="954"/>
      <c r="ES19" s="954"/>
      <c r="ET19" s="379" t="s">
        <v>93</v>
      </c>
    </row>
    <row r="20" spans="2:150" x14ac:dyDescent="0.25">
      <c r="B20" s="340"/>
      <c r="C20" s="340"/>
      <c r="D20" s="340"/>
      <c r="E20" s="340"/>
      <c r="F20" s="340"/>
      <c r="G20" s="340"/>
      <c r="H20" s="330"/>
      <c r="I20" s="340"/>
      <c r="J20" s="340"/>
      <c r="K20" s="340"/>
      <c r="L20" s="340"/>
      <c r="M20" s="340"/>
      <c r="N20" s="340"/>
      <c r="O20" s="341"/>
      <c r="P20" s="340"/>
      <c r="Q20" s="340"/>
      <c r="R20" s="340"/>
      <c r="S20" s="340"/>
      <c r="T20" s="340"/>
      <c r="U20" s="340"/>
      <c r="V20" s="341"/>
      <c r="W20" s="340"/>
      <c r="X20" s="340"/>
      <c r="Y20" s="340"/>
      <c r="Z20" s="340"/>
      <c r="AA20" s="340"/>
      <c r="AB20" s="340"/>
      <c r="AC20" s="331"/>
      <c r="AD20" s="370"/>
      <c r="AE20" s="370"/>
      <c r="AF20" s="370"/>
      <c r="AG20" s="370"/>
      <c r="AH20" s="370"/>
      <c r="AI20" s="370"/>
      <c r="AJ20" s="370"/>
      <c r="AK20" s="343"/>
      <c r="AL20" s="364"/>
      <c r="AM20" s="364"/>
      <c r="AN20" s="365"/>
      <c r="AO20" s="340"/>
      <c r="AP20" s="336"/>
      <c r="AQ20" s="365"/>
      <c r="AR20" s="366"/>
      <c r="AS20" s="342"/>
      <c r="AT20" s="336"/>
      <c r="AU20" s="342"/>
      <c r="AV20" s="342"/>
      <c r="AW20" s="342"/>
      <c r="AX20" s="342"/>
      <c r="AY20" s="342"/>
      <c r="AZ20" s="342"/>
      <c r="BA20" s="336"/>
      <c r="BB20" s="342"/>
      <c r="BC20" s="342"/>
      <c r="BD20" s="342"/>
      <c r="BE20" s="342"/>
      <c r="BF20" s="336"/>
      <c r="BG20" s="342"/>
      <c r="BH20" s="342"/>
      <c r="BI20" s="342"/>
      <c r="BJ20" s="342"/>
      <c r="BK20" s="342"/>
      <c r="BL20" s="342"/>
      <c r="BM20" s="342"/>
      <c r="BN20" s="342"/>
      <c r="BO20" s="342"/>
      <c r="BP20" s="342"/>
      <c r="BQ20" s="342"/>
      <c r="BR20" s="342"/>
      <c r="BS20" s="342"/>
      <c r="BT20" s="336"/>
      <c r="BU20" s="367"/>
      <c r="BV20" s="342"/>
      <c r="BW20" s="342"/>
      <c r="BX20" s="342"/>
      <c r="BY20" s="352"/>
      <c r="BZ20" s="355"/>
      <c r="CA20" s="352"/>
      <c r="CB20" s="362"/>
      <c r="CC20" s="362"/>
      <c r="CD20" s="362"/>
      <c r="CE20" s="362"/>
      <c r="CF20" s="362"/>
      <c r="CG20" s="362"/>
      <c r="CH20" s="362"/>
      <c r="CI20" s="362"/>
      <c r="CJ20" s="363"/>
      <c r="CK20" s="363"/>
      <c r="CL20" s="363"/>
      <c r="CM20" s="363"/>
      <c r="CN20" s="363"/>
      <c r="CO20" s="363"/>
      <c r="CP20" s="363"/>
      <c r="CQ20" s="363"/>
      <c r="CR20" s="363"/>
      <c r="CS20" s="363"/>
      <c r="CT20" s="363"/>
      <c r="CU20" s="363"/>
      <c r="CV20" s="363"/>
      <c r="CW20" s="363"/>
      <c r="CX20" s="363"/>
      <c r="CY20" s="363"/>
      <c r="CZ20" s="363"/>
      <c r="DA20" s="363"/>
      <c r="DB20" s="363"/>
      <c r="DC20" s="363"/>
      <c r="DD20" s="363"/>
      <c r="DE20" s="368"/>
      <c r="DF20" s="368"/>
      <c r="DG20" s="368"/>
      <c r="DH20" s="368"/>
      <c r="DI20" s="368"/>
      <c r="DJ20" s="368"/>
      <c r="DK20" s="368"/>
      <c r="DL20" s="368"/>
      <c r="DM20" s="368"/>
      <c r="DN20" s="368"/>
      <c r="DO20" s="368"/>
      <c r="DP20" s="368"/>
      <c r="DQ20" s="368"/>
      <c r="DR20" s="368"/>
      <c r="DS20" s="368"/>
      <c r="DT20" s="368"/>
      <c r="DU20" s="368"/>
      <c r="DV20" s="368"/>
      <c r="DW20" s="368"/>
      <c r="DX20" s="368"/>
      <c r="DY20" s="369"/>
      <c r="DZ20" s="369"/>
      <c r="EA20" s="369"/>
      <c r="EB20" s="369"/>
      <c r="EC20" s="369"/>
      <c r="ED20" s="369"/>
      <c r="EE20" s="954"/>
      <c r="EF20" s="954"/>
      <c r="EG20" s="954"/>
      <c r="EH20" s="954"/>
      <c r="EI20" s="954"/>
      <c r="EJ20" s="954"/>
      <c r="EK20" s="954"/>
      <c r="EL20" s="954"/>
      <c r="EM20" s="954"/>
      <c r="EN20" s="954"/>
      <c r="EO20" s="954"/>
      <c r="EP20" s="954"/>
      <c r="EQ20" s="954"/>
      <c r="ER20" s="954"/>
      <c r="ES20" s="954"/>
      <c r="ET20" s="379" t="s">
        <v>93</v>
      </c>
    </row>
    <row r="21" spans="2:150" x14ac:dyDescent="0.25">
      <c r="B21" s="340"/>
      <c r="C21" s="340"/>
      <c r="D21" s="340"/>
      <c r="E21" s="340"/>
      <c r="F21" s="340"/>
      <c r="G21" s="340"/>
      <c r="H21" s="330"/>
      <c r="I21" s="340"/>
      <c r="J21" s="340"/>
      <c r="K21" s="340"/>
      <c r="L21" s="340"/>
      <c r="M21" s="340"/>
      <c r="N21" s="340"/>
      <c r="O21" s="341"/>
      <c r="P21" s="340"/>
      <c r="Q21" s="340"/>
      <c r="R21" s="340"/>
      <c r="S21" s="340"/>
      <c r="T21" s="340"/>
      <c r="U21" s="340"/>
      <c r="V21" s="341"/>
      <c r="W21" s="340"/>
      <c r="X21" s="340"/>
      <c r="Y21" s="340"/>
      <c r="Z21" s="340"/>
      <c r="AA21" s="340"/>
      <c r="AB21" s="340"/>
      <c r="AC21" s="331"/>
      <c r="AD21" s="370"/>
      <c r="AE21" s="370"/>
      <c r="AF21" s="370"/>
      <c r="AG21" s="370"/>
      <c r="AH21" s="370"/>
      <c r="AI21" s="370"/>
      <c r="AJ21" s="370"/>
      <c r="AK21" s="343"/>
      <c r="AL21" s="364"/>
      <c r="AM21" s="364"/>
      <c r="AN21" s="365"/>
      <c r="AO21" s="340"/>
      <c r="AP21" s="336"/>
      <c r="AQ21" s="365"/>
      <c r="AR21" s="366"/>
      <c r="AS21" s="342"/>
      <c r="AT21" s="336"/>
      <c r="AU21" s="342"/>
      <c r="AV21" s="342"/>
      <c r="AW21" s="342"/>
      <c r="AX21" s="342"/>
      <c r="AY21" s="342"/>
      <c r="AZ21" s="342"/>
      <c r="BA21" s="336"/>
      <c r="BB21" s="342"/>
      <c r="BC21" s="342"/>
      <c r="BD21" s="342"/>
      <c r="BE21" s="342"/>
      <c r="BF21" s="336"/>
      <c r="BG21" s="342"/>
      <c r="BH21" s="342"/>
      <c r="BI21" s="342"/>
      <c r="BJ21" s="342"/>
      <c r="BK21" s="342"/>
      <c r="BL21" s="342"/>
      <c r="BM21" s="342"/>
      <c r="BN21" s="342"/>
      <c r="BO21" s="342"/>
      <c r="BP21" s="342"/>
      <c r="BQ21" s="342"/>
      <c r="BR21" s="342"/>
      <c r="BS21" s="342"/>
      <c r="BT21" s="336"/>
      <c r="BU21" s="367"/>
      <c r="BV21" s="342"/>
      <c r="BW21" s="342"/>
      <c r="BX21" s="342"/>
      <c r="BY21" s="352"/>
      <c r="BZ21" s="355"/>
      <c r="CA21" s="352"/>
      <c r="CB21" s="362"/>
      <c r="CC21" s="362"/>
      <c r="CD21" s="362"/>
      <c r="CE21" s="362"/>
      <c r="CF21" s="362"/>
      <c r="CG21" s="362"/>
      <c r="CH21" s="362"/>
      <c r="CI21" s="362"/>
      <c r="CJ21" s="363"/>
      <c r="CK21" s="363"/>
      <c r="CL21" s="363"/>
      <c r="CM21" s="363"/>
      <c r="CN21" s="363"/>
      <c r="CO21" s="363"/>
      <c r="CP21" s="363"/>
      <c r="CQ21" s="363"/>
      <c r="CR21" s="363"/>
      <c r="CS21" s="363"/>
      <c r="CT21" s="363"/>
      <c r="CU21" s="363"/>
      <c r="CV21" s="363"/>
      <c r="CW21" s="363"/>
      <c r="CX21" s="363"/>
      <c r="CY21" s="363"/>
      <c r="CZ21" s="363"/>
      <c r="DA21" s="363"/>
      <c r="DB21" s="363"/>
      <c r="DC21" s="363"/>
      <c r="DD21" s="363"/>
      <c r="DE21" s="368"/>
      <c r="DF21" s="368"/>
      <c r="DG21" s="368"/>
      <c r="DH21" s="368"/>
      <c r="DI21" s="368"/>
      <c r="DJ21" s="368"/>
      <c r="DK21" s="368"/>
      <c r="DL21" s="368"/>
      <c r="DM21" s="368"/>
      <c r="DN21" s="368"/>
      <c r="DO21" s="368"/>
      <c r="DP21" s="368"/>
      <c r="DQ21" s="368"/>
      <c r="DR21" s="368"/>
      <c r="DS21" s="368"/>
      <c r="DT21" s="368"/>
      <c r="DU21" s="368"/>
      <c r="DV21" s="368"/>
      <c r="DW21" s="368"/>
      <c r="DX21" s="368"/>
      <c r="DY21" s="369"/>
      <c r="DZ21" s="369"/>
      <c r="EA21" s="369"/>
      <c r="EB21" s="369"/>
      <c r="EC21" s="369"/>
      <c r="ED21" s="369"/>
      <c r="EE21" s="954"/>
      <c r="EF21" s="954"/>
      <c r="EG21" s="954"/>
      <c r="EH21" s="954"/>
      <c r="EI21" s="954"/>
      <c r="EJ21" s="954"/>
      <c r="EK21" s="954"/>
      <c r="EL21" s="954"/>
      <c r="EM21" s="954"/>
      <c r="EN21" s="954"/>
      <c r="EO21" s="954"/>
      <c r="EP21" s="954"/>
      <c r="EQ21" s="954"/>
      <c r="ER21" s="954"/>
      <c r="ES21" s="954"/>
      <c r="ET21" s="379" t="s">
        <v>93</v>
      </c>
    </row>
    <row r="22" spans="2:150" x14ac:dyDescent="0.25">
      <c r="B22" s="340"/>
      <c r="C22" s="340"/>
      <c r="D22" s="340"/>
      <c r="E22" s="340"/>
      <c r="F22" s="340"/>
      <c r="G22" s="340"/>
      <c r="H22" s="330"/>
      <c r="I22" s="340"/>
      <c r="J22" s="340"/>
      <c r="K22" s="340"/>
      <c r="L22" s="340"/>
      <c r="M22" s="340"/>
      <c r="N22" s="340"/>
      <c r="O22" s="341"/>
      <c r="P22" s="340"/>
      <c r="Q22" s="340"/>
      <c r="R22" s="340"/>
      <c r="S22" s="340"/>
      <c r="T22" s="340"/>
      <c r="U22" s="340"/>
      <c r="V22" s="341"/>
      <c r="W22" s="340"/>
      <c r="X22" s="340"/>
      <c r="Y22" s="340"/>
      <c r="Z22" s="340"/>
      <c r="AA22" s="340"/>
      <c r="AB22" s="340"/>
      <c r="AC22" s="331"/>
      <c r="AD22" s="370"/>
      <c r="AE22" s="370"/>
      <c r="AF22" s="370"/>
      <c r="AG22" s="370"/>
      <c r="AH22" s="370"/>
      <c r="AI22" s="370"/>
      <c r="AJ22" s="370"/>
      <c r="AK22" s="343"/>
      <c r="AL22" s="364"/>
      <c r="AM22" s="364"/>
      <c r="AN22" s="365"/>
      <c r="AO22" s="340"/>
      <c r="AP22" s="336"/>
      <c r="AQ22" s="365"/>
      <c r="AR22" s="366"/>
      <c r="AS22" s="342"/>
      <c r="AT22" s="336"/>
      <c r="AU22" s="342"/>
      <c r="AV22" s="342"/>
      <c r="AW22" s="342"/>
      <c r="AX22" s="342"/>
      <c r="AY22" s="342"/>
      <c r="AZ22" s="342"/>
      <c r="BA22" s="336"/>
      <c r="BB22" s="342"/>
      <c r="BC22" s="342"/>
      <c r="BD22" s="342"/>
      <c r="BE22" s="342"/>
      <c r="BF22" s="336"/>
      <c r="BG22" s="342"/>
      <c r="BH22" s="342"/>
      <c r="BI22" s="342"/>
      <c r="BJ22" s="342"/>
      <c r="BK22" s="342"/>
      <c r="BL22" s="342"/>
      <c r="BM22" s="342"/>
      <c r="BN22" s="342"/>
      <c r="BO22" s="342"/>
      <c r="BP22" s="342"/>
      <c r="BQ22" s="342"/>
      <c r="BR22" s="342"/>
      <c r="BS22" s="342"/>
      <c r="BT22" s="336"/>
      <c r="BU22" s="367"/>
      <c r="BV22" s="342"/>
      <c r="BW22" s="342"/>
      <c r="BX22" s="342"/>
      <c r="BY22" s="352"/>
      <c r="BZ22" s="355"/>
      <c r="CA22" s="352"/>
      <c r="CB22" s="362"/>
      <c r="CC22" s="362"/>
      <c r="CD22" s="362"/>
      <c r="CE22" s="362"/>
      <c r="CF22" s="362"/>
      <c r="CG22" s="362"/>
      <c r="CH22" s="362"/>
      <c r="CI22" s="362"/>
      <c r="CJ22" s="363"/>
      <c r="CK22" s="363"/>
      <c r="CL22" s="363"/>
      <c r="CM22" s="363"/>
      <c r="CN22" s="363"/>
      <c r="CO22" s="363"/>
      <c r="CP22" s="363"/>
      <c r="CQ22" s="363"/>
      <c r="CR22" s="363"/>
      <c r="CS22" s="363"/>
      <c r="CT22" s="363"/>
      <c r="CU22" s="363"/>
      <c r="CV22" s="363"/>
      <c r="CW22" s="363"/>
      <c r="CX22" s="363"/>
      <c r="CY22" s="363"/>
      <c r="CZ22" s="363"/>
      <c r="DA22" s="363"/>
      <c r="DB22" s="363"/>
      <c r="DC22" s="363"/>
      <c r="DD22" s="363"/>
      <c r="DE22" s="368"/>
      <c r="DF22" s="368"/>
      <c r="DG22" s="368"/>
      <c r="DH22" s="368"/>
      <c r="DI22" s="368"/>
      <c r="DJ22" s="368"/>
      <c r="DK22" s="368"/>
      <c r="DL22" s="368"/>
      <c r="DM22" s="368"/>
      <c r="DN22" s="368"/>
      <c r="DO22" s="368"/>
      <c r="DP22" s="368"/>
      <c r="DQ22" s="368"/>
      <c r="DR22" s="368"/>
      <c r="DS22" s="368"/>
      <c r="DT22" s="368"/>
      <c r="DU22" s="368"/>
      <c r="DV22" s="368"/>
      <c r="DW22" s="368"/>
      <c r="DX22" s="368"/>
      <c r="DY22" s="369"/>
      <c r="DZ22" s="369"/>
      <c r="EA22" s="369"/>
      <c r="EB22" s="369"/>
      <c r="EC22" s="369"/>
      <c r="ED22" s="369"/>
      <c r="EE22" s="954"/>
      <c r="EF22" s="954"/>
      <c r="EG22" s="954"/>
      <c r="EH22" s="954"/>
      <c r="EI22" s="954"/>
      <c r="EJ22" s="954"/>
      <c r="EK22" s="954"/>
      <c r="EL22" s="954"/>
      <c r="EM22" s="954"/>
      <c r="EN22" s="954"/>
      <c r="EO22" s="954"/>
      <c r="EP22" s="954"/>
      <c r="EQ22" s="954"/>
      <c r="ER22" s="954"/>
      <c r="ES22" s="954"/>
      <c r="ET22" s="379" t="s">
        <v>93</v>
      </c>
    </row>
    <row r="23" spans="2:150" x14ac:dyDescent="0.25">
      <c r="B23" s="340"/>
      <c r="C23" s="340"/>
      <c r="D23" s="340"/>
      <c r="E23" s="340"/>
      <c r="F23" s="340"/>
      <c r="G23" s="340"/>
      <c r="H23" s="330"/>
      <c r="I23" s="340"/>
      <c r="J23" s="340"/>
      <c r="K23" s="340"/>
      <c r="L23" s="340"/>
      <c r="M23" s="340"/>
      <c r="N23" s="340"/>
      <c r="O23" s="341"/>
      <c r="P23" s="340"/>
      <c r="Q23" s="340"/>
      <c r="R23" s="340"/>
      <c r="S23" s="340"/>
      <c r="T23" s="340"/>
      <c r="U23" s="340"/>
      <c r="V23" s="341"/>
      <c r="W23" s="340"/>
      <c r="X23" s="340"/>
      <c r="Y23" s="340"/>
      <c r="Z23" s="340"/>
      <c r="AA23" s="340"/>
      <c r="AB23" s="340"/>
      <c r="AC23" s="331"/>
      <c r="AD23" s="370"/>
      <c r="AE23" s="370"/>
      <c r="AF23" s="370"/>
      <c r="AG23" s="370"/>
      <c r="AH23" s="370"/>
      <c r="AI23" s="370"/>
      <c r="AJ23" s="370"/>
      <c r="AK23" s="343"/>
      <c r="AL23" s="364"/>
      <c r="AM23" s="364"/>
      <c r="AN23" s="365"/>
      <c r="AO23" s="340"/>
      <c r="AP23" s="336"/>
      <c r="AQ23" s="365"/>
      <c r="AR23" s="366"/>
      <c r="AS23" s="342"/>
      <c r="AT23" s="336"/>
      <c r="AU23" s="342"/>
      <c r="AV23" s="342"/>
      <c r="AW23" s="342"/>
      <c r="AX23" s="342"/>
      <c r="AY23" s="342"/>
      <c r="AZ23" s="342"/>
      <c r="BA23" s="336"/>
      <c r="BB23" s="342"/>
      <c r="BC23" s="342"/>
      <c r="BD23" s="342"/>
      <c r="BE23" s="342"/>
      <c r="BF23" s="336"/>
      <c r="BG23" s="342"/>
      <c r="BH23" s="342"/>
      <c r="BI23" s="342"/>
      <c r="BJ23" s="342"/>
      <c r="BK23" s="342"/>
      <c r="BL23" s="342"/>
      <c r="BM23" s="342"/>
      <c r="BN23" s="342"/>
      <c r="BO23" s="342"/>
      <c r="BP23" s="342"/>
      <c r="BQ23" s="342"/>
      <c r="BR23" s="342"/>
      <c r="BS23" s="342"/>
      <c r="BT23" s="336"/>
      <c r="BU23" s="367"/>
      <c r="BV23" s="342"/>
      <c r="BW23" s="342"/>
      <c r="BX23" s="342"/>
      <c r="BY23" s="352"/>
      <c r="BZ23" s="355"/>
      <c r="CA23" s="352"/>
      <c r="CB23" s="362"/>
      <c r="CC23" s="362"/>
      <c r="CD23" s="362"/>
      <c r="CE23" s="362"/>
      <c r="CF23" s="362"/>
      <c r="CG23" s="362"/>
      <c r="CH23" s="362"/>
      <c r="CI23" s="362"/>
      <c r="CJ23" s="363"/>
      <c r="CK23" s="363"/>
      <c r="CL23" s="363"/>
      <c r="CM23" s="363"/>
      <c r="CN23" s="363"/>
      <c r="CO23" s="363"/>
      <c r="CP23" s="363"/>
      <c r="CQ23" s="363"/>
      <c r="CR23" s="363"/>
      <c r="CS23" s="363"/>
      <c r="CT23" s="363"/>
      <c r="CU23" s="363"/>
      <c r="CV23" s="363"/>
      <c r="CW23" s="363"/>
      <c r="CX23" s="363"/>
      <c r="CY23" s="363"/>
      <c r="CZ23" s="363"/>
      <c r="DA23" s="363"/>
      <c r="DB23" s="363"/>
      <c r="DC23" s="363"/>
      <c r="DD23" s="363"/>
      <c r="DE23" s="368"/>
      <c r="DF23" s="368"/>
      <c r="DG23" s="368"/>
      <c r="DH23" s="368"/>
      <c r="DI23" s="368"/>
      <c r="DJ23" s="368"/>
      <c r="DK23" s="368"/>
      <c r="DL23" s="368"/>
      <c r="DM23" s="368"/>
      <c r="DN23" s="368"/>
      <c r="DO23" s="368"/>
      <c r="DP23" s="368"/>
      <c r="DQ23" s="368"/>
      <c r="DR23" s="368"/>
      <c r="DS23" s="368"/>
      <c r="DT23" s="368"/>
      <c r="DU23" s="368"/>
      <c r="DV23" s="368"/>
      <c r="DW23" s="368"/>
      <c r="DX23" s="368"/>
      <c r="DY23" s="369"/>
      <c r="DZ23" s="369"/>
      <c r="EA23" s="369"/>
      <c r="EB23" s="369"/>
      <c r="EC23" s="369"/>
      <c r="ED23" s="369"/>
      <c r="EE23" s="954"/>
      <c r="EF23" s="954"/>
      <c r="EG23" s="954"/>
      <c r="EH23" s="954"/>
      <c r="EI23" s="954"/>
      <c r="EJ23" s="954"/>
      <c r="EK23" s="954"/>
      <c r="EL23" s="954"/>
      <c r="EM23" s="954"/>
      <c r="EN23" s="954"/>
      <c r="EO23" s="954"/>
      <c r="EP23" s="954"/>
      <c r="EQ23" s="954"/>
      <c r="ER23" s="954"/>
      <c r="ES23" s="954"/>
      <c r="ET23" s="379" t="s">
        <v>93</v>
      </c>
    </row>
    <row r="24" spans="2:150" x14ac:dyDescent="0.25">
      <c r="B24" s="340"/>
      <c r="C24" s="340"/>
      <c r="D24" s="340"/>
      <c r="E24" s="340"/>
      <c r="F24" s="340"/>
      <c r="G24" s="340"/>
      <c r="H24" s="330"/>
      <c r="I24" s="340"/>
      <c r="J24" s="340"/>
      <c r="K24" s="340"/>
      <c r="L24" s="340"/>
      <c r="M24" s="340"/>
      <c r="N24" s="340"/>
      <c r="O24" s="341"/>
      <c r="P24" s="340"/>
      <c r="Q24" s="340"/>
      <c r="R24" s="340"/>
      <c r="S24" s="340"/>
      <c r="T24" s="340"/>
      <c r="U24" s="340"/>
      <c r="V24" s="341"/>
      <c r="W24" s="340"/>
      <c r="X24" s="340"/>
      <c r="Y24" s="340"/>
      <c r="Z24" s="340"/>
      <c r="AA24" s="340"/>
      <c r="AB24" s="340"/>
      <c r="AC24" s="331"/>
      <c r="AD24" s="370"/>
      <c r="AE24" s="370"/>
      <c r="AF24" s="370"/>
      <c r="AG24" s="370"/>
      <c r="AH24" s="370"/>
      <c r="AI24" s="370"/>
      <c r="AJ24" s="370"/>
      <c r="AK24" s="343"/>
      <c r="AL24" s="364"/>
      <c r="AM24" s="364"/>
      <c r="AN24" s="365"/>
      <c r="AO24" s="340"/>
      <c r="AP24" s="336"/>
      <c r="AQ24" s="365"/>
      <c r="AR24" s="366"/>
      <c r="AS24" s="342"/>
      <c r="AT24" s="336"/>
      <c r="AU24" s="342"/>
      <c r="AV24" s="342"/>
      <c r="AW24" s="342"/>
      <c r="AX24" s="342"/>
      <c r="AY24" s="342"/>
      <c r="AZ24" s="342"/>
      <c r="BA24" s="336"/>
      <c r="BB24" s="342"/>
      <c r="BC24" s="342"/>
      <c r="BD24" s="342"/>
      <c r="BE24" s="342"/>
      <c r="BF24" s="336"/>
      <c r="BG24" s="342"/>
      <c r="BH24" s="342"/>
      <c r="BI24" s="342"/>
      <c r="BJ24" s="342"/>
      <c r="BK24" s="342"/>
      <c r="BL24" s="342"/>
      <c r="BM24" s="342"/>
      <c r="BN24" s="342"/>
      <c r="BO24" s="342"/>
      <c r="BP24" s="342"/>
      <c r="BQ24" s="342"/>
      <c r="BR24" s="342"/>
      <c r="BS24" s="342"/>
      <c r="BT24" s="336"/>
      <c r="BU24" s="367"/>
      <c r="BV24" s="342"/>
      <c r="BW24" s="342"/>
      <c r="BX24" s="342"/>
      <c r="BY24" s="352"/>
      <c r="BZ24" s="355"/>
      <c r="CA24" s="352"/>
      <c r="CB24" s="362"/>
      <c r="CC24" s="362"/>
      <c r="CD24" s="362"/>
      <c r="CE24" s="362"/>
      <c r="CF24" s="362"/>
      <c r="CG24" s="362"/>
      <c r="CH24" s="362"/>
      <c r="CI24" s="362"/>
      <c r="CJ24" s="363"/>
      <c r="CK24" s="363"/>
      <c r="CL24" s="363"/>
      <c r="CM24" s="363"/>
      <c r="CN24" s="363"/>
      <c r="CO24" s="363"/>
      <c r="CP24" s="363"/>
      <c r="CQ24" s="363"/>
      <c r="CR24" s="363"/>
      <c r="CS24" s="363"/>
      <c r="CT24" s="363"/>
      <c r="CU24" s="363"/>
      <c r="CV24" s="363"/>
      <c r="CW24" s="363"/>
      <c r="CX24" s="363"/>
      <c r="CY24" s="363"/>
      <c r="CZ24" s="363"/>
      <c r="DA24" s="363"/>
      <c r="DB24" s="363"/>
      <c r="DC24" s="363"/>
      <c r="DD24" s="363"/>
      <c r="DE24" s="368"/>
      <c r="DF24" s="368"/>
      <c r="DG24" s="368"/>
      <c r="DH24" s="368"/>
      <c r="DI24" s="368"/>
      <c r="DJ24" s="368"/>
      <c r="DK24" s="368"/>
      <c r="DL24" s="368"/>
      <c r="DM24" s="368"/>
      <c r="DN24" s="368"/>
      <c r="DO24" s="368"/>
      <c r="DP24" s="368"/>
      <c r="DQ24" s="368"/>
      <c r="DR24" s="368"/>
      <c r="DS24" s="368"/>
      <c r="DT24" s="368"/>
      <c r="DU24" s="368"/>
      <c r="DV24" s="368"/>
      <c r="DW24" s="368"/>
      <c r="DX24" s="368"/>
      <c r="DY24" s="369"/>
      <c r="DZ24" s="369"/>
      <c r="EA24" s="369"/>
      <c r="EB24" s="369"/>
      <c r="EC24" s="369"/>
      <c r="ED24" s="369"/>
      <c r="EE24" s="954"/>
      <c r="EF24" s="954"/>
      <c r="EG24" s="954"/>
      <c r="EH24" s="954"/>
      <c r="EI24" s="954"/>
      <c r="EJ24" s="954"/>
      <c r="EK24" s="954"/>
      <c r="EL24" s="954"/>
      <c r="EM24" s="954"/>
      <c r="EN24" s="954"/>
      <c r="EO24" s="954"/>
      <c r="EP24" s="954"/>
      <c r="EQ24" s="954"/>
      <c r="ER24" s="954"/>
      <c r="ES24" s="954"/>
      <c r="ET24" s="379" t="s">
        <v>93</v>
      </c>
    </row>
    <row r="25" spans="2:150" x14ac:dyDescent="0.25">
      <c r="B25" s="340"/>
      <c r="C25" s="340"/>
      <c r="D25" s="340"/>
      <c r="E25" s="340"/>
      <c r="F25" s="340"/>
      <c r="G25" s="340"/>
      <c r="H25" s="330"/>
      <c r="I25" s="340"/>
      <c r="J25" s="340"/>
      <c r="K25" s="340"/>
      <c r="L25" s="340"/>
      <c r="M25" s="340"/>
      <c r="N25" s="340"/>
      <c r="O25" s="341"/>
      <c r="P25" s="340"/>
      <c r="Q25" s="340"/>
      <c r="R25" s="340"/>
      <c r="S25" s="340"/>
      <c r="T25" s="340"/>
      <c r="U25" s="340"/>
      <c r="V25" s="341"/>
      <c r="W25" s="340"/>
      <c r="X25" s="340"/>
      <c r="Y25" s="340"/>
      <c r="Z25" s="340"/>
      <c r="AA25" s="340"/>
      <c r="AB25" s="340"/>
      <c r="AC25" s="331"/>
      <c r="AD25" s="370"/>
      <c r="AE25" s="370"/>
      <c r="AF25" s="370"/>
      <c r="AG25" s="370"/>
      <c r="AH25" s="370"/>
      <c r="AI25" s="370"/>
      <c r="AJ25" s="370"/>
      <c r="AK25" s="343"/>
      <c r="AL25" s="364"/>
      <c r="AM25" s="364"/>
      <c r="AN25" s="365"/>
      <c r="AO25" s="340"/>
      <c r="AP25" s="336"/>
      <c r="AQ25" s="365"/>
      <c r="AR25" s="366"/>
      <c r="AS25" s="342"/>
      <c r="AT25" s="336"/>
      <c r="AU25" s="342"/>
      <c r="AV25" s="342"/>
      <c r="AW25" s="342"/>
      <c r="AX25" s="342"/>
      <c r="AY25" s="342"/>
      <c r="AZ25" s="342"/>
      <c r="BA25" s="336"/>
      <c r="BB25" s="342"/>
      <c r="BC25" s="342"/>
      <c r="BD25" s="342"/>
      <c r="BE25" s="342"/>
      <c r="BF25" s="336"/>
      <c r="BG25" s="342"/>
      <c r="BH25" s="342"/>
      <c r="BI25" s="342"/>
      <c r="BJ25" s="342"/>
      <c r="BK25" s="342"/>
      <c r="BL25" s="342"/>
      <c r="BM25" s="342"/>
      <c r="BN25" s="342"/>
      <c r="BO25" s="342"/>
      <c r="BP25" s="342"/>
      <c r="BQ25" s="342"/>
      <c r="BR25" s="342"/>
      <c r="BS25" s="342"/>
      <c r="BT25" s="336"/>
      <c r="BU25" s="367"/>
      <c r="BV25" s="342"/>
      <c r="BW25" s="342"/>
      <c r="BX25" s="342"/>
      <c r="BY25" s="352"/>
      <c r="BZ25" s="355"/>
      <c r="CA25" s="352"/>
      <c r="CB25" s="362"/>
      <c r="CC25" s="362"/>
      <c r="CD25" s="362"/>
      <c r="CE25" s="362"/>
      <c r="CF25" s="362"/>
      <c r="CG25" s="362"/>
      <c r="CH25" s="362"/>
      <c r="CI25" s="362"/>
      <c r="CJ25" s="363"/>
      <c r="CK25" s="363"/>
      <c r="CL25" s="363"/>
      <c r="CM25" s="363"/>
      <c r="CN25" s="363"/>
      <c r="CO25" s="363"/>
      <c r="CP25" s="363"/>
      <c r="CQ25" s="363"/>
      <c r="CR25" s="363"/>
      <c r="CS25" s="363"/>
      <c r="CT25" s="363"/>
      <c r="CU25" s="363"/>
      <c r="CV25" s="363"/>
      <c r="CW25" s="363"/>
      <c r="CX25" s="363"/>
      <c r="CY25" s="363"/>
      <c r="CZ25" s="363"/>
      <c r="DA25" s="363"/>
      <c r="DB25" s="363"/>
      <c r="DC25" s="363"/>
      <c r="DD25" s="363"/>
      <c r="DE25" s="368"/>
      <c r="DF25" s="368"/>
      <c r="DG25" s="368"/>
      <c r="DH25" s="368"/>
      <c r="DI25" s="368"/>
      <c r="DJ25" s="368"/>
      <c r="DK25" s="368"/>
      <c r="DL25" s="368"/>
      <c r="DM25" s="368"/>
      <c r="DN25" s="368"/>
      <c r="DO25" s="368"/>
      <c r="DP25" s="368"/>
      <c r="DQ25" s="368"/>
      <c r="DR25" s="368"/>
      <c r="DS25" s="368"/>
      <c r="DT25" s="368"/>
      <c r="DU25" s="368"/>
      <c r="DV25" s="368"/>
      <c r="DW25" s="368"/>
      <c r="DX25" s="368"/>
      <c r="DY25" s="369"/>
      <c r="DZ25" s="369"/>
      <c r="EA25" s="369"/>
      <c r="EB25" s="369"/>
      <c r="EC25" s="369"/>
      <c r="ED25" s="369"/>
      <c r="EE25" s="954"/>
      <c r="EF25" s="954"/>
      <c r="EG25" s="954"/>
      <c r="EH25" s="954"/>
      <c r="EI25" s="954"/>
      <c r="EJ25" s="954"/>
      <c r="EK25" s="954"/>
      <c r="EL25" s="954"/>
      <c r="EM25" s="954"/>
      <c r="EN25" s="954"/>
      <c r="EO25" s="954"/>
      <c r="EP25" s="954"/>
      <c r="EQ25" s="954"/>
      <c r="ER25" s="954"/>
      <c r="ES25" s="954"/>
      <c r="ET25" s="379" t="s">
        <v>93</v>
      </c>
    </row>
    <row r="26" spans="2:150" x14ac:dyDescent="0.25">
      <c r="B26" s="339"/>
      <c r="C26" s="340"/>
      <c r="D26" s="340"/>
      <c r="E26" s="340"/>
      <c r="F26" s="340"/>
      <c r="G26" s="340"/>
      <c r="H26" s="340"/>
      <c r="I26" s="330"/>
      <c r="J26" s="340"/>
      <c r="K26" s="340"/>
      <c r="L26" s="340"/>
      <c r="M26" s="340"/>
      <c r="N26" s="340"/>
      <c r="O26" s="340"/>
      <c r="P26" s="341"/>
      <c r="Q26" s="340"/>
      <c r="R26" s="340"/>
      <c r="S26" s="340"/>
      <c r="T26" s="340"/>
      <c r="U26" s="340"/>
      <c r="V26" s="340"/>
      <c r="W26" s="341"/>
      <c r="X26" s="340"/>
      <c r="Y26" s="340"/>
      <c r="Z26" s="340"/>
      <c r="AA26" s="340"/>
      <c r="AB26" s="340"/>
      <c r="AC26" s="340"/>
      <c r="AD26" s="331"/>
      <c r="AE26" s="331"/>
      <c r="AF26" s="331"/>
      <c r="AG26" s="331"/>
      <c r="AH26" s="331"/>
      <c r="AI26" s="331"/>
      <c r="AJ26" s="370"/>
      <c r="AK26" s="370"/>
      <c r="AL26" s="343"/>
      <c r="AM26" s="364"/>
      <c r="AN26" s="364"/>
      <c r="AO26" s="365"/>
      <c r="AP26" s="340"/>
      <c r="AQ26" s="336"/>
      <c r="AR26" s="365"/>
      <c r="AS26" s="366"/>
      <c r="AT26" s="342"/>
      <c r="AU26" s="336"/>
      <c r="AV26" s="336"/>
      <c r="AW26" s="336"/>
      <c r="AX26" s="342"/>
      <c r="AY26" s="342"/>
      <c r="AZ26" s="342"/>
      <c r="BA26" s="342"/>
      <c r="BB26" s="336"/>
      <c r="BC26" s="342"/>
      <c r="BD26" s="342"/>
      <c r="BE26" s="342"/>
      <c r="BF26" s="342"/>
      <c r="BG26" s="336"/>
      <c r="BH26" s="336"/>
      <c r="BI26" s="336"/>
      <c r="BJ26" s="336"/>
      <c r="BK26" s="336"/>
      <c r="BL26" s="336"/>
      <c r="BM26" s="336"/>
      <c r="BN26" s="336"/>
      <c r="BO26" s="336"/>
      <c r="BP26" s="336"/>
      <c r="BQ26" s="342"/>
      <c r="BR26" s="342"/>
      <c r="BS26" s="342"/>
      <c r="BT26" s="342"/>
      <c r="BU26" s="336"/>
      <c r="BV26" s="367"/>
      <c r="BW26" s="342"/>
      <c r="BX26" s="342"/>
      <c r="BY26" s="342"/>
      <c r="BZ26" s="352"/>
      <c r="CA26" s="355"/>
      <c r="CB26" s="355"/>
      <c r="CC26" s="355"/>
      <c r="CD26" s="355"/>
      <c r="CE26" s="355"/>
      <c r="CF26" s="355"/>
      <c r="CG26" s="355"/>
      <c r="CH26" s="355"/>
      <c r="CI26" s="352"/>
      <c r="CJ26" s="362"/>
      <c r="CK26" s="362"/>
      <c r="CL26" s="362"/>
      <c r="CM26" s="362"/>
      <c r="CN26" s="362"/>
      <c r="CO26" s="362"/>
      <c r="CP26" s="362"/>
      <c r="CQ26" s="362"/>
      <c r="CR26" s="362"/>
      <c r="CS26" s="362"/>
      <c r="CT26" s="362"/>
      <c r="CU26" s="362"/>
      <c r="CV26" s="362"/>
      <c r="CW26" s="362"/>
      <c r="CX26" s="362"/>
      <c r="CY26" s="362"/>
      <c r="CZ26" s="362"/>
      <c r="DA26" s="362"/>
      <c r="DB26" s="362"/>
      <c r="DC26" s="362"/>
      <c r="DD26" s="362"/>
      <c r="DE26" s="363"/>
      <c r="DF26" s="368"/>
      <c r="DG26" s="368"/>
      <c r="DH26" s="368"/>
      <c r="DI26" s="368"/>
      <c r="DJ26" s="368"/>
      <c r="DK26" s="368"/>
      <c r="DL26" s="368"/>
      <c r="DM26" s="368"/>
      <c r="DN26" s="368"/>
      <c r="DO26" s="368"/>
      <c r="DP26" s="368"/>
      <c r="DQ26" s="368"/>
      <c r="DR26" s="368"/>
      <c r="DS26" s="368"/>
      <c r="DT26" s="368"/>
      <c r="DU26" s="368"/>
      <c r="DV26" s="368"/>
      <c r="DW26" s="368"/>
      <c r="DX26" s="368"/>
      <c r="DY26" s="368"/>
      <c r="DZ26" s="369"/>
      <c r="EA26" s="369"/>
      <c r="EB26" s="369"/>
      <c r="EC26" s="369"/>
      <c r="ED26" s="369"/>
      <c r="EE26" s="954"/>
      <c r="EF26" s="954"/>
      <c r="EG26" s="954"/>
      <c r="EH26" s="954"/>
      <c r="EI26" s="954"/>
      <c r="EJ26" s="954"/>
      <c r="EK26" s="954"/>
      <c r="EL26" s="954"/>
      <c r="EM26" s="954"/>
      <c r="EN26" s="954"/>
      <c r="EO26" s="954"/>
      <c r="EP26" s="954"/>
      <c r="EQ26" s="954"/>
      <c r="ER26" s="954"/>
      <c r="ES26" s="954"/>
      <c r="ET26" s="379" t="s">
        <v>93</v>
      </c>
    </row>
    <row r="27" spans="2:150" x14ac:dyDescent="0.25">
      <c r="B27" s="339"/>
      <c r="C27" s="340"/>
      <c r="D27" s="340"/>
      <c r="E27" s="340"/>
      <c r="F27" s="340"/>
      <c r="G27" s="340"/>
      <c r="H27" s="340"/>
      <c r="I27" s="330"/>
      <c r="J27" s="340"/>
      <c r="K27" s="340"/>
      <c r="L27" s="340"/>
      <c r="M27" s="340"/>
      <c r="N27" s="340"/>
      <c r="O27" s="340"/>
      <c r="P27" s="341"/>
      <c r="Q27" s="340"/>
      <c r="R27" s="340"/>
      <c r="S27" s="340"/>
      <c r="T27" s="340"/>
      <c r="U27" s="340"/>
      <c r="V27" s="340"/>
      <c r="W27" s="341"/>
      <c r="X27" s="340"/>
      <c r="Y27" s="340"/>
      <c r="Z27" s="340"/>
      <c r="AA27" s="340"/>
      <c r="AB27" s="340"/>
      <c r="AC27" s="340"/>
      <c r="AD27" s="331"/>
      <c r="AE27" s="331"/>
      <c r="AF27" s="331"/>
      <c r="AG27" s="331"/>
      <c r="AH27" s="331"/>
      <c r="AI27" s="331"/>
      <c r="AJ27" s="370"/>
      <c r="AK27" s="370"/>
      <c r="AL27" s="343"/>
      <c r="AM27" s="364"/>
      <c r="AN27" s="364"/>
      <c r="AO27" s="365"/>
      <c r="AP27" s="340"/>
      <c r="AQ27" s="336"/>
      <c r="AR27" s="365"/>
      <c r="AS27" s="366"/>
      <c r="AT27" s="342"/>
      <c r="AU27" s="336"/>
      <c r="AV27" s="336"/>
      <c r="AW27" s="336"/>
      <c r="AX27" s="342"/>
      <c r="AY27" s="342"/>
      <c r="AZ27" s="342"/>
      <c r="BA27" s="342"/>
      <c r="BB27" s="336"/>
      <c r="BC27" s="342"/>
      <c r="BD27" s="342"/>
      <c r="BE27" s="342"/>
      <c r="BF27" s="342"/>
      <c r="BG27" s="336"/>
      <c r="BH27" s="336"/>
      <c r="BI27" s="336"/>
      <c r="BJ27" s="336"/>
      <c r="BK27" s="336"/>
      <c r="BL27" s="336"/>
      <c r="BM27" s="336"/>
      <c r="BN27" s="336"/>
      <c r="BO27" s="336"/>
      <c r="BP27" s="336"/>
      <c r="BQ27" s="342"/>
      <c r="BR27" s="342"/>
      <c r="BS27" s="342"/>
      <c r="BT27" s="342"/>
      <c r="BU27" s="336"/>
      <c r="BV27" s="367"/>
      <c r="BW27" s="342"/>
      <c r="BX27" s="342"/>
      <c r="BY27" s="342"/>
      <c r="BZ27" s="352"/>
      <c r="CA27" s="355"/>
      <c r="CB27" s="355"/>
      <c r="CC27" s="355"/>
      <c r="CD27" s="355"/>
      <c r="CE27" s="355"/>
      <c r="CF27" s="355"/>
      <c r="CG27" s="355"/>
      <c r="CH27" s="355"/>
      <c r="CI27" s="352"/>
      <c r="CJ27" s="362"/>
      <c r="CK27" s="362"/>
      <c r="CL27" s="362"/>
      <c r="CM27" s="362"/>
      <c r="CN27" s="362"/>
      <c r="CO27" s="362"/>
      <c r="CP27" s="362"/>
      <c r="CQ27" s="362"/>
      <c r="CR27" s="362"/>
      <c r="CS27" s="362"/>
      <c r="CT27" s="362"/>
      <c r="CU27" s="362"/>
      <c r="CV27" s="362"/>
      <c r="CW27" s="362"/>
      <c r="CX27" s="362"/>
      <c r="CY27" s="362"/>
      <c r="CZ27" s="362"/>
      <c r="DA27" s="362"/>
      <c r="DB27" s="362"/>
      <c r="DC27" s="362"/>
      <c r="DD27" s="362"/>
      <c r="DE27" s="363"/>
      <c r="DF27" s="368"/>
      <c r="DG27" s="368"/>
      <c r="DH27" s="368"/>
      <c r="DI27" s="368"/>
      <c r="DJ27" s="368"/>
      <c r="DK27" s="368"/>
      <c r="DL27" s="368"/>
      <c r="DM27" s="368"/>
      <c r="DN27" s="368"/>
      <c r="DO27" s="368"/>
      <c r="DP27" s="368"/>
      <c r="DQ27" s="368"/>
      <c r="DR27" s="368"/>
      <c r="DS27" s="368"/>
      <c r="DT27" s="368"/>
      <c r="DU27" s="368"/>
      <c r="DV27" s="368"/>
      <c r="DW27" s="368"/>
      <c r="DX27" s="368"/>
      <c r="DY27" s="368"/>
      <c r="DZ27" s="369"/>
      <c r="EA27" s="369"/>
      <c r="EB27" s="369"/>
      <c r="EC27" s="369"/>
      <c r="ED27" s="369"/>
      <c r="EE27" s="954"/>
      <c r="EF27" s="954"/>
      <c r="EG27" s="954"/>
      <c r="EH27" s="954"/>
      <c r="EI27" s="954"/>
      <c r="EJ27" s="954"/>
      <c r="EK27" s="954"/>
      <c r="EL27" s="954"/>
      <c r="EM27" s="954"/>
      <c r="EN27" s="954"/>
      <c r="EO27" s="954"/>
      <c r="EP27" s="954"/>
      <c r="EQ27" s="954"/>
      <c r="ER27" s="954"/>
      <c r="ES27" s="954"/>
      <c r="ET27" s="379" t="s">
        <v>93</v>
      </c>
    </row>
    <row r="28" spans="2:150" x14ac:dyDescent="0.25">
      <c r="B28" s="339"/>
      <c r="C28" s="340"/>
      <c r="D28" s="340"/>
      <c r="E28" s="340"/>
      <c r="F28" s="340"/>
      <c r="G28" s="340"/>
      <c r="H28" s="340"/>
      <c r="I28" s="330"/>
      <c r="J28" s="340"/>
      <c r="K28" s="340"/>
      <c r="L28" s="340"/>
      <c r="M28" s="340"/>
      <c r="N28" s="340"/>
      <c r="O28" s="340"/>
      <c r="P28" s="341"/>
      <c r="Q28" s="340"/>
      <c r="R28" s="340"/>
      <c r="S28" s="340"/>
      <c r="T28" s="340"/>
      <c r="U28" s="340"/>
      <c r="V28" s="340"/>
      <c r="W28" s="341"/>
      <c r="X28" s="340"/>
      <c r="Y28" s="340"/>
      <c r="Z28" s="340"/>
      <c r="AA28" s="340"/>
      <c r="AB28" s="340"/>
      <c r="AC28" s="340"/>
      <c r="AD28" s="331"/>
      <c r="AE28" s="331"/>
      <c r="AF28" s="331"/>
      <c r="AG28" s="331"/>
      <c r="AH28" s="331"/>
      <c r="AI28" s="331"/>
      <c r="AJ28" s="370"/>
      <c r="AK28" s="370"/>
      <c r="AL28" s="343"/>
      <c r="AM28" s="364"/>
      <c r="AN28" s="364"/>
      <c r="AO28" s="365"/>
      <c r="AP28" s="340"/>
      <c r="AQ28" s="336"/>
      <c r="AR28" s="365"/>
      <c r="AS28" s="366"/>
      <c r="AT28" s="342"/>
      <c r="AU28" s="336"/>
      <c r="AV28" s="336"/>
      <c r="AW28" s="336"/>
      <c r="AX28" s="342"/>
      <c r="AY28" s="342"/>
      <c r="AZ28" s="342"/>
      <c r="BA28" s="342"/>
      <c r="BB28" s="336"/>
      <c r="BC28" s="342"/>
      <c r="BD28" s="342"/>
      <c r="BE28" s="342"/>
      <c r="BF28" s="342"/>
      <c r="BG28" s="336"/>
      <c r="BH28" s="336"/>
      <c r="BI28" s="336"/>
      <c r="BJ28" s="336"/>
      <c r="BK28" s="336"/>
      <c r="BL28" s="336"/>
      <c r="BM28" s="336"/>
      <c r="BN28" s="336"/>
      <c r="BO28" s="336"/>
      <c r="BP28" s="336"/>
      <c r="BQ28" s="342"/>
      <c r="BR28" s="342"/>
      <c r="BS28" s="342"/>
      <c r="BT28" s="342"/>
      <c r="BU28" s="336"/>
      <c r="BV28" s="367"/>
      <c r="BW28" s="342"/>
      <c r="BX28" s="342"/>
      <c r="BY28" s="342"/>
      <c r="BZ28" s="352"/>
      <c r="CA28" s="355"/>
      <c r="CB28" s="355"/>
      <c r="CC28" s="355"/>
      <c r="CD28" s="355"/>
      <c r="CE28" s="355"/>
      <c r="CF28" s="355"/>
      <c r="CG28" s="355"/>
      <c r="CH28" s="355"/>
      <c r="CI28" s="352"/>
      <c r="CJ28" s="362"/>
      <c r="CK28" s="362"/>
      <c r="CL28" s="362"/>
      <c r="CM28" s="362"/>
      <c r="CN28" s="362"/>
      <c r="CO28" s="362"/>
      <c r="CP28" s="362"/>
      <c r="CQ28" s="362"/>
      <c r="CR28" s="362"/>
      <c r="CS28" s="362"/>
      <c r="CT28" s="362"/>
      <c r="CU28" s="362"/>
      <c r="CV28" s="362"/>
      <c r="CW28" s="362"/>
      <c r="CX28" s="362"/>
      <c r="CY28" s="362"/>
      <c r="CZ28" s="362"/>
      <c r="DA28" s="362"/>
      <c r="DB28" s="362"/>
      <c r="DC28" s="362"/>
      <c r="DD28" s="362"/>
      <c r="DE28" s="363"/>
      <c r="DF28" s="368"/>
      <c r="DG28" s="368"/>
      <c r="DH28" s="368"/>
      <c r="DI28" s="368"/>
      <c r="DJ28" s="368"/>
      <c r="DK28" s="368"/>
      <c r="DL28" s="368"/>
      <c r="DM28" s="368"/>
      <c r="DN28" s="368"/>
      <c r="DO28" s="368"/>
      <c r="DP28" s="368"/>
      <c r="DQ28" s="368"/>
      <c r="DR28" s="368"/>
      <c r="DS28" s="368"/>
      <c r="DT28" s="368"/>
      <c r="DU28" s="368"/>
      <c r="DV28" s="368"/>
      <c r="DW28" s="368"/>
      <c r="DX28" s="368"/>
      <c r="DY28" s="368"/>
      <c r="DZ28" s="369"/>
      <c r="EA28" s="369"/>
      <c r="EB28" s="369"/>
      <c r="EC28" s="369"/>
      <c r="ED28" s="369"/>
      <c r="EE28" s="954"/>
      <c r="EF28" s="954"/>
      <c r="EG28" s="954"/>
      <c r="EH28" s="954"/>
      <c r="EI28" s="954"/>
      <c r="EJ28" s="954"/>
      <c r="EK28" s="954"/>
      <c r="EL28" s="954"/>
      <c r="EM28" s="954"/>
      <c r="EN28" s="954"/>
      <c r="EO28" s="954"/>
      <c r="EP28" s="954"/>
      <c r="EQ28" s="954"/>
      <c r="ER28" s="954"/>
      <c r="ES28" s="954"/>
      <c r="ET28" s="379" t="s">
        <v>93</v>
      </c>
    </row>
    <row r="29" spans="2:150" x14ac:dyDescent="0.25">
      <c r="B29" s="339"/>
      <c r="C29" s="340"/>
      <c r="D29" s="340"/>
      <c r="E29" s="340"/>
      <c r="F29" s="340"/>
      <c r="G29" s="340"/>
      <c r="H29" s="340"/>
      <c r="I29" s="330"/>
      <c r="J29" s="340"/>
      <c r="K29" s="340"/>
      <c r="L29" s="340"/>
      <c r="M29" s="340"/>
      <c r="N29" s="340"/>
      <c r="O29" s="340"/>
      <c r="P29" s="341"/>
      <c r="Q29" s="340"/>
      <c r="R29" s="340"/>
      <c r="S29" s="340"/>
      <c r="T29" s="340"/>
      <c r="U29" s="340"/>
      <c r="V29" s="340"/>
      <c r="W29" s="341"/>
      <c r="X29" s="340"/>
      <c r="Y29" s="340"/>
      <c r="Z29" s="340"/>
      <c r="AA29" s="340"/>
      <c r="AB29" s="340"/>
      <c r="AC29" s="340"/>
      <c r="AD29" s="331"/>
      <c r="AE29" s="331"/>
      <c r="AF29" s="331"/>
      <c r="AG29" s="331"/>
      <c r="AH29" s="331"/>
      <c r="AI29" s="331"/>
      <c r="AJ29" s="370"/>
      <c r="AK29" s="370"/>
      <c r="AL29" s="343"/>
      <c r="AM29" s="364"/>
      <c r="AN29" s="364"/>
      <c r="AO29" s="365"/>
      <c r="AP29" s="340"/>
      <c r="AQ29" s="336"/>
      <c r="AR29" s="365"/>
      <c r="AS29" s="366"/>
      <c r="AT29" s="342"/>
      <c r="AU29" s="336"/>
      <c r="AV29" s="336"/>
      <c r="AW29" s="336"/>
      <c r="AX29" s="342"/>
      <c r="AY29" s="342"/>
      <c r="AZ29" s="342"/>
      <c r="BA29" s="342"/>
      <c r="BB29" s="336"/>
      <c r="BC29" s="342"/>
      <c r="BD29" s="342"/>
      <c r="BE29" s="342"/>
      <c r="BF29" s="342"/>
      <c r="BG29" s="336"/>
      <c r="BH29" s="336"/>
      <c r="BI29" s="336"/>
      <c r="BJ29" s="336"/>
      <c r="BK29" s="336"/>
      <c r="BL29" s="336"/>
      <c r="BM29" s="336"/>
      <c r="BN29" s="336"/>
      <c r="BO29" s="336"/>
      <c r="BP29" s="336"/>
      <c r="BQ29" s="342"/>
      <c r="BR29" s="342"/>
      <c r="BS29" s="342"/>
      <c r="BT29" s="342"/>
      <c r="BU29" s="336"/>
      <c r="BV29" s="367"/>
      <c r="BW29" s="342"/>
      <c r="BX29" s="342"/>
      <c r="BY29" s="342"/>
      <c r="BZ29" s="352"/>
      <c r="CA29" s="355"/>
      <c r="CB29" s="355"/>
      <c r="CC29" s="355"/>
      <c r="CD29" s="355"/>
      <c r="CE29" s="355"/>
      <c r="CF29" s="355"/>
      <c r="CG29" s="355"/>
      <c r="CH29" s="355"/>
      <c r="CI29" s="352"/>
      <c r="CJ29" s="362"/>
      <c r="CK29" s="362"/>
      <c r="CL29" s="362"/>
      <c r="CM29" s="362"/>
      <c r="CN29" s="362"/>
      <c r="CO29" s="362"/>
      <c r="CP29" s="362"/>
      <c r="CQ29" s="362"/>
      <c r="CR29" s="362"/>
      <c r="CS29" s="362"/>
      <c r="CT29" s="362"/>
      <c r="CU29" s="362"/>
      <c r="CV29" s="362"/>
      <c r="CW29" s="362"/>
      <c r="CX29" s="362"/>
      <c r="CY29" s="362"/>
      <c r="CZ29" s="362"/>
      <c r="DA29" s="362"/>
      <c r="DB29" s="362"/>
      <c r="DC29" s="362"/>
      <c r="DD29" s="362"/>
      <c r="DE29" s="363"/>
      <c r="DF29" s="368"/>
      <c r="DG29" s="368"/>
      <c r="DH29" s="368"/>
      <c r="DI29" s="368"/>
      <c r="DJ29" s="368"/>
      <c r="DK29" s="368"/>
      <c r="DL29" s="368"/>
      <c r="DM29" s="368"/>
      <c r="DN29" s="368"/>
      <c r="DO29" s="368"/>
      <c r="DP29" s="368"/>
      <c r="DQ29" s="368"/>
      <c r="DR29" s="368"/>
      <c r="DS29" s="368"/>
      <c r="DT29" s="368"/>
      <c r="DU29" s="368"/>
      <c r="DV29" s="368"/>
      <c r="DW29" s="368"/>
      <c r="DX29" s="368"/>
      <c r="DY29" s="368"/>
      <c r="DZ29" s="369"/>
      <c r="EA29" s="369"/>
      <c r="EB29" s="369"/>
      <c r="EC29" s="369"/>
      <c r="ED29" s="369"/>
      <c r="EE29" s="954"/>
      <c r="EF29" s="954"/>
      <c r="EG29" s="954"/>
      <c r="EH29" s="954"/>
      <c r="EI29" s="954"/>
      <c r="EJ29" s="954"/>
      <c r="EK29" s="954"/>
      <c r="EL29" s="954"/>
      <c r="EM29" s="954"/>
      <c r="EN29" s="954"/>
      <c r="EO29" s="954"/>
      <c r="EP29" s="954"/>
      <c r="EQ29" s="954"/>
      <c r="ER29" s="954"/>
      <c r="ES29" s="954"/>
      <c r="ET29" s="379" t="s">
        <v>93</v>
      </c>
    </row>
    <row r="30" spans="2:150" x14ac:dyDescent="0.25">
      <c r="B30" s="339"/>
      <c r="C30" s="340"/>
      <c r="D30" s="340"/>
      <c r="E30" s="340"/>
      <c r="F30" s="340"/>
      <c r="G30" s="340"/>
      <c r="H30" s="340"/>
      <c r="I30" s="330"/>
      <c r="J30" s="340"/>
      <c r="K30" s="340"/>
      <c r="L30" s="340"/>
      <c r="M30" s="340"/>
      <c r="N30" s="340"/>
      <c r="O30" s="340"/>
      <c r="P30" s="341"/>
      <c r="Q30" s="340"/>
      <c r="R30" s="340"/>
      <c r="S30" s="340"/>
      <c r="T30" s="340"/>
      <c r="U30" s="340"/>
      <c r="V30" s="340"/>
      <c r="W30" s="341"/>
      <c r="X30" s="340"/>
      <c r="Y30" s="340"/>
      <c r="Z30" s="340"/>
      <c r="AA30" s="340"/>
      <c r="AB30" s="340"/>
      <c r="AC30" s="340"/>
      <c r="AD30" s="331"/>
      <c r="AE30" s="331"/>
      <c r="AF30" s="331"/>
      <c r="AG30" s="331"/>
      <c r="AH30" s="331"/>
      <c r="AI30" s="331"/>
      <c r="AJ30" s="370"/>
      <c r="AK30" s="370"/>
      <c r="AL30" s="343"/>
      <c r="AM30" s="364"/>
      <c r="AN30" s="364"/>
      <c r="AO30" s="365"/>
      <c r="AP30" s="340"/>
      <c r="AQ30" s="336"/>
      <c r="AR30" s="365"/>
      <c r="AS30" s="366"/>
      <c r="AT30" s="342"/>
      <c r="AU30" s="336"/>
      <c r="AV30" s="336"/>
      <c r="AW30" s="336"/>
      <c r="AX30" s="342"/>
      <c r="AY30" s="342"/>
      <c r="AZ30" s="342"/>
      <c r="BA30" s="342"/>
      <c r="BB30" s="336"/>
      <c r="BC30" s="342"/>
      <c r="BD30" s="342"/>
      <c r="BE30" s="342"/>
      <c r="BF30" s="342"/>
      <c r="BG30" s="336"/>
      <c r="BH30" s="336"/>
      <c r="BI30" s="336"/>
      <c r="BJ30" s="336"/>
      <c r="BK30" s="336"/>
      <c r="BL30" s="336"/>
      <c r="BM30" s="336"/>
      <c r="BN30" s="336"/>
      <c r="BO30" s="336"/>
      <c r="BP30" s="336"/>
      <c r="BQ30" s="342"/>
      <c r="BR30" s="342"/>
      <c r="BS30" s="342"/>
      <c r="BT30" s="342"/>
      <c r="BU30" s="336"/>
      <c r="BV30" s="367"/>
      <c r="BW30" s="342"/>
      <c r="BX30" s="342"/>
      <c r="BY30" s="342"/>
      <c r="BZ30" s="352"/>
      <c r="CA30" s="355"/>
      <c r="CB30" s="355"/>
      <c r="CC30" s="355"/>
      <c r="CD30" s="355"/>
      <c r="CE30" s="355"/>
      <c r="CF30" s="355"/>
      <c r="CG30" s="355"/>
      <c r="CH30" s="355"/>
      <c r="CI30" s="352"/>
      <c r="CJ30" s="362"/>
      <c r="CK30" s="362"/>
      <c r="CL30" s="362"/>
      <c r="CM30" s="362"/>
      <c r="CN30" s="362"/>
      <c r="CO30" s="362"/>
      <c r="CP30" s="362"/>
      <c r="CQ30" s="362"/>
      <c r="CR30" s="362"/>
      <c r="CS30" s="362"/>
      <c r="CT30" s="362"/>
      <c r="CU30" s="362"/>
      <c r="CV30" s="362"/>
      <c r="CW30" s="362"/>
      <c r="CX30" s="362"/>
      <c r="CY30" s="362"/>
      <c r="CZ30" s="362"/>
      <c r="DA30" s="362"/>
      <c r="DB30" s="362"/>
      <c r="DC30" s="362"/>
      <c r="DD30" s="362"/>
      <c r="DE30" s="363"/>
      <c r="DF30" s="368"/>
      <c r="DG30" s="368"/>
      <c r="DH30" s="368"/>
      <c r="DI30" s="368"/>
      <c r="DJ30" s="368"/>
      <c r="DK30" s="368"/>
      <c r="DL30" s="368"/>
      <c r="DM30" s="368"/>
      <c r="DN30" s="368"/>
      <c r="DO30" s="368"/>
      <c r="DP30" s="368"/>
      <c r="DQ30" s="368"/>
      <c r="DR30" s="368"/>
      <c r="DS30" s="368"/>
      <c r="DT30" s="368"/>
      <c r="DU30" s="368"/>
      <c r="DV30" s="368"/>
      <c r="DW30" s="368"/>
      <c r="DX30" s="368"/>
      <c r="DY30" s="368"/>
      <c r="DZ30" s="369"/>
      <c r="EA30" s="369"/>
      <c r="EB30" s="369"/>
      <c r="EC30" s="369"/>
      <c r="ED30" s="369"/>
      <c r="EE30" s="954"/>
      <c r="EF30" s="954"/>
      <c r="EG30" s="954"/>
      <c r="EH30" s="954"/>
      <c r="EI30" s="954"/>
      <c r="EJ30" s="954"/>
      <c r="EK30" s="954"/>
      <c r="EL30" s="954"/>
      <c r="EM30" s="954"/>
      <c r="EN30" s="954"/>
      <c r="EO30" s="954"/>
      <c r="EP30" s="954"/>
      <c r="EQ30" s="954"/>
      <c r="ER30" s="954"/>
      <c r="ES30" s="954"/>
      <c r="ET30" s="379" t="s">
        <v>93</v>
      </c>
    </row>
    <row r="31" spans="2:150" x14ac:dyDescent="0.25">
      <c r="B31" s="339"/>
      <c r="C31" s="340"/>
      <c r="D31" s="340"/>
      <c r="E31" s="340"/>
      <c r="F31" s="340"/>
      <c r="G31" s="340"/>
      <c r="H31" s="340"/>
      <c r="I31" s="330"/>
      <c r="J31" s="340"/>
      <c r="K31" s="340"/>
      <c r="L31" s="340"/>
      <c r="M31" s="340"/>
      <c r="N31" s="340"/>
      <c r="O31" s="340"/>
      <c r="P31" s="341"/>
      <c r="Q31" s="340"/>
      <c r="R31" s="340"/>
      <c r="S31" s="340"/>
      <c r="T31" s="340"/>
      <c r="U31" s="340"/>
      <c r="V31" s="340"/>
      <c r="W31" s="341"/>
      <c r="X31" s="340"/>
      <c r="Y31" s="340"/>
      <c r="Z31" s="340"/>
      <c r="AA31" s="340"/>
      <c r="AB31" s="340"/>
      <c r="AC31" s="340"/>
      <c r="AD31" s="344"/>
      <c r="AE31" s="344"/>
      <c r="AF31" s="344"/>
      <c r="AG31" s="344"/>
      <c r="AH31" s="344"/>
      <c r="AI31" s="344"/>
      <c r="AJ31" s="370"/>
      <c r="AK31" s="370"/>
      <c r="AL31" s="345"/>
      <c r="AM31" s="364"/>
      <c r="AN31" s="364"/>
      <c r="AO31" s="365"/>
      <c r="AP31" s="340"/>
      <c r="AQ31" s="336"/>
      <c r="AR31" s="365"/>
      <c r="AS31" s="366"/>
      <c r="AT31" s="342"/>
      <c r="AU31" s="336"/>
      <c r="AV31" s="336"/>
      <c r="AW31" s="336"/>
      <c r="AX31" s="342"/>
      <c r="AY31" s="342"/>
      <c r="AZ31" s="342"/>
      <c r="BA31" s="342"/>
      <c r="BB31" s="336"/>
      <c r="BC31" s="342"/>
      <c r="BD31" s="342"/>
      <c r="BE31" s="342"/>
      <c r="BF31" s="342"/>
      <c r="BG31" s="336"/>
      <c r="BH31" s="336"/>
      <c r="BI31" s="336"/>
      <c r="BJ31" s="336"/>
      <c r="BK31" s="336"/>
      <c r="BL31" s="336"/>
      <c r="BM31" s="336"/>
      <c r="BN31" s="336"/>
      <c r="BO31" s="336"/>
      <c r="BP31" s="336"/>
      <c r="BQ31" s="342"/>
      <c r="BR31" s="342"/>
      <c r="BS31" s="342"/>
      <c r="BT31" s="342"/>
      <c r="BU31" s="336"/>
      <c r="BV31" s="371"/>
      <c r="BW31" s="342"/>
      <c r="BX31" s="342"/>
      <c r="BY31" s="342"/>
      <c r="BZ31" s="352"/>
      <c r="CA31" s="355"/>
      <c r="CB31" s="355"/>
      <c r="CC31" s="355"/>
      <c r="CD31" s="355"/>
      <c r="CE31" s="355"/>
      <c r="CF31" s="355"/>
      <c r="CG31" s="355"/>
      <c r="CH31" s="355"/>
      <c r="CI31" s="352"/>
      <c r="CJ31" s="362"/>
      <c r="CK31" s="362"/>
      <c r="CL31" s="362"/>
      <c r="CM31" s="362"/>
      <c r="CN31" s="362"/>
      <c r="CO31" s="362"/>
      <c r="CP31" s="362"/>
      <c r="CQ31" s="362"/>
      <c r="CR31" s="362"/>
      <c r="CS31" s="362"/>
      <c r="CT31" s="362"/>
      <c r="CU31" s="362"/>
      <c r="CV31" s="362"/>
      <c r="CW31" s="362"/>
      <c r="CX31" s="362"/>
      <c r="CY31" s="362"/>
      <c r="CZ31" s="362"/>
      <c r="DA31" s="362"/>
      <c r="DB31" s="362"/>
      <c r="DC31" s="362"/>
      <c r="DD31" s="362"/>
      <c r="DE31" s="363"/>
      <c r="DF31" s="368"/>
      <c r="DG31" s="368"/>
      <c r="DH31" s="368"/>
      <c r="DI31" s="368"/>
      <c r="DJ31" s="368"/>
      <c r="DK31" s="368"/>
      <c r="DL31" s="368"/>
      <c r="DM31" s="368"/>
      <c r="DN31" s="368"/>
      <c r="DO31" s="368"/>
      <c r="DP31" s="368"/>
      <c r="DQ31" s="368"/>
      <c r="DR31" s="368"/>
      <c r="DS31" s="368"/>
      <c r="DT31" s="368"/>
      <c r="DU31" s="368"/>
      <c r="DV31" s="368"/>
      <c r="DW31" s="368"/>
      <c r="DX31" s="368"/>
      <c r="DY31" s="368"/>
      <c r="DZ31" s="369"/>
      <c r="EA31" s="369"/>
      <c r="EB31" s="369"/>
      <c r="EC31" s="369"/>
      <c r="ED31" s="369"/>
      <c r="EE31" s="954"/>
      <c r="EF31" s="954"/>
      <c r="EG31" s="954"/>
      <c r="EH31" s="954"/>
      <c r="EI31" s="954"/>
      <c r="EJ31" s="954"/>
      <c r="EK31" s="954"/>
      <c r="EL31" s="954"/>
      <c r="EM31" s="954"/>
      <c r="EN31" s="954"/>
      <c r="EO31" s="954"/>
      <c r="EP31" s="954"/>
      <c r="EQ31" s="954"/>
      <c r="ER31" s="954"/>
      <c r="ES31" s="954"/>
      <c r="ET31" s="379" t="s">
        <v>93</v>
      </c>
    </row>
    <row r="32" spans="2:150" x14ac:dyDescent="0.25">
      <c r="B32" s="339"/>
      <c r="C32" s="340"/>
      <c r="D32" s="340"/>
      <c r="E32" s="340"/>
      <c r="F32" s="340"/>
      <c r="G32" s="340"/>
      <c r="H32" s="340"/>
      <c r="I32" s="330"/>
      <c r="J32" s="340"/>
      <c r="K32" s="340"/>
      <c r="L32" s="340"/>
      <c r="M32" s="340"/>
      <c r="N32" s="340"/>
      <c r="O32" s="340"/>
      <c r="P32" s="341"/>
      <c r="Q32" s="340"/>
      <c r="R32" s="340"/>
      <c r="S32" s="340"/>
      <c r="T32" s="340"/>
      <c r="U32" s="340"/>
      <c r="V32" s="340"/>
      <c r="W32" s="341"/>
      <c r="X32" s="340"/>
      <c r="Y32" s="340"/>
      <c r="Z32" s="340"/>
      <c r="AA32" s="340"/>
      <c r="AB32" s="340"/>
      <c r="AC32" s="340"/>
      <c r="AD32" s="331"/>
      <c r="AE32" s="331"/>
      <c r="AF32" s="331"/>
      <c r="AG32" s="331"/>
      <c r="AH32" s="331"/>
      <c r="AI32" s="331"/>
      <c r="AJ32" s="370"/>
      <c r="AK32" s="370"/>
      <c r="AL32" s="343"/>
      <c r="AM32" s="364"/>
      <c r="AN32" s="364"/>
      <c r="AO32" s="365"/>
      <c r="AP32" s="340"/>
      <c r="AQ32" s="336"/>
      <c r="AR32" s="365"/>
      <c r="AS32" s="366"/>
      <c r="AT32" s="342"/>
      <c r="AU32" s="336"/>
      <c r="AV32" s="336"/>
      <c r="AW32" s="336"/>
      <c r="AX32" s="342"/>
      <c r="AY32" s="342"/>
      <c r="AZ32" s="342"/>
      <c r="BA32" s="342"/>
      <c r="BB32" s="336"/>
      <c r="BC32" s="342"/>
      <c r="BD32" s="342"/>
      <c r="BE32" s="342"/>
      <c r="BF32" s="342"/>
      <c r="BG32" s="336"/>
      <c r="BH32" s="336"/>
      <c r="BI32" s="336"/>
      <c r="BJ32" s="336"/>
      <c r="BK32" s="336"/>
      <c r="BL32" s="336"/>
      <c r="BM32" s="336"/>
      <c r="BN32" s="336"/>
      <c r="BO32" s="336"/>
      <c r="BP32" s="336"/>
      <c r="BQ32" s="342"/>
      <c r="BR32" s="342"/>
      <c r="BS32" s="342"/>
      <c r="BT32" s="342"/>
      <c r="BU32" s="336"/>
      <c r="BV32" s="367"/>
      <c r="BW32" s="342"/>
      <c r="BX32" s="342"/>
      <c r="BY32" s="342"/>
      <c r="BZ32" s="352"/>
      <c r="CA32" s="355"/>
      <c r="CB32" s="355"/>
      <c r="CC32" s="355"/>
      <c r="CD32" s="355"/>
      <c r="CE32" s="355"/>
      <c r="CF32" s="355"/>
      <c r="CG32" s="355"/>
      <c r="CH32" s="355"/>
      <c r="CI32" s="352"/>
      <c r="CJ32" s="362"/>
      <c r="CK32" s="362"/>
      <c r="CL32" s="362"/>
      <c r="CM32" s="362"/>
      <c r="CN32" s="362"/>
      <c r="CO32" s="362"/>
      <c r="CP32" s="362"/>
      <c r="CQ32" s="362"/>
      <c r="CR32" s="362"/>
      <c r="CS32" s="362"/>
      <c r="CT32" s="362"/>
      <c r="CU32" s="362"/>
      <c r="CV32" s="362"/>
      <c r="CW32" s="362"/>
      <c r="CX32" s="362"/>
      <c r="CY32" s="362"/>
      <c r="CZ32" s="362"/>
      <c r="DA32" s="362"/>
      <c r="DB32" s="362"/>
      <c r="DC32" s="362"/>
      <c r="DD32" s="362"/>
      <c r="DE32" s="363"/>
      <c r="DF32" s="368"/>
      <c r="DG32" s="368"/>
      <c r="DH32" s="368"/>
      <c r="DI32" s="368"/>
      <c r="DJ32" s="368"/>
      <c r="DK32" s="368"/>
      <c r="DL32" s="368"/>
      <c r="DM32" s="368"/>
      <c r="DN32" s="368"/>
      <c r="DO32" s="368"/>
      <c r="DP32" s="368"/>
      <c r="DQ32" s="368"/>
      <c r="DR32" s="368"/>
      <c r="DS32" s="368"/>
      <c r="DT32" s="368"/>
      <c r="DU32" s="368"/>
      <c r="DV32" s="368"/>
      <c r="DW32" s="368"/>
      <c r="DX32" s="368"/>
      <c r="DY32" s="368"/>
      <c r="DZ32" s="369"/>
      <c r="EA32" s="369"/>
      <c r="EB32" s="369"/>
      <c r="EC32" s="369"/>
      <c r="ED32" s="369"/>
      <c r="EE32" s="954"/>
      <c r="EF32" s="954"/>
      <c r="EG32" s="954"/>
      <c r="EH32" s="954"/>
      <c r="EI32" s="954"/>
      <c r="EJ32" s="954"/>
      <c r="EK32" s="954"/>
      <c r="EL32" s="954"/>
      <c r="EM32" s="954"/>
      <c r="EN32" s="954"/>
      <c r="EO32" s="954"/>
      <c r="EP32" s="954"/>
      <c r="EQ32" s="954"/>
      <c r="ER32" s="954"/>
      <c r="ES32" s="954"/>
      <c r="ET32" s="379" t="s">
        <v>93</v>
      </c>
    </row>
    <row r="33" spans="1:150" x14ac:dyDescent="0.25">
      <c r="B33" s="339"/>
      <c r="C33" s="340"/>
      <c r="D33" s="340"/>
      <c r="E33" s="340"/>
      <c r="F33" s="340"/>
      <c r="G33" s="340"/>
      <c r="H33" s="340"/>
      <c r="I33" s="330"/>
      <c r="J33" s="340"/>
      <c r="K33" s="340"/>
      <c r="L33" s="340"/>
      <c r="M33" s="340"/>
      <c r="N33" s="340"/>
      <c r="O33" s="340"/>
      <c r="P33" s="341"/>
      <c r="Q33" s="340"/>
      <c r="R33" s="340"/>
      <c r="S33" s="340"/>
      <c r="T33" s="340"/>
      <c r="U33" s="340"/>
      <c r="V33" s="340"/>
      <c r="W33" s="341"/>
      <c r="X33" s="340"/>
      <c r="Y33" s="340"/>
      <c r="Z33" s="340"/>
      <c r="AA33" s="340"/>
      <c r="AB33" s="340"/>
      <c r="AC33" s="340"/>
      <c r="AD33" s="331"/>
      <c r="AE33" s="331"/>
      <c r="AF33" s="331"/>
      <c r="AG33" s="331"/>
      <c r="AH33" s="331"/>
      <c r="AI33" s="331"/>
      <c r="AJ33" s="370"/>
      <c r="AK33" s="370"/>
      <c r="AL33" s="343"/>
      <c r="AM33" s="364"/>
      <c r="AN33" s="364"/>
      <c r="AO33" s="365"/>
      <c r="AP33" s="340"/>
      <c r="AQ33" s="336"/>
      <c r="AR33" s="365"/>
      <c r="AS33" s="366"/>
      <c r="AT33" s="342"/>
      <c r="AU33" s="336"/>
      <c r="AV33" s="336"/>
      <c r="AW33" s="336"/>
      <c r="AX33" s="342"/>
      <c r="AY33" s="342"/>
      <c r="AZ33" s="342"/>
      <c r="BA33" s="342"/>
      <c r="BB33" s="336"/>
      <c r="BC33" s="342"/>
      <c r="BD33" s="342"/>
      <c r="BE33" s="342"/>
      <c r="BF33" s="342"/>
      <c r="BG33" s="336"/>
      <c r="BH33" s="336"/>
      <c r="BI33" s="336"/>
      <c r="BJ33" s="336"/>
      <c r="BK33" s="336"/>
      <c r="BL33" s="336"/>
      <c r="BM33" s="336"/>
      <c r="BN33" s="336"/>
      <c r="BO33" s="336"/>
      <c r="BP33" s="336"/>
      <c r="BQ33" s="342"/>
      <c r="BR33" s="342"/>
      <c r="BS33" s="342"/>
      <c r="BT33" s="342"/>
      <c r="BU33" s="336"/>
      <c r="BV33" s="367"/>
      <c r="BW33" s="342"/>
      <c r="BX33" s="342"/>
      <c r="BY33" s="342"/>
      <c r="BZ33" s="352"/>
      <c r="CA33" s="355"/>
      <c r="CB33" s="355"/>
      <c r="CC33" s="355"/>
      <c r="CD33" s="355"/>
      <c r="CE33" s="355"/>
      <c r="CF33" s="355"/>
      <c r="CG33" s="355"/>
      <c r="CH33" s="355"/>
      <c r="CI33" s="352"/>
      <c r="CJ33" s="362"/>
      <c r="CK33" s="362"/>
      <c r="CL33" s="362"/>
      <c r="CM33" s="362"/>
      <c r="CN33" s="362"/>
      <c r="CO33" s="362"/>
      <c r="CP33" s="362"/>
      <c r="CQ33" s="362"/>
      <c r="CR33" s="362"/>
      <c r="CS33" s="362"/>
      <c r="CT33" s="362"/>
      <c r="CU33" s="362"/>
      <c r="CV33" s="362"/>
      <c r="CW33" s="362"/>
      <c r="CX33" s="362"/>
      <c r="CY33" s="362"/>
      <c r="CZ33" s="362"/>
      <c r="DA33" s="362"/>
      <c r="DB33" s="362"/>
      <c r="DC33" s="362"/>
      <c r="DD33" s="362"/>
      <c r="DE33" s="363"/>
      <c r="DF33" s="368"/>
      <c r="DG33" s="368"/>
      <c r="DH33" s="368"/>
      <c r="DI33" s="368"/>
      <c r="DJ33" s="368"/>
      <c r="DK33" s="368"/>
      <c r="DL33" s="368"/>
      <c r="DM33" s="368"/>
      <c r="DN33" s="368"/>
      <c r="DO33" s="368"/>
      <c r="DP33" s="368"/>
      <c r="DQ33" s="368"/>
      <c r="DR33" s="368"/>
      <c r="DS33" s="368"/>
      <c r="DT33" s="368"/>
      <c r="DU33" s="368"/>
      <c r="DV33" s="368"/>
      <c r="DW33" s="368"/>
      <c r="DX33" s="368"/>
      <c r="DY33" s="368"/>
      <c r="DZ33" s="369"/>
      <c r="EA33" s="369"/>
      <c r="EB33" s="369"/>
      <c r="EC33" s="369"/>
      <c r="ED33" s="369"/>
      <c r="EE33" s="954"/>
      <c r="EF33" s="954"/>
      <c r="EG33" s="954"/>
      <c r="EH33" s="954"/>
      <c r="EI33" s="954"/>
      <c r="EJ33" s="954"/>
      <c r="EK33" s="954"/>
      <c r="EL33" s="954"/>
      <c r="EM33" s="954"/>
      <c r="EN33" s="954"/>
      <c r="EO33" s="954"/>
      <c r="EP33" s="954"/>
      <c r="EQ33" s="954"/>
      <c r="ER33" s="954"/>
      <c r="ES33" s="954"/>
      <c r="ET33" s="379" t="s">
        <v>93</v>
      </c>
    </row>
    <row r="34" spans="1:150" x14ac:dyDescent="0.25">
      <c r="B34" s="339"/>
      <c r="C34" s="340"/>
      <c r="D34" s="340"/>
      <c r="E34" s="340"/>
      <c r="F34" s="340"/>
      <c r="G34" s="340"/>
      <c r="H34" s="340"/>
      <c r="I34" s="330"/>
      <c r="J34" s="340"/>
      <c r="K34" s="340"/>
      <c r="L34" s="340"/>
      <c r="M34" s="340"/>
      <c r="N34" s="340"/>
      <c r="O34" s="340"/>
      <c r="P34" s="341"/>
      <c r="Q34" s="340"/>
      <c r="R34" s="340"/>
      <c r="S34" s="340"/>
      <c r="T34" s="340"/>
      <c r="U34" s="340"/>
      <c r="V34" s="340"/>
      <c r="W34" s="341"/>
      <c r="X34" s="340"/>
      <c r="Y34" s="340"/>
      <c r="Z34" s="340"/>
      <c r="AA34" s="340"/>
      <c r="AB34" s="340"/>
      <c r="AC34" s="340"/>
      <c r="AD34" s="331"/>
      <c r="AE34" s="331"/>
      <c r="AF34" s="331"/>
      <c r="AG34" s="331"/>
      <c r="AH34" s="331"/>
      <c r="AI34" s="331"/>
      <c r="AJ34" s="370"/>
      <c r="AK34" s="370"/>
      <c r="AL34" s="343"/>
      <c r="AM34" s="364"/>
      <c r="AN34" s="364"/>
      <c r="AO34" s="365"/>
      <c r="AP34" s="340"/>
      <c r="AQ34" s="336"/>
      <c r="AR34" s="365"/>
      <c r="AS34" s="366"/>
      <c r="AT34" s="342"/>
      <c r="AU34" s="336"/>
      <c r="AV34" s="336"/>
      <c r="AW34" s="336"/>
      <c r="AX34" s="342"/>
      <c r="AY34" s="342"/>
      <c r="AZ34" s="342"/>
      <c r="BA34" s="342"/>
      <c r="BB34" s="336"/>
      <c r="BC34" s="342"/>
      <c r="BD34" s="342"/>
      <c r="BE34" s="342"/>
      <c r="BF34" s="342"/>
      <c r="BG34" s="336"/>
      <c r="BH34" s="336"/>
      <c r="BI34" s="336"/>
      <c r="BJ34" s="336"/>
      <c r="BK34" s="336"/>
      <c r="BL34" s="336"/>
      <c r="BM34" s="336"/>
      <c r="BN34" s="336"/>
      <c r="BO34" s="336"/>
      <c r="BP34" s="336"/>
      <c r="BQ34" s="342"/>
      <c r="BR34" s="342"/>
      <c r="BS34" s="342"/>
      <c r="BT34" s="342"/>
      <c r="BU34" s="336"/>
      <c r="BV34" s="367"/>
      <c r="BW34" s="342"/>
      <c r="BX34" s="342"/>
      <c r="BY34" s="342"/>
      <c r="BZ34" s="352"/>
      <c r="CA34" s="355"/>
      <c r="CB34" s="355"/>
      <c r="CC34" s="355"/>
      <c r="CD34" s="355"/>
      <c r="CE34" s="355"/>
      <c r="CF34" s="355"/>
      <c r="CG34" s="355"/>
      <c r="CH34" s="355"/>
      <c r="CI34" s="352"/>
      <c r="CJ34" s="362"/>
      <c r="CK34" s="362"/>
      <c r="CL34" s="362"/>
      <c r="CM34" s="362"/>
      <c r="CN34" s="362"/>
      <c r="CO34" s="362"/>
      <c r="CP34" s="362"/>
      <c r="CQ34" s="362"/>
      <c r="CR34" s="362"/>
      <c r="CS34" s="362"/>
      <c r="CT34" s="362"/>
      <c r="CU34" s="362"/>
      <c r="CV34" s="362"/>
      <c r="CW34" s="362"/>
      <c r="CX34" s="362"/>
      <c r="CY34" s="362"/>
      <c r="CZ34" s="362"/>
      <c r="DA34" s="362"/>
      <c r="DB34" s="362"/>
      <c r="DC34" s="362"/>
      <c r="DD34" s="362"/>
      <c r="DE34" s="363"/>
      <c r="DF34" s="368"/>
      <c r="DG34" s="368"/>
      <c r="DH34" s="368"/>
      <c r="DI34" s="368"/>
      <c r="DJ34" s="368"/>
      <c r="DK34" s="368"/>
      <c r="DL34" s="368"/>
      <c r="DM34" s="368"/>
      <c r="DN34" s="368"/>
      <c r="DO34" s="368"/>
      <c r="DP34" s="368"/>
      <c r="DQ34" s="368"/>
      <c r="DR34" s="368"/>
      <c r="DS34" s="368"/>
      <c r="DT34" s="368"/>
      <c r="DU34" s="368"/>
      <c r="DV34" s="368"/>
      <c r="DW34" s="368"/>
      <c r="DX34" s="368"/>
      <c r="DY34" s="368"/>
      <c r="DZ34" s="369"/>
      <c r="EA34" s="369"/>
      <c r="EB34" s="369"/>
      <c r="EC34" s="369"/>
      <c r="ED34" s="369"/>
      <c r="EE34" s="954"/>
      <c r="EF34" s="954"/>
      <c r="EG34" s="954"/>
      <c r="EH34" s="954"/>
      <c r="EI34" s="954"/>
      <c r="EJ34" s="954"/>
      <c r="EK34" s="954"/>
      <c r="EL34" s="954"/>
      <c r="EM34" s="954"/>
      <c r="EN34" s="954"/>
      <c r="EO34" s="954"/>
      <c r="EP34" s="954"/>
      <c r="EQ34" s="954"/>
      <c r="ER34" s="954"/>
      <c r="ES34" s="954"/>
      <c r="ET34" s="379" t="s">
        <v>93</v>
      </c>
    </row>
    <row r="35" spans="1:150" x14ac:dyDescent="0.25">
      <c r="A35" s="45"/>
      <c r="B35" s="339"/>
      <c r="C35" s="340"/>
      <c r="D35" s="340"/>
      <c r="E35" s="340"/>
      <c r="F35" s="340"/>
      <c r="G35" s="340"/>
      <c r="H35" s="340"/>
      <c r="I35" s="330"/>
      <c r="J35" s="340"/>
      <c r="K35" s="340"/>
      <c r="L35" s="340"/>
      <c r="M35" s="340"/>
      <c r="N35" s="340"/>
      <c r="O35" s="340"/>
      <c r="P35" s="341"/>
      <c r="Q35" s="340"/>
      <c r="R35" s="340"/>
      <c r="S35" s="340"/>
      <c r="T35" s="340"/>
      <c r="U35" s="340"/>
      <c r="V35" s="340"/>
      <c r="W35" s="341"/>
      <c r="X35" s="340"/>
      <c r="Y35" s="340"/>
      <c r="Z35" s="340"/>
      <c r="AA35" s="340"/>
      <c r="AB35" s="340"/>
      <c r="AC35" s="340"/>
      <c r="AD35" s="331"/>
      <c r="AE35" s="331"/>
      <c r="AF35" s="331"/>
      <c r="AG35" s="331"/>
      <c r="AH35" s="331"/>
      <c r="AI35" s="331"/>
      <c r="AJ35" s="370"/>
      <c r="AK35" s="370"/>
      <c r="AL35" s="343"/>
      <c r="AM35" s="364"/>
      <c r="AN35" s="364"/>
      <c r="AO35" s="365"/>
      <c r="AP35" s="340"/>
      <c r="AQ35" s="336"/>
      <c r="AR35" s="365"/>
      <c r="AS35" s="366"/>
      <c r="AT35" s="342"/>
      <c r="AU35" s="336"/>
      <c r="AV35" s="336"/>
      <c r="AW35" s="336"/>
      <c r="AX35" s="342"/>
      <c r="AY35" s="342"/>
      <c r="AZ35" s="342"/>
      <c r="BA35" s="342"/>
      <c r="BB35" s="336"/>
      <c r="BC35" s="342"/>
      <c r="BD35" s="342"/>
      <c r="BE35" s="342"/>
      <c r="BF35" s="342"/>
      <c r="BG35" s="336"/>
      <c r="BH35" s="336"/>
      <c r="BI35" s="336"/>
      <c r="BJ35" s="336"/>
      <c r="BK35" s="336"/>
      <c r="BL35" s="336"/>
      <c r="BM35" s="336"/>
      <c r="BN35" s="336"/>
      <c r="BO35" s="336"/>
      <c r="BP35" s="336"/>
      <c r="BQ35" s="342"/>
      <c r="BR35" s="342"/>
      <c r="BS35" s="342"/>
      <c r="BT35" s="342"/>
      <c r="BU35" s="336"/>
      <c r="BV35" s="367"/>
      <c r="BW35" s="342"/>
      <c r="BX35" s="342"/>
      <c r="BY35" s="342"/>
      <c r="BZ35" s="352"/>
      <c r="CA35" s="355"/>
      <c r="CB35" s="355"/>
      <c r="CC35" s="355"/>
      <c r="CD35" s="355"/>
      <c r="CE35" s="355"/>
      <c r="CF35" s="355"/>
      <c r="CG35" s="355"/>
      <c r="CH35" s="355"/>
      <c r="CI35" s="352"/>
      <c r="CJ35" s="362"/>
      <c r="CK35" s="362"/>
      <c r="CL35" s="362"/>
      <c r="CM35" s="362"/>
      <c r="CN35" s="362"/>
      <c r="CO35" s="362"/>
      <c r="CP35" s="362"/>
      <c r="CQ35" s="362"/>
      <c r="CR35" s="362"/>
      <c r="CS35" s="362"/>
      <c r="CT35" s="362"/>
      <c r="CU35" s="362"/>
      <c r="CV35" s="362"/>
      <c r="CW35" s="362"/>
      <c r="CX35" s="362"/>
      <c r="CY35" s="362"/>
      <c r="CZ35" s="362"/>
      <c r="DA35" s="362"/>
      <c r="DB35" s="362"/>
      <c r="DC35" s="362"/>
      <c r="DD35" s="362"/>
      <c r="DE35" s="363"/>
      <c r="DF35" s="368"/>
      <c r="DG35" s="368"/>
      <c r="DH35" s="368"/>
      <c r="DI35" s="368"/>
      <c r="DJ35" s="368"/>
      <c r="DK35" s="368"/>
      <c r="DL35" s="368"/>
      <c r="DM35" s="368"/>
      <c r="DN35" s="368"/>
      <c r="DO35" s="368"/>
      <c r="DP35" s="368"/>
      <c r="DQ35" s="368"/>
      <c r="DR35" s="368"/>
      <c r="DS35" s="368"/>
      <c r="DT35" s="368"/>
      <c r="DU35" s="368"/>
      <c r="DV35" s="368"/>
      <c r="DW35" s="368"/>
      <c r="DX35" s="368"/>
      <c r="DY35" s="368"/>
      <c r="DZ35" s="369"/>
      <c r="EA35" s="369"/>
      <c r="EB35" s="369"/>
      <c r="EC35" s="369"/>
      <c r="ED35" s="369"/>
      <c r="EE35" s="954"/>
      <c r="EF35" s="954"/>
      <c r="EG35" s="954"/>
      <c r="EH35" s="954"/>
      <c r="EI35" s="954"/>
      <c r="EJ35" s="954"/>
      <c r="EK35" s="954"/>
      <c r="EL35" s="954"/>
      <c r="EM35" s="954"/>
      <c r="EN35" s="954"/>
      <c r="EO35" s="954"/>
      <c r="EP35" s="954"/>
      <c r="EQ35" s="954"/>
      <c r="ER35" s="954"/>
      <c r="ES35" s="954"/>
      <c r="ET35" s="379" t="s">
        <v>93</v>
      </c>
    </row>
    <row r="36" spans="1:150" x14ac:dyDescent="0.25">
      <c r="A36" s="45"/>
      <c r="B36" s="339"/>
      <c r="C36" s="340"/>
      <c r="D36" s="340"/>
      <c r="E36" s="340"/>
      <c r="F36" s="340"/>
      <c r="G36" s="340"/>
      <c r="H36" s="340"/>
      <c r="I36" s="330"/>
      <c r="J36" s="340"/>
      <c r="K36" s="340"/>
      <c r="L36" s="340"/>
      <c r="M36" s="340"/>
      <c r="N36" s="340"/>
      <c r="O36" s="340"/>
      <c r="P36" s="341"/>
      <c r="Q36" s="340"/>
      <c r="R36" s="340"/>
      <c r="S36" s="340"/>
      <c r="T36" s="340"/>
      <c r="U36" s="340"/>
      <c r="V36" s="340"/>
      <c r="W36" s="341"/>
      <c r="X36" s="340"/>
      <c r="Y36" s="340"/>
      <c r="Z36" s="340"/>
      <c r="AA36" s="340"/>
      <c r="AB36" s="340"/>
      <c r="AC36" s="340"/>
      <c r="AD36" s="331"/>
      <c r="AE36" s="331"/>
      <c r="AF36" s="331"/>
      <c r="AG36" s="331"/>
      <c r="AH36" s="331"/>
      <c r="AI36" s="331"/>
      <c r="AJ36" s="370"/>
      <c r="AK36" s="370"/>
      <c r="AL36" s="343"/>
      <c r="AM36" s="364"/>
      <c r="AN36" s="364"/>
      <c r="AO36" s="365"/>
      <c r="AP36" s="340"/>
      <c r="AQ36" s="336"/>
      <c r="AR36" s="365"/>
      <c r="AS36" s="366"/>
      <c r="AT36" s="342"/>
      <c r="AU36" s="336"/>
      <c r="AV36" s="336"/>
      <c r="AW36" s="336"/>
      <c r="AX36" s="342"/>
      <c r="AY36" s="342"/>
      <c r="AZ36" s="342"/>
      <c r="BA36" s="342"/>
      <c r="BB36" s="336"/>
      <c r="BC36" s="342"/>
      <c r="BD36" s="342"/>
      <c r="BE36" s="342"/>
      <c r="BF36" s="342"/>
      <c r="BG36" s="336"/>
      <c r="BH36" s="336"/>
      <c r="BI36" s="336"/>
      <c r="BJ36" s="336"/>
      <c r="BK36" s="336"/>
      <c r="BL36" s="336"/>
      <c r="BM36" s="336"/>
      <c r="BN36" s="336"/>
      <c r="BO36" s="336"/>
      <c r="BP36" s="336"/>
      <c r="BQ36" s="342"/>
      <c r="BR36" s="342"/>
      <c r="BS36" s="342"/>
      <c r="BT36" s="342"/>
      <c r="BU36" s="336"/>
      <c r="BV36" s="367"/>
      <c r="BW36" s="342"/>
      <c r="BX36" s="342"/>
      <c r="BY36" s="342"/>
      <c r="BZ36" s="352"/>
      <c r="CA36" s="355"/>
      <c r="CB36" s="355"/>
      <c r="CC36" s="355"/>
      <c r="CD36" s="355"/>
      <c r="CE36" s="355"/>
      <c r="CF36" s="355"/>
      <c r="CG36" s="355"/>
      <c r="CH36" s="355"/>
      <c r="CI36" s="352"/>
      <c r="CJ36" s="362"/>
      <c r="CK36" s="362"/>
      <c r="CL36" s="362"/>
      <c r="CM36" s="362"/>
      <c r="CN36" s="362"/>
      <c r="CO36" s="362"/>
      <c r="CP36" s="362"/>
      <c r="CQ36" s="362"/>
      <c r="CR36" s="362"/>
      <c r="CS36" s="362"/>
      <c r="CT36" s="362"/>
      <c r="CU36" s="362"/>
      <c r="CV36" s="362"/>
      <c r="CW36" s="362"/>
      <c r="CX36" s="362"/>
      <c r="CY36" s="362"/>
      <c r="CZ36" s="362"/>
      <c r="DA36" s="362"/>
      <c r="DB36" s="362"/>
      <c r="DC36" s="362"/>
      <c r="DD36" s="362"/>
      <c r="DE36" s="363"/>
      <c r="DF36" s="368"/>
      <c r="DG36" s="368"/>
      <c r="DH36" s="368"/>
      <c r="DI36" s="368"/>
      <c r="DJ36" s="368"/>
      <c r="DK36" s="368"/>
      <c r="DL36" s="368"/>
      <c r="DM36" s="368"/>
      <c r="DN36" s="368"/>
      <c r="DO36" s="368"/>
      <c r="DP36" s="368"/>
      <c r="DQ36" s="368"/>
      <c r="DR36" s="368"/>
      <c r="DS36" s="368"/>
      <c r="DT36" s="368"/>
      <c r="DU36" s="368"/>
      <c r="DV36" s="368"/>
      <c r="DW36" s="368"/>
      <c r="DX36" s="368"/>
      <c r="DY36" s="368"/>
      <c r="DZ36" s="369"/>
      <c r="EA36" s="369"/>
      <c r="EB36" s="369"/>
      <c r="EC36" s="369"/>
      <c r="ED36" s="369"/>
      <c r="EE36" s="954"/>
      <c r="EF36" s="954"/>
      <c r="EG36" s="954"/>
      <c r="EH36" s="954"/>
      <c r="EI36" s="954"/>
      <c r="EJ36" s="954"/>
      <c r="EK36" s="954"/>
      <c r="EL36" s="954"/>
      <c r="EM36" s="954"/>
      <c r="EN36" s="954"/>
      <c r="EO36" s="954"/>
      <c r="EP36" s="954"/>
      <c r="EQ36" s="954"/>
      <c r="ER36" s="954"/>
      <c r="ES36" s="954"/>
      <c r="ET36" s="379" t="s">
        <v>93</v>
      </c>
    </row>
    <row r="37" spans="1:150" x14ac:dyDescent="0.25">
      <c r="A37" s="45"/>
      <c r="B37" s="339"/>
      <c r="C37" s="340"/>
      <c r="D37" s="340"/>
      <c r="E37" s="340"/>
      <c r="F37" s="340"/>
      <c r="G37" s="340"/>
      <c r="H37" s="340"/>
      <c r="I37" s="330"/>
      <c r="J37" s="340"/>
      <c r="K37" s="340"/>
      <c r="L37" s="340"/>
      <c r="M37" s="340"/>
      <c r="N37" s="340"/>
      <c r="O37" s="340"/>
      <c r="P37" s="341"/>
      <c r="Q37" s="340"/>
      <c r="R37" s="340"/>
      <c r="S37" s="340"/>
      <c r="T37" s="340"/>
      <c r="U37" s="340"/>
      <c r="V37" s="340"/>
      <c r="W37" s="341"/>
      <c r="X37" s="340"/>
      <c r="Y37" s="340"/>
      <c r="Z37" s="340"/>
      <c r="AA37" s="340"/>
      <c r="AB37" s="340"/>
      <c r="AC37" s="340"/>
      <c r="AD37" s="331"/>
      <c r="AE37" s="331"/>
      <c r="AF37" s="331"/>
      <c r="AG37" s="331"/>
      <c r="AH37" s="331"/>
      <c r="AI37" s="331"/>
      <c r="AJ37" s="370"/>
      <c r="AK37" s="370"/>
      <c r="AL37" s="343"/>
      <c r="AM37" s="364"/>
      <c r="AN37" s="364"/>
      <c r="AO37" s="365"/>
      <c r="AP37" s="340"/>
      <c r="AQ37" s="336"/>
      <c r="AR37" s="365"/>
      <c r="AS37" s="366"/>
      <c r="AT37" s="342"/>
      <c r="AU37" s="336"/>
      <c r="AV37" s="336"/>
      <c r="AW37" s="336"/>
      <c r="AX37" s="342"/>
      <c r="AY37" s="342"/>
      <c r="AZ37" s="342"/>
      <c r="BA37" s="342"/>
      <c r="BB37" s="336"/>
      <c r="BC37" s="342"/>
      <c r="BD37" s="342"/>
      <c r="BE37" s="342"/>
      <c r="BF37" s="342"/>
      <c r="BG37" s="336"/>
      <c r="BH37" s="336"/>
      <c r="BI37" s="336"/>
      <c r="BJ37" s="336"/>
      <c r="BK37" s="336"/>
      <c r="BL37" s="336"/>
      <c r="BM37" s="336"/>
      <c r="BN37" s="336"/>
      <c r="BO37" s="336"/>
      <c r="BP37" s="336"/>
      <c r="BQ37" s="342"/>
      <c r="BR37" s="342"/>
      <c r="BS37" s="342"/>
      <c r="BT37" s="342"/>
      <c r="BU37" s="336"/>
      <c r="BV37" s="367"/>
      <c r="BW37" s="342"/>
      <c r="BX37" s="342"/>
      <c r="BY37" s="342"/>
      <c r="BZ37" s="352"/>
      <c r="CA37" s="355"/>
      <c r="CB37" s="355"/>
      <c r="CC37" s="355"/>
      <c r="CD37" s="355"/>
      <c r="CE37" s="355"/>
      <c r="CF37" s="355"/>
      <c r="CG37" s="355"/>
      <c r="CH37" s="355"/>
      <c r="CI37" s="352"/>
      <c r="CJ37" s="362"/>
      <c r="CK37" s="362"/>
      <c r="CL37" s="362"/>
      <c r="CM37" s="362"/>
      <c r="CN37" s="362"/>
      <c r="CO37" s="362"/>
      <c r="CP37" s="362"/>
      <c r="CQ37" s="362"/>
      <c r="CR37" s="362"/>
      <c r="CS37" s="362"/>
      <c r="CT37" s="362"/>
      <c r="CU37" s="362"/>
      <c r="CV37" s="362"/>
      <c r="CW37" s="362"/>
      <c r="CX37" s="362"/>
      <c r="CY37" s="362"/>
      <c r="CZ37" s="362"/>
      <c r="DA37" s="362"/>
      <c r="DB37" s="362"/>
      <c r="DC37" s="362"/>
      <c r="DD37" s="362"/>
      <c r="DE37" s="363"/>
      <c r="DF37" s="368"/>
      <c r="DG37" s="368"/>
      <c r="DH37" s="368"/>
      <c r="DI37" s="368"/>
      <c r="DJ37" s="368"/>
      <c r="DK37" s="368"/>
      <c r="DL37" s="368"/>
      <c r="DM37" s="368"/>
      <c r="DN37" s="368"/>
      <c r="DO37" s="368"/>
      <c r="DP37" s="368"/>
      <c r="DQ37" s="368"/>
      <c r="DR37" s="368"/>
      <c r="DS37" s="368"/>
      <c r="DT37" s="368"/>
      <c r="DU37" s="368"/>
      <c r="DV37" s="368"/>
      <c r="DW37" s="368"/>
      <c r="DX37" s="368"/>
      <c r="DY37" s="368"/>
      <c r="DZ37" s="369"/>
      <c r="EA37" s="369"/>
      <c r="EB37" s="369"/>
      <c r="EC37" s="369"/>
      <c r="ED37" s="369"/>
      <c r="EE37" s="954"/>
      <c r="EF37" s="954"/>
      <c r="EG37" s="954"/>
      <c r="EH37" s="954"/>
      <c r="EI37" s="954"/>
      <c r="EJ37" s="954"/>
      <c r="EK37" s="954"/>
      <c r="EL37" s="954"/>
      <c r="EM37" s="954"/>
      <c r="EN37" s="954"/>
      <c r="EO37" s="954"/>
      <c r="EP37" s="954"/>
      <c r="EQ37" s="954"/>
      <c r="ER37" s="954"/>
      <c r="ES37" s="954"/>
      <c r="ET37" s="379" t="s">
        <v>93</v>
      </c>
    </row>
    <row r="38" spans="1:150" x14ac:dyDescent="0.25">
      <c r="A38" s="45"/>
      <c r="B38" s="339"/>
      <c r="C38" s="340"/>
      <c r="D38" s="340"/>
      <c r="E38" s="340"/>
      <c r="F38" s="340"/>
      <c r="G38" s="340"/>
      <c r="H38" s="340"/>
      <c r="I38" s="330"/>
      <c r="J38" s="340"/>
      <c r="K38" s="340"/>
      <c r="L38" s="340"/>
      <c r="M38" s="340"/>
      <c r="N38" s="340"/>
      <c r="O38" s="340"/>
      <c r="P38" s="341"/>
      <c r="Q38" s="340"/>
      <c r="R38" s="340"/>
      <c r="S38" s="340"/>
      <c r="T38" s="340"/>
      <c r="U38" s="340"/>
      <c r="V38" s="340"/>
      <c r="W38" s="341"/>
      <c r="X38" s="340"/>
      <c r="Y38" s="340"/>
      <c r="Z38" s="340"/>
      <c r="AA38" s="340"/>
      <c r="AB38" s="340"/>
      <c r="AC38" s="340"/>
      <c r="AD38" s="331"/>
      <c r="AE38" s="331"/>
      <c r="AF38" s="331"/>
      <c r="AG38" s="331"/>
      <c r="AH38" s="331"/>
      <c r="AI38" s="331"/>
      <c r="AJ38" s="370"/>
      <c r="AK38" s="370"/>
      <c r="AL38" s="343"/>
      <c r="AM38" s="364"/>
      <c r="AN38" s="364"/>
      <c r="AO38" s="365"/>
      <c r="AP38" s="340"/>
      <c r="AQ38" s="336"/>
      <c r="AR38" s="365"/>
      <c r="AS38" s="366"/>
      <c r="AT38" s="342"/>
      <c r="AU38" s="336"/>
      <c r="AV38" s="336"/>
      <c r="AW38" s="336"/>
      <c r="AX38" s="342"/>
      <c r="AY38" s="342"/>
      <c r="AZ38" s="342"/>
      <c r="BA38" s="342"/>
      <c r="BB38" s="336"/>
      <c r="BC38" s="342"/>
      <c r="BD38" s="342"/>
      <c r="BE38" s="342"/>
      <c r="BF38" s="342"/>
      <c r="BG38" s="336"/>
      <c r="BH38" s="336"/>
      <c r="BI38" s="336"/>
      <c r="BJ38" s="336"/>
      <c r="BK38" s="336"/>
      <c r="BL38" s="336"/>
      <c r="BM38" s="336"/>
      <c r="BN38" s="336"/>
      <c r="BO38" s="336"/>
      <c r="BP38" s="336"/>
      <c r="BQ38" s="342"/>
      <c r="BR38" s="342"/>
      <c r="BS38" s="342"/>
      <c r="BT38" s="342"/>
      <c r="BU38" s="336"/>
      <c r="BV38" s="367"/>
      <c r="BW38" s="342"/>
      <c r="BX38" s="342"/>
      <c r="BY38" s="342"/>
      <c r="BZ38" s="352"/>
      <c r="CA38" s="355"/>
      <c r="CB38" s="355"/>
      <c r="CC38" s="355"/>
      <c r="CD38" s="355"/>
      <c r="CE38" s="355"/>
      <c r="CF38" s="355"/>
      <c r="CG38" s="355"/>
      <c r="CH38" s="355"/>
      <c r="CI38" s="352"/>
      <c r="CJ38" s="362"/>
      <c r="CK38" s="362"/>
      <c r="CL38" s="362"/>
      <c r="CM38" s="362"/>
      <c r="CN38" s="362"/>
      <c r="CO38" s="362"/>
      <c r="CP38" s="362"/>
      <c r="CQ38" s="362"/>
      <c r="CR38" s="362"/>
      <c r="CS38" s="362"/>
      <c r="CT38" s="362"/>
      <c r="CU38" s="362"/>
      <c r="CV38" s="362"/>
      <c r="CW38" s="362"/>
      <c r="CX38" s="362"/>
      <c r="CY38" s="362"/>
      <c r="CZ38" s="362"/>
      <c r="DA38" s="362"/>
      <c r="DB38" s="362"/>
      <c r="DC38" s="362"/>
      <c r="DD38" s="362"/>
      <c r="DE38" s="363"/>
      <c r="DF38" s="368"/>
      <c r="DG38" s="368"/>
      <c r="DH38" s="368"/>
      <c r="DI38" s="368"/>
      <c r="DJ38" s="368"/>
      <c r="DK38" s="368"/>
      <c r="DL38" s="368"/>
      <c r="DM38" s="368"/>
      <c r="DN38" s="368"/>
      <c r="DO38" s="368"/>
      <c r="DP38" s="368"/>
      <c r="DQ38" s="368"/>
      <c r="DR38" s="368"/>
      <c r="DS38" s="368"/>
      <c r="DT38" s="368"/>
      <c r="DU38" s="368"/>
      <c r="DV38" s="368"/>
      <c r="DW38" s="368"/>
      <c r="DX38" s="368"/>
      <c r="DY38" s="368"/>
      <c r="DZ38" s="369"/>
      <c r="EA38" s="369"/>
      <c r="EB38" s="369"/>
      <c r="EC38" s="369"/>
      <c r="ED38" s="369"/>
      <c r="EE38" s="954"/>
      <c r="EF38" s="954"/>
      <c r="EG38" s="954"/>
      <c r="EH38" s="954"/>
      <c r="EI38" s="954"/>
      <c r="EJ38" s="954"/>
      <c r="EK38" s="954"/>
      <c r="EL38" s="954"/>
      <c r="EM38" s="954"/>
      <c r="EN38" s="954"/>
      <c r="EO38" s="954"/>
      <c r="EP38" s="954"/>
      <c r="EQ38" s="954"/>
      <c r="ER38" s="954"/>
      <c r="ES38" s="954"/>
      <c r="ET38" s="379" t="s">
        <v>93</v>
      </c>
    </row>
    <row r="39" spans="1:150" x14ac:dyDescent="0.25">
      <c r="A39" s="45"/>
      <c r="B39" s="339"/>
      <c r="C39" s="340"/>
      <c r="D39" s="340"/>
      <c r="E39" s="340"/>
      <c r="F39" s="340"/>
      <c r="G39" s="340"/>
      <c r="H39" s="340"/>
      <c r="I39" s="330"/>
      <c r="J39" s="340"/>
      <c r="K39" s="340"/>
      <c r="L39" s="340"/>
      <c r="M39" s="340"/>
      <c r="N39" s="340"/>
      <c r="O39" s="340"/>
      <c r="P39" s="341"/>
      <c r="Q39" s="340"/>
      <c r="R39" s="340"/>
      <c r="S39" s="340"/>
      <c r="T39" s="340"/>
      <c r="U39" s="340"/>
      <c r="V39" s="340"/>
      <c r="W39" s="341"/>
      <c r="X39" s="340"/>
      <c r="Y39" s="340"/>
      <c r="Z39" s="340"/>
      <c r="AA39" s="340"/>
      <c r="AB39" s="340"/>
      <c r="AC39" s="340"/>
      <c r="AD39" s="331"/>
      <c r="AE39" s="331"/>
      <c r="AF39" s="331"/>
      <c r="AG39" s="331"/>
      <c r="AH39" s="331"/>
      <c r="AI39" s="331"/>
      <c r="AJ39" s="370"/>
      <c r="AK39" s="370"/>
      <c r="AL39" s="343"/>
      <c r="AM39" s="364"/>
      <c r="AN39" s="364"/>
      <c r="AO39" s="365"/>
      <c r="AP39" s="340"/>
      <c r="AQ39" s="336"/>
      <c r="AR39" s="365"/>
      <c r="AS39" s="366"/>
      <c r="AT39" s="342"/>
      <c r="AU39" s="336"/>
      <c r="AV39" s="336"/>
      <c r="AW39" s="336"/>
      <c r="AX39" s="342"/>
      <c r="AY39" s="342"/>
      <c r="AZ39" s="342"/>
      <c r="BA39" s="342"/>
      <c r="BB39" s="336"/>
      <c r="BC39" s="342"/>
      <c r="BD39" s="342"/>
      <c r="BE39" s="342"/>
      <c r="BF39" s="342"/>
      <c r="BG39" s="336"/>
      <c r="BH39" s="336"/>
      <c r="BI39" s="336"/>
      <c r="BJ39" s="336"/>
      <c r="BK39" s="336"/>
      <c r="BL39" s="336"/>
      <c r="BM39" s="336"/>
      <c r="BN39" s="336"/>
      <c r="BO39" s="336"/>
      <c r="BP39" s="336"/>
      <c r="BQ39" s="342"/>
      <c r="BR39" s="342"/>
      <c r="BS39" s="342"/>
      <c r="BT39" s="342"/>
      <c r="BU39" s="336"/>
      <c r="BV39" s="367"/>
      <c r="BW39" s="342"/>
      <c r="BX39" s="342"/>
      <c r="BY39" s="342"/>
      <c r="BZ39" s="352"/>
      <c r="CA39" s="355"/>
      <c r="CB39" s="355"/>
      <c r="CC39" s="355"/>
      <c r="CD39" s="355"/>
      <c r="CE39" s="355"/>
      <c r="CF39" s="355"/>
      <c r="CG39" s="355"/>
      <c r="CH39" s="355"/>
      <c r="CI39" s="352"/>
      <c r="CJ39" s="362"/>
      <c r="CK39" s="362"/>
      <c r="CL39" s="362"/>
      <c r="CM39" s="362"/>
      <c r="CN39" s="362"/>
      <c r="CO39" s="362"/>
      <c r="CP39" s="362"/>
      <c r="CQ39" s="362"/>
      <c r="CR39" s="362"/>
      <c r="CS39" s="362"/>
      <c r="CT39" s="362"/>
      <c r="CU39" s="362"/>
      <c r="CV39" s="362"/>
      <c r="CW39" s="362"/>
      <c r="CX39" s="362"/>
      <c r="CY39" s="362"/>
      <c r="CZ39" s="362"/>
      <c r="DA39" s="362"/>
      <c r="DB39" s="362"/>
      <c r="DC39" s="362"/>
      <c r="DD39" s="362"/>
      <c r="DE39" s="363"/>
      <c r="DF39" s="368"/>
      <c r="DG39" s="368"/>
      <c r="DH39" s="368"/>
      <c r="DI39" s="368"/>
      <c r="DJ39" s="368"/>
      <c r="DK39" s="368"/>
      <c r="DL39" s="368"/>
      <c r="DM39" s="368"/>
      <c r="DN39" s="368"/>
      <c r="DO39" s="368"/>
      <c r="DP39" s="368"/>
      <c r="DQ39" s="368"/>
      <c r="DR39" s="368"/>
      <c r="DS39" s="368"/>
      <c r="DT39" s="368"/>
      <c r="DU39" s="368"/>
      <c r="DV39" s="368"/>
      <c r="DW39" s="368"/>
      <c r="DX39" s="368"/>
      <c r="DY39" s="368"/>
      <c r="DZ39" s="369"/>
      <c r="EA39" s="369"/>
      <c r="EB39" s="369"/>
      <c r="EC39" s="369"/>
      <c r="ED39" s="369"/>
      <c r="EE39" s="954"/>
      <c r="EF39" s="954"/>
      <c r="EG39" s="954"/>
      <c r="EH39" s="954"/>
      <c r="EI39" s="954"/>
      <c r="EJ39" s="954"/>
      <c r="EK39" s="954"/>
      <c r="EL39" s="954"/>
      <c r="EM39" s="954"/>
      <c r="EN39" s="954"/>
      <c r="EO39" s="954"/>
      <c r="EP39" s="954"/>
      <c r="EQ39" s="954"/>
      <c r="ER39" s="954"/>
      <c r="ES39" s="954"/>
      <c r="ET39" s="379" t="s">
        <v>93</v>
      </c>
    </row>
    <row r="40" spans="1:150" x14ac:dyDescent="0.25">
      <c r="A40" s="45"/>
      <c r="B40" s="339"/>
      <c r="C40" s="340"/>
      <c r="D40" s="340"/>
      <c r="E40" s="340"/>
      <c r="F40" s="340"/>
      <c r="G40" s="340"/>
      <c r="H40" s="340"/>
      <c r="I40" s="330"/>
      <c r="J40" s="340"/>
      <c r="K40" s="340"/>
      <c r="L40" s="340"/>
      <c r="M40" s="340"/>
      <c r="N40" s="340"/>
      <c r="O40" s="340"/>
      <c r="P40" s="341"/>
      <c r="Q40" s="340"/>
      <c r="R40" s="340"/>
      <c r="S40" s="340"/>
      <c r="T40" s="340"/>
      <c r="U40" s="340"/>
      <c r="V40" s="340"/>
      <c r="W40" s="341"/>
      <c r="X40" s="340"/>
      <c r="Y40" s="340"/>
      <c r="Z40" s="340"/>
      <c r="AA40" s="340"/>
      <c r="AB40" s="340"/>
      <c r="AC40" s="340"/>
      <c r="AD40" s="331"/>
      <c r="AE40" s="331"/>
      <c r="AF40" s="331"/>
      <c r="AG40" s="331"/>
      <c r="AH40" s="331"/>
      <c r="AI40" s="331"/>
      <c r="AJ40" s="370"/>
      <c r="AK40" s="370"/>
      <c r="AL40" s="343"/>
      <c r="AM40" s="364"/>
      <c r="AN40" s="364"/>
      <c r="AO40" s="365"/>
      <c r="AP40" s="340"/>
      <c r="AQ40" s="336"/>
      <c r="AR40" s="365"/>
      <c r="AS40" s="366"/>
      <c r="AT40" s="342"/>
      <c r="AU40" s="336"/>
      <c r="AV40" s="336"/>
      <c r="AW40" s="336"/>
      <c r="AX40" s="342"/>
      <c r="AY40" s="342"/>
      <c r="AZ40" s="342"/>
      <c r="BA40" s="342"/>
      <c r="BB40" s="336"/>
      <c r="BC40" s="342"/>
      <c r="BD40" s="342"/>
      <c r="BE40" s="342"/>
      <c r="BF40" s="342"/>
      <c r="BG40" s="336"/>
      <c r="BH40" s="336"/>
      <c r="BI40" s="336"/>
      <c r="BJ40" s="336"/>
      <c r="BK40" s="336"/>
      <c r="BL40" s="336"/>
      <c r="BM40" s="336"/>
      <c r="BN40" s="336"/>
      <c r="BO40" s="336"/>
      <c r="BP40" s="336"/>
      <c r="BQ40" s="342"/>
      <c r="BR40" s="342"/>
      <c r="BS40" s="342"/>
      <c r="BT40" s="342"/>
      <c r="BU40" s="336"/>
      <c r="BV40" s="367"/>
      <c r="BW40" s="342"/>
      <c r="BX40" s="342"/>
      <c r="BY40" s="342"/>
      <c r="BZ40" s="352"/>
      <c r="CA40" s="355"/>
      <c r="CB40" s="355"/>
      <c r="CC40" s="355"/>
      <c r="CD40" s="355"/>
      <c r="CE40" s="355"/>
      <c r="CF40" s="355"/>
      <c r="CG40" s="355"/>
      <c r="CH40" s="355"/>
      <c r="CI40" s="352"/>
      <c r="CJ40" s="362"/>
      <c r="CK40" s="362"/>
      <c r="CL40" s="362"/>
      <c r="CM40" s="362"/>
      <c r="CN40" s="362"/>
      <c r="CO40" s="362"/>
      <c r="CP40" s="362"/>
      <c r="CQ40" s="362"/>
      <c r="CR40" s="362"/>
      <c r="CS40" s="362"/>
      <c r="CT40" s="362"/>
      <c r="CU40" s="362"/>
      <c r="CV40" s="362"/>
      <c r="CW40" s="362"/>
      <c r="CX40" s="362"/>
      <c r="CY40" s="362"/>
      <c r="CZ40" s="362"/>
      <c r="DA40" s="362"/>
      <c r="DB40" s="362"/>
      <c r="DC40" s="362"/>
      <c r="DD40" s="362"/>
      <c r="DE40" s="363"/>
      <c r="DF40" s="368"/>
      <c r="DG40" s="368"/>
      <c r="DH40" s="368"/>
      <c r="DI40" s="368"/>
      <c r="DJ40" s="368"/>
      <c r="DK40" s="368"/>
      <c r="DL40" s="368"/>
      <c r="DM40" s="368"/>
      <c r="DN40" s="368"/>
      <c r="DO40" s="368"/>
      <c r="DP40" s="368"/>
      <c r="DQ40" s="368"/>
      <c r="DR40" s="368"/>
      <c r="DS40" s="368"/>
      <c r="DT40" s="368"/>
      <c r="DU40" s="368"/>
      <c r="DV40" s="368"/>
      <c r="DW40" s="368"/>
      <c r="DX40" s="368"/>
      <c r="DY40" s="368"/>
      <c r="DZ40" s="369"/>
      <c r="EA40" s="369"/>
      <c r="EB40" s="369"/>
      <c r="EC40" s="369"/>
      <c r="ED40" s="369"/>
      <c r="EE40" s="954"/>
      <c r="EF40" s="954"/>
      <c r="EG40" s="954"/>
      <c r="EH40" s="954"/>
      <c r="EI40" s="954"/>
      <c r="EJ40" s="954"/>
      <c r="EK40" s="954"/>
      <c r="EL40" s="954"/>
      <c r="EM40" s="954"/>
      <c r="EN40" s="954"/>
      <c r="EO40" s="954"/>
      <c r="EP40" s="954"/>
      <c r="EQ40" s="954"/>
      <c r="ER40" s="954"/>
      <c r="ES40" s="954"/>
      <c r="ET40" s="379" t="s">
        <v>93</v>
      </c>
    </row>
    <row r="41" spans="1:150" x14ac:dyDescent="0.25">
      <c r="A41" s="45"/>
      <c r="B41" s="339"/>
      <c r="C41" s="340"/>
      <c r="D41" s="340"/>
      <c r="E41" s="340"/>
      <c r="F41" s="340"/>
      <c r="G41" s="340"/>
      <c r="H41" s="340"/>
      <c r="I41" s="330"/>
      <c r="J41" s="340"/>
      <c r="K41" s="340"/>
      <c r="L41" s="340"/>
      <c r="M41" s="340"/>
      <c r="N41" s="340"/>
      <c r="O41" s="340"/>
      <c r="P41" s="341"/>
      <c r="Q41" s="340"/>
      <c r="R41" s="340"/>
      <c r="S41" s="340"/>
      <c r="T41" s="340"/>
      <c r="U41" s="340"/>
      <c r="V41" s="340"/>
      <c r="W41" s="341"/>
      <c r="X41" s="340"/>
      <c r="Y41" s="340"/>
      <c r="Z41" s="340"/>
      <c r="AA41" s="340"/>
      <c r="AB41" s="340"/>
      <c r="AC41" s="340"/>
      <c r="AD41" s="331"/>
      <c r="AE41" s="331"/>
      <c r="AF41" s="331"/>
      <c r="AG41" s="331"/>
      <c r="AH41" s="331"/>
      <c r="AI41" s="331"/>
      <c r="AJ41" s="370"/>
      <c r="AK41" s="370"/>
      <c r="AL41" s="346"/>
      <c r="AM41" s="364"/>
      <c r="AN41" s="364"/>
      <c r="AO41" s="365"/>
      <c r="AP41" s="340"/>
      <c r="AQ41" s="336"/>
      <c r="AR41" s="365"/>
      <c r="AS41" s="366"/>
      <c r="AT41" s="372"/>
      <c r="AU41" s="336"/>
      <c r="AV41" s="336"/>
      <c r="AW41" s="336"/>
      <c r="AX41" s="372"/>
      <c r="AY41" s="372"/>
      <c r="AZ41" s="372"/>
      <c r="BA41" s="372"/>
      <c r="BB41" s="336"/>
      <c r="BC41" s="342"/>
      <c r="BD41" s="342"/>
      <c r="BE41" s="342"/>
      <c r="BF41" s="342"/>
      <c r="BG41" s="336"/>
      <c r="BH41" s="336"/>
      <c r="BI41" s="336"/>
      <c r="BJ41" s="336"/>
      <c r="BK41" s="336"/>
      <c r="BL41" s="336"/>
      <c r="BM41" s="336"/>
      <c r="BN41" s="336"/>
      <c r="BO41" s="336"/>
      <c r="BP41" s="336"/>
      <c r="BQ41" s="342"/>
      <c r="BR41" s="342"/>
      <c r="BS41" s="342"/>
      <c r="BT41" s="342"/>
      <c r="BU41" s="336"/>
      <c r="BV41" s="373"/>
      <c r="BW41" s="372"/>
      <c r="BX41" s="372"/>
      <c r="BY41" s="372"/>
      <c r="BZ41" s="352"/>
      <c r="CA41" s="355"/>
      <c r="CB41" s="355"/>
      <c r="CC41" s="355"/>
      <c r="CD41" s="355"/>
      <c r="CE41" s="355"/>
      <c r="CF41" s="355"/>
      <c r="CG41" s="355"/>
      <c r="CH41" s="355"/>
      <c r="CI41" s="352"/>
      <c r="CJ41" s="362"/>
      <c r="CK41" s="362"/>
      <c r="CL41" s="362"/>
      <c r="CM41" s="362"/>
      <c r="CN41" s="362"/>
      <c r="CO41" s="362"/>
      <c r="CP41" s="362"/>
      <c r="CQ41" s="362"/>
      <c r="CR41" s="362"/>
      <c r="CS41" s="362"/>
      <c r="CT41" s="362"/>
      <c r="CU41" s="362"/>
      <c r="CV41" s="362"/>
      <c r="CW41" s="362"/>
      <c r="CX41" s="362"/>
      <c r="CY41" s="362"/>
      <c r="CZ41" s="362"/>
      <c r="DA41" s="362"/>
      <c r="DB41" s="362"/>
      <c r="DC41" s="362"/>
      <c r="DD41" s="362"/>
      <c r="DE41" s="363"/>
      <c r="DF41" s="368"/>
      <c r="DG41" s="368"/>
      <c r="DH41" s="368"/>
      <c r="DI41" s="368"/>
      <c r="DJ41" s="368"/>
      <c r="DK41" s="368"/>
      <c r="DL41" s="368"/>
      <c r="DM41" s="368"/>
      <c r="DN41" s="368"/>
      <c r="DO41" s="368"/>
      <c r="DP41" s="368"/>
      <c r="DQ41" s="368"/>
      <c r="DR41" s="368"/>
      <c r="DS41" s="368"/>
      <c r="DT41" s="368"/>
      <c r="DU41" s="368"/>
      <c r="DV41" s="368"/>
      <c r="DW41" s="368"/>
      <c r="DX41" s="368"/>
      <c r="DY41" s="368"/>
      <c r="DZ41" s="369"/>
      <c r="EA41" s="369"/>
      <c r="EB41" s="369"/>
      <c r="EC41" s="369"/>
      <c r="ED41" s="369"/>
      <c r="EE41" s="954"/>
      <c r="EF41" s="954"/>
      <c r="EG41" s="954"/>
      <c r="EH41" s="954"/>
      <c r="EI41" s="954"/>
      <c r="EJ41" s="954"/>
      <c r="EK41" s="954"/>
      <c r="EL41" s="954"/>
      <c r="EM41" s="954"/>
      <c r="EN41" s="954"/>
      <c r="EO41" s="954"/>
      <c r="EP41" s="954"/>
      <c r="EQ41" s="954"/>
      <c r="ER41" s="954"/>
      <c r="ES41" s="954"/>
      <c r="ET41" s="379" t="s">
        <v>93</v>
      </c>
    </row>
    <row r="42" spans="1:150" x14ac:dyDescent="0.25">
      <c r="A42" s="45"/>
      <c r="B42" s="339"/>
      <c r="C42" s="340"/>
      <c r="D42" s="340"/>
      <c r="E42" s="340"/>
      <c r="F42" s="340"/>
      <c r="G42" s="340"/>
      <c r="H42" s="340"/>
      <c r="I42" s="330"/>
      <c r="J42" s="340"/>
      <c r="K42" s="340"/>
      <c r="L42" s="340"/>
      <c r="M42" s="340"/>
      <c r="N42" s="340"/>
      <c r="O42" s="340"/>
      <c r="P42" s="341"/>
      <c r="Q42" s="340"/>
      <c r="R42" s="340"/>
      <c r="S42" s="340"/>
      <c r="T42" s="340"/>
      <c r="U42" s="340"/>
      <c r="V42" s="340"/>
      <c r="W42" s="341"/>
      <c r="X42" s="340"/>
      <c r="Y42" s="340"/>
      <c r="Z42" s="340"/>
      <c r="AA42" s="340"/>
      <c r="AB42" s="340"/>
      <c r="AC42" s="340"/>
      <c r="AD42" s="331"/>
      <c r="AE42" s="331"/>
      <c r="AF42" s="331"/>
      <c r="AG42" s="331"/>
      <c r="AH42" s="331"/>
      <c r="AI42" s="331"/>
      <c r="AJ42" s="370"/>
      <c r="AK42" s="370"/>
      <c r="AL42" s="343"/>
      <c r="AM42" s="364"/>
      <c r="AN42" s="364"/>
      <c r="AO42" s="365"/>
      <c r="AP42" s="340"/>
      <c r="AQ42" s="336"/>
      <c r="AR42" s="365"/>
      <c r="AS42" s="366"/>
      <c r="AT42" s="342"/>
      <c r="AU42" s="336"/>
      <c r="AV42" s="336"/>
      <c r="AW42" s="336"/>
      <c r="AX42" s="342"/>
      <c r="AY42" s="342"/>
      <c r="AZ42" s="342"/>
      <c r="BA42" s="342"/>
      <c r="BB42" s="336"/>
      <c r="BC42" s="342"/>
      <c r="BD42" s="342"/>
      <c r="BE42" s="342"/>
      <c r="BF42" s="342"/>
      <c r="BG42" s="336"/>
      <c r="BH42" s="336"/>
      <c r="BI42" s="336"/>
      <c r="BJ42" s="336"/>
      <c r="BK42" s="336"/>
      <c r="BL42" s="336"/>
      <c r="BM42" s="336"/>
      <c r="BN42" s="336"/>
      <c r="BO42" s="336"/>
      <c r="BP42" s="336"/>
      <c r="BQ42" s="342"/>
      <c r="BR42" s="342"/>
      <c r="BS42" s="342"/>
      <c r="BT42" s="342"/>
      <c r="BU42" s="336"/>
      <c r="BV42" s="367"/>
      <c r="BW42" s="342"/>
      <c r="BX42" s="342"/>
      <c r="BY42" s="342"/>
      <c r="BZ42" s="352"/>
      <c r="CA42" s="355"/>
      <c r="CB42" s="355"/>
      <c r="CC42" s="355"/>
      <c r="CD42" s="355"/>
      <c r="CE42" s="355"/>
      <c r="CF42" s="355"/>
      <c r="CG42" s="355"/>
      <c r="CH42" s="355"/>
      <c r="CI42" s="352"/>
      <c r="CJ42" s="362"/>
      <c r="CK42" s="362"/>
      <c r="CL42" s="362"/>
      <c r="CM42" s="362"/>
      <c r="CN42" s="362"/>
      <c r="CO42" s="362"/>
      <c r="CP42" s="362"/>
      <c r="CQ42" s="362"/>
      <c r="CR42" s="362"/>
      <c r="CS42" s="362"/>
      <c r="CT42" s="362"/>
      <c r="CU42" s="362"/>
      <c r="CV42" s="362"/>
      <c r="CW42" s="362"/>
      <c r="CX42" s="362"/>
      <c r="CY42" s="362"/>
      <c r="CZ42" s="362"/>
      <c r="DA42" s="362"/>
      <c r="DB42" s="362"/>
      <c r="DC42" s="362"/>
      <c r="DD42" s="362"/>
      <c r="DE42" s="363"/>
      <c r="DF42" s="368"/>
      <c r="DG42" s="368"/>
      <c r="DH42" s="368"/>
      <c r="DI42" s="368"/>
      <c r="DJ42" s="368"/>
      <c r="DK42" s="368"/>
      <c r="DL42" s="368"/>
      <c r="DM42" s="368"/>
      <c r="DN42" s="368"/>
      <c r="DO42" s="368"/>
      <c r="DP42" s="368"/>
      <c r="DQ42" s="368"/>
      <c r="DR42" s="368"/>
      <c r="DS42" s="368"/>
      <c r="DT42" s="368"/>
      <c r="DU42" s="368"/>
      <c r="DV42" s="368"/>
      <c r="DW42" s="368"/>
      <c r="DX42" s="368"/>
      <c r="DY42" s="368"/>
      <c r="DZ42" s="369"/>
      <c r="EA42" s="369"/>
      <c r="EB42" s="369"/>
      <c r="EC42" s="369"/>
      <c r="ED42" s="369"/>
      <c r="EE42" s="954"/>
      <c r="EF42" s="954"/>
      <c r="EG42" s="954"/>
      <c r="EH42" s="954"/>
      <c r="EI42" s="954"/>
      <c r="EJ42" s="954"/>
      <c r="EK42" s="954"/>
      <c r="EL42" s="954"/>
      <c r="EM42" s="954"/>
      <c r="EN42" s="954"/>
      <c r="EO42" s="954"/>
      <c r="EP42" s="954"/>
      <c r="EQ42" s="954"/>
      <c r="ER42" s="954"/>
      <c r="ES42" s="954"/>
      <c r="ET42" s="379" t="s">
        <v>93</v>
      </c>
    </row>
    <row r="43" spans="1:150" x14ac:dyDescent="0.25">
      <c r="A43" s="45"/>
      <c r="B43" s="339"/>
      <c r="C43" s="340"/>
      <c r="D43" s="340"/>
      <c r="E43" s="340"/>
      <c r="F43" s="340"/>
      <c r="G43" s="340"/>
      <c r="H43" s="340"/>
      <c r="I43" s="330"/>
      <c r="J43" s="340"/>
      <c r="K43" s="340"/>
      <c r="L43" s="340"/>
      <c r="M43" s="340"/>
      <c r="N43" s="340"/>
      <c r="O43" s="340"/>
      <c r="P43" s="341"/>
      <c r="Q43" s="340"/>
      <c r="R43" s="340"/>
      <c r="S43" s="340"/>
      <c r="T43" s="340"/>
      <c r="U43" s="340"/>
      <c r="V43" s="340"/>
      <c r="W43" s="341"/>
      <c r="X43" s="340"/>
      <c r="Y43" s="340"/>
      <c r="Z43" s="340"/>
      <c r="AA43" s="340"/>
      <c r="AB43" s="340"/>
      <c r="AC43" s="340"/>
      <c r="AD43" s="331"/>
      <c r="AE43" s="331"/>
      <c r="AF43" s="331"/>
      <c r="AG43" s="331"/>
      <c r="AH43" s="331"/>
      <c r="AI43" s="331"/>
      <c r="AJ43" s="370"/>
      <c r="AK43" s="370"/>
      <c r="AL43" s="343"/>
      <c r="AM43" s="364"/>
      <c r="AN43" s="364"/>
      <c r="AO43" s="365"/>
      <c r="AP43" s="340"/>
      <c r="AQ43" s="336"/>
      <c r="AR43" s="365"/>
      <c r="AS43" s="366"/>
      <c r="AT43" s="342"/>
      <c r="AU43" s="336"/>
      <c r="AV43" s="336"/>
      <c r="AW43" s="336"/>
      <c r="AX43" s="342"/>
      <c r="AY43" s="342"/>
      <c r="AZ43" s="342"/>
      <c r="BA43" s="342"/>
      <c r="BB43" s="336"/>
      <c r="BC43" s="342"/>
      <c r="BD43" s="342"/>
      <c r="BE43" s="342"/>
      <c r="BF43" s="342"/>
      <c r="BG43" s="336"/>
      <c r="BH43" s="336"/>
      <c r="BI43" s="336"/>
      <c r="BJ43" s="336"/>
      <c r="BK43" s="336"/>
      <c r="BL43" s="336"/>
      <c r="BM43" s="336"/>
      <c r="BN43" s="336"/>
      <c r="BO43" s="336"/>
      <c r="BP43" s="336"/>
      <c r="BQ43" s="342"/>
      <c r="BR43" s="342"/>
      <c r="BS43" s="342"/>
      <c r="BT43" s="342"/>
      <c r="BU43" s="336"/>
      <c r="BV43" s="367"/>
      <c r="BW43" s="342"/>
      <c r="BX43" s="342"/>
      <c r="BY43" s="342"/>
      <c r="BZ43" s="352"/>
      <c r="CA43" s="355"/>
      <c r="CB43" s="355"/>
      <c r="CC43" s="355"/>
      <c r="CD43" s="355"/>
      <c r="CE43" s="355"/>
      <c r="CF43" s="355"/>
      <c r="CG43" s="355"/>
      <c r="CH43" s="355"/>
      <c r="CI43" s="352"/>
      <c r="CJ43" s="362"/>
      <c r="CK43" s="362"/>
      <c r="CL43" s="362"/>
      <c r="CM43" s="362"/>
      <c r="CN43" s="362"/>
      <c r="CO43" s="362"/>
      <c r="CP43" s="362"/>
      <c r="CQ43" s="362"/>
      <c r="CR43" s="362"/>
      <c r="CS43" s="362"/>
      <c r="CT43" s="362"/>
      <c r="CU43" s="362"/>
      <c r="CV43" s="362"/>
      <c r="CW43" s="362"/>
      <c r="CX43" s="362"/>
      <c r="CY43" s="362"/>
      <c r="CZ43" s="362"/>
      <c r="DA43" s="362"/>
      <c r="DB43" s="362"/>
      <c r="DC43" s="362"/>
      <c r="DD43" s="362"/>
      <c r="DE43" s="363"/>
      <c r="DF43" s="368"/>
      <c r="DG43" s="368"/>
      <c r="DH43" s="368"/>
      <c r="DI43" s="368"/>
      <c r="DJ43" s="368"/>
      <c r="DK43" s="368"/>
      <c r="DL43" s="368"/>
      <c r="DM43" s="368"/>
      <c r="DN43" s="368"/>
      <c r="DO43" s="368"/>
      <c r="DP43" s="368"/>
      <c r="DQ43" s="368"/>
      <c r="DR43" s="368"/>
      <c r="DS43" s="368"/>
      <c r="DT43" s="368"/>
      <c r="DU43" s="368"/>
      <c r="DV43" s="368"/>
      <c r="DW43" s="368"/>
      <c r="DX43" s="368"/>
      <c r="DY43" s="368"/>
      <c r="DZ43" s="369"/>
      <c r="EA43" s="369"/>
      <c r="EB43" s="369"/>
      <c r="EC43" s="369"/>
      <c r="ED43" s="369"/>
      <c r="EE43" s="954"/>
      <c r="EF43" s="954"/>
      <c r="EG43" s="954"/>
      <c r="EH43" s="954"/>
      <c r="EI43" s="954"/>
      <c r="EJ43" s="954"/>
      <c r="EK43" s="954"/>
      <c r="EL43" s="954"/>
      <c r="EM43" s="954"/>
      <c r="EN43" s="954"/>
      <c r="EO43" s="954"/>
      <c r="EP43" s="954"/>
      <c r="EQ43" s="954"/>
      <c r="ER43" s="954"/>
      <c r="ES43" s="954"/>
      <c r="ET43" s="379" t="s">
        <v>93</v>
      </c>
    </row>
    <row r="44" spans="1:150" x14ac:dyDescent="0.25">
      <c r="A44" s="45"/>
      <c r="B44" s="339"/>
      <c r="C44" s="340"/>
      <c r="D44" s="340"/>
      <c r="E44" s="340"/>
      <c r="F44" s="340"/>
      <c r="G44" s="340"/>
      <c r="H44" s="340"/>
      <c r="I44" s="330"/>
      <c r="J44" s="340"/>
      <c r="K44" s="340"/>
      <c r="L44" s="340"/>
      <c r="M44" s="340"/>
      <c r="N44" s="340"/>
      <c r="O44" s="340"/>
      <c r="P44" s="341"/>
      <c r="Q44" s="340"/>
      <c r="R44" s="340"/>
      <c r="S44" s="340"/>
      <c r="T44" s="340"/>
      <c r="U44" s="340"/>
      <c r="V44" s="340"/>
      <c r="W44" s="341"/>
      <c r="X44" s="340"/>
      <c r="Y44" s="340"/>
      <c r="Z44" s="340"/>
      <c r="AA44" s="340"/>
      <c r="AB44" s="340"/>
      <c r="AC44" s="340"/>
      <c r="AD44" s="331"/>
      <c r="AE44" s="331"/>
      <c r="AF44" s="331"/>
      <c r="AG44" s="331"/>
      <c r="AH44" s="331"/>
      <c r="AI44" s="331"/>
      <c r="AJ44" s="370"/>
      <c r="AK44" s="370"/>
      <c r="AL44" s="343"/>
      <c r="AM44" s="364"/>
      <c r="AN44" s="364"/>
      <c r="AO44" s="365"/>
      <c r="AP44" s="340"/>
      <c r="AQ44" s="336"/>
      <c r="AR44" s="365"/>
      <c r="AS44" s="366"/>
      <c r="AT44" s="342"/>
      <c r="AU44" s="336"/>
      <c r="AV44" s="336"/>
      <c r="AW44" s="336"/>
      <c r="AX44" s="342"/>
      <c r="AY44" s="342"/>
      <c r="AZ44" s="342"/>
      <c r="BA44" s="342"/>
      <c r="BB44" s="336"/>
      <c r="BC44" s="342"/>
      <c r="BD44" s="342"/>
      <c r="BE44" s="342"/>
      <c r="BF44" s="342"/>
      <c r="BG44" s="336"/>
      <c r="BH44" s="336"/>
      <c r="BI44" s="336"/>
      <c r="BJ44" s="336"/>
      <c r="BK44" s="336"/>
      <c r="BL44" s="336"/>
      <c r="BM44" s="336"/>
      <c r="BN44" s="336"/>
      <c r="BO44" s="336"/>
      <c r="BP44" s="336"/>
      <c r="BQ44" s="342"/>
      <c r="BR44" s="342"/>
      <c r="BS44" s="342"/>
      <c r="BT44" s="342"/>
      <c r="BU44" s="336"/>
      <c r="BV44" s="367"/>
      <c r="BW44" s="342"/>
      <c r="BX44" s="342"/>
      <c r="BY44" s="342"/>
      <c r="BZ44" s="352"/>
      <c r="CA44" s="355"/>
      <c r="CB44" s="355"/>
      <c r="CC44" s="355"/>
      <c r="CD44" s="355"/>
      <c r="CE44" s="355"/>
      <c r="CF44" s="355"/>
      <c r="CG44" s="355"/>
      <c r="CH44" s="355"/>
      <c r="CI44" s="352"/>
      <c r="CJ44" s="362"/>
      <c r="CK44" s="362"/>
      <c r="CL44" s="362"/>
      <c r="CM44" s="362"/>
      <c r="CN44" s="362"/>
      <c r="CO44" s="362"/>
      <c r="CP44" s="362"/>
      <c r="CQ44" s="362"/>
      <c r="CR44" s="362"/>
      <c r="CS44" s="362"/>
      <c r="CT44" s="362"/>
      <c r="CU44" s="362"/>
      <c r="CV44" s="362"/>
      <c r="CW44" s="362"/>
      <c r="CX44" s="362"/>
      <c r="CY44" s="362"/>
      <c r="CZ44" s="362"/>
      <c r="DA44" s="362"/>
      <c r="DB44" s="362"/>
      <c r="DC44" s="362"/>
      <c r="DD44" s="362"/>
      <c r="DE44" s="363"/>
      <c r="DF44" s="368"/>
      <c r="DG44" s="368"/>
      <c r="DH44" s="368"/>
      <c r="DI44" s="368"/>
      <c r="DJ44" s="368"/>
      <c r="DK44" s="368"/>
      <c r="DL44" s="368"/>
      <c r="DM44" s="368"/>
      <c r="DN44" s="368"/>
      <c r="DO44" s="368"/>
      <c r="DP44" s="368"/>
      <c r="DQ44" s="368"/>
      <c r="DR44" s="368"/>
      <c r="DS44" s="368"/>
      <c r="DT44" s="368"/>
      <c r="DU44" s="368"/>
      <c r="DV44" s="368"/>
      <c r="DW44" s="368"/>
      <c r="DX44" s="368"/>
      <c r="DY44" s="368"/>
      <c r="DZ44" s="369"/>
      <c r="EA44" s="369"/>
      <c r="EB44" s="369"/>
      <c r="EC44" s="369"/>
      <c r="ED44" s="369"/>
      <c r="EE44" s="954"/>
      <c r="EF44" s="954"/>
      <c r="EG44" s="954"/>
      <c r="EH44" s="954"/>
      <c r="EI44" s="954"/>
      <c r="EJ44" s="954"/>
      <c r="EK44" s="954"/>
      <c r="EL44" s="954"/>
      <c r="EM44" s="954"/>
      <c r="EN44" s="954"/>
      <c r="EO44" s="954"/>
      <c r="EP44" s="954"/>
      <c r="EQ44" s="954"/>
      <c r="ER44" s="954"/>
      <c r="ES44" s="954"/>
      <c r="ET44" s="379" t="s">
        <v>93</v>
      </c>
    </row>
    <row r="45" spans="1:150" x14ac:dyDescent="0.25">
      <c r="A45" s="45"/>
      <c r="B45" s="339"/>
      <c r="C45" s="340"/>
      <c r="D45" s="340"/>
      <c r="E45" s="340"/>
      <c r="F45" s="340"/>
      <c r="G45" s="340"/>
      <c r="H45" s="340"/>
      <c r="I45" s="330"/>
      <c r="J45" s="340"/>
      <c r="K45" s="340"/>
      <c r="L45" s="340"/>
      <c r="M45" s="340"/>
      <c r="N45" s="340"/>
      <c r="O45" s="340"/>
      <c r="P45" s="341"/>
      <c r="Q45" s="340"/>
      <c r="R45" s="340"/>
      <c r="S45" s="340"/>
      <c r="T45" s="340"/>
      <c r="U45" s="340"/>
      <c r="V45" s="340"/>
      <c r="W45" s="341"/>
      <c r="X45" s="340"/>
      <c r="Y45" s="340"/>
      <c r="Z45" s="340"/>
      <c r="AA45" s="340"/>
      <c r="AB45" s="340"/>
      <c r="AC45" s="340"/>
      <c r="AD45" s="331"/>
      <c r="AE45" s="331"/>
      <c r="AF45" s="331"/>
      <c r="AG45" s="331"/>
      <c r="AH45" s="331"/>
      <c r="AI45" s="331"/>
      <c r="AJ45" s="370"/>
      <c r="AK45" s="370"/>
      <c r="AL45" s="343"/>
      <c r="AM45" s="364"/>
      <c r="AN45" s="364"/>
      <c r="AO45" s="365"/>
      <c r="AP45" s="340"/>
      <c r="AQ45" s="336"/>
      <c r="AR45" s="365"/>
      <c r="AS45" s="366"/>
      <c r="AT45" s="342"/>
      <c r="AU45" s="336"/>
      <c r="AV45" s="336"/>
      <c r="AW45" s="336"/>
      <c r="AX45" s="342"/>
      <c r="AY45" s="342"/>
      <c r="AZ45" s="342"/>
      <c r="BA45" s="342"/>
      <c r="BB45" s="336"/>
      <c r="BC45" s="342"/>
      <c r="BD45" s="342"/>
      <c r="BE45" s="342"/>
      <c r="BF45" s="342"/>
      <c r="BG45" s="336"/>
      <c r="BH45" s="336"/>
      <c r="BI45" s="336"/>
      <c r="BJ45" s="336"/>
      <c r="BK45" s="336"/>
      <c r="BL45" s="336"/>
      <c r="BM45" s="336"/>
      <c r="BN45" s="336"/>
      <c r="BO45" s="336"/>
      <c r="BP45" s="336"/>
      <c r="BQ45" s="342"/>
      <c r="BR45" s="342"/>
      <c r="BS45" s="342"/>
      <c r="BT45" s="342"/>
      <c r="BU45" s="336"/>
      <c r="BV45" s="367"/>
      <c r="BW45" s="342"/>
      <c r="BX45" s="342"/>
      <c r="BY45" s="342"/>
      <c r="BZ45" s="352"/>
      <c r="CA45" s="355"/>
      <c r="CB45" s="355"/>
      <c r="CC45" s="355"/>
      <c r="CD45" s="355"/>
      <c r="CE45" s="355"/>
      <c r="CF45" s="355"/>
      <c r="CG45" s="355"/>
      <c r="CH45" s="355"/>
      <c r="CI45" s="352"/>
      <c r="CJ45" s="362"/>
      <c r="CK45" s="362"/>
      <c r="CL45" s="362"/>
      <c r="CM45" s="362"/>
      <c r="CN45" s="362"/>
      <c r="CO45" s="362"/>
      <c r="CP45" s="362"/>
      <c r="CQ45" s="362"/>
      <c r="CR45" s="362"/>
      <c r="CS45" s="362"/>
      <c r="CT45" s="362"/>
      <c r="CU45" s="362"/>
      <c r="CV45" s="362"/>
      <c r="CW45" s="362"/>
      <c r="CX45" s="362"/>
      <c r="CY45" s="362"/>
      <c r="CZ45" s="362"/>
      <c r="DA45" s="362"/>
      <c r="DB45" s="362"/>
      <c r="DC45" s="362"/>
      <c r="DD45" s="362"/>
      <c r="DE45" s="363"/>
      <c r="DF45" s="368"/>
      <c r="DG45" s="368"/>
      <c r="DH45" s="368"/>
      <c r="DI45" s="368"/>
      <c r="DJ45" s="368"/>
      <c r="DK45" s="368"/>
      <c r="DL45" s="368"/>
      <c r="DM45" s="368"/>
      <c r="DN45" s="368"/>
      <c r="DO45" s="368"/>
      <c r="DP45" s="368"/>
      <c r="DQ45" s="368"/>
      <c r="DR45" s="368"/>
      <c r="DS45" s="368"/>
      <c r="DT45" s="368"/>
      <c r="DU45" s="368"/>
      <c r="DV45" s="368"/>
      <c r="DW45" s="368"/>
      <c r="DX45" s="368"/>
      <c r="DY45" s="368"/>
      <c r="DZ45" s="369"/>
      <c r="EA45" s="369"/>
      <c r="EB45" s="369"/>
      <c r="EC45" s="369"/>
      <c r="ED45" s="369"/>
      <c r="EE45" s="954"/>
      <c r="EF45" s="954"/>
      <c r="EG45" s="954"/>
      <c r="EH45" s="954"/>
      <c r="EI45" s="954"/>
      <c r="EJ45" s="954"/>
      <c r="EK45" s="954"/>
      <c r="EL45" s="954"/>
      <c r="EM45" s="954"/>
      <c r="EN45" s="954"/>
      <c r="EO45" s="954"/>
      <c r="EP45" s="954"/>
      <c r="EQ45" s="954"/>
      <c r="ER45" s="954"/>
      <c r="ES45" s="954"/>
      <c r="ET45" s="379" t="s">
        <v>93</v>
      </c>
    </row>
    <row r="46" spans="1:150" x14ac:dyDescent="0.25">
      <c r="A46" s="45"/>
      <c r="B46" s="339"/>
      <c r="C46" s="340"/>
      <c r="D46" s="340"/>
      <c r="E46" s="340"/>
      <c r="F46" s="340"/>
      <c r="G46" s="340"/>
      <c r="H46" s="340"/>
      <c r="I46" s="330"/>
      <c r="J46" s="340"/>
      <c r="K46" s="340"/>
      <c r="L46" s="340"/>
      <c r="M46" s="340"/>
      <c r="N46" s="340"/>
      <c r="O46" s="340"/>
      <c r="P46" s="341"/>
      <c r="Q46" s="340"/>
      <c r="R46" s="340"/>
      <c r="S46" s="340"/>
      <c r="T46" s="340"/>
      <c r="U46" s="340"/>
      <c r="V46" s="340"/>
      <c r="W46" s="341"/>
      <c r="X46" s="340"/>
      <c r="Y46" s="340"/>
      <c r="Z46" s="340"/>
      <c r="AA46" s="340"/>
      <c r="AB46" s="340"/>
      <c r="AC46" s="340"/>
      <c r="AD46" s="331"/>
      <c r="AE46" s="331"/>
      <c r="AF46" s="331"/>
      <c r="AG46" s="331"/>
      <c r="AH46" s="331"/>
      <c r="AI46" s="331"/>
      <c r="AJ46" s="370"/>
      <c r="AK46" s="370"/>
      <c r="AL46" s="343"/>
      <c r="AM46" s="364"/>
      <c r="AN46" s="364"/>
      <c r="AO46" s="365"/>
      <c r="AP46" s="340"/>
      <c r="AQ46" s="336"/>
      <c r="AR46" s="365"/>
      <c r="AS46" s="366"/>
      <c r="AT46" s="342"/>
      <c r="AU46" s="336"/>
      <c r="AV46" s="336"/>
      <c r="AW46" s="336"/>
      <c r="AX46" s="342"/>
      <c r="AY46" s="342"/>
      <c r="AZ46" s="342"/>
      <c r="BA46" s="342"/>
      <c r="BB46" s="336"/>
      <c r="BC46" s="342"/>
      <c r="BD46" s="342"/>
      <c r="BE46" s="342"/>
      <c r="BF46" s="342"/>
      <c r="BG46" s="336"/>
      <c r="BH46" s="336"/>
      <c r="BI46" s="336"/>
      <c r="BJ46" s="336"/>
      <c r="BK46" s="336"/>
      <c r="BL46" s="336"/>
      <c r="BM46" s="336"/>
      <c r="BN46" s="336"/>
      <c r="BO46" s="336"/>
      <c r="BP46" s="336"/>
      <c r="BQ46" s="342"/>
      <c r="BR46" s="342"/>
      <c r="BS46" s="342"/>
      <c r="BT46" s="342"/>
      <c r="BU46" s="336"/>
      <c r="BV46" s="367"/>
      <c r="BW46" s="342"/>
      <c r="BX46" s="342"/>
      <c r="BY46" s="342"/>
      <c r="BZ46" s="352"/>
      <c r="CA46" s="355"/>
      <c r="CB46" s="355"/>
      <c r="CC46" s="355"/>
      <c r="CD46" s="355"/>
      <c r="CE46" s="355"/>
      <c r="CF46" s="355"/>
      <c r="CG46" s="355"/>
      <c r="CH46" s="355"/>
      <c r="CI46" s="352"/>
      <c r="CJ46" s="362"/>
      <c r="CK46" s="362"/>
      <c r="CL46" s="362"/>
      <c r="CM46" s="362"/>
      <c r="CN46" s="362"/>
      <c r="CO46" s="362"/>
      <c r="CP46" s="362"/>
      <c r="CQ46" s="362"/>
      <c r="CR46" s="362"/>
      <c r="CS46" s="362"/>
      <c r="CT46" s="362"/>
      <c r="CU46" s="362"/>
      <c r="CV46" s="362"/>
      <c r="CW46" s="362"/>
      <c r="CX46" s="362"/>
      <c r="CY46" s="362"/>
      <c r="CZ46" s="362"/>
      <c r="DA46" s="362"/>
      <c r="DB46" s="362"/>
      <c r="DC46" s="362"/>
      <c r="DD46" s="362"/>
      <c r="DE46" s="363"/>
      <c r="DF46" s="368"/>
      <c r="DG46" s="368"/>
      <c r="DH46" s="368"/>
      <c r="DI46" s="368"/>
      <c r="DJ46" s="368"/>
      <c r="DK46" s="368"/>
      <c r="DL46" s="368"/>
      <c r="DM46" s="368"/>
      <c r="DN46" s="368"/>
      <c r="DO46" s="368"/>
      <c r="DP46" s="368"/>
      <c r="DQ46" s="368"/>
      <c r="DR46" s="368"/>
      <c r="DS46" s="368"/>
      <c r="DT46" s="368"/>
      <c r="DU46" s="368"/>
      <c r="DV46" s="368"/>
      <c r="DW46" s="368"/>
      <c r="DX46" s="368"/>
      <c r="DY46" s="368"/>
      <c r="DZ46" s="369"/>
      <c r="EA46" s="369"/>
      <c r="EB46" s="369"/>
      <c r="EC46" s="369"/>
      <c r="ED46" s="369"/>
      <c r="EE46" s="954"/>
      <c r="EF46" s="954"/>
      <c r="EG46" s="954"/>
      <c r="EH46" s="954"/>
      <c r="EI46" s="954"/>
      <c r="EJ46" s="954"/>
      <c r="EK46" s="954"/>
      <c r="EL46" s="954"/>
      <c r="EM46" s="954"/>
      <c r="EN46" s="954"/>
      <c r="EO46" s="954"/>
      <c r="EP46" s="954"/>
      <c r="EQ46" s="954"/>
      <c r="ER46" s="954"/>
      <c r="ES46" s="954"/>
      <c r="ET46" s="379" t="s">
        <v>93</v>
      </c>
    </row>
    <row r="47" spans="1:150" x14ac:dyDescent="0.25">
      <c r="A47" s="45"/>
      <c r="B47" s="339"/>
      <c r="C47" s="340"/>
      <c r="D47" s="340"/>
      <c r="E47" s="340"/>
      <c r="F47" s="340"/>
      <c r="G47" s="340"/>
      <c r="H47" s="340"/>
      <c r="I47" s="330"/>
      <c r="J47" s="340"/>
      <c r="K47" s="340"/>
      <c r="L47" s="340"/>
      <c r="M47" s="340"/>
      <c r="N47" s="340"/>
      <c r="O47" s="340"/>
      <c r="P47" s="341"/>
      <c r="Q47" s="340"/>
      <c r="R47" s="340"/>
      <c r="S47" s="340"/>
      <c r="T47" s="340"/>
      <c r="U47" s="340"/>
      <c r="V47" s="340"/>
      <c r="W47" s="341"/>
      <c r="X47" s="340"/>
      <c r="Y47" s="340"/>
      <c r="Z47" s="340"/>
      <c r="AA47" s="340"/>
      <c r="AB47" s="340"/>
      <c r="AC47" s="340"/>
      <c r="AD47" s="331"/>
      <c r="AE47" s="331"/>
      <c r="AF47" s="331"/>
      <c r="AG47" s="331"/>
      <c r="AH47" s="331"/>
      <c r="AI47" s="331"/>
      <c r="AJ47" s="370"/>
      <c r="AK47" s="370"/>
      <c r="AL47" s="343"/>
      <c r="AM47" s="364"/>
      <c r="AN47" s="364"/>
      <c r="AO47" s="365"/>
      <c r="AP47" s="340"/>
      <c r="AQ47" s="336"/>
      <c r="AR47" s="365"/>
      <c r="AS47" s="366"/>
      <c r="AT47" s="342"/>
      <c r="AU47" s="336"/>
      <c r="AV47" s="336"/>
      <c r="AW47" s="336"/>
      <c r="AX47" s="342"/>
      <c r="AY47" s="342"/>
      <c r="AZ47" s="342"/>
      <c r="BA47" s="342"/>
      <c r="BB47" s="336"/>
      <c r="BC47" s="342"/>
      <c r="BD47" s="342"/>
      <c r="BE47" s="342"/>
      <c r="BF47" s="342"/>
      <c r="BG47" s="336"/>
      <c r="BH47" s="336"/>
      <c r="BI47" s="336"/>
      <c r="BJ47" s="336"/>
      <c r="BK47" s="336"/>
      <c r="BL47" s="336"/>
      <c r="BM47" s="336"/>
      <c r="BN47" s="336"/>
      <c r="BO47" s="336"/>
      <c r="BP47" s="336"/>
      <c r="BQ47" s="342"/>
      <c r="BR47" s="342"/>
      <c r="BS47" s="342"/>
      <c r="BT47" s="342"/>
      <c r="BU47" s="336"/>
      <c r="BV47" s="367"/>
      <c r="BW47" s="342"/>
      <c r="BX47" s="342"/>
      <c r="BY47" s="342"/>
      <c r="BZ47" s="352"/>
      <c r="CA47" s="355"/>
      <c r="CB47" s="355"/>
      <c r="CC47" s="355"/>
      <c r="CD47" s="355"/>
      <c r="CE47" s="355"/>
      <c r="CF47" s="355"/>
      <c r="CG47" s="355"/>
      <c r="CH47" s="355"/>
      <c r="CI47" s="352"/>
      <c r="CJ47" s="362"/>
      <c r="CK47" s="362"/>
      <c r="CL47" s="362"/>
      <c r="CM47" s="362"/>
      <c r="CN47" s="362"/>
      <c r="CO47" s="362"/>
      <c r="CP47" s="362"/>
      <c r="CQ47" s="362"/>
      <c r="CR47" s="362"/>
      <c r="CS47" s="362"/>
      <c r="CT47" s="362"/>
      <c r="CU47" s="362"/>
      <c r="CV47" s="362"/>
      <c r="CW47" s="362"/>
      <c r="CX47" s="362"/>
      <c r="CY47" s="362"/>
      <c r="CZ47" s="362"/>
      <c r="DA47" s="362"/>
      <c r="DB47" s="362"/>
      <c r="DC47" s="362"/>
      <c r="DD47" s="362"/>
      <c r="DE47" s="363"/>
      <c r="DF47" s="368"/>
      <c r="DG47" s="368"/>
      <c r="DH47" s="368"/>
      <c r="DI47" s="368"/>
      <c r="DJ47" s="368"/>
      <c r="DK47" s="368"/>
      <c r="DL47" s="368"/>
      <c r="DM47" s="368"/>
      <c r="DN47" s="368"/>
      <c r="DO47" s="368"/>
      <c r="DP47" s="368"/>
      <c r="DQ47" s="368"/>
      <c r="DR47" s="368"/>
      <c r="DS47" s="368"/>
      <c r="DT47" s="368"/>
      <c r="DU47" s="368"/>
      <c r="DV47" s="368"/>
      <c r="DW47" s="368"/>
      <c r="DX47" s="368"/>
      <c r="DY47" s="368"/>
      <c r="DZ47" s="369"/>
      <c r="EA47" s="369"/>
      <c r="EB47" s="369"/>
      <c r="EC47" s="369"/>
      <c r="ED47" s="369"/>
      <c r="EE47" s="954"/>
      <c r="EF47" s="954"/>
      <c r="EG47" s="954"/>
      <c r="EH47" s="954"/>
      <c r="EI47" s="954"/>
      <c r="EJ47" s="954"/>
      <c r="EK47" s="954"/>
      <c r="EL47" s="954"/>
      <c r="EM47" s="954"/>
      <c r="EN47" s="954"/>
      <c r="EO47" s="954"/>
      <c r="EP47" s="954"/>
      <c r="EQ47" s="954"/>
      <c r="ER47" s="954"/>
      <c r="ES47" s="954"/>
      <c r="ET47" s="379" t="s">
        <v>93</v>
      </c>
    </row>
    <row r="48" spans="1:150" x14ac:dyDescent="0.25">
      <c r="A48" s="45"/>
      <c r="B48" s="339"/>
      <c r="C48" s="340"/>
      <c r="D48" s="340"/>
      <c r="E48" s="340"/>
      <c r="F48" s="340"/>
      <c r="G48" s="340"/>
      <c r="H48" s="340"/>
      <c r="I48" s="330"/>
      <c r="J48" s="340"/>
      <c r="K48" s="340"/>
      <c r="L48" s="340"/>
      <c r="M48" s="340"/>
      <c r="N48" s="340"/>
      <c r="O48" s="340"/>
      <c r="P48" s="341"/>
      <c r="Q48" s="340"/>
      <c r="R48" s="340"/>
      <c r="S48" s="340"/>
      <c r="T48" s="340"/>
      <c r="U48" s="340"/>
      <c r="V48" s="340"/>
      <c r="W48" s="341"/>
      <c r="X48" s="340"/>
      <c r="Y48" s="340"/>
      <c r="Z48" s="340"/>
      <c r="AA48" s="340"/>
      <c r="AB48" s="340"/>
      <c r="AC48" s="340"/>
      <c r="AD48" s="331"/>
      <c r="AE48" s="331"/>
      <c r="AF48" s="331"/>
      <c r="AG48" s="331"/>
      <c r="AH48" s="331"/>
      <c r="AI48" s="331"/>
      <c r="AJ48" s="370"/>
      <c r="AK48" s="370"/>
      <c r="AL48" s="343"/>
      <c r="AM48" s="364"/>
      <c r="AN48" s="364"/>
      <c r="AO48" s="365"/>
      <c r="AP48" s="340"/>
      <c r="AQ48" s="336"/>
      <c r="AR48" s="365"/>
      <c r="AS48" s="366"/>
      <c r="AT48" s="342"/>
      <c r="AU48" s="336"/>
      <c r="AV48" s="336"/>
      <c r="AW48" s="336"/>
      <c r="AX48" s="342"/>
      <c r="AY48" s="342"/>
      <c r="AZ48" s="342"/>
      <c r="BA48" s="342"/>
      <c r="BB48" s="336"/>
      <c r="BC48" s="342"/>
      <c r="BD48" s="342"/>
      <c r="BE48" s="342"/>
      <c r="BF48" s="342"/>
      <c r="BG48" s="336"/>
      <c r="BH48" s="336"/>
      <c r="BI48" s="336"/>
      <c r="BJ48" s="336"/>
      <c r="BK48" s="336"/>
      <c r="BL48" s="336"/>
      <c r="BM48" s="336"/>
      <c r="BN48" s="336"/>
      <c r="BO48" s="336"/>
      <c r="BP48" s="336"/>
      <c r="BQ48" s="342"/>
      <c r="BR48" s="342"/>
      <c r="BS48" s="342"/>
      <c r="BT48" s="342"/>
      <c r="BU48" s="336"/>
      <c r="BV48" s="367"/>
      <c r="BW48" s="342"/>
      <c r="BX48" s="342"/>
      <c r="BY48" s="342"/>
      <c r="BZ48" s="352"/>
      <c r="CA48" s="355"/>
      <c r="CB48" s="355"/>
      <c r="CC48" s="355"/>
      <c r="CD48" s="355"/>
      <c r="CE48" s="355"/>
      <c r="CF48" s="355"/>
      <c r="CG48" s="355"/>
      <c r="CH48" s="355"/>
      <c r="CI48" s="352"/>
      <c r="CJ48" s="362"/>
      <c r="CK48" s="362"/>
      <c r="CL48" s="362"/>
      <c r="CM48" s="362"/>
      <c r="CN48" s="362"/>
      <c r="CO48" s="362"/>
      <c r="CP48" s="362"/>
      <c r="CQ48" s="362"/>
      <c r="CR48" s="362"/>
      <c r="CS48" s="362"/>
      <c r="CT48" s="362"/>
      <c r="CU48" s="362"/>
      <c r="CV48" s="362"/>
      <c r="CW48" s="362"/>
      <c r="CX48" s="362"/>
      <c r="CY48" s="362"/>
      <c r="CZ48" s="362"/>
      <c r="DA48" s="362"/>
      <c r="DB48" s="362"/>
      <c r="DC48" s="362"/>
      <c r="DD48" s="362"/>
      <c r="DE48" s="363"/>
      <c r="DF48" s="368"/>
      <c r="DG48" s="368"/>
      <c r="DH48" s="368"/>
      <c r="DI48" s="368"/>
      <c r="DJ48" s="368"/>
      <c r="DK48" s="368"/>
      <c r="DL48" s="368"/>
      <c r="DM48" s="368"/>
      <c r="DN48" s="368"/>
      <c r="DO48" s="368"/>
      <c r="DP48" s="368"/>
      <c r="DQ48" s="368"/>
      <c r="DR48" s="368"/>
      <c r="DS48" s="368"/>
      <c r="DT48" s="368"/>
      <c r="DU48" s="368"/>
      <c r="DV48" s="368"/>
      <c r="DW48" s="368"/>
      <c r="DX48" s="368"/>
      <c r="DY48" s="368"/>
      <c r="DZ48" s="369"/>
      <c r="EA48" s="369"/>
      <c r="EB48" s="369"/>
      <c r="EC48" s="369"/>
      <c r="ED48" s="369"/>
      <c r="EE48" s="954"/>
      <c r="EF48" s="954"/>
      <c r="EG48" s="954"/>
      <c r="EH48" s="954"/>
      <c r="EI48" s="954"/>
      <c r="EJ48" s="954"/>
      <c r="EK48" s="954"/>
      <c r="EL48" s="954"/>
      <c r="EM48" s="954"/>
      <c r="EN48" s="954"/>
      <c r="EO48" s="954"/>
      <c r="EP48" s="954"/>
      <c r="EQ48" s="954"/>
      <c r="ER48" s="954"/>
      <c r="ES48" s="954"/>
      <c r="ET48" s="379" t="s">
        <v>93</v>
      </c>
    </row>
    <row r="49" spans="1:150" x14ac:dyDescent="0.25">
      <c r="A49" s="45"/>
      <c r="B49" s="339"/>
      <c r="C49" s="340"/>
      <c r="D49" s="340"/>
      <c r="E49" s="340"/>
      <c r="F49" s="340"/>
      <c r="G49" s="340"/>
      <c r="H49" s="340"/>
      <c r="I49" s="330"/>
      <c r="J49" s="340"/>
      <c r="K49" s="340"/>
      <c r="L49" s="340"/>
      <c r="M49" s="340"/>
      <c r="N49" s="340"/>
      <c r="O49" s="340"/>
      <c r="P49" s="341"/>
      <c r="Q49" s="340"/>
      <c r="R49" s="340"/>
      <c r="S49" s="340"/>
      <c r="T49" s="340"/>
      <c r="U49" s="340"/>
      <c r="V49" s="340"/>
      <c r="W49" s="341"/>
      <c r="X49" s="340"/>
      <c r="Y49" s="340"/>
      <c r="Z49" s="340"/>
      <c r="AA49" s="340"/>
      <c r="AB49" s="340"/>
      <c r="AC49" s="340"/>
      <c r="AD49" s="331"/>
      <c r="AE49" s="331"/>
      <c r="AF49" s="331"/>
      <c r="AG49" s="331"/>
      <c r="AH49" s="331"/>
      <c r="AI49" s="331"/>
      <c r="AJ49" s="370"/>
      <c r="AK49" s="370"/>
      <c r="AL49" s="343"/>
      <c r="AM49" s="364"/>
      <c r="AN49" s="364"/>
      <c r="AO49" s="365"/>
      <c r="AP49" s="340"/>
      <c r="AQ49" s="336"/>
      <c r="AR49" s="365"/>
      <c r="AS49" s="366"/>
      <c r="AT49" s="342"/>
      <c r="AU49" s="336"/>
      <c r="AV49" s="336"/>
      <c r="AW49" s="336"/>
      <c r="AX49" s="342"/>
      <c r="AY49" s="342"/>
      <c r="AZ49" s="342"/>
      <c r="BA49" s="342"/>
      <c r="BB49" s="336"/>
      <c r="BC49" s="342"/>
      <c r="BD49" s="342"/>
      <c r="BE49" s="342"/>
      <c r="BF49" s="342"/>
      <c r="BG49" s="336"/>
      <c r="BH49" s="336"/>
      <c r="BI49" s="336"/>
      <c r="BJ49" s="336"/>
      <c r="BK49" s="336"/>
      <c r="BL49" s="336"/>
      <c r="BM49" s="336"/>
      <c r="BN49" s="336"/>
      <c r="BO49" s="336"/>
      <c r="BP49" s="336"/>
      <c r="BQ49" s="342"/>
      <c r="BR49" s="342"/>
      <c r="BS49" s="342"/>
      <c r="BT49" s="342"/>
      <c r="BU49" s="336"/>
      <c r="BV49" s="367"/>
      <c r="BW49" s="342"/>
      <c r="BX49" s="342"/>
      <c r="BY49" s="342"/>
      <c r="BZ49" s="352"/>
      <c r="CA49" s="355"/>
      <c r="CB49" s="355"/>
      <c r="CC49" s="355"/>
      <c r="CD49" s="355"/>
      <c r="CE49" s="355"/>
      <c r="CF49" s="355"/>
      <c r="CG49" s="355"/>
      <c r="CH49" s="355"/>
      <c r="CI49" s="352"/>
      <c r="CJ49" s="362"/>
      <c r="CK49" s="362"/>
      <c r="CL49" s="362"/>
      <c r="CM49" s="362"/>
      <c r="CN49" s="362"/>
      <c r="CO49" s="362"/>
      <c r="CP49" s="362"/>
      <c r="CQ49" s="362"/>
      <c r="CR49" s="362"/>
      <c r="CS49" s="362"/>
      <c r="CT49" s="362"/>
      <c r="CU49" s="362"/>
      <c r="CV49" s="362"/>
      <c r="CW49" s="362"/>
      <c r="CX49" s="362"/>
      <c r="CY49" s="362"/>
      <c r="CZ49" s="362"/>
      <c r="DA49" s="362"/>
      <c r="DB49" s="362"/>
      <c r="DC49" s="362"/>
      <c r="DD49" s="362"/>
      <c r="DE49" s="363"/>
      <c r="DF49" s="368"/>
      <c r="DG49" s="368"/>
      <c r="DH49" s="368"/>
      <c r="DI49" s="368"/>
      <c r="DJ49" s="368"/>
      <c r="DK49" s="368"/>
      <c r="DL49" s="368"/>
      <c r="DM49" s="368"/>
      <c r="DN49" s="368"/>
      <c r="DO49" s="368"/>
      <c r="DP49" s="368"/>
      <c r="DQ49" s="368"/>
      <c r="DR49" s="368"/>
      <c r="DS49" s="368"/>
      <c r="DT49" s="368"/>
      <c r="DU49" s="368"/>
      <c r="DV49" s="368"/>
      <c r="DW49" s="368"/>
      <c r="DX49" s="368"/>
      <c r="DY49" s="368"/>
      <c r="DZ49" s="369"/>
      <c r="EA49" s="369"/>
      <c r="EB49" s="369"/>
      <c r="EC49" s="369"/>
      <c r="ED49" s="369"/>
      <c r="EE49" s="954"/>
      <c r="EF49" s="954"/>
      <c r="EG49" s="954"/>
      <c r="EH49" s="954"/>
      <c r="EI49" s="954"/>
      <c r="EJ49" s="954"/>
      <c r="EK49" s="954"/>
      <c r="EL49" s="954"/>
      <c r="EM49" s="954"/>
      <c r="EN49" s="954"/>
      <c r="EO49" s="954"/>
      <c r="EP49" s="954"/>
      <c r="EQ49" s="954"/>
      <c r="ER49" s="954"/>
      <c r="ES49" s="954"/>
      <c r="ET49" s="379" t="s">
        <v>93</v>
      </c>
    </row>
    <row r="50" spans="1:150" x14ac:dyDescent="0.25">
      <c r="A50" s="45"/>
      <c r="B50" s="339"/>
      <c r="C50" s="340"/>
      <c r="D50" s="340"/>
      <c r="E50" s="340"/>
      <c r="F50" s="340"/>
      <c r="G50" s="340"/>
      <c r="H50" s="340"/>
      <c r="I50" s="330"/>
      <c r="J50" s="340"/>
      <c r="K50" s="340"/>
      <c r="L50" s="340"/>
      <c r="M50" s="340"/>
      <c r="N50" s="340"/>
      <c r="O50" s="340"/>
      <c r="P50" s="341"/>
      <c r="Q50" s="340"/>
      <c r="R50" s="340"/>
      <c r="S50" s="340"/>
      <c r="T50" s="340"/>
      <c r="U50" s="340"/>
      <c r="V50" s="340"/>
      <c r="W50" s="341"/>
      <c r="X50" s="340"/>
      <c r="Y50" s="340"/>
      <c r="Z50" s="340"/>
      <c r="AA50" s="340"/>
      <c r="AB50" s="340"/>
      <c r="AC50" s="340"/>
      <c r="AD50" s="331"/>
      <c r="AE50" s="331"/>
      <c r="AF50" s="331"/>
      <c r="AG50" s="331"/>
      <c r="AH50" s="331"/>
      <c r="AI50" s="331"/>
      <c r="AJ50" s="370"/>
      <c r="AK50" s="370"/>
      <c r="AL50" s="343"/>
      <c r="AM50" s="364"/>
      <c r="AN50" s="364"/>
      <c r="AO50" s="365"/>
      <c r="AP50" s="340"/>
      <c r="AQ50" s="336"/>
      <c r="AR50" s="365"/>
      <c r="AS50" s="366"/>
      <c r="AT50" s="342"/>
      <c r="AU50" s="336"/>
      <c r="AV50" s="336"/>
      <c r="AW50" s="336"/>
      <c r="AX50" s="342"/>
      <c r="AY50" s="342"/>
      <c r="AZ50" s="342"/>
      <c r="BA50" s="342"/>
      <c r="BB50" s="336"/>
      <c r="BC50" s="342"/>
      <c r="BD50" s="342"/>
      <c r="BE50" s="342"/>
      <c r="BF50" s="342"/>
      <c r="BG50" s="336"/>
      <c r="BH50" s="336"/>
      <c r="BI50" s="336"/>
      <c r="BJ50" s="336"/>
      <c r="BK50" s="336"/>
      <c r="BL50" s="336"/>
      <c r="BM50" s="336"/>
      <c r="BN50" s="336"/>
      <c r="BO50" s="336"/>
      <c r="BP50" s="336"/>
      <c r="BQ50" s="342"/>
      <c r="BR50" s="342"/>
      <c r="BS50" s="342"/>
      <c r="BT50" s="342"/>
      <c r="BU50" s="336"/>
      <c r="BV50" s="367"/>
      <c r="BW50" s="342"/>
      <c r="BX50" s="342"/>
      <c r="BY50" s="342"/>
      <c r="BZ50" s="352"/>
      <c r="CA50" s="355"/>
      <c r="CB50" s="355"/>
      <c r="CC50" s="355"/>
      <c r="CD50" s="355"/>
      <c r="CE50" s="355"/>
      <c r="CF50" s="355"/>
      <c r="CG50" s="355"/>
      <c r="CH50" s="355"/>
      <c r="CI50" s="352"/>
      <c r="CJ50" s="362"/>
      <c r="CK50" s="362"/>
      <c r="CL50" s="362"/>
      <c r="CM50" s="362"/>
      <c r="CN50" s="362"/>
      <c r="CO50" s="362"/>
      <c r="CP50" s="362"/>
      <c r="CQ50" s="362"/>
      <c r="CR50" s="362"/>
      <c r="CS50" s="362"/>
      <c r="CT50" s="362"/>
      <c r="CU50" s="362"/>
      <c r="CV50" s="362"/>
      <c r="CW50" s="362"/>
      <c r="CX50" s="362"/>
      <c r="CY50" s="362"/>
      <c r="CZ50" s="362"/>
      <c r="DA50" s="362"/>
      <c r="DB50" s="362"/>
      <c r="DC50" s="362"/>
      <c r="DD50" s="362"/>
      <c r="DE50" s="363"/>
      <c r="DF50" s="368"/>
      <c r="DG50" s="368"/>
      <c r="DH50" s="368"/>
      <c r="DI50" s="368"/>
      <c r="DJ50" s="368"/>
      <c r="DK50" s="368"/>
      <c r="DL50" s="368"/>
      <c r="DM50" s="368"/>
      <c r="DN50" s="368"/>
      <c r="DO50" s="368"/>
      <c r="DP50" s="368"/>
      <c r="DQ50" s="368"/>
      <c r="DR50" s="368"/>
      <c r="DS50" s="368"/>
      <c r="DT50" s="368"/>
      <c r="DU50" s="368"/>
      <c r="DV50" s="368"/>
      <c r="DW50" s="368"/>
      <c r="DX50" s="368"/>
      <c r="DY50" s="368"/>
      <c r="DZ50" s="369"/>
      <c r="EA50" s="369"/>
      <c r="EB50" s="369"/>
      <c r="EC50" s="369"/>
      <c r="ED50" s="369"/>
      <c r="EE50" s="954"/>
      <c r="EF50" s="954"/>
      <c r="EG50" s="954"/>
      <c r="EH50" s="954"/>
      <c r="EI50" s="954"/>
      <c r="EJ50" s="954"/>
      <c r="EK50" s="954"/>
      <c r="EL50" s="954"/>
      <c r="EM50" s="954"/>
      <c r="EN50" s="954"/>
      <c r="EO50" s="954"/>
      <c r="EP50" s="954"/>
      <c r="EQ50" s="954"/>
      <c r="ER50" s="954"/>
      <c r="ES50" s="954"/>
      <c r="ET50" s="379" t="s">
        <v>93</v>
      </c>
    </row>
    <row r="51" spans="1:150" x14ac:dyDescent="0.25">
      <c r="A51" s="45"/>
      <c r="B51" s="339"/>
      <c r="C51" s="340"/>
      <c r="D51" s="340"/>
      <c r="E51" s="340"/>
      <c r="F51" s="340"/>
      <c r="G51" s="340"/>
      <c r="H51" s="340"/>
      <c r="I51" s="330"/>
      <c r="J51" s="340"/>
      <c r="K51" s="340"/>
      <c r="L51" s="340"/>
      <c r="M51" s="340"/>
      <c r="N51" s="340"/>
      <c r="O51" s="340"/>
      <c r="P51" s="341"/>
      <c r="Q51" s="340"/>
      <c r="R51" s="340"/>
      <c r="S51" s="340"/>
      <c r="T51" s="340"/>
      <c r="U51" s="340"/>
      <c r="V51" s="340"/>
      <c r="W51" s="341"/>
      <c r="X51" s="340"/>
      <c r="Y51" s="340"/>
      <c r="Z51" s="340"/>
      <c r="AA51" s="340"/>
      <c r="AB51" s="340"/>
      <c r="AC51" s="340"/>
      <c r="AD51" s="331"/>
      <c r="AE51" s="331"/>
      <c r="AF51" s="331"/>
      <c r="AG51" s="331"/>
      <c r="AH51" s="331"/>
      <c r="AI51" s="331"/>
      <c r="AJ51" s="370"/>
      <c r="AK51" s="370"/>
      <c r="AL51" s="343"/>
      <c r="AM51" s="364"/>
      <c r="AN51" s="364"/>
      <c r="AO51" s="365"/>
      <c r="AP51" s="340"/>
      <c r="AQ51" s="336"/>
      <c r="AR51" s="365"/>
      <c r="AS51" s="366"/>
      <c r="AT51" s="342"/>
      <c r="AU51" s="336"/>
      <c r="AV51" s="336"/>
      <c r="AW51" s="336"/>
      <c r="AX51" s="342"/>
      <c r="AY51" s="342"/>
      <c r="AZ51" s="342"/>
      <c r="BA51" s="342"/>
      <c r="BB51" s="336"/>
      <c r="BC51" s="342"/>
      <c r="BD51" s="342"/>
      <c r="BE51" s="342"/>
      <c r="BF51" s="342"/>
      <c r="BG51" s="336"/>
      <c r="BH51" s="336"/>
      <c r="BI51" s="336"/>
      <c r="BJ51" s="336"/>
      <c r="BK51" s="336"/>
      <c r="BL51" s="336"/>
      <c r="BM51" s="336"/>
      <c r="BN51" s="336"/>
      <c r="BO51" s="336"/>
      <c r="BP51" s="336"/>
      <c r="BQ51" s="342"/>
      <c r="BR51" s="342"/>
      <c r="BS51" s="342"/>
      <c r="BT51" s="342"/>
      <c r="BU51" s="336"/>
      <c r="BV51" s="367"/>
      <c r="BW51" s="342"/>
      <c r="BX51" s="342"/>
      <c r="BY51" s="342"/>
      <c r="BZ51" s="352"/>
      <c r="CA51" s="355"/>
      <c r="CB51" s="355"/>
      <c r="CC51" s="355"/>
      <c r="CD51" s="355"/>
      <c r="CE51" s="355"/>
      <c r="CF51" s="355"/>
      <c r="CG51" s="355"/>
      <c r="CH51" s="355"/>
      <c r="CI51" s="352"/>
      <c r="CJ51" s="362"/>
      <c r="CK51" s="362"/>
      <c r="CL51" s="362"/>
      <c r="CM51" s="362"/>
      <c r="CN51" s="362"/>
      <c r="CO51" s="362"/>
      <c r="CP51" s="362"/>
      <c r="CQ51" s="362"/>
      <c r="CR51" s="362"/>
      <c r="CS51" s="362"/>
      <c r="CT51" s="362"/>
      <c r="CU51" s="362"/>
      <c r="CV51" s="362"/>
      <c r="CW51" s="362"/>
      <c r="CX51" s="362"/>
      <c r="CY51" s="362"/>
      <c r="CZ51" s="362"/>
      <c r="DA51" s="362"/>
      <c r="DB51" s="362"/>
      <c r="DC51" s="362"/>
      <c r="DD51" s="362"/>
      <c r="DE51" s="363"/>
      <c r="DF51" s="368"/>
      <c r="DG51" s="368"/>
      <c r="DH51" s="368"/>
      <c r="DI51" s="368"/>
      <c r="DJ51" s="368"/>
      <c r="DK51" s="368"/>
      <c r="DL51" s="368"/>
      <c r="DM51" s="368"/>
      <c r="DN51" s="368"/>
      <c r="DO51" s="368"/>
      <c r="DP51" s="368"/>
      <c r="DQ51" s="368"/>
      <c r="DR51" s="368"/>
      <c r="DS51" s="368"/>
      <c r="DT51" s="368"/>
      <c r="DU51" s="368"/>
      <c r="DV51" s="368"/>
      <c r="DW51" s="368"/>
      <c r="DX51" s="368"/>
      <c r="DY51" s="368"/>
      <c r="DZ51" s="369"/>
      <c r="EA51" s="369"/>
      <c r="EB51" s="369"/>
      <c r="EC51" s="369"/>
      <c r="ED51" s="369"/>
      <c r="EE51" s="954"/>
      <c r="EF51" s="954"/>
      <c r="EG51" s="954"/>
      <c r="EH51" s="954"/>
      <c r="EI51" s="954"/>
      <c r="EJ51" s="954"/>
      <c r="EK51" s="954"/>
      <c r="EL51" s="954"/>
      <c r="EM51" s="954"/>
      <c r="EN51" s="954"/>
      <c r="EO51" s="954"/>
      <c r="EP51" s="954"/>
      <c r="EQ51" s="954"/>
      <c r="ER51" s="954"/>
      <c r="ES51" s="954"/>
      <c r="ET51" s="379" t="s">
        <v>93</v>
      </c>
    </row>
    <row r="52" spans="1:150" x14ac:dyDescent="0.25">
      <c r="A52" s="45"/>
      <c r="B52" s="339"/>
      <c r="C52" s="340"/>
      <c r="D52" s="340"/>
      <c r="E52" s="340"/>
      <c r="F52" s="340"/>
      <c r="G52" s="340"/>
      <c r="H52" s="340"/>
      <c r="I52" s="330"/>
      <c r="J52" s="340"/>
      <c r="K52" s="340"/>
      <c r="L52" s="340"/>
      <c r="M52" s="340"/>
      <c r="N52" s="340"/>
      <c r="O52" s="340"/>
      <c r="P52" s="341"/>
      <c r="Q52" s="340"/>
      <c r="R52" s="340"/>
      <c r="S52" s="340"/>
      <c r="T52" s="340"/>
      <c r="U52" s="340"/>
      <c r="V52" s="340"/>
      <c r="W52" s="341"/>
      <c r="X52" s="340"/>
      <c r="Y52" s="340"/>
      <c r="Z52" s="340"/>
      <c r="AA52" s="340"/>
      <c r="AB52" s="340"/>
      <c r="AC52" s="340"/>
      <c r="AD52" s="331"/>
      <c r="AE52" s="331"/>
      <c r="AF52" s="331"/>
      <c r="AG52" s="331"/>
      <c r="AH52" s="331"/>
      <c r="AI52" s="331"/>
      <c r="AJ52" s="370"/>
      <c r="AK52" s="370"/>
      <c r="AL52" s="343"/>
      <c r="AM52" s="364"/>
      <c r="AN52" s="364"/>
      <c r="AO52" s="365"/>
      <c r="AP52" s="340"/>
      <c r="AQ52" s="336"/>
      <c r="AR52" s="365"/>
      <c r="AS52" s="366"/>
      <c r="AT52" s="342"/>
      <c r="AU52" s="336"/>
      <c r="AV52" s="336"/>
      <c r="AW52" s="336"/>
      <c r="AX52" s="342"/>
      <c r="AY52" s="342"/>
      <c r="AZ52" s="342"/>
      <c r="BA52" s="342"/>
      <c r="BB52" s="336"/>
      <c r="BC52" s="342"/>
      <c r="BD52" s="342"/>
      <c r="BE52" s="342"/>
      <c r="BF52" s="342"/>
      <c r="BG52" s="336"/>
      <c r="BH52" s="336"/>
      <c r="BI52" s="336"/>
      <c r="BJ52" s="336"/>
      <c r="BK52" s="336"/>
      <c r="BL52" s="336"/>
      <c r="BM52" s="336"/>
      <c r="BN52" s="336"/>
      <c r="BO52" s="336"/>
      <c r="BP52" s="336"/>
      <c r="BQ52" s="342"/>
      <c r="BR52" s="342"/>
      <c r="BS52" s="342"/>
      <c r="BT52" s="342"/>
      <c r="BU52" s="336"/>
      <c r="BV52" s="367"/>
      <c r="BW52" s="342"/>
      <c r="BX52" s="342"/>
      <c r="BY52" s="342"/>
      <c r="BZ52" s="352"/>
      <c r="CA52" s="355"/>
      <c r="CB52" s="355"/>
      <c r="CC52" s="355"/>
      <c r="CD52" s="355"/>
      <c r="CE52" s="355"/>
      <c r="CF52" s="355"/>
      <c r="CG52" s="355"/>
      <c r="CH52" s="355"/>
      <c r="CI52" s="352"/>
      <c r="CJ52" s="362"/>
      <c r="CK52" s="362"/>
      <c r="CL52" s="362"/>
      <c r="CM52" s="362"/>
      <c r="CN52" s="362"/>
      <c r="CO52" s="362"/>
      <c r="CP52" s="362"/>
      <c r="CQ52" s="362"/>
      <c r="CR52" s="362"/>
      <c r="CS52" s="362"/>
      <c r="CT52" s="362"/>
      <c r="CU52" s="362"/>
      <c r="CV52" s="362"/>
      <c r="CW52" s="362"/>
      <c r="CX52" s="362"/>
      <c r="CY52" s="362"/>
      <c r="CZ52" s="362"/>
      <c r="DA52" s="362"/>
      <c r="DB52" s="362"/>
      <c r="DC52" s="362"/>
      <c r="DD52" s="362"/>
      <c r="DE52" s="363"/>
      <c r="DF52" s="368"/>
      <c r="DG52" s="368"/>
      <c r="DH52" s="368"/>
      <c r="DI52" s="368"/>
      <c r="DJ52" s="368"/>
      <c r="DK52" s="368"/>
      <c r="DL52" s="368"/>
      <c r="DM52" s="368"/>
      <c r="DN52" s="368"/>
      <c r="DO52" s="368"/>
      <c r="DP52" s="368"/>
      <c r="DQ52" s="368"/>
      <c r="DR52" s="368"/>
      <c r="DS52" s="368"/>
      <c r="DT52" s="368"/>
      <c r="DU52" s="368"/>
      <c r="DV52" s="368"/>
      <c r="DW52" s="368"/>
      <c r="DX52" s="368"/>
      <c r="DY52" s="368"/>
      <c r="DZ52" s="369"/>
      <c r="EA52" s="369"/>
      <c r="EB52" s="369"/>
      <c r="EC52" s="369"/>
      <c r="ED52" s="369"/>
      <c r="EE52" s="954"/>
      <c r="EF52" s="954"/>
      <c r="EG52" s="954"/>
      <c r="EH52" s="954"/>
      <c r="EI52" s="954"/>
      <c r="EJ52" s="954"/>
      <c r="EK52" s="954"/>
      <c r="EL52" s="954"/>
      <c r="EM52" s="954"/>
      <c r="EN52" s="954"/>
      <c r="EO52" s="954"/>
      <c r="EP52" s="954"/>
      <c r="EQ52" s="954"/>
      <c r="ER52" s="954"/>
      <c r="ES52" s="954"/>
      <c r="ET52" s="379" t="s">
        <v>93</v>
      </c>
    </row>
    <row r="53" spans="1:150" x14ac:dyDescent="0.25">
      <c r="A53" s="45"/>
      <c r="B53" s="339"/>
      <c r="C53" s="340"/>
      <c r="D53" s="340"/>
      <c r="E53" s="340"/>
      <c r="F53" s="340"/>
      <c r="G53" s="340"/>
      <c r="H53" s="340"/>
      <c r="I53" s="330"/>
      <c r="J53" s="340"/>
      <c r="K53" s="340"/>
      <c r="L53" s="340"/>
      <c r="M53" s="340"/>
      <c r="N53" s="340"/>
      <c r="O53" s="340"/>
      <c r="P53" s="341"/>
      <c r="Q53" s="340"/>
      <c r="R53" s="340"/>
      <c r="S53" s="340"/>
      <c r="T53" s="340"/>
      <c r="U53" s="340"/>
      <c r="V53" s="340"/>
      <c r="W53" s="341"/>
      <c r="X53" s="340"/>
      <c r="Y53" s="340"/>
      <c r="Z53" s="340"/>
      <c r="AA53" s="340"/>
      <c r="AB53" s="340"/>
      <c r="AC53" s="340"/>
      <c r="AD53" s="331"/>
      <c r="AE53" s="331"/>
      <c r="AF53" s="331"/>
      <c r="AG53" s="331"/>
      <c r="AH53" s="331"/>
      <c r="AI53" s="331"/>
      <c r="AJ53" s="370"/>
      <c r="AK53" s="370"/>
      <c r="AL53" s="343"/>
      <c r="AM53" s="364"/>
      <c r="AN53" s="364"/>
      <c r="AO53" s="365"/>
      <c r="AP53" s="340"/>
      <c r="AQ53" s="336"/>
      <c r="AR53" s="365"/>
      <c r="AS53" s="366"/>
      <c r="AT53" s="342"/>
      <c r="AU53" s="336"/>
      <c r="AV53" s="336"/>
      <c r="AW53" s="336"/>
      <c r="AX53" s="342"/>
      <c r="AY53" s="342"/>
      <c r="AZ53" s="342"/>
      <c r="BA53" s="342"/>
      <c r="BB53" s="336"/>
      <c r="BC53" s="342"/>
      <c r="BD53" s="342"/>
      <c r="BE53" s="342"/>
      <c r="BF53" s="342"/>
      <c r="BG53" s="336"/>
      <c r="BH53" s="336"/>
      <c r="BI53" s="336"/>
      <c r="BJ53" s="336"/>
      <c r="BK53" s="336"/>
      <c r="BL53" s="336"/>
      <c r="BM53" s="336"/>
      <c r="BN53" s="336"/>
      <c r="BO53" s="336"/>
      <c r="BP53" s="336"/>
      <c r="BQ53" s="342"/>
      <c r="BR53" s="342"/>
      <c r="BS53" s="342"/>
      <c r="BT53" s="342"/>
      <c r="BU53" s="336"/>
      <c r="BV53" s="367"/>
      <c r="BW53" s="342"/>
      <c r="BX53" s="342"/>
      <c r="BY53" s="342"/>
      <c r="BZ53" s="352"/>
      <c r="CA53" s="355"/>
      <c r="CB53" s="355"/>
      <c r="CC53" s="355"/>
      <c r="CD53" s="355"/>
      <c r="CE53" s="355"/>
      <c r="CF53" s="355"/>
      <c r="CG53" s="355"/>
      <c r="CH53" s="355"/>
      <c r="CI53" s="352"/>
      <c r="CJ53" s="362"/>
      <c r="CK53" s="362"/>
      <c r="CL53" s="362"/>
      <c r="CM53" s="362"/>
      <c r="CN53" s="362"/>
      <c r="CO53" s="362"/>
      <c r="CP53" s="362"/>
      <c r="CQ53" s="362"/>
      <c r="CR53" s="362"/>
      <c r="CS53" s="362"/>
      <c r="CT53" s="362"/>
      <c r="CU53" s="362"/>
      <c r="CV53" s="362"/>
      <c r="CW53" s="362"/>
      <c r="CX53" s="362"/>
      <c r="CY53" s="362"/>
      <c r="CZ53" s="362"/>
      <c r="DA53" s="362"/>
      <c r="DB53" s="362"/>
      <c r="DC53" s="362"/>
      <c r="DD53" s="362"/>
      <c r="DE53" s="363"/>
      <c r="DF53" s="368"/>
      <c r="DG53" s="368"/>
      <c r="DH53" s="368"/>
      <c r="DI53" s="368"/>
      <c r="DJ53" s="368"/>
      <c r="DK53" s="368"/>
      <c r="DL53" s="368"/>
      <c r="DM53" s="368"/>
      <c r="DN53" s="368"/>
      <c r="DO53" s="368"/>
      <c r="DP53" s="368"/>
      <c r="DQ53" s="368"/>
      <c r="DR53" s="368"/>
      <c r="DS53" s="368"/>
      <c r="DT53" s="368"/>
      <c r="DU53" s="368"/>
      <c r="DV53" s="368"/>
      <c r="DW53" s="368"/>
      <c r="DX53" s="368"/>
      <c r="DY53" s="368"/>
      <c r="DZ53" s="369"/>
      <c r="EA53" s="369"/>
      <c r="EB53" s="369"/>
      <c r="EC53" s="369"/>
      <c r="ED53" s="369"/>
      <c r="EE53" s="954"/>
      <c r="EF53" s="954"/>
      <c r="EG53" s="954"/>
      <c r="EH53" s="954"/>
      <c r="EI53" s="954"/>
      <c r="EJ53" s="954"/>
      <c r="EK53" s="954"/>
      <c r="EL53" s="954"/>
      <c r="EM53" s="954"/>
      <c r="EN53" s="954"/>
      <c r="EO53" s="954"/>
      <c r="EP53" s="954"/>
      <c r="EQ53" s="954"/>
      <c r="ER53" s="954"/>
      <c r="ES53" s="954"/>
      <c r="ET53" s="379" t="s">
        <v>93</v>
      </c>
    </row>
    <row r="54" spans="1:150" x14ac:dyDescent="0.25">
      <c r="A54" s="45"/>
      <c r="B54" s="339"/>
      <c r="C54" s="340"/>
      <c r="D54" s="340"/>
      <c r="E54" s="340"/>
      <c r="F54" s="340"/>
      <c r="G54" s="340"/>
      <c r="H54" s="340"/>
      <c r="I54" s="330"/>
      <c r="J54" s="340"/>
      <c r="K54" s="340"/>
      <c r="L54" s="340"/>
      <c r="M54" s="340"/>
      <c r="N54" s="340"/>
      <c r="O54" s="340"/>
      <c r="P54" s="341"/>
      <c r="Q54" s="340"/>
      <c r="R54" s="340"/>
      <c r="S54" s="340"/>
      <c r="T54" s="340"/>
      <c r="U54" s="340"/>
      <c r="V54" s="340"/>
      <c r="W54" s="341"/>
      <c r="X54" s="340"/>
      <c r="Y54" s="340"/>
      <c r="Z54" s="340"/>
      <c r="AA54" s="340"/>
      <c r="AB54" s="340"/>
      <c r="AC54" s="340"/>
      <c r="AD54" s="331"/>
      <c r="AE54" s="331"/>
      <c r="AF54" s="331"/>
      <c r="AG54" s="331"/>
      <c r="AH54" s="331"/>
      <c r="AI54" s="331"/>
      <c r="AJ54" s="370"/>
      <c r="AK54" s="370"/>
      <c r="AL54" s="343"/>
      <c r="AM54" s="364"/>
      <c r="AN54" s="364"/>
      <c r="AO54" s="365"/>
      <c r="AP54" s="340"/>
      <c r="AQ54" s="336"/>
      <c r="AR54" s="365"/>
      <c r="AS54" s="366"/>
      <c r="AT54" s="342"/>
      <c r="AU54" s="336"/>
      <c r="AV54" s="336"/>
      <c r="AW54" s="336"/>
      <c r="AX54" s="342"/>
      <c r="AY54" s="342"/>
      <c r="AZ54" s="342"/>
      <c r="BA54" s="342"/>
      <c r="BB54" s="336"/>
      <c r="BC54" s="342"/>
      <c r="BD54" s="342"/>
      <c r="BE54" s="342"/>
      <c r="BF54" s="342"/>
      <c r="BG54" s="336"/>
      <c r="BH54" s="336"/>
      <c r="BI54" s="336"/>
      <c r="BJ54" s="336"/>
      <c r="BK54" s="336"/>
      <c r="BL54" s="336"/>
      <c r="BM54" s="336"/>
      <c r="BN54" s="336"/>
      <c r="BO54" s="336"/>
      <c r="BP54" s="336"/>
      <c r="BQ54" s="342"/>
      <c r="BR54" s="342"/>
      <c r="BS54" s="342"/>
      <c r="BT54" s="342"/>
      <c r="BU54" s="336"/>
      <c r="BV54" s="367"/>
      <c r="BW54" s="342"/>
      <c r="BX54" s="342"/>
      <c r="BY54" s="342"/>
      <c r="BZ54" s="352"/>
      <c r="CA54" s="355"/>
      <c r="CB54" s="355"/>
      <c r="CC54" s="355"/>
      <c r="CD54" s="355"/>
      <c r="CE54" s="355"/>
      <c r="CF54" s="355"/>
      <c r="CG54" s="355"/>
      <c r="CH54" s="355"/>
      <c r="CI54" s="352"/>
      <c r="CJ54" s="362"/>
      <c r="CK54" s="362"/>
      <c r="CL54" s="362"/>
      <c r="CM54" s="362"/>
      <c r="CN54" s="362"/>
      <c r="CO54" s="362"/>
      <c r="CP54" s="362"/>
      <c r="CQ54" s="362"/>
      <c r="CR54" s="362"/>
      <c r="CS54" s="362"/>
      <c r="CT54" s="362"/>
      <c r="CU54" s="362"/>
      <c r="CV54" s="362"/>
      <c r="CW54" s="362"/>
      <c r="CX54" s="362"/>
      <c r="CY54" s="362"/>
      <c r="CZ54" s="362"/>
      <c r="DA54" s="362"/>
      <c r="DB54" s="362"/>
      <c r="DC54" s="362"/>
      <c r="DD54" s="362"/>
      <c r="DE54" s="363"/>
      <c r="DF54" s="368"/>
      <c r="DG54" s="368"/>
      <c r="DH54" s="368"/>
      <c r="DI54" s="368"/>
      <c r="DJ54" s="368"/>
      <c r="DK54" s="368"/>
      <c r="DL54" s="368"/>
      <c r="DM54" s="368"/>
      <c r="DN54" s="368"/>
      <c r="DO54" s="368"/>
      <c r="DP54" s="368"/>
      <c r="DQ54" s="368"/>
      <c r="DR54" s="368"/>
      <c r="DS54" s="368"/>
      <c r="DT54" s="368"/>
      <c r="DU54" s="368"/>
      <c r="DV54" s="368"/>
      <c r="DW54" s="368"/>
      <c r="DX54" s="368"/>
      <c r="DY54" s="368"/>
      <c r="DZ54" s="369"/>
      <c r="EA54" s="369"/>
      <c r="EB54" s="369"/>
      <c r="EC54" s="369"/>
      <c r="ED54" s="369"/>
      <c r="EE54" s="954"/>
      <c r="EF54" s="954"/>
      <c r="EG54" s="954"/>
      <c r="EH54" s="954"/>
      <c r="EI54" s="954"/>
      <c r="EJ54" s="954"/>
      <c r="EK54" s="954"/>
      <c r="EL54" s="954"/>
      <c r="EM54" s="954"/>
      <c r="EN54" s="954"/>
      <c r="EO54" s="954"/>
      <c r="EP54" s="954"/>
      <c r="EQ54" s="954"/>
      <c r="ER54" s="954"/>
      <c r="ES54" s="954"/>
      <c r="ET54" s="379" t="s">
        <v>93</v>
      </c>
    </row>
    <row r="55" spans="1:150" x14ac:dyDescent="0.25">
      <c r="A55" s="45"/>
      <c r="B55" s="339"/>
      <c r="C55" s="340"/>
      <c r="D55" s="340"/>
      <c r="E55" s="340"/>
      <c r="F55" s="340"/>
      <c r="G55" s="340"/>
      <c r="H55" s="340"/>
      <c r="I55" s="330"/>
      <c r="J55" s="340"/>
      <c r="K55" s="340"/>
      <c r="L55" s="340"/>
      <c r="M55" s="340"/>
      <c r="N55" s="340"/>
      <c r="O55" s="340"/>
      <c r="P55" s="341"/>
      <c r="Q55" s="340"/>
      <c r="R55" s="340"/>
      <c r="S55" s="340"/>
      <c r="T55" s="340"/>
      <c r="U55" s="340"/>
      <c r="V55" s="340"/>
      <c r="W55" s="341"/>
      <c r="X55" s="340"/>
      <c r="Y55" s="340"/>
      <c r="Z55" s="340"/>
      <c r="AA55" s="340"/>
      <c r="AB55" s="340"/>
      <c r="AC55" s="340"/>
      <c r="AD55" s="331"/>
      <c r="AE55" s="331"/>
      <c r="AF55" s="331"/>
      <c r="AG55" s="331"/>
      <c r="AH55" s="331"/>
      <c r="AI55" s="331"/>
      <c r="AJ55" s="370"/>
      <c r="AK55" s="370"/>
      <c r="AL55" s="343"/>
      <c r="AM55" s="364"/>
      <c r="AN55" s="364"/>
      <c r="AO55" s="365"/>
      <c r="AP55" s="340"/>
      <c r="AQ55" s="336"/>
      <c r="AR55" s="365"/>
      <c r="AS55" s="366"/>
      <c r="AT55" s="342"/>
      <c r="AU55" s="336"/>
      <c r="AV55" s="336"/>
      <c r="AW55" s="336"/>
      <c r="AX55" s="342"/>
      <c r="AY55" s="342"/>
      <c r="AZ55" s="342"/>
      <c r="BA55" s="342"/>
      <c r="BB55" s="336"/>
      <c r="BC55" s="342"/>
      <c r="BD55" s="342"/>
      <c r="BE55" s="342"/>
      <c r="BF55" s="342"/>
      <c r="BG55" s="336"/>
      <c r="BH55" s="336"/>
      <c r="BI55" s="336"/>
      <c r="BJ55" s="336"/>
      <c r="BK55" s="336"/>
      <c r="BL55" s="336"/>
      <c r="BM55" s="336"/>
      <c r="BN55" s="336"/>
      <c r="BO55" s="336"/>
      <c r="BP55" s="336"/>
      <c r="BQ55" s="342"/>
      <c r="BR55" s="342"/>
      <c r="BS55" s="342"/>
      <c r="BT55" s="342"/>
      <c r="BU55" s="336"/>
      <c r="BV55" s="367"/>
      <c r="BW55" s="342"/>
      <c r="BX55" s="342"/>
      <c r="BY55" s="342"/>
      <c r="BZ55" s="352"/>
      <c r="CA55" s="355"/>
      <c r="CB55" s="355"/>
      <c r="CC55" s="355"/>
      <c r="CD55" s="355"/>
      <c r="CE55" s="355"/>
      <c r="CF55" s="355"/>
      <c r="CG55" s="355"/>
      <c r="CH55" s="355"/>
      <c r="CI55" s="352"/>
      <c r="CJ55" s="362"/>
      <c r="CK55" s="362"/>
      <c r="CL55" s="362"/>
      <c r="CM55" s="362"/>
      <c r="CN55" s="362"/>
      <c r="CO55" s="362"/>
      <c r="CP55" s="362"/>
      <c r="CQ55" s="362"/>
      <c r="CR55" s="362"/>
      <c r="CS55" s="362"/>
      <c r="CT55" s="362"/>
      <c r="CU55" s="362"/>
      <c r="CV55" s="362"/>
      <c r="CW55" s="362"/>
      <c r="CX55" s="362"/>
      <c r="CY55" s="362"/>
      <c r="CZ55" s="362"/>
      <c r="DA55" s="362"/>
      <c r="DB55" s="362"/>
      <c r="DC55" s="362"/>
      <c r="DD55" s="362"/>
      <c r="DE55" s="363"/>
      <c r="DF55" s="368"/>
      <c r="DG55" s="368"/>
      <c r="DH55" s="368"/>
      <c r="DI55" s="368"/>
      <c r="DJ55" s="368"/>
      <c r="DK55" s="368"/>
      <c r="DL55" s="368"/>
      <c r="DM55" s="368"/>
      <c r="DN55" s="368"/>
      <c r="DO55" s="368"/>
      <c r="DP55" s="368"/>
      <c r="DQ55" s="368"/>
      <c r="DR55" s="368"/>
      <c r="DS55" s="368"/>
      <c r="DT55" s="368"/>
      <c r="DU55" s="368"/>
      <c r="DV55" s="368"/>
      <c r="DW55" s="368"/>
      <c r="DX55" s="368"/>
      <c r="DY55" s="368"/>
      <c r="DZ55" s="369"/>
      <c r="EA55" s="369"/>
      <c r="EB55" s="369"/>
      <c r="EC55" s="369"/>
      <c r="ED55" s="369"/>
      <c r="EE55" s="954"/>
      <c r="EF55" s="954"/>
      <c r="EG55" s="954"/>
      <c r="EH55" s="954"/>
      <c r="EI55" s="954"/>
      <c r="EJ55" s="954"/>
      <c r="EK55" s="954"/>
      <c r="EL55" s="954"/>
      <c r="EM55" s="954"/>
      <c r="EN55" s="954"/>
      <c r="EO55" s="954"/>
      <c r="EP55" s="954"/>
      <c r="EQ55" s="954"/>
      <c r="ER55" s="954"/>
      <c r="ES55" s="954"/>
      <c r="ET55" s="379" t="s">
        <v>93</v>
      </c>
    </row>
    <row r="56" spans="1:150" x14ac:dyDescent="0.25">
      <c r="A56" s="45"/>
      <c r="B56" s="339"/>
      <c r="C56" s="340"/>
      <c r="D56" s="340"/>
      <c r="E56" s="340"/>
      <c r="F56" s="340"/>
      <c r="G56" s="340"/>
      <c r="H56" s="340"/>
      <c r="I56" s="330"/>
      <c r="J56" s="340"/>
      <c r="K56" s="340"/>
      <c r="L56" s="340"/>
      <c r="M56" s="340"/>
      <c r="N56" s="340"/>
      <c r="O56" s="340"/>
      <c r="P56" s="341"/>
      <c r="Q56" s="340"/>
      <c r="R56" s="340"/>
      <c r="S56" s="340"/>
      <c r="T56" s="340"/>
      <c r="U56" s="340"/>
      <c r="V56" s="340"/>
      <c r="W56" s="341"/>
      <c r="X56" s="340"/>
      <c r="Y56" s="340"/>
      <c r="Z56" s="340"/>
      <c r="AA56" s="340"/>
      <c r="AB56" s="340"/>
      <c r="AC56" s="340"/>
      <c r="AD56" s="331"/>
      <c r="AE56" s="331"/>
      <c r="AF56" s="331"/>
      <c r="AG56" s="331"/>
      <c r="AH56" s="331"/>
      <c r="AI56" s="331"/>
      <c r="AJ56" s="370"/>
      <c r="AK56" s="370"/>
      <c r="AL56" s="343"/>
      <c r="AM56" s="364"/>
      <c r="AN56" s="364"/>
      <c r="AO56" s="365"/>
      <c r="AP56" s="340"/>
      <c r="AQ56" s="336"/>
      <c r="AR56" s="365"/>
      <c r="AS56" s="366"/>
      <c r="AT56" s="342"/>
      <c r="AU56" s="336"/>
      <c r="AV56" s="336"/>
      <c r="AW56" s="336"/>
      <c r="AX56" s="342"/>
      <c r="AY56" s="342"/>
      <c r="AZ56" s="342"/>
      <c r="BA56" s="342"/>
      <c r="BB56" s="336"/>
      <c r="BC56" s="342"/>
      <c r="BD56" s="342"/>
      <c r="BE56" s="342"/>
      <c r="BF56" s="342"/>
      <c r="BG56" s="336"/>
      <c r="BH56" s="336"/>
      <c r="BI56" s="336"/>
      <c r="BJ56" s="336"/>
      <c r="BK56" s="336"/>
      <c r="BL56" s="336"/>
      <c r="BM56" s="336"/>
      <c r="BN56" s="336"/>
      <c r="BO56" s="336"/>
      <c r="BP56" s="336"/>
      <c r="BQ56" s="342"/>
      <c r="BR56" s="342"/>
      <c r="BS56" s="342"/>
      <c r="BT56" s="342"/>
      <c r="BU56" s="336"/>
      <c r="BV56" s="367"/>
      <c r="BW56" s="342"/>
      <c r="BX56" s="342"/>
      <c r="BY56" s="342"/>
      <c r="BZ56" s="352"/>
      <c r="CA56" s="355"/>
      <c r="CB56" s="355"/>
      <c r="CC56" s="355"/>
      <c r="CD56" s="355"/>
      <c r="CE56" s="355"/>
      <c r="CF56" s="355"/>
      <c r="CG56" s="355"/>
      <c r="CH56" s="355"/>
      <c r="CI56" s="352"/>
      <c r="CJ56" s="362"/>
      <c r="CK56" s="362"/>
      <c r="CL56" s="362"/>
      <c r="CM56" s="362"/>
      <c r="CN56" s="362"/>
      <c r="CO56" s="362"/>
      <c r="CP56" s="362"/>
      <c r="CQ56" s="362"/>
      <c r="CR56" s="362"/>
      <c r="CS56" s="362"/>
      <c r="CT56" s="362"/>
      <c r="CU56" s="362"/>
      <c r="CV56" s="362"/>
      <c r="CW56" s="362"/>
      <c r="CX56" s="362"/>
      <c r="CY56" s="362"/>
      <c r="CZ56" s="362"/>
      <c r="DA56" s="362"/>
      <c r="DB56" s="362"/>
      <c r="DC56" s="362"/>
      <c r="DD56" s="362"/>
      <c r="DE56" s="363"/>
      <c r="DF56" s="368"/>
      <c r="DG56" s="368"/>
      <c r="DH56" s="368"/>
      <c r="DI56" s="368"/>
      <c r="DJ56" s="368"/>
      <c r="DK56" s="368"/>
      <c r="DL56" s="368"/>
      <c r="DM56" s="368"/>
      <c r="DN56" s="368"/>
      <c r="DO56" s="368"/>
      <c r="DP56" s="368"/>
      <c r="DQ56" s="368"/>
      <c r="DR56" s="368"/>
      <c r="DS56" s="368"/>
      <c r="DT56" s="368"/>
      <c r="DU56" s="368"/>
      <c r="DV56" s="368"/>
      <c r="DW56" s="368"/>
      <c r="DX56" s="368"/>
      <c r="DY56" s="368"/>
      <c r="DZ56" s="369"/>
      <c r="EA56" s="369"/>
      <c r="EB56" s="369"/>
      <c r="EC56" s="369"/>
      <c r="ED56" s="369"/>
      <c r="EE56" s="954"/>
      <c r="EF56" s="954"/>
      <c r="EG56" s="954"/>
      <c r="EH56" s="954"/>
      <c r="EI56" s="954"/>
      <c r="EJ56" s="954"/>
      <c r="EK56" s="954"/>
      <c r="EL56" s="954"/>
      <c r="EM56" s="954"/>
      <c r="EN56" s="954"/>
      <c r="EO56" s="954"/>
      <c r="EP56" s="954"/>
      <c r="EQ56" s="954"/>
      <c r="ER56" s="954"/>
      <c r="ES56" s="954"/>
      <c r="ET56" s="379" t="s">
        <v>93</v>
      </c>
    </row>
    <row r="57" spans="1:150" x14ac:dyDescent="0.25">
      <c r="A57" s="45"/>
      <c r="B57" s="339"/>
      <c r="C57" s="340"/>
      <c r="D57" s="340"/>
      <c r="E57" s="340"/>
      <c r="F57" s="340"/>
      <c r="G57" s="340"/>
      <c r="H57" s="340"/>
      <c r="I57" s="330"/>
      <c r="J57" s="340"/>
      <c r="K57" s="340"/>
      <c r="L57" s="340"/>
      <c r="M57" s="340"/>
      <c r="N57" s="340"/>
      <c r="O57" s="340"/>
      <c r="P57" s="341"/>
      <c r="Q57" s="340"/>
      <c r="R57" s="340"/>
      <c r="S57" s="340"/>
      <c r="T57" s="340"/>
      <c r="U57" s="340"/>
      <c r="V57" s="340"/>
      <c r="W57" s="341"/>
      <c r="X57" s="340"/>
      <c r="Y57" s="340"/>
      <c r="Z57" s="340"/>
      <c r="AA57" s="340"/>
      <c r="AB57" s="340"/>
      <c r="AC57" s="340"/>
      <c r="AD57" s="331"/>
      <c r="AE57" s="331"/>
      <c r="AF57" s="331"/>
      <c r="AG57" s="331"/>
      <c r="AH57" s="331"/>
      <c r="AI57" s="331"/>
      <c r="AJ57" s="370"/>
      <c r="AK57" s="370"/>
      <c r="AL57" s="343"/>
      <c r="AM57" s="364"/>
      <c r="AN57" s="364"/>
      <c r="AO57" s="365"/>
      <c r="AP57" s="340"/>
      <c r="AQ57" s="336"/>
      <c r="AR57" s="365"/>
      <c r="AS57" s="366"/>
      <c r="AT57" s="342"/>
      <c r="AU57" s="336"/>
      <c r="AV57" s="336"/>
      <c r="AW57" s="336"/>
      <c r="AX57" s="342"/>
      <c r="AY57" s="342"/>
      <c r="AZ57" s="342"/>
      <c r="BA57" s="342"/>
      <c r="BB57" s="336"/>
      <c r="BC57" s="342"/>
      <c r="BD57" s="342"/>
      <c r="BE57" s="342"/>
      <c r="BF57" s="342"/>
      <c r="BG57" s="336"/>
      <c r="BH57" s="336"/>
      <c r="BI57" s="336"/>
      <c r="BJ57" s="336"/>
      <c r="BK57" s="336"/>
      <c r="BL57" s="336"/>
      <c r="BM57" s="336"/>
      <c r="BN57" s="336"/>
      <c r="BO57" s="336"/>
      <c r="BP57" s="336"/>
      <c r="BQ57" s="342"/>
      <c r="BR57" s="342"/>
      <c r="BS57" s="342"/>
      <c r="BT57" s="342"/>
      <c r="BU57" s="336"/>
      <c r="BV57" s="367"/>
      <c r="BW57" s="342"/>
      <c r="BX57" s="342"/>
      <c r="BY57" s="342"/>
      <c r="BZ57" s="352"/>
      <c r="CA57" s="355"/>
      <c r="CB57" s="355"/>
      <c r="CC57" s="355"/>
      <c r="CD57" s="355"/>
      <c r="CE57" s="355"/>
      <c r="CF57" s="355"/>
      <c r="CG57" s="355"/>
      <c r="CH57" s="355"/>
      <c r="CI57" s="352"/>
      <c r="CJ57" s="362"/>
      <c r="CK57" s="362"/>
      <c r="CL57" s="362"/>
      <c r="CM57" s="362"/>
      <c r="CN57" s="362"/>
      <c r="CO57" s="362"/>
      <c r="CP57" s="362"/>
      <c r="CQ57" s="362"/>
      <c r="CR57" s="362"/>
      <c r="CS57" s="362"/>
      <c r="CT57" s="362"/>
      <c r="CU57" s="362"/>
      <c r="CV57" s="362"/>
      <c r="CW57" s="362"/>
      <c r="CX57" s="362"/>
      <c r="CY57" s="362"/>
      <c r="CZ57" s="362"/>
      <c r="DA57" s="362"/>
      <c r="DB57" s="362"/>
      <c r="DC57" s="362"/>
      <c r="DD57" s="362"/>
      <c r="DE57" s="363"/>
      <c r="DF57" s="368"/>
      <c r="DG57" s="368"/>
      <c r="DH57" s="368"/>
      <c r="DI57" s="368"/>
      <c r="DJ57" s="368"/>
      <c r="DK57" s="368"/>
      <c r="DL57" s="368"/>
      <c r="DM57" s="368"/>
      <c r="DN57" s="368"/>
      <c r="DO57" s="368"/>
      <c r="DP57" s="368"/>
      <c r="DQ57" s="368"/>
      <c r="DR57" s="368"/>
      <c r="DS57" s="368"/>
      <c r="DT57" s="368"/>
      <c r="DU57" s="368"/>
      <c r="DV57" s="368"/>
      <c r="DW57" s="368"/>
      <c r="DX57" s="368"/>
      <c r="DY57" s="368"/>
      <c r="DZ57" s="369"/>
      <c r="EA57" s="369"/>
      <c r="EB57" s="369"/>
      <c r="EC57" s="369"/>
      <c r="ED57" s="369"/>
      <c r="EE57" s="954"/>
      <c r="EF57" s="954"/>
      <c r="EG57" s="954"/>
      <c r="EH57" s="954"/>
      <c r="EI57" s="954"/>
      <c r="EJ57" s="954"/>
      <c r="EK57" s="954"/>
      <c r="EL57" s="954"/>
      <c r="EM57" s="954"/>
      <c r="EN57" s="954"/>
      <c r="EO57" s="954"/>
      <c r="EP57" s="954"/>
      <c r="EQ57" s="954"/>
      <c r="ER57" s="954"/>
      <c r="ES57" s="954"/>
      <c r="ET57" s="379" t="s">
        <v>93</v>
      </c>
    </row>
    <row r="58" spans="1:150" x14ac:dyDescent="0.25">
      <c r="A58" s="45"/>
      <c r="B58" s="339"/>
      <c r="C58" s="340"/>
      <c r="D58" s="340"/>
      <c r="E58" s="340"/>
      <c r="F58" s="340"/>
      <c r="G58" s="340"/>
      <c r="H58" s="340"/>
      <c r="I58" s="330"/>
      <c r="J58" s="340"/>
      <c r="K58" s="340"/>
      <c r="L58" s="340"/>
      <c r="M58" s="340"/>
      <c r="N58" s="340"/>
      <c r="O58" s="340"/>
      <c r="P58" s="341"/>
      <c r="Q58" s="340"/>
      <c r="R58" s="340"/>
      <c r="S58" s="340"/>
      <c r="T58" s="340"/>
      <c r="U58" s="340"/>
      <c r="V58" s="340"/>
      <c r="W58" s="341"/>
      <c r="X58" s="340"/>
      <c r="Y58" s="340"/>
      <c r="Z58" s="340"/>
      <c r="AA58" s="340"/>
      <c r="AB58" s="340"/>
      <c r="AC58" s="340"/>
      <c r="AD58" s="331"/>
      <c r="AE58" s="331"/>
      <c r="AF58" s="331"/>
      <c r="AG58" s="331"/>
      <c r="AH58" s="331"/>
      <c r="AI58" s="331"/>
      <c r="AJ58" s="370"/>
      <c r="AK58" s="370"/>
      <c r="AL58" s="343"/>
      <c r="AM58" s="364"/>
      <c r="AN58" s="364"/>
      <c r="AO58" s="365"/>
      <c r="AP58" s="340"/>
      <c r="AQ58" s="336"/>
      <c r="AR58" s="365"/>
      <c r="AS58" s="366"/>
      <c r="AT58" s="342"/>
      <c r="AU58" s="336"/>
      <c r="AV58" s="336"/>
      <c r="AW58" s="336"/>
      <c r="AX58" s="342"/>
      <c r="AY58" s="342"/>
      <c r="AZ58" s="342"/>
      <c r="BA58" s="342"/>
      <c r="BB58" s="336"/>
      <c r="BC58" s="342"/>
      <c r="BD58" s="342"/>
      <c r="BE58" s="342"/>
      <c r="BF58" s="342"/>
      <c r="BG58" s="336"/>
      <c r="BH58" s="336"/>
      <c r="BI58" s="336"/>
      <c r="BJ58" s="336"/>
      <c r="BK58" s="336"/>
      <c r="BL58" s="336"/>
      <c r="BM58" s="336"/>
      <c r="BN58" s="336"/>
      <c r="BO58" s="336"/>
      <c r="BP58" s="336"/>
      <c r="BQ58" s="342"/>
      <c r="BR58" s="342"/>
      <c r="BS58" s="342"/>
      <c r="BT58" s="342"/>
      <c r="BU58" s="336"/>
      <c r="BV58" s="367"/>
      <c r="BW58" s="342"/>
      <c r="BX58" s="342"/>
      <c r="BY58" s="342"/>
      <c r="BZ58" s="352"/>
      <c r="CA58" s="355"/>
      <c r="CB58" s="355"/>
      <c r="CC58" s="355"/>
      <c r="CD58" s="355"/>
      <c r="CE58" s="355"/>
      <c r="CF58" s="355"/>
      <c r="CG58" s="355"/>
      <c r="CH58" s="355"/>
      <c r="CI58" s="352"/>
      <c r="CJ58" s="362"/>
      <c r="CK58" s="362"/>
      <c r="CL58" s="362"/>
      <c r="CM58" s="362"/>
      <c r="CN58" s="362"/>
      <c r="CO58" s="362"/>
      <c r="CP58" s="362"/>
      <c r="CQ58" s="362"/>
      <c r="CR58" s="362"/>
      <c r="CS58" s="362"/>
      <c r="CT58" s="362"/>
      <c r="CU58" s="362"/>
      <c r="CV58" s="362"/>
      <c r="CW58" s="362"/>
      <c r="CX58" s="362"/>
      <c r="CY58" s="362"/>
      <c r="CZ58" s="362"/>
      <c r="DA58" s="362"/>
      <c r="DB58" s="362"/>
      <c r="DC58" s="362"/>
      <c r="DD58" s="362"/>
      <c r="DE58" s="363"/>
      <c r="DF58" s="368"/>
      <c r="DG58" s="368"/>
      <c r="DH58" s="368"/>
      <c r="DI58" s="368"/>
      <c r="DJ58" s="368"/>
      <c r="DK58" s="368"/>
      <c r="DL58" s="368"/>
      <c r="DM58" s="368"/>
      <c r="DN58" s="368"/>
      <c r="DO58" s="368"/>
      <c r="DP58" s="368"/>
      <c r="DQ58" s="368"/>
      <c r="DR58" s="368"/>
      <c r="DS58" s="368"/>
      <c r="DT58" s="368"/>
      <c r="DU58" s="368"/>
      <c r="DV58" s="368"/>
      <c r="DW58" s="368"/>
      <c r="DX58" s="368"/>
      <c r="DY58" s="368"/>
      <c r="DZ58" s="369"/>
      <c r="EA58" s="369"/>
      <c r="EB58" s="369"/>
      <c r="EC58" s="369"/>
      <c r="ED58" s="369"/>
      <c r="EE58" s="954"/>
      <c r="EF58" s="954"/>
      <c r="EG58" s="954"/>
      <c r="EH58" s="954"/>
      <c r="EI58" s="954"/>
      <c r="EJ58" s="954"/>
      <c r="EK58" s="954"/>
      <c r="EL58" s="954"/>
      <c r="EM58" s="954"/>
      <c r="EN58" s="954"/>
      <c r="EO58" s="954"/>
      <c r="EP58" s="954"/>
      <c r="EQ58" s="954"/>
      <c r="ER58" s="954"/>
      <c r="ES58" s="954"/>
      <c r="ET58" s="379" t="s">
        <v>93</v>
      </c>
    </row>
    <row r="59" spans="1:150" x14ac:dyDescent="0.25">
      <c r="A59" s="45"/>
      <c r="B59" s="339"/>
      <c r="C59" s="340"/>
      <c r="D59" s="340"/>
      <c r="E59" s="340"/>
      <c r="F59" s="340"/>
      <c r="G59" s="340"/>
      <c r="H59" s="340"/>
      <c r="I59" s="330"/>
      <c r="J59" s="340"/>
      <c r="K59" s="340"/>
      <c r="L59" s="340"/>
      <c r="M59" s="340"/>
      <c r="N59" s="340"/>
      <c r="O59" s="340"/>
      <c r="P59" s="341"/>
      <c r="Q59" s="340"/>
      <c r="R59" s="340"/>
      <c r="S59" s="340"/>
      <c r="T59" s="340"/>
      <c r="U59" s="340"/>
      <c r="V59" s="340"/>
      <c r="W59" s="341"/>
      <c r="X59" s="340"/>
      <c r="Y59" s="340"/>
      <c r="Z59" s="340"/>
      <c r="AA59" s="340"/>
      <c r="AB59" s="340"/>
      <c r="AC59" s="340"/>
      <c r="AD59" s="331"/>
      <c r="AE59" s="331"/>
      <c r="AF59" s="331"/>
      <c r="AG59" s="331"/>
      <c r="AH59" s="331"/>
      <c r="AI59" s="331"/>
      <c r="AJ59" s="370"/>
      <c r="AK59" s="370"/>
      <c r="AL59" s="343"/>
      <c r="AM59" s="364"/>
      <c r="AN59" s="364"/>
      <c r="AO59" s="365"/>
      <c r="AP59" s="340"/>
      <c r="AQ59" s="336"/>
      <c r="AR59" s="365"/>
      <c r="AS59" s="366"/>
      <c r="AT59" s="342"/>
      <c r="AU59" s="336"/>
      <c r="AV59" s="336"/>
      <c r="AW59" s="336"/>
      <c r="AX59" s="342"/>
      <c r="AY59" s="342"/>
      <c r="AZ59" s="342"/>
      <c r="BA59" s="342"/>
      <c r="BB59" s="336"/>
      <c r="BC59" s="342"/>
      <c r="BD59" s="342"/>
      <c r="BE59" s="342"/>
      <c r="BF59" s="342"/>
      <c r="BG59" s="336"/>
      <c r="BH59" s="336"/>
      <c r="BI59" s="336"/>
      <c r="BJ59" s="336"/>
      <c r="BK59" s="336"/>
      <c r="BL59" s="336"/>
      <c r="BM59" s="336"/>
      <c r="BN59" s="336"/>
      <c r="BO59" s="336"/>
      <c r="BP59" s="336"/>
      <c r="BQ59" s="342"/>
      <c r="BR59" s="342"/>
      <c r="BS59" s="342"/>
      <c r="BT59" s="342"/>
      <c r="BU59" s="336"/>
      <c r="BV59" s="367"/>
      <c r="BW59" s="342"/>
      <c r="BX59" s="342"/>
      <c r="BY59" s="342"/>
      <c r="BZ59" s="352"/>
      <c r="CA59" s="355"/>
      <c r="CB59" s="355"/>
      <c r="CC59" s="355"/>
      <c r="CD59" s="355"/>
      <c r="CE59" s="355"/>
      <c r="CF59" s="355"/>
      <c r="CG59" s="355"/>
      <c r="CH59" s="355"/>
      <c r="CI59" s="352"/>
      <c r="CJ59" s="362"/>
      <c r="CK59" s="362"/>
      <c r="CL59" s="362"/>
      <c r="CM59" s="362"/>
      <c r="CN59" s="362"/>
      <c r="CO59" s="362"/>
      <c r="CP59" s="362"/>
      <c r="CQ59" s="362"/>
      <c r="CR59" s="362"/>
      <c r="CS59" s="362"/>
      <c r="CT59" s="362"/>
      <c r="CU59" s="362"/>
      <c r="CV59" s="362"/>
      <c r="CW59" s="362"/>
      <c r="CX59" s="362"/>
      <c r="CY59" s="362"/>
      <c r="CZ59" s="362"/>
      <c r="DA59" s="362"/>
      <c r="DB59" s="362"/>
      <c r="DC59" s="362"/>
      <c r="DD59" s="362"/>
      <c r="DE59" s="363"/>
      <c r="DF59" s="368"/>
      <c r="DG59" s="368"/>
      <c r="DH59" s="368"/>
      <c r="DI59" s="368"/>
      <c r="DJ59" s="368"/>
      <c r="DK59" s="368"/>
      <c r="DL59" s="368"/>
      <c r="DM59" s="368"/>
      <c r="DN59" s="368"/>
      <c r="DO59" s="368"/>
      <c r="DP59" s="368"/>
      <c r="DQ59" s="368"/>
      <c r="DR59" s="368"/>
      <c r="DS59" s="368"/>
      <c r="DT59" s="368"/>
      <c r="DU59" s="368"/>
      <c r="DV59" s="368"/>
      <c r="DW59" s="368"/>
      <c r="DX59" s="368"/>
      <c r="DY59" s="368"/>
      <c r="DZ59" s="369"/>
      <c r="EA59" s="369"/>
      <c r="EB59" s="369"/>
      <c r="EC59" s="369"/>
      <c r="ED59" s="369"/>
      <c r="EE59" s="954"/>
      <c r="EF59" s="954"/>
      <c r="EG59" s="954"/>
      <c r="EH59" s="954"/>
      <c r="EI59" s="954"/>
      <c r="EJ59" s="954"/>
      <c r="EK59" s="954"/>
      <c r="EL59" s="954"/>
      <c r="EM59" s="954"/>
      <c r="EN59" s="954"/>
      <c r="EO59" s="954"/>
      <c r="EP59" s="954"/>
      <c r="EQ59" s="954"/>
      <c r="ER59" s="954"/>
      <c r="ES59" s="954"/>
      <c r="ET59" s="379" t="s">
        <v>93</v>
      </c>
    </row>
    <row r="60" spans="1:150" x14ac:dyDescent="0.25">
      <c r="A60" s="45"/>
      <c r="B60" s="339"/>
      <c r="C60" s="340"/>
      <c r="D60" s="340"/>
      <c r="E60" s="340"/>
      <c r="F60" s="340"/>
      <c r="G60" s="340"/>
      <c r="H60" s="340"/>
      <c r="I60" s="330"/>
      <c r="J60" s="340"/>
      <c r="K60" s="340"/>
      <c r="L60" s="340"/>
      <c r="M60" s="340"/>
      <c r="N60" s="340"/>
      <c r="O60" s="340"/>
      <c r="P60" s="341"/>
      <c r="Q60" s="340"/>
      <c r="R60" s="340"/>
      <c r="S60" s="340"/>
      <c r="T60" s="340"/>
      <c r="U60" s="340"/>
      <c r="V60" s="340"/>
      <c r="W60" s="341"/>
      <c r="X60" s="340"/>
      <c r="Y60" s="340"/>
      <c r="Z60" s="340"/>
      <c r="AA60" s="340"/>
      <c r="AB60" s="340"/>
      <c r="AC60" s="340"/>
      <c r="AD60" s="331"/>
      <c r="AE60" s="331"/>
      <c r="AF60" s="331"/>
      <c r="AG60" s="331"/>
      <c r="AH60" s="331"/>
      <c r="AI60" s="331"/>
      <c r="AJ60" s="370"/>
      <c r="AK60" s="370"/>
      <c r="AL60" s="343"/>
      <c r="AM60" s="364"/>
      <c r="AN60" s="364"/>
      <c r="AO60" s="365"/>
      <c r="AP60" s="340"/>
      <c r="AQ60" s="336"/>
      <c r="AR60" s="365"/>
      <c r="AS60" s="366"/>
      <c r="AT60" s="342"/>
      <c r="AU60" s="336"/>
      <c r="AV60" s="336"/>
      <c r="AW60" s="336"/>
      <c r="AX60" s="342"/>
      <c r="AY60" s="342"/>
      <c r="AZ60" s="342"/>
      <c r="BA60" s="342"/>
      <c r="BB60" s="336"/>
      <c r="BC60" s="342"/>
      <c r="BD60" s="342"/>
      <c r="BE60" s="342"/>
      <c r="BF60" s="342"/>
      <c r="BG60" s="336"/>
      <c r="BH60" s="336"/>
      <c r="BI60" s="336"/>
      <c r="BJ60" s="336"/>
      <c r="BK60" s="336"/>
      <c r="BL60" s="336"/>
      <c r="BM60" s="336"/>
      <c r="BN60" s="336"/>
      <c r="BO60" s="336"/>
      <c r="BP60" s="336"/>
      <c r="BQ60" s="342"/>
      <c r="BR60" s="342"/>
      <c r="BS60" s="342"/>
      <c r="BT60" s="342"/>
      <c r="BU60" s="336"/>
      <c r="BV60" s="367"/>
      <c r="BW60" s="342"/>
      <c r="BX60" s="342"/>
      <c r="BY60" s="342"/>
      <c r="BZ60" s="352"/>
      <c r="CA60" s="355"/>
      <c r="CB60" s="355"/>
      <c r="CC60" s="355"/>
      <c r="CD60" s="355"/>
      <c r="CE60" s="355"/>
      <c r="CF60" s="355"/>
      <c r="CG60" s="355"/>
      <c r="CH60" s="355"/>
      <c r="CI60" s="352"/>
      <c r="CJ60" s="362"/>
      <c r="CK60" s="362"/>
      <c r="CL60" s="362"/>
      <c r="CM60" s="362"/>
      <c r="CN60" s="362"/>
      <c r="CO60" s="362"/>
      <c r="CP60" s="362"/>
      <c r="CQ60" s="362"/>
      <c r="CR60" s="362"/>
      <c r="CS60" s="362"/>
      <c r="CT60" s="362"/>
      <c r="CU60" s="362"/>
      <c r="CV60" s="362"/>
      <c r="CW60" s="362"/>
      <c r="CX60" s="362"/>
      <c r="CY60" s="362"/>
      <c r="CZ60" s="362"/>
      <c r="DA60" s="362"/>
      <c r="DB60" s="362"/>
      <c r="DC60" s="362"/>
      <c r="DD60" s="362"/>
      <c r="DE60" s="363"/>
      <c r="DF60" s="368"/>
      <c r="DG60" s="368"/>
      <c r="DH60" s="368"/>
      <c r="DI60" s="368"/>
      <c r="DJ60" s="368"/>
      <c r="DK60" s="368"/>
      <c r="DL60" s="368"/>
      <c r="DM60" s="368"/>
      <c r="DN60" s="368"/>
      <c r="DO60" s="368"/>
      <c r="DP60" s="368"/>
      <c r="DQ60" s="368"/>
      <c r="DR60" s="368"/>
      <c r="DS60" s="368"/>
      <c r="DT60" s="368"/>
      <c r="DU60" s="368"/>
      <c r="DV60" s="368"/>
      <c r="DW60" s="368"/>
      <c r="DX60" s="368"/>
      <c r="DY60" s="368"/>
      <c r="DZ60" s="369"/>
      <c r="EA60" s="369"/>
      <c r="EB60" s="369"/>
      <c r="EC60" s="369"/>
      <c r="ED60" s="369"/>
      <c r="EE60" s="954"/>
      <c r="EF60" s="954"/>
      <c r="EG60" s="954"/>
      <c r="EH60" s="954"/>
      <c r="EI60" s="954"/>
      <c r="EJ60" s="954"/>
      <c r="EK60" s="954"/>
      <c r="EL60" s="954"/>
      <c r="EM60" s="954"/>
      <c r="EN60" s="954"/>
      <c r="EO60" s="954"/>
      <c r="EP60" s="954"/>
      <c r="EQ60" s="954"/>
      <c r="ER60" s="954"/>
      <c r="ES60" s="954"/>
      <c r="ET60" s="379" t="s">
        <v>93</v>
      </c>
    </row>
    <row r="61" spans="1:150" ht="15.75" thickBot="1" x14ac:dyDescent="0.3">
      <c r="A61" s="45"/>
      <c r="B61" s="339"/>
      <c r="C61" s="347"/>
      <c r="D61" s="347"/>
      <c r="E61" s="347"/>
      <c r="F61" s="347"/>
      <c r="G61" s="347"/>
      <c r="H61" s="347"/>
      <c r="I61" s="347"/>
      <c r="J61" s="347"/>
      <c r="K61" s="347"/>
      <c r="L61" s="347"/>
      <c r="M61" s="347"/>
      <c r="N61" s="347"/>
      <c r="O61" s="347"/>
      <c r="P61" s="348"/>
      <c r="Q61" s="347"/>
      <c r="R61" s="347"/>
      <c r="S61" s="347"/>
      <c r="T61" s="347"/>
      <c r="U61" s="347"/>
      <c r="V61" s="347"/>
      <c r="W61" s="348"/>
      <c r="X61" s="347"/>
      <c r="Y61" s="347"/>
      <c r="Z61" s="347"/>
      <c r="AA61" s="347"/>
      <c r="AB61" s="347"/>
      <c r="AC61" s="347"/>
      <c r="AD61" s="348"/>
      <c r="AE61" s="348"/>
      <c r="AF61" s="348"/>
      <c r="AG61" s="348"/>
      <c r="AH61" s="348"/>
      <c r="AI61" s="348"/>
      <c r="AJ61" s="374"/>
      <c r="AK61" s="374"/>
      <c r="AL61" s="349"/>
      <c r="AM61" s="375"/>
      <c r="AN61" s="375"/>
      <c r="AO61" s="376"/>
      <c r="AP61" s="347"/>
      <c r="AQ61" s="337"/>
      <c r="AR61" s="376"/>
      <c r="AS61" s="377"/>
      <c r="AT61" s="350"/>
      <c r="AU61" s="337"/>
      <c r="AV61" s="337"/>
      <c r="AW61" s="337"/>
      <c r="AX61" s="350"/>
      <c r="AY61" s="350"/>
      <c r="AZ61" s="350"/>
      <c r="BA61" s="350"/>
      <c r="BB61" s="337"/>
      <c r="BC61" s="350"/>
      <c r="BD61" s="350"/>
      <c r="BE61" s="350"/>
      <c r="BF61" s="350"/>
      <c r="BG61" s="337"/>
      <c r="BH61" s="337"/>
      <c r="BI61" s="337"/>
      <c r="BJ61" s="337"/>
      <c r="BK61" s="337"/>
      <c r="BL61" s="337"/>
      <c r="BM61" s="337"/>
      <c r="BN61" s="337"/>
      <c r="BO61" s="337"/>
      <c r="BP61" s="337"/>
      <c r="BQ61" s="350"/>
      <c r="BR61" s="350"/>
      <c r="BS61" s="350"/>
      <c r="BT61" s="350"/>
      <c r="BU61" s="337"/>
      <c r="BV61" s="378"/>
      <c r="BW61" s="350"/>
      <c r="BX61" s="350"/>
      <c r="BY61" s="350"/>
      <c r="BZ61" s="353"/>
      <c r="CA61" s="356"/>
      <c r="CB61" s="356"/>
      <c r="CC61" s="356"/>
      <c r="CD61" s="356"/>
      <c r="CE61" s="356"/>
      <c r="CF61" s="356"/>
      <c r="CG61" s="356"/>
      <c r="CH61" s="356"/>
      <c r="CI61" s="353"/>
      <c r="CJ61" s="362"/>
      <c r="CK61" s="362"/>
      <c r="CL61" s="362"/>
      <c r="CM61" s="362"/>
      <c r="CN61" s="362"/>
      <c r="CO61" s="362"/>
      <c r="CP61" s="362"/>
      <c r="CQ61" s="362"/>
      <c r="CR61" s="362"/>
      <c r="CS61" s="362"/>
      <c r="CT61" s="362"/>
      <c r="CU61" s="362"/>
      <c r="CV61" s="362"/>
      <c r="CW61" s="362"/>
      <c r="CX61" s="362"/>
      <c r="CY61" s="362"/>
      <c r="CZ61" s="362"/>
      <c r="DA61" s="362"/>
      <c r="DB61" s="362"/>
      <c r="DC61" s="362"/>
      <c r="DD61" s="362"/>
      <c r="DE61" s="363"/>
      <c r="DF61" s="368"/>
      <c r="DG61" s="368"/>
      <c r="DH61" s="368"/>
      <c r="DI61" s="368"/>
      <c r="DJ61" s="368"/>
      <c r="DK61" s="368"/>
      <c r="DL61" s="368"/>
      <c r="DM61" s="368"/>
      <c r="DN61" s="368"/>
      <c r="DO61" s="368"/>
      <c r="DP61" s="368"/>
      <c r="DQ61" s="368"/>
      <c r="DR61" s="368"/>
      <c r="DS61" s="368"/>
      <c r="DT61" s="368"/>
      <c r="DU61" s="368"/>
      <c r="DV61" s="368"/>
      <c r="DW61" s="368"/>
      <c r="DX61" s="368"/>
      <c r="DY61" s="368"/>
      <c r="DZ61" s="369"/>
      <c r="EA61" s="369"/>
      <c r="EB61" s="369"/>
      <c r="EC61" s="369"/>
      <c r="ED61" s="369"/>
      <c r="EE61" s="954"/>
      <c r="EF61" s="954"/>
      <c r="EG61" s="954"/>
      <c r="EH61" s="954"/>
      <c r="EI61" s="954"/>
      <c r="EJ61" s="954"/>
      <c r="EK61" s="954"/>
      <c r="EL61" s="954"/>
      <c r="EM61" s="954"/>
      <c r="EN61" s="954"/>
      <c r="EO61" s="954"/>
      <c r="EP61" s="954"/>
      <c r="EQ61" s="954"/>
      <c r="ER61" s="954"/>
      <c r="ES61" s="954"/>
      <c r="ET61" s="379" t="s">
        <v>93</v>
      </c>
    </row>
    <row r="62" spans="1:150" x14ac:dyDescent="0.25">
      <c r="A62" s="2" t="s">
        <v>93</v>
      </c>
      <c r="B62" s="379" t="s">
        <v>93</v>
      </c>
      <c r="C62" s="379" t="s">
        <v>93</v>
      </c>
      <c r="D62" s="379" t="s">
        <v>93</v>
      </c>
      <c r="E62" s="379" t="s">
        <v>93</v>
      </c>
      <c r="F62" s="379" t="s">
        <v>93</v>
      </c>
      <c r="G62" s="379" t="s">
        <v>93</v>
      </c>
      <c r="H62" s="379" t="s">
        <v>93</v>
      </c>
      <c r="I62" s="379" t="s">
        <v>93</v>
      </c>
      <c r="J62" s="379" t="s">
        <v>93</v>
      </c>
      <c r="K62" s="379" t="s">
        <v>93</v>
      </c>
      <c r="L62" s="379" t="s">
        <v>93</v>
      </c>
      <c r="M62" s="379" t="s">
        <v>93</v>
      </c>
      <c r="N62" s="379" t="s">
        <v>93</v>
      </c>
      <c r="O62" s="379" t="s">
        <v>93</v>
      </c>
      <c r="P62" s="379" t="s">
        <v>93</v>
      </c>
      <c r="Q62" s="379" t="s">
        <v>93</v>
      </c>
      <c r="R62" s="379" t="s">
        <v>93</v>
      </c>
      <c r="S62" s="379" t="s">
        <v>93</v>
      </c>
      <c r="T62" s="379" t="s">
        <v>93</v>
      </c>
      <c r="U62" s="379" t="s">
        <v>93</v>
      </c>
      <c r="V62" s="379" t="s">
        <v>93</v>
      </c>
      <c r="W62" s="379" t="s">
        <v>93</v>
      </c>
      <c r="X62" s="379" t="s">
        <v>93</v>
      </c>
      <c r="Y62" s="379" t="s">
        <v>93</v>
      </c>
      <c r="Z62" s="379" t="s">
        <v>93</v>
      </c>
      <c r="AA62" s="379" t="s">
        <v>93</v>
      </c>
      <c r="AB62" s="379" t="s">
        <v>93</v>
      </c>
      <c r="AC62" s="379" t="s">
        <v>93</v>
      </c>
      <c r="AD62" s="379" t="s">
        <v>93</v>
      </c>
      <c r="AE62" s="379" t="s">
        <v>93</v>
      </c>
      <c r="AF62" s="379" t="s">
        <v>93</v>
      </c>
      <c r="AG62" s="379" t="s">
        <v>93</v>
      </c>
      <c r="AH62" s="379" t="s">
        <v>93</v>
      </c>
      <c r="AI62" s="379" t="s">
        <v>93</v>
      </c>
      <c r="AJ62" s="379" t="s">
        <v>93</v>
      </c>
      <c r="AK62" s="379" t="s">
        <v>93</v>
      </c>
      <c r="AL62" s="379" t="s">
        <v>93</v>
      </c>
      <c r="AM62" s="379" t="s">
        <v>93</v>
      </c>
      <c r="AN62" s="379" t="s">
        <v>93</v>
      </c>
      <c r="AO62" s="379" t="s">
        <v>93</v>
      </c>
      <c r="AP62" s="379" t="s">
        <v>93</v>
      </c>
      <c r="AQ62" s="379" t="s">
        <v>93</v>
      </c>
      <c r="AR62" s="379" t="s">
        <v>93</v>
      </c>
      <c r="AS62" s="379" t="s">
        <v>93</v>
      </c>
      <c r="AT62" s="379" t="s">
        <v>93</v>
      </c>
      <c r="AU62" s="379" t="s">
        <v>93</v>
      </c>
      <c r="AV62" s="379" t="s">
        <v>93</v>
      </c>
      <c r="AW62" s="379" t="s">
        <v>93</v>
      </c>
      <c r="AX62" s="379" t="s">
        <v>93</v>
      </c>
      <c r="AY62" s="379" t="s">
        <v>93</v>
      </c>
      <c r="AZ62" s="379" t="s">
        <v>93</v>
      </c>
      <c r="BA62" s="379" t="s">
        <v>93</v>
      </c>
      <c r="BB62" s="379" t="s">
        <v>93</v>
      </c>
      <c r="BC62" s="379" t="s">
        <v>93</v>
      </c>
      <c r="BD62" s="379" t="s">
        <v>93</v>
      </c>
      <c r="BE62" s="379" t="s">
        <v>93</v>
      </c>
      <c r="BF62" s="379" t="s">
        <v>93</v>
      </c>
      <c r="BG62" s="379" t="s">
        <v>93</v>
      </c>
      <c r="BH62" s="379" t="s">
        <v>93</v>
      </c>
      <c r="BI62" s="379" t="s">
        <v>93</v>
      </c>
      <c r="BJ62" s="379" t="s">
        <v>93</v>
      </c>
      <c r="BK62" s="379" t="s">
        <v>93</v>
      </c>
      <c r="BL62" s="379" t="s">
        <v>93</v>
      </c>
      <c r="BM62" s="379" t="s">
        <v>93</v>
      </c>
      <c r="BN62" s="379" t="s">
        <v>93</v>
      </c>
      <c r="BO62" s="379" t="s">
        <v>93</v>
      </c>
      <c r="BP62" s="379" t="s">
        <v>93</v>
      </c>
      <c r="BQ62" s="379" t="s">
        <v>93</v>
      </c>
      <c r="BR62" s="379" t="s">
        <v>93</v>
      </c>
      <c r="BS62" s="379" t="s">
        <v>93</v>
      </c>
      <c r="BT62" s="379" t="s">
        <v>93</v>
      </c>
      <c r="BU62" s="379" t="s">
        <v>93</v>
      </c>
      <c r="BV62" s="379" t="s">
        <v>93</v>
      </c>
      <c r="BW62" s="379" t="s">
        <v>93</v>
      </c>
      <c r="BX62" s="379" t="s">
        <v>93</v>
      </c>
      <c r="BY62" s="379" t="s">
        <v>93</v>
      </c>
      <c r="BZ62" s="379" t="s">
        <v>93</v>
      </c>
      <c r="CA62" s="379" t="s">
        <v>93</v>
      </c>
      <c r="CB62" s="379" t="s">
        <v>93</v>
      </c>
      <c r="CC62" s="379" t="s">
        <v>93</v>
      </c>
      <c r="CD62" s="379" t="s">
        <v>93</v>
      </c>
      <c r="CE62" s="379" t="s">
        <v>93</v>
      </c>
      <c r="CF62" s="379" t="s">
        <v>93</v>
      </c>
      <c r="CG62" s="379" t="s">
        <v>93</v>
      </c>
      <c r="CH62" s="379" t="s">
        <v>93</v>
      </c>
      <c r="CI62" s="379" t="s">
        <v>93</v>
      </c>
      <c r="CJ62" s="379" t="s">
        <v>93</v>
      </c>
      <c r="CK62" s="379" t="s">
        <v>93</v>
      </c>
      <c r="CL62" s="379" t="s">
        <v>93</v>
      </c>
      <c r="CM62" s="379" t="s">
        <v>93</v>
      </c>
      <c r="CN62" s="379" t="s">
        <v>93</v>
      </c>
      <c r="CO62" s="379" t="s">
        <v>93</v>
      </c>
      <c r="CP62" s="379" t="s">
        <v>93</v>
      </c>
      <c r="CQ62" s="379" t="s">
        <v>93</v>
      </c>
      <c r="CR62" s="379" t="s">
        <v>93</v>
      </c>
      <c r="CS62" s="379" t="s">
        <v>93</v>
      </c>
      <c r="CT62" s="379" t="s">
        <v>93</v>
      </c>
      <c r="CU62" s="379" t="s">
        <v>93</v>
      </c>
      <c r="CV62" s="379" t="s">
        <v>93</v>
      </c>
      <c r="CW62" s="379" t="s">
        <v>93</v>
      </c>
      <c r="CX62" s="379" t="s">
        <v>93</v>
      </c>
      <c r="CY62" s="379" t="s">
        <v>93</v>
      </c>
      <c r="CZ62" s="379" t="s">
        <v>93</v>
      </c>
      <c r="DA62" s="379" t="s">
        <v>93</v>
      </c>
      <c r="DB62" s="379" t="s">
        <v>93</v>
      </c>
      <c r="DC62" s="379" t="s">
        <v>93</v>
      </c>
      <c r="DD62" s="379" t="s">
        <v>93</v>
      </c>
      <c r="DE62" s="379" t="s">
        <v>93</v>
      </c>
      <c r="DF62" s="379" t="s">
        <v>93</v>
      </c>
      <c r="DG62" s="379" t="s">
        <v>93</v>
      </c>
      <c r="DH62" s="379" t="s">
        <v>93</v>
      </c>
      <c r="DI62" s="379" t="s">
        <v>93</v>
      </c>
      <c r="DJ62" s="379" t="s">
        <v>93</v>
      </c>
      <c r="DK62" s="379" t="s">
        <v>93</v>
      </c>
      <c r="DL62" s="379" t="s">
        <v>93</v>
      </c>
      <c r="DM62" s="379" t="s">
        <v>93</v>
      </c>
      <c r="DN62" s="379" t="s">
        <v>93</v>
      </c>
      <c r="DO62" s="379" t="s">
        <v>93</v>
      </c>
      <c r="DP62" s="379" t="s">
        <v>93</v>
      </c>
      <c r="DQ62" s="379" t="s">
        <v>93</v>
      </c>
      <c r="DR62" s="379" t="s">
        <v>93</v>
      </c>
      <c r="DS62" s="379" t="s">
        <v>93</v>
      </c>
      <c r="DT62" s="379" t="s">
        <v>93</v>
      </c>
      <c r="DU62" s="379" t="s">
        <v>93</v>
      </c>
      <c r="DV62" s="379" t="s">
        <v>93</v>
      </c>
      <c r="DW62" s="379" t="s">
        <v>93</v>
      </c>
      <c r="DX62" s="379" t="s">
        <v>93</v>
      </c>
      <c r="DY62" s="379" t="s">
        <v>93</v>
      </c>
      <c r="DZ62" s="379" t="s">
        <v>93</v>
      </c>
      <c r="EA62" s="379" t="s">
        <v>93</v>
      </c>
      <c r="EB62" s="379" t="s">
        <v>93</v>
      </c>
      <c r="EC62" s="379" t="s">
        <v>93</v>
      </c>
      <c r="ED62" s="379" t="s">
        <v>93</v>
      </c>
      <c r="EE62" s="379" t="s">
        <v>93</v>
      </c>
      <c r="EF62" s="379" t="s">
        <v>93</v>
      </c>
      <c r="EG62" s="379" t="s">
        <v>93</v>
      </c>
      <c r="EH62" s="379" t="s">
        <v>93</v>
      </c>
      <c r="EI62" s="379" t="s">
        <v>93</v>
      </c>
      <c r="EJ62" s="379" t="s">
        <v>93</v>
      </c>
      <c r="EK62" s="379" t="s">
        <v>93</v>
      </c>
      <c r="EL62" s="379" t="s">
        <v>93</v>
      </c>
      <c r="EM62" s="379" t="s">
        <v>93</v>
      </c>
      <c r="EN62" s="379" t="s">
        <v>93</v>
      </c>
      <c r="EO62" s="379" t="s">
        <v>93</v>
      </c>
      <c r="EP62" s="379" t="s">
        <v>93</v>
      </c>
      <c r="EQ62" s="379" t="s">
        <v>93</v>
      </c>
      <c r="ER62" s="379" t="s">
        <v>93</v>
      </c>
      <c r="ES62" s="379" t="s">
        <v>93</v>
      </c>
      <c r="ET62" s="379" t="s">
        <v>93</v>
      </c>
    </row>
    <row r="63" spans="1:150" x14ac:dyDescent="0.25">
      <c r="A63" s="58"/>
      <c r="B63" s="56"/>
      <c r="C63" s="56"/>
      <c r="D63" s="56"/>
      <c r="E63" s="56"/>
      <c r="F63" s="56"/>
      <c r="G63" s="56"/>
      <c r="H63" s="56"/>
      <c r="I63" s="56"/>
      <c r="J63" s="56"/>
      <c r="K63" s="56"/>
      <c r="L63" s="56"/>
      <c r="M63" s="56"/>
      <c r="N63" s="56"/>
      <c r="O63" s="56"/>
      <c r="P63" s="56"/>
      <c r="Q63" s="56"/>
      <c r="R63" s="56"/>
      <c r="S63" s="56"/>
      <c r="T63" s="56"/>
      <c r="U63" s="56"/>
      <c r="V63" s="56"/>
      <c r="W63" s="56"/>
      <c r="X63" s="56"/>
      <c r="Y63" s="56"/>
      <c r="Z63" s="56"/>
      <c r="AA63" s="56"/>
      <c r="AB63" s="56"/>
      <c r="AC63" s="56"/>
      <c r="AD63" s="56"/>
      <c r="AE63" s="56"/>
      <c r="AF63" s="56"/>
      <c r="AG63" s="56"/>
      <c r="AH63" s="56"/>
      <c r="AI63" s="56"/>
      <c r="AJ63" s="56"/>
      <c r="AK63" s="56"/>
      <c r="AL63" s="56"/>
      <c r="AM63" s="56"/>
      <c r="AN63" s="56"/>
      <c r="AO63" s="56"/>
      <c r="AP63" s="56"/>
      <c r="AQ63" s="56"/>
      <c r="AR63" s="56"/>
      <c r="AS63" s="56"/>
      <c r="AT63" s="56"/>
      <c r="AU63" s="56"/>
      <c r="AV63" s="56"/>
      <c r="AW63" s="56"/>
      <c r="AX63" s="56"/>
      <c r="AY63" s="56"/>
      <c r="AZ63" s="56"/>
      <c r="BA63" s="56"/>
      <c r="BB63" s="56"/>
      <c r="BC63" s="56"/>
      <c r="BD63" s="56"/>
      <c r="BE63" s="56"/>
      <c r="BF63" s="56"/>
      <c r="BG63" s="56"/>
      <c r="BH63" s="56"/>
      <c r="BI63" s="56"/>
      <c r="BJ63" s="56"/>
      <c r="BK63" s="56"/>
      <c r="BL63" s="56"/>
      <c r="BM63" s="56"/>
      <c r="BN63" s="56"/>
      <c r="BO63" s="56"/>
      <c r="BP63" s="56"/>
      <c r="BQ63" s="56"/>
      <c r="BR63" s="56"/>
      <c r="BS63" s="56"/>
      <c r="BT63" s="56"/>
      <c r="BU63" s="56"/>
      <c r="BV63" s="56"/>
      <c r="BW63" s="56"/>
      <c r="BX63" s="56"/>
      <c r="BY63" s="56"/>
      <c r="BZ63" s="56"/>
      <c r="CA63" s="56"/>
      <c r="CB63" s="56"/>
      <c r="CC63" s="56"/>
      <c r="CD63" s="56"/>
      <c r="CE63" s="56"/>
      <c r="CF63" s="56"/>
      <c r="CG63" s="56"/>
      <c r="CH63" s="56"/>
      <c r="CI63" s="56"/>
    </row>
    <row r="64" spans="1:150" x14ac:dyDescent="0.25">
      <c r="A64" s="58"/>
      <c r="B64" s="56"/>
      <c r="C64" s="56"/>
      <c r="D64" s="56"/>
      <c r="E64" s="56"/>
      <c r="F64" s="56"/>
      <c r="G64" s="56"/>
      <c r="H64" s="56"/>
      <c r="I64" s="56"/>
      <c r="J64" s="56"/>
      <c r="K64" s="56"/>
      <c r="L64" s="56"/>
      <c r="M64" s="56"/>
      <c r="N64" s="56"/>
      <c r="O64" s="56"/>
      <c r="P64" s="56"/>
      <c r="Q64" s="56"/>
      <c r="R64" s="56"/>
      <c r="S64" s="56"/>
      <c r="T64" s="56"/>
      <c r="U64" s="56"/>
      <c r="V64" s="56"/>
      <c r="W64" s="56"/>
      <c r="X64" s="56"/>
      <c r="Y64" s="56"/>
      <c r="Z64" s="56"/>
      <c r="AA64" s="56"/>
      <c r="AB64" s="56"/>
      <c r="AC64" s="56"/>
      <c r="AD64" s="56"/>
      <c r="AE64" s="56"/>
      <c r="AF64" s="56"/>
      <c r="AG64" s="56"/>
      <c r="AH64" s="56"/>
      <c r="AI64" s="56"/>
      <c r="AJ64" s="56"/>
      <c r="AK64" s="56"/>
      <c r="AL64" s="56"/>
      <c r="AM64" s="56"/>
      <c r="AN64" s="56"/>
      <c r="AO64" s="56"/>
      <c r="AP64" s="56"/>
      <c r="AQ64" s="56"/>
      <c r="AR64" s="56"/>
      <c r="AS64" s="56"/>
      <c r="AT64" s="56"/>
      <c r="AU64" s="56"/>
      <c r="AV64" s="56"/>
      <c r="AW64" s="56"/>
      <c r="AX64" s="56"/>
      <c r="AY64" s="56"/>
      <c r="AZ64" s="56"/>
      <c r="BA64" s="56"/>
      <c r="BB64" s="56"/>
      <c r="BC64" s="56"/>
      <c r="BD64" s="56"/>
      <c r="BE64" s="56"/>
      <c r="BF64" s="56"/>
      <c r="BG64" s="56"/>
      <c r="BH64" s="56"/>
      <c r="BI64" s="56"/>
      <c r="BJ64" s="56"/>
      <c r="BK64" s="56"/>
      <c r="BL64" s="56"/>
      <c r="BM64" s="56"/>
      <c r="BN64" s="56"/>
      <c r="BO64" s="56"/>
      <c r="BP64" s="56"/>
      <c r="BQ64" s="56"/>
      <c r="BR64" s="56"/>
      <c r="BS64" s="56"/>
      <c r="BT64" s="56"/>
      <c r="BU64" s="56"/>
      <c r="BV64" s="56"/>
      <c r="BW64" s="56"/>
      <c r="BX64" s="56"/>
      <c r="BY64" s="56"/>
      <c r="BZ64" s="56"/>
      <c r="CA64" s="56"/>
      <c r="CB64" s="56"/>
      <c r="CC64" s="56"/>
      <c r="CD64" s="56"/>
      <c r="CE64" s="56"/>
      <c r="CF64" s="56"/>
      <c r="CG64" s="56"/>
      <c r="CH64" s="56"/>
      <c r="CI64" s="56"/>
    </row>
    <row r="65" spans="1:87" x14ac:dyDescent="0.25">
      <c r="A65" s="58"/>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6"/>
      <c r="BF65" s="56"/>
      <c r="BG65" s="56"/>
      <c r="BH65" s="56"/>
      <c r="BI65" s="56"/>
      <c r="BJ65" s="56"/>
      <c r="BK65" s="56"/>
      <c r="BL65" s="56"/>
      <c r="BM65" s="56"/>
      <c r="BN65" s="56"/>
      <c r="BO65" s="56"/>
      <c r="BP65" s="56"/>
      <c r="BQ65" s="56"/>
      <c r="BR65" s="56"/>
      <c r="BS65" s="56"/>
      <c r="BT65" s="56"/>
      <c r="BU65" s="56"/>
      <c r="BV65" s="56"/>
      <c r="BW65" s="56"/>
      <c r="BX65" s="56"/>
      <c r="BY65" s="56"/>
      <c r="BZ65" s="56"/>
      <c r="CA65" s="56"/>
      <c r="CB65" s="56"/>
      <c r="CC65" s="56"/>
      <c r="CD65" s="56"/>
      <c r="CE65" s="56"/>
      <c r="CF65" s="56"/>
      <c r="CG65" s="56"/>
      <c r="CH65" s="56"/>
      <c r="CI65" s="56"/>
    </row>
    <row r="66" spans="1:87" x14ac:dyDescent="0.25">
      <c r="A66" s="58"/>
      <c r="B66" s="56"/>
      <c r="C66" s="56"/>
      <c r="D66" s="56"/>
      <c r="E66" s="56"/>
      <c r="F66" s="56"/>
      <c r="G66" s="56"/>
      <c r="H66" s="56"/>
      <c r="I66" s="56"/>
      <c r="J66" s="56"/>
      <c r="K66" s="56"/>
      <c r="L66" s="56"/>
      <c r="M66" s="56"/>
      <c r="N66" s="56"/>
      <c r="O66" s="56"/>
      <c r="P66" s="56"/>
      <c r="Q66" s="56"/>
      <c r="R66" s="56"/>
      <c r="S66" s="56"/>
      <c r="T66" s="56"/>
      <c r="U66" s="56"/>
      <c r="V66" s="56"/>
      <c r="W66" s="56"/>
      <c r="X66" s="56"/>
      <c r="Y66" s="56"/>
      <c r="Z66" s="56"/>
      <c r="AA66" s="56"/>
      <c r="AB66" s="56"/>
      <c r="AC66" s="56"/>
      <c r="AD66" s="56"/>
      <c r="AE66" s="56"/>
      <c r="AF66" s="56"/>
      <c r="AG66" s="56"/>
      <c r="AH66" s="56"/>
      <c r="AI66" s="56"/>
      <c r="AJ66" s="56"/>
      <c r="AK66" s="56"/>
      <c r="AL66" s="56"/>
      <c r="AM66" s="56"/>
      <c r="AN66" s="56"/>
      <c r="AO66" s="56"/>
      <c r="AP66" s="56"/>
      <c r="AQ66" s="56"/>
      <c r="AR66" s="56"/>
      <c r="AS66" s="56"/>
      <c r="AT66" s="56"/>
      <c r="AU66" s="56"/>
      <c r="AV66" s="56"/>
      <c r="AW66" s="56"/>
      <c r="AX66" s="56"/>
      <c r="AY66" s="56"/>
      <c r="AZ66" s="56"/>
      <c r="BA66" s="56"/>
      <c r="BB66" s="56"/>
      <c r="BC66" s="56"/>
      <c r="BD66" s="56"/>
      <c r="BE66" s="56"/>
      <c r="BF66" s="56"/>
      <c r="BG66" s="56"/>
      <c r="BH66" s="56"/>
      <c r="BI66" s="56"/>
      <c r="BJ66" s="56"/>
      <c r="BK66" s="56"/>
      <c r="BL66" s="56"/>
      <c r="BM66" s="56"/>
      <c r="BN66" s="56"/>
      <c r="BO66" s="56"/>
      <c r="BP66" s="56"/>
      <c r="BQ66" s="56"/>
      <c r="BR66" s="56"/>
      <c r="BS66" s="56"/>
      <c r="BT66" s="56"/>
      <c r="BU66" s="56"/>
      <c r="BV66" s="56"/>
      <c r="BW66" s="56"/>
      <c r="BX66" s="56"/>
      <c r="BY66" s="56"/>
      <c r="BZ66" s="56"/>
      <c r="CA66" s="56"/>
      <c r="CB66" s="56"/>
      <c r="CC66" s="56"/>
      <c r="CD66" s="56"/>
      <c r="CE66" s="56"/>
      <c r="CF66" s="56"/>
      <c r="CG66" s="56"/>
      <c r="CH66" s="56"/>
      <c r="CI66" s="56"/>
    </row>
    <row r="67" spans="1:87" x14ac:dyDescent="0.25">
      <c r="A67" s="58"/>
      <c r="B67" s="56"/>
      <c r="C67" s="56"/>
      <c r="D67" s="56"/>
      <c r="E67" s="56"/>
      <c r="F67" s="56"/>
      <c r="G67" s="56"/>
      <c r="H67" s="56"/>
      <c r="I67" s="56"/>
      <c r="J67" s="56"/>
      <c r="K67" s="56"/>
      <c r="L67" s="56"/>
      <c r="M67" s="56"/>
      <c r="N67" s="56"/>
      <c r="O67" s="56"/>
      <c r="P67" s="56"/>
      <c r="Q67" s="56"/>
      <c r="R67" s="56"/>
      <c r="S67" s="56"/>
      <c r="T67" s="56"/>
      <c r="U67" s="56"/>
      <c r="V67" s="56"/>
      <c r="W67" s="56"/>
      <c r="X67" s="56"/>
      <c r="Y67" s="56"/>
      <c r="Z67" s="56"/>
      <c r="AA67" s="56"/>
      <c r="AB67" s="56"/>
      <c r="AC67" s="56"/>
      <c r="AD67" s="56"/>
      <c r="AE67" s="56"/>
      <c r="AF67" s="56"/>
      <c r="AG67" s="56"/>
      <c r="AH67" s="56"/>
      <c r="AI67" s="56"/>
      <c r="AJ67" s="56"/>
      <c r="AK67" s="56"/>
      <c r="AL67" s="56"/>
      <c r="AM67" s="56"/>
      <c r="AN67" s="56"/>
      <c r="AO67" s="56"/>
      <c r="AP67" s="56"/>
      <c r="AQ67" s="56"/>
      <c r="AR67" s="56"/>
      <c r="AS67" s="56"/>
      <c r="AT67" s="56"/>
      <c r="AU67" s="56"/>
      <c r="AV67" s="56"/>
      <c r="AW67" s="56"/>
      <c r="AX67" s="56"/>
      <c r="AY67" s="56"/>
      <c r="AZ67" s="56"/>
      <c r="BA67" s="56"/>
      <c r="BB67" s="56"/>
      <c r="BC67" s="56"/>
      <c r="BD67" s="56"/>
      <c r="BE67" s="56"/>
      <c r="BF67" s="56"/>
      <c r="BG67" s="56"/>
      <c r="BH67" s="56"/>
      <c r="BI67" s="56"/>
      <c r="BJ67" s="56"/>
      <c r="BK67" s="56"/>
      <c r="BL67" s="56"/>
      <c r="BM67" s="56"/>
      <c r="BN67" s="56"/>
      <c r="BO67" s="56"/>
      <c r="BP67" s="56"/>
      <c r="BQ67" s="56"/>
      <c r="BR67" s="56"/>
      <c r="BS67" s="56"/>
      <c r="BT67" s="56"/>
      <c r="BU67" s="56"/>
      <c r="BV67" s="56"/>
      <c r="BW67" s="56"/>
      <c r="BX67" s="56"/>
      <c r="BY67" s="56"/>
      <c r="BZ67" s="56"/>
      <c r="CA67" s="56"/>
      <c r="CB67" s="56"/>
      <c r="CC67" s="56"/>
      <c r="CD67" s="56"/>
      <c r="CE67" s="56"/>
      <c r="CF67" s="56"/>
      <c r="CG67" s="56"/>
      <c r="CH67" s="56"/>
      <c r="CI67" s="56"/>
    </row>
    <row r="68" spans="1:87" x14ac:dyDescent="0.25">
      <c r="A68" s="58"/>
      <c r="B68" s="56"/>
      <c r="C68" s="56"/>
      <c r="D68" s="56"/>
      <c r="E68" s="56"/>
      <c r="F68" s="56"/>
      <c r="G68" s="56"/>
      <c r="H68" s="56"/>
      <c r="I68" s="56"/>
      <c r="J68" s="56"/>
      <c r="K68" s="56"/>
      <c r="L68" s="56"/>
      <c r="M68" s="56"/>
      <c r="N68" s="56"/>
      <c r="O68" s="56"/>
      <c r="P68" s="56"/>
      <c r="Q68" s="56"/>
      <c r="R68" s="56"/>
      <c r="S68" s="56"/>
      <c r="T68" s="56"/>
      <c r="U68" s="56"/>
      <c r="V68" s="56"/>
      <c r="W68" s="56"/>
      <c r="X68" s="56"/>
      <c r="Y68" s="56"/>
      <c r="Z68" s="56"/>
      <c r="AA68" s="56"/>
      <c r="AB68" s="56"/>
      <c r="AC68" s="56"/>
      <c r="AD68" s="56"/>
      <c r="AE68" s="56"/>
      <c r="AF68" s="56"/>
      <c r="AG68" s="56"/>
      <c r="AH68" s="56"/>
      <c r="AI68" s="56"/>
      <c r="AJ68" s="56"/>
      <c r="AK68" s="56"/>
      <c r="AL68" s="56"/>
      <c r="AM68" s="56"/>
      <c r="AN68" s="56"/>
      <c r="AO68" s="56"/>
      <c r="AP68" s="56"/>
      <c r="AQ68" s="56"/>
      <c r="AR68" s="56"/>
      <c r="AS68" s="56"/>
      <c r="AT68" s="56"/>
      <c r="AU68" s="56"/>
      <c r="AV68" s="56"/>
      <c r="AW68" s="56"/>
      <c r="AX68" s="56"/>
      <c r="AY68" s="56"/>
      <c r="AZ68" s="56"/>
      <c r="BA68" s="56"/>
      <c r="BB68" s="56"/>
      <c r="BC68" s="56"/>
      <c r="BD68" s="56"/>
      <c r="BE68" s="56"/>
      <c r="BF68" s="56"/>
      <c r="BG68" s="56"/>
      <c r="BH68" s="56"/>
      <c r="BI68" s="56"/>
      <c r="BJ68" s="56"/>
      <c r="BK68" s="56"/>
      <c r="BL68" s="56"/>
      <c r="BM68" s="56"/>
      <c r="BN68" s="56"/>
      <c r="BO68" s="56"/>
      <c r="BP68" s="56"/>
      <c r="BQ68" s="56"/>
      <c r="BR68" s="56"/>
      <c r="BS68" s="56"/>
      <c r="BT68" s="56"/>
      <c r="BU68" s="56"/>
      <c r="BV68" s="56"/>
      <c r="BW68" s="56"/>
      <c r="BX68" s="56"/>
      <c r="BY68" s="56"/>
      <c r="BZ68" s="56"/>
      <c r="CA68" s="56"/>
      <c r="CB68" s="56"/>
      <c r="CC68" s="56"/>
      <c r="CD68" s="56"/>
      <c r="CE68" s="56"/>
      <c r="CF68" s="56"/>
      <c r="CG68" s="56"/>
      <c r="CH68" s="56"/>
      <c r="CI68" s="56"/>
    </row>
    <row r="69" spans="1:87" x14ac:dyDescent="0.25">
      <c r="A69" s="58"/>
      <c r="B69" s="56"/>
      <c r="C69" s="44"/>
      <c r="D69" s="44"/>
      <c r="E69" s="44"/>
      <c r="F69" s="44"/>
      <c r="G69" s="44"/>
      <c r="H69" s="44"/>
      <c r="I69" s="44"/>
      <c r="J69" s="44"/>
      <c r="K69" s="56"/>
      <c r="L69" s="56"/>
      <c r="M69" s="56"/>
      <c r="N69" s="56"/>
      <c r="O69" s="56"/>
      <c r="P69" s="56"/>
      <c r="Q69" s="56"/>
      <c r="R69" s="56"/>
      <c r="S69" s="56"/>
      <c r="T69" s="56"/>
      <c r="U69" s="56"/>
      <c r="V69" s="56"/>
      <c r="W69" s="56"/>
      <c r="X69" s="56"/>
      <c r="Y69" s="56"/>
      <c r="Z69" s="56"/>
      <c r="AA69" s="56"/>
      <c r="AB69" s="56"/>
      <c r="AC69" s="56"/>
      <c r="AD69" s="56"/>
      <c r="AE69" s="56"/>
      <c r="AF69" s="56"/>
      <c r="AG69" s="56"/>
      <c r="AH69" s="56"/>
      <c r="AI69" s="56"/>
      <c r="AJ69" s="56"/>
      <c r="AK69" s="56"/>
      <c r="AL69" s="56"/>
      <c r="AM69" s="56"/>
      <c r="AN69" s="56"/>
      <c r="AO69" s="56"/>
      <c r="AP69" s="56"/>
      <c r="AQ69" s="56"/>
      <c r="AR69" s="56"/>
      <c r="AS69" s="56"/>
      <c r="AT69" s="56"/>
      <c r="AU69" s="56"/>
      <c r="AV69" s="56"/>
      <c r="AW69" s="56"/>
      <c r="AX69" s="56"/>
      <c r="AY69" s="56"/>
      <c r="AZ69" s="56"/>
      <c r="BA69" s="56"/>
      <c r="BB69" s="56"/>
      <c r="BC69" s="56"/>
      <c r="BD69" s="56"/>
      <c r="BE69" s="56"/>
      <c r="BF69" s="56"/>
      <c r="BG69" s="56"/>
      <c r="BH69" s="56"/>
      <c r="BI69" s="56"/>
      <c r="BJ69" s="56"/>
      <c r="BK69" s="56"/>
      <c r="BL69" s="56"/>
      <c r="BM69" s="56"/>
      <c r="BN69" s="56"/>
      <c r="BO69" s="56"/>
      <c r="BP69" s="56"/>
      <c r="BQ69" s="56"/>
      <c r="BR69" s="56"/>
      <c r="BS69" s="56"/>
      <c r="BT69" s="56"/>
      <c r="BU69" s="56"/>
      <c r="BV69" s="56"/>
      <c r="BW69" s="56"/>
      <c r="BX69" s="56"/>
      <c r="BY69" s="56"/>
      <c r="BZ69" s="56"/>
      <c r="CA69" s="56"/>
      <c r="CB69" s="56"/>
      <c r="CC69" s="56"/>
      <c r="CD69" s="56"/>
      <c r="CE69" s="56"/>
      <c r="CF69" s="56"/>
      <c r="CG69" s="56"/>
      <c r="CH69" s="56"/>
      <c r="CI69" s="56"/>
    </row>
    <row r="70" spans="1:87" x14ac:dyDescent="0.25">
      <c r="A70" s="58"/>
      <c r="B70" s="56"/>
      <c r="C70" s="380" t="s">
        <v>94</v>
      </c>
      <c r="D70" s="380"/>
      <c r="E70" s="381"/>
      <c r="F70" s="380"/>
      <c r="G70" s="380" t="s">
        <v>95</v>
      </c>
      <c r="H70" s="380"/>
      <c r="I70" s="380"/>
      <c r="J70" s="380"/>
      <c r="K70" s="56"/>
      <c r="L70" s="56"/>
      <c r="M70" s="56"/>
      <c r="N70" s="56"/>
      <c r="O70" s="56"/>
      <c r="P70" s="56"/>
      <c r="Q70" s="56"/>
      <c r="R70" s="56"/>
      <c r="S70" s="56"/>
      <c r="T70" s="56"/>
      <c r="U70" s="56"/>
      <c r="V70" s="56"/>
      <c r="W70" s="56"/>
      <c r="X70" s="56"/>
      <c r="Y70" s="56"/>
      <c r="Z70" s="56"/>
      <c r="AA70" s="56"/>
      <c r="AB70" s="56"/>
      <c r="AC70" s="56"/>
      <c r="AD70" s="56"/>
      <c r="AE70" s="56"/>
      <c r="AF70" s="56"/>
      <c r="AG70" s="56"/>
      <c r="AH70" s="56"/>
      <c r="AI70" s="56"/>
      <c r="AJ70" s="56"/>
      <c r="AK70" s="56"/>
      <c r="AL70" s="56"/>
      <c r="AM70" s="56"/>
      <c r="AN70" s="56"/>
      <c r="AO70" s="56"/>
      <c r="AP70" s="56"/>
      <c r="AQ70" s="56"/>
      <c r="AR70" s="56"/>
      <c r="AS70" s="56"/>
      <c r="AT70" s="56"/>
      <c r="AU70" s="56"/>
      <c r="AV70" s="56"/>
      <c r="AW70" s="56"/>
      <c r="AX70" s="56"/>
      <c r="AY70" s="56"/>
      <c r="AZ70" s="56"/>
      <c r="BA70" s="56"/>
      <c r="BB70" s="56"/>
      <c r="BC70" s="56"/>
      <c r="BD70" s="56"/>
      <c r="BE70" s="56"/>
      <c r="BF70" s="56"/>
      <c r="BG70" s="56"/>
      <c r="BH70" s="56"/>
      <c r="BI70" s="56"/>
      <c r="BJ70" s="56"/>
      <c r="BK70" s="56"/>
      <c r="BL70" s="56"/>
      <c r="BM70" s="56"/>
      <c r="BN70" s="56"/>
      <c r="BO70" s="56"/>
      <c r="BP70" s="56"/>
      <c r="BQ70" s="56"/>
      <c r="BR70" s="56"/>
      <c r="BS70" s="56"/>
      <c r="BT70" s="56"/>
      <c r="BU70" s="56"/>
      <c r="BV70" s="56"/>
      <c r="BW70" s="56"/>
      <c r="BX70" s="56"/>
      <c r="BY70" s="56"/>
      <c r="BZ70" s="56"/>
      <c r="CA70" s="56"/>
      <c r="CB70" s="56"/>
      <c r="CC70" s="56"/>
      <c r="CD70" s="56"/>
      <c r="CE70" s="56"/>
      <c r="CF70" s="56"/>
      <c r="CG70" s="56"/>
      <c r="CH70" s="56"/>
      <c r="CI70" s="56"/>
    </row>
    <row r="71" spans="1:87" x14ac:dyDescent="0.25">
      <c r="A71" s="58"/>
      <c r="B71" s="56"/>
      <c r="C71" s="382"/>
      <c r="D71" s="380"/>
      <c r="E71" s="383"/>
      <c r="F71" s="384"/>
      <c r="G71" s="385"/>
      <c r="H71" s="385"/>
      <c r="I71" s="385"/>
      <c r="J71" s="385"/>
      <c r="K71" s="56"/>
      <c r="L71" s="56"/>
      <c r="M71" s="56"/>
      <c r="N71" s="56"/>
      <c r="O71" s="56"/>
      <c r="P71" s="56"/>
      <c r="Q71" s="56"/>
      <c r="R71" s="56"/>
      <c r="S71" s="56"/>
      <c r="T71" s="56"/>
      <c r="U71" s="56"/>
      <c r="V71" s="56"/>
      <c r="W71" s="56"/>
      <c r="X71" s="56"/>
      <c r="Y71" s="56"/>
      <c r="Z71" s="56"/>
      <c r="AA71" s="56"/>
      <c r="AB71" s="56"/>
      <c r="AC71" s="56"/>
      <c r="AD71" s="56"/>
      <c r="AE71" s="56"/>
      <c r="AF71" s="56"/>
      <c r="AG71" s="56"/>
      <c r="AH71" s="56"/>
      <c r="AI71" s="56"/>
      <c r="AJ71" s="56"/>
      <c r="AK71" s="56"/>
      <c r="AL71" s="56"/>
      <c r="AM71" s="56"/>
      <c r="AN71" s="56"/>
      <c r="AO71" s="56"/>
      <c r="AP71" s="56"/>
      <c r="AQ71" s="56"/>
      <c r="AR71" s="56"/>
      <c r="AS71" s="56"/>
      <c r="AT71" s="56"/>
      <c r="AU71" s="56"/>
      <c r="AV71" s="56"/>
      <c r="AW71" s="56"/>
      <c r="AX71" s="56"/>
      <c r="AY71" s="56"/>
      <c r="AZ71" s="56"/>
      <c r="BA71" s="56"/>
      <c r="BB71" s="56"/>
      <c r="BC71" s="56"/>
      <c r="BD71" s="56"/>
      <c r="BE71" s="56"/>
      <c r="BF71" s="56"/>
      <c r="BG71" s="56"/>
      <c r="BH71" s="56"/>
      <c r="BI71" s="56"/>
      <c r="BJ71" s="56"/>
      <c r="BK71" s="56"/>
      <c r="BL71" s="56"/>
      <c r="BM71" s="56"/>
      <c r="BN71" s="56"/>
      <c r="BO71" s="56"/>
      <c r="BP71" s="56"/>
      <c r="BQ71" s="56"/>
      <c r="BR71" s="56"/>
      <c r="BS71" s="56"/>
      <c r="BT71" s="56"/>
      <c r="BU71" s="56"/>
      <c r="BV71" s="56"/>
      <c r="BW71" s="56"/>
      <c r="BX71" s="56"/>
      <c r="BY71" s="56"/>
      <c r="BZ71" s="56"/>
      <c r="CA71" s="56"/>
      <c r="CB71" s="56"/>
      <c r="CC71" s="56"/>
      <c r="CD71" s="56"/>
      <c r="CE71" s="56"/>
      <c r="CF71" s="56"/>
      <c r="CG71" s="56"/>
      <c r="CH71" s="56"/>
      <c r="CI71" s="56"/>
    </row>
    <row r="72" spans="1:87" x14ac:dyDescent="0.25">
      <c r="A72" s="58"/>
      <c r="B72" s="56"/>
      <c r="C72" s="380" t="s">
        <v>96</v>
      </c>
      <c r="D72" s="386" t="s">
        <v>97</v>
      </c>
      <c r="E72" s="387" t="s">
        <v>98</v>
      </c>
      <c r="F72" s="380"/>
      <c r="G72" s="385"/>
      <c r="H72" s="385"/>
      <c r="I72" s="388"/>
      <c r="J72" s="388"/>
      <c r="K72" s="56"/>
      <c r="L72" s="56"/>
      <c r="M72" s="56"/>
      <c r="N72" s="56"/>
      <c r="O72" s="56"/>
      <c r="P72" s="56"/>
      <c r="Q72" s="56"/>
      <c r="R72" s="56"/>
      <c r="S72" s="56"/>
      <c r="T72" s="56"/>
      <c r="U72" s="56"/>
      <c r="V72" s="56"/>
      <c r="W72" s="56"/>
      <c r="X72" s="56"/>
      <c r="Y72" s="56"/>
      <c r="Z72" s="56"/>
      <c r="AA72" s="56"/>
      <c r="AB72" s="56"/>
      <c r="AC72" s="56"/>
      <c r="AD72" s="56"/>
      <c r="AE72" s="56"/>
      <c r="AF72" s="56"/>
      <c r="AG72" s="56"/>
      <c r="AH72" s="56"/>
      <c r="AI72" s="56"/>
      <c r="AJ72" s="56"/>
      <c r="AK72" s="56"/>
      <c r="AL72" s="56"/>
      <c r="AM72" s="56"/>
      <c r="AN72" s="56"/>
      <c r="AO72" s="56"/>
      <c r="AP72" s="56"/>
      <c r="AQ72" s="56"/>
      <c r="AR72" s="56"/>
      <c r="AS72" s="56"/>
      <c r="AT72" s="56"/>
      <c r="AU72" s="56"/>
      <c r="AV72" s="56"/>
      <c r="AW72" s="56"/>
      <c r="AX72" s="56"/>
      <c r="AY72" s="56"/>
      <c r="AZ72" s="56"/>
      <c r="BA72" s="56"/>
      <c r="BB72" s="56"/>
      <c r="BC72" s="56"/>
      <c r="BD72" s="56"/>
      <c r="BE72" s="56"/>
      <c r="BF72" s="56"/>
      <c r="BG72" s="56"/>
      <c r="BH72" s="56"/>
      <c r="BI72" s="56"/>
      <c r="BJ72" s="56"/>
      <c r="BK72" s="56"/>
      <c r="BL72" s="56"/>
      <c r="BM72" s="56"/>
      <c r="BN72" s="56"/>
      <c r="BO72" s="56"/>
      <c r="BP72" s="56"/>
      <c r="BQ72" s="56"/>
      <c r="BR72" s="56"/>
      <c r="BS72" s="56"/>
      <c r="BT72" s="56"/>
      <c r="BU72" s="56"/>
      <c r="BV72" s="56"/>
      <c r="BW72" s="56"/>
      <c r="BX72" s="56"/>
      <c r="BY72" s="56"/>
      <c r="BZ72" s="56"/>
      <c r="CA72" s="56"/>
      <c r="CB72" s="56"/>
      <c r="CC72" s="56"/>
      <c r="CD72" s="56"/>
      <c r="CE72" s="56"/>
      <c r="CF72" s="56"/>
      <c r="CG72" s="56"/>
      <c r="CH72" s="56"/>
      <c r="CI72" s="56"/>
    </row>
    <row r="73" spans="1:87" x14ac:dyDescent="0.25">
      <c r="A73" s="58"/>
      <c r="B73" s="56"/>
      <c r="C73" s="380"/>
      <c r="D73" s="389"/>
      <c r="E73" s="390"/>
      <c r="F73" s="380"/>
      <c r="G73" s="385" t="s">
        <v>96</v>
      </c>
      <c r="H73" s="385" t="s">
        <v>45</v>
      </c>
      <c r="I73" s="385"/>
      <c r="J73" s="385"/>
      <c r="K73" s="56"/>
      <c r="L73" s="56"/>
      <c r="M73" s="56"/>
      <c r="N73" s="56"/>
      <c r="O73" s="56"/>
      <c r="P73" s="56"/>
      <c r="Q73" s="56"/>
      <c r="R73" s="56"/>
      <c r="S73" s="56"/>
      <c r="T73" s="56"/>
      <c r="U73" s="56"/>
      <c r="V73" s="56"/>
      <c r="W73" s="56"/>
      <c r="X73" s="56"/>
      <c r="Y73" s="56"/>
      <c r="Z73" s="56"/>
      <c r="AA73" s="56"/>
      <c r="AB73" s="56"/>
      <c r="AC73" s="56"/>
      <c r="AD73" s="56"/>
      <c r="AE73" s="56"/>
      <c r="AF73" s="56"/>
      <c r="AG73" s="56"/>
      <c r="AH73" s="56"/>
      <c r="AI73" s="56"/>
      <c r="AJ73" s="56"/>
      <c r="AK73" s="56"/>
      <c r="AL73" s="56"/>
      <c r="AM73" s="56"/>
      <c r="AN73" s="56"/>
      <c r="AO73" s="56"/>
      <c r="AP73" s="56"/>
      <c r="AQ73" s="56"/>
      <c r="AR73" s="56"/>
      <c r="AS73" s="56"/>
      <c r="AT73" s="56"/>
      <c r="AU73" s="56"/>
      <c r="AV73" s="56"/>
      <c r="AW73" s="56"/>
      <c r="AX73" s="56"/>
      <c r="AY73" s="56"/>
      <c r="AZ73" s="56"/>
      <c r="BA73" s="56"/>
      <c r="BB73" s="56"/>
      <c r="BC73" s="56"/>
      <c r="BD73" s="56"/>
      <c r="BE73" s="56"/>
      <c r="BF73" s="56"/>
      <c r="BG73" s="56"/>
      <c r="BH73" s="56"/>
      <c r="BI73" s="56"/>
      <c r="BJ73" s="56"/>
      <c r="BK73" s="56"/>
      <c r="BL73" s="56"/>
      <c r="BM73" s="56"/>
      <c r="BN73" s="56"/>
      <c r="BO73" s="56"/>
      <c r="BP73" s="56"/>
      <c r="BQ73" s="56"/>
      <c r="BR73" s="56"/>
      <c r="BS73" s="56"/>
      <c r="BT73" s="56"/>
      <c r="BU73" s="56"/>
      <c r="BV73" s="56"/>
      <c r="BW73" s="56"/>
      <c r="BX73" s="56"/>
      <c r="BY73" s="56"/>
      <c r="BZ73" s="56"/>
      <c r="CA73" s="56"/>
      <c r="CB73" s="56"/>
      <c r="CC73" s="56"/>
      <c r="CD73" s="56"/>
      <c r="CE73" s="56"/>
      <c r="CF73" s="56"/>
      <c r="CG73" s="56"/>
      <c r="CH73" s="56"/>
      <c r="CI73" s="56"/>
    </row>
    <row r="74" spans="1:87" x14ac:dyDescent="0.25">
      <c r="A74" s="58"/>
      <c r="B74" s="56"/>
      <c r="C74" s="391"/>
      <c r="D74" s="392"/>
      <c r="E74" s="390"/>
      <c r="F74" s="380"/>
      <c r="G74" s="391"/>
      <c r="H74" s="393"/>
      <c r="I74" s="394"/>
      <c r="J74" s="395"/>
      <c r="K74" s="56"/>
      <c r="L74" s="56"/>
      <c r="M74" s="56"/>
      <c r="N74" s="56"/>
      <c r="O74" s="56"/>
      <c r="P74" s="56"/>
      <c r="Q74" s="56"/>
      <c r="R74" s="56"/>
      <c r="S74" s="56"/>
      <c r="T74" s="56"/>
      <c r="U74" s="56"/>
      <c r="V74" s="56"/>
      <c r="W74" s="56"/>
      <c r="X74" s="56"/>
      <c r="Y74" s="56"/>
      <c r="Z74" s="56"/>
      <c r="AA74" s="56"/>
      <c r="AB74" s="56"/>
      <c r="AC74" s="56"/>
      <c r="AD74" s="56"/>
      <c r="AE74" s="56"/>
      <c r="AF74" s="56"/>
      <c r="AG74" s="56"/>
      <c r="AH74" s="56"/>
      <c r="AI74" s="56"/>
      <c r="AJ74" s="56"/>
      <c r="AK74" s="56"/>
      <c r="AL74" s="56"/>
      <c r="AM74" s="56"/>
      <c r="AN74" s="56"/>
      <c r="AO74" s="56"/>
      <c r="AP74" s="56"/>
      <c r="AQ74" s="56"/>
      <c r="AR74" s="56"/>
      <c r="AS74" s="56"/>
      <c r="AT74" s="56"/>
      <c r="AU74" s="56"/>
      <c r="AV74" s="56"/>
      <c r="AW74" s="56"/>
      <c r="AX74" s="56"/>
      <c r="AY74" s="56"/>
      <c r="AZ74" s="56"/>
      <c r="BA74" s="56"/>
      <c r="BB74" s="56"/>
      <c r="BC74" s="56"/>
      <c r="BD74" s="56"/>
      <c r="BE74" s="56"/>
      <c r="BF74" s="56"/>
      <c r="BG74" s="56"/>
      <c r="BH74" s="56"/>
      <c r="BI74" s="56"/>
      <c r="BJ74" s="56"/>
      <c r="BK74" s="56"/>
      <c r="BL74" s="56"/>
      <c r="BM74" s="56"/>
      <c r="BN74" s="56"/>
      <c r="BO74" s="56"/>
      <c r="BP74" s="56"/>
      <c r="BQ74" s="56"/>
      <c r="BR74" s="56"/>
      <c r="BS74" s="56"/>
      <c r="BT74" s="56"/>
      <c r="BU74" s="56"/>
      <c r="BV74" s="56"/>
      <c r="BW74" s="56"/>
      <c r="BX74" s="56"/>
      <c r="BY74" s="56"/>
      <c r="BZ74" s="56"/>
      <c r="CA74" s="56"/>
      <c r="CB74" s="56"/>
      <c r="CC74" s="56"/>
      <c r="CD74" s="56"/>
      <c r="CE74" s="56"/>
      <c r="CF74" s="56"/>
      <c r="CG74" s="56"/>
      <c r="CH74" s="56"/>
      <c r="CI74" s="56"/>
    </row>
    <row r="75" spans="1:87" x14ac:dyDescent="0.25">
      <c r="A75" s="58"/>
      <c r="B75" s="56"/>
      <c r="C75" s="391"/>
      <c r="D75" s="392"/>
      <c r="E75" s="390"/>
      <c r="F75" s="380"/>
      <c r="G75" s="391"/>
      <c r="H75" s="393"/>
      <c r="I75" s="394"/>
      <c r="J75" s="395"/>
      <c r="K75" s="56"/>
      <c r="L75" s="56"/>
      <c r="M75" s="56"/>
      <c r="N75" s="56"/>
      <c r="O75" s="56"/>
      <c r="P75" s="56"/>
      <c r="Q75" s="56"/>
      <c r="R75" s="56"/>
      <c r="S75" s="56"/>
      <c r="T75" s="56"/>
      <c r="U75" s="56"/>
      <c r="V75" s="56"/>
      <c r="W75" s="56"/>
      <c r="X75" s="56"/>
      <c r="Y75" s="56"/>
      <c r="Z75" s="56"/>
      <c r="AA75" s="56"/>
      <c r="AB75" s="56"/>
      <c r="AC75" s="56"/>
      <c r="AD75" s="56"/>
      <c r="AE75" s="56"/>
      <c r="AF75" s="56"/>
      <c r="AG75" s="56"/>
      <c r="AH75" s="56"/>
      <c r="AI75" s="56"/>
      <c r="AJ75" s="56"/>
      <c r="AK75" s="56"/>
      <c r="AL75" s="56"/>
      <c r="AM75" s="56"/>
      <c r="AN75" s="56"/>
      <c r="AO75" s="56"/>
      <c r="AP75" s="56"/>
      <c r="AQ75" s="56"/>
      <c r="AR75" s="56"/>
      <c r="AS75" s="56"/>
      <c r="AT75" s="56"/>
      <c r="AU75" s="56"/>
      <c r="AV75" s="56"/>
      <c r="AW75" s="56"/>
      <c r="AX75" s="56"/>
      <c r="AY75" s="56"/>
      <c r="AZ75" s="56"/>
      <c r="BA75" s="56"/>
      <c r="BB75" s="56"/>
      <c r="BC75" s="56"/>
      <c r="BD75" s="56"/>
      <c r="BE75" s="56"/>
      <c r="BF75" s="56"/>
      <c r="BG75" s="56"/>
      <c r="BH75" s="56"/>
      <c r="BI75" s="56"/>
      <c r="BJ75" s="56"/>
      <c r="BK75" s="56"/>
      <c r="BL75" s="56"/>
      <c r="BM75" s="56"/>
      <c r="BN75" s="56"/>
      <c r="BO75" s="56"/>
      <c r="BP75" s="56"/>
      <c r="BQ75" s="56"/>
      <c r="BR75" s="56"/>
      <c r="BS75" s="56"/>
      <c r="BT75" s="56"/>
      <c r="BU75" s="56"/>
      <c r="BV75" s="56"/>
      <c r="BW75" s="56"/>
      <c r="BX75" s="56"/>
      <c r="BY75" s="56"/>
      <c r="BZ75" s="56"/>
      <c r="CA75" s="56"/>
      <c r="CB75" s="56"/>
      <c r="CC75" s="56"/>
      <c r="CD75" s="56"/>
      <c r="CE75" s="56"/>
      <c r="CF75" s="56"/>
      <c r="CG75" s="56"/>
      <c r="CH75" s="56"/>
      <c r="CI75" s="56"/>
    </row>
    <row r="76" spans="1:87" x14ac:dyDescent="0.25">
      <c r="A76" s="58"/>
      <c r="B76" s="56"/>
      <c r="C76" s="391"/>
      <c r="D76" s="392"/>
      <c r="E76" s="390"/>
      <c r="F76" s="380"/>
      <c r="G76" s="391"/>
      <c r="H76" s="393"/>
      <c r="I76" s="394"/>
      <c r="J76" s="395"/>
      <c r="K76" s="56"/>
      <c r="L76" s="56"/>
      <c r="M76" s="56"/>
      <c r="N76" s="56"/>
      <c r="O76" s="56"/>
      <c r="P76" s="56"/>
      <c r="Q76" s="56"/>
      <c r="R76" s="56"/>
      <c r="S76" s="56"/>
      <c r="T76" s="56"/>
      <c r="U76" s="56"/>
      <c r="V76" s="56"/>
      <c r="W76" s="56"/>
      <c r="X76" s="56"/>
      <c r="Y76" s="56"/>
      <c r="Z76" s="56"/>
      <c r="AA76" s="56"/>
      <c r="AB76" s="56"/>
      <c r="AC76" s="56"/>
      <c r="AD76" s="56"/>
      <c r="AE76" s="56"/>
      <c r="AF76" s="56"/>
      <c r="AG76" s="56"/>
      <c r="AH76" s="56"/>
      <c r="AI76" s="56"/>
      <c r="AJ76" s="56"/>
      <c r="AK76" s="56"/>
      <c r="AL76" s="56"/>
      <c r="AM76" s="56"/>
      <c r="AN76" s="56"/>
      <c r="AO76" s="56"/>
      <c r="AP76" s="56"/>
      <c r="AQ76" s="56"/>
      <c r="AR76" s="56"/>
      <c r="AS76" s="56"/>
      <c r="AT76" s="56"/>
      <c r="AU76" s="56"/>
      <c r="AV76" s="56"/>
      <c r="AW76" s="56"/>
      <c r="AX76" s="56"/>
      <c r="AY76" s="56"/>
      <c r="AZ76" s="56"/>
      <c r="BA76" s="56"/>
      <c r="BB76" s="56"/>
      <c r="BC76" s="56"/>
      <c r="BD76" s="56"/>
      <c r="BE76" s="56"/>
      <c r="BF76" s="56"/>
      <c r="BG76" s="56"/>
      <c r="BH76" s="56"/>
      <c r="BI76" s="56"/>
      <c r="BJ76" s="56"/>
      <c r="BK76" s="56"/>
      <c r="BL76" s="56"/>
      <c r="BM76" s="56"/>
      <c r="BN76" s="56"/>
      <c r="BO76" s="56"/>
      <c r="BP76" s="56"/>
      <c r="BQ76" s="56"/>
      <c r="BR76" s="56"/>
      <c r="BS76" s="56"/>
      <c r="BT76" s="56"/>
      <c r="BU76" s="56"/>
      <c r="BV76" s="56"/>
      <c r="BW76" s="56"/>
      <c r="BX76" s="56"/>
      <c r="BY76" s="56"/>
      <c r="BZ76" s="56"/>
      <c r="CA76" s="56"/>
      <c r="CB76" s="56"/>
      <c r="CC76" s="56"/>
      <c r="CD76" s="56"/>
      <c r="CE76" s="56"/>
      <c r="CF76" s="56"/>
      <c r="CG76" s="56"/>
      <c r="CH76" s="56"/>
      <c r="CI76" s="56"/>
    </row>
    <row r="77" spans="1:87" x14ac:dyDescent="0.25">
      <c r="A77" s="58"/>
      <c r="B77" s="56"/>
      <c r="C77" s="391"/>
      <c r="D77" s="392"/>
      <c r="E77" s="390"/>
      <c r="F77" s="380"/>
      <c r="G77" s="391"/>
      <c r="H77" s="393"/>
      <c r="I77" s="394"/>
      <c r="J77" s="395"/>
      <c r="K77" s="56"/>
      <c r="L77" s="56"/>
      <c r="M77" s="56"/>
      <c r="N77" s="56"/>
      <c r="O77" s="56"/>
      <c r="P77" s="56"/>
      <c r="Q77" s="56"/>
      <c r="R77" s="56"/>
      <c r="S77" s="56"/>
      <c r="T77" s="56"/>
      <c r="U77" s="56"/>
      <c r="V77" s="56"/>
      <c r="W77" s="56"/>
      <c r="X77" s="56"/>
      <c r="Y77" s="56"/>
      <c r="Z77" s="56"/>
      <c r="AA77" s="56"/>
      <c r="AB77" s="56"/>
      <c r="AC77" s="56"/>
      <c r="AD77" s="56"/>
      <c r="AE77" s="56"/>
      <c r="AF77" s="56"/>
      <c r="AG77" s="56"/>
      <c r="AH77" s="56"/>
      <c r="AI77" s="56"/>
      <c r="AJ77" s="56"/>
      <c r="AK77" s="56"/>
      <c r="AL77" s="56"/>
      <c r="AM77" s="56"/>
      <c r="AN77" s="56"/>
      <c r="AO77" s="56"/>
      <c r="AP77" s="56"/>
      <c r="AQ77" s="56"/>
      <c r="AR77" s="56"/>
      <c r="AS77" s="56"/>
      <c r="AT77" s="56"/>
      <c r="AU77" s="56"/>
      <c r="AV77" s="56"/>
      <c r="AW77" s="56"/>
      <c r="AX77" s="56"/>
      <c r="AY77" s="56"/>
      <c r="AZ77" s="56"/>
      <c r="BA77" s="56"/>
      <c r="BB77" s="56"/>
      <c r="BC77" s="56"/>
      <c r="BD77" s="56"/>
      <c r="BE77" s="56"/>
      <c r="BF77" s="56"/>
      <c r="BG77" s="56"/>
      <c r="BH77" s="56"/>
      <c r="BI77" s="56"/>
      <c r="BJ77" s="56"/>
      <c r="BK77" s="56"/>
      <c r="BL77" s="56"/>
      <c r="BM77" s="56"/>
      <c r="BN77" s="56"/>
      <c r="BO77" s="56"/>
      <c r="BP77" s="56"/>
      <c r="BQ77" s="56"/>
      <c r="BR77" s="56"/>
      <c r="BS77" s="56"/>
      <c r="BT77" s="56"/>
      <c r="BU77" s="56"/>
      <c r="BV77" s="56"/>
      <c r="BW77" s="56"/>
      <c r="BX77" s="56"/>
      <c r="BY77" s="56"/>
      <c r="BZ77" s="56"/>
      <c r="CA77" s="56"/>
      <c r="CB77" s="56"/>
      <c r="CC77" s="56"/>
      <c r="CD77" s="56"/>
      <c r="CE77" s="56"/>
      <c r="CF77" s="56"/>
      <c r="CG77" s="56"/>
      <c r="CH77" s="56"/>
      <c r="CI77" s="56"/>
    </row>
    <row r="78" spans="1:87" x14ac:dyDescent="0.25">
      <c r="A78" s="58"/>
      <c r="B78" s="56"/>
      <c r="C78" s="391"/>
      <c r="D78" s="392"/>
      <c r="E78" s="390"/>
      <c r="F78" s="380"/>
      <c r="G78" s="391"/>
      <c r="H78" s="393"/>
      <c r="I78" s="394"/>
      <c r="J78" s="395"/>
      <c r="K78" s="56"/>
      <c r="L78" s="56"/>
      <c r="M78" s="56"/>
      <c r="N78" s="56"/>
      <c r="O78" s="56"/>
      <c r="P78" s="56"/>
      <c r="Q78" s="56"/>
      <c r="R78" s="56"/>
      <c r="S78" s="56"/>
      <c r="T78" s="56"/>
      <c r="U78" s="56"/>
      <c r="V78" s="56"/>
      <c r="W78" s="56"/>
      <c r="X78" s="56"/>
      <c r="Y78" s="56"/>
      <c r="Z78" s="56"/>
      <c r="AA78" s="56"/>
      <c r="AB78" s="56"/>
      <c r="AC78" s="56"/>
      <c r="AD78" s="56"/>
      <c r="AE78" s="56"/>
      <c r="AF78" s="56"/>
      <c r="AG78" s="56"/>
      <c r="AH78" s="56"/>
      <c r="AI78" s="56"/>
      <c r="AJ78" s="56"/>
      <c r="AK78" s="56"/>
      <c r="AL78" s="56"/>
      <c r="AM78" s="56"/>
      <c r="AN78" s="56"/>
      <c r="AO78" s="56"/>
      <c r="AP78" s="56"/>
      <c r="AQ78" s="56"/>
      <c r="AR78" s="56"/>
      <c r="AS78" s="56"/>
      <c r="AT78" s="56"/>
      <c r="AU78" s="56"/>
      <c r="AV78" s="56"/>
      <c r="AW78" s="56"/>
      <c r="AX78" s="56"/>
      <c r="AY78" s="56"/>
      <c r="AZ78" s="56"/>
      <c r="BA78" s="56"/>
      <c r="BB78" s="56"/>
      <c r="BC78" s="56"/>
      <c r="BD78" s="56"/>
      <c r="BE78" s="56"/>
      <c r="BF78" s="56"/>
      <c r="BG78" s="56"/>
      <c r="BH78" s="56"/>
      <c r="BI78" s="56"/>
      <c r="BJ78" s="56"/>
      <c r="BK78" s="56"/>
      <c r="BL78" s="56"/>
      <c r="BM78" s="56"/>
      <c r="BN78" s="56"/>
      <c r="BO78" s="56"/>
      <c r="BP78" s="56"/>
      <c r="BQ78" s="56"/>
      <c r="BR78" s="56"/>
      <c r="BS78" s="56"/>
      <c r="BT78" s="56"/>
      <c r="BU78" s="56"/>
      <c r="BV78" s="56"/>
      <c r="BW78" s="56"/>
      <c r="BX78" s="56"/>
      <c r="BY78" s="56"/>
      <c r="BZ78" s="56"/>
      <c r="CA78" s="56"/>
      <c r="CB78" s="56"/>
      <c r="CC78" s="56"/>
      <c r="CD78" s="56"/>
      <c r="CE78" s="56"/>
      <c r="CF78" s="56"/>
      <c r="CG78" s="56"/>
      <c r="CH78" s="56"/>
      <c r="CI78" s="56"/>
    </row>
    <row r="79" spans="1:87" x14ac:dyDescent="0.25">
      <c r="A79" s="58"/>
      <c r="B79" s="56"/>
      <c r="C79" s="391"/>
      <c r="D79" s="392"/>
      <c r="E79" s="390"/>
      <c r="F79" s="380"/>
      <c r="G79" s="391"/>
      <c r="H79" s="393"/>
      <c r="I79" s="394"/>
      <c r="J79" s="395"/>
      <c r="K79" s="56"/>
      <c r="L79" s="56"/>
      <c r="M79" s="56"/>
      <c r="N79" s="56"/>
      <c r="O79" s="56"/>
      <c r="P79" s="56"/>
      <c r="Q79" s="56"/>
      <c r="R79" s="56"/>
      <c r="S79" s="56"/>
      <c r="T79" s="56"/>
      <c r="U79" s="56"/>
      <c r="V79" s="56"/>
      <c r="W79" s="56"/>
      <c r="X79" s="56"/>
      <c r="Y79" s="56"/>
      <c r="Z79" s="56"/>
      <c r="AA79" s="56"/>
      <c r="AB79" s="56"/>
      <c r="AC79" s="56"/>
      <c r="AD79" s="56"/>
      <c r="AE79" s="56"/>
      <c r="AF79" s="56"/>
      <c r="AG79" s="56"/>
      <c r="AH79" s="56"/>
      <c r="AI79" s="56"/>
      <c r="AJ79" s="56"/>
      <c r="AK79" s="56"/>
      <c r="AL79" s="56"/>
      <c r="AM79" s="56"/>
      <c r="AN79" s="56"/>
      <c r="AO79" s="56"/>
      <c r="AP79" s="56"/>
      <c r="AQ79" s="56"/>
      <c r="AR79" s="56"/>
      <c r="AS79" s="56"/>
      <c r="AT79" s="56"/>
      <c r="AU79" s="56"/>
      <c r="AV79" s="56"/>
      <c r="AW79" s="56"/>
      <c r="AX79" s="56"/>
      <c r="AY79" s="56"/>
      <c r="AZ79" s="56"/>
      <c r="BA79" s="56"/>
      <c r="BB79" s="56"/>
      <c r="BC79" s="56"/>
      <c r="BD79" s="56"/>
      <c r="BE79" s="56"/>
      <c r="BF79" s="56"/>
      <c r="BG79" s="56"/>
      <c r="BH79" s="56"/>
      <c r="BI79" s="56"/>
      <c r="BJ79" s="56"/>
      <c r="BK79" s="56"/>
      <c r="BL79" s="56"/>
      <c r="BM79" s="56"/>
      <c r="BN79" s="56"/>
      <c r="BO79" s="56"/>
      <c r="BP79" s="56"/>
      <c r="BQ79" s="56"/>
      <c r="BR79" s="56"/>
      <c r="BS79" s="56"/>
      <c r="BT79" s="56"/>
      <c r="BU79" s="56"/>
      <c r="BV79" s="56"/>
      <c r="BW79" s="56"/>
      <c r="BX79" s="56"/>
      <c r="BY79" s="56"/>
      <c r="BZ79" s="56"/>
      <c r="CA79" s="56"/>
      <c r="CB79" s="56"/>
      <c r="CC79" s="56"/>
      <c r="CD79" s="56"/>
      <c r="CE79" s="56"/>
      <c r="CF79" s="56"/>
      <c r="CG79" s="56"/>
      <c r="CH79" s="56"/>
      <c r="CI79" s="56"/>
    </row>
    <row r="80" spans="1:87" x14ac:dyDescent="0.25">
      <c r="A80" s="58"/>
      <c r="B80" s="56"/>
      <c r="C80" s="391"/>
      <c r="D80" s="392"/>
      <c r="E80" s="390"/>
      <c r="F80" s="380"/>
      <c r="G80" s="391"/>
      <c r="H80" s="393"/>
      <c r="I80" s="394"/>
      <c r="J80" s="395"/>
      <c r="K80" s="56"/>
      <c r="L80" s="56"/>
      <c r="M80" s="56"/>
      <c r="N80" s="56"/>
      <c r="O80" s="56"/>
      <c r="P80" s="56"/>
      <c r="Q80" s="56"/>
      <c r="R80" s="56"/>
      <c r="S80" s="56"/>
      <c r="T80" s="56"/>
      <c r="U80" s="56"/>
      <c r="V80" s="56"/>
      <c r="W80" s="56"/>
      <c r="X80" s="56"/>
      <c r="Y80" s="56"/>
      <c r="Z80" s="56"/>
      <c r="AA80" s="56"/>
      <c r="AB80" s="56"/>
      <c r="AC80" s="56"/>
      <c r="AD80" s="56"/>
      <c r="AE80" s="56"/>
      <c r="AF80" s="56"/>
      <c r="AG80" s="56"/>
      <c r="AH80" s="56"/>
      <c r="AI80" s="56"/>
      <c r="AJ80" s="56"/>
      <c r="AK80" s="56"/>
      <c r="AL80" s="56"/>
      <c r="AM80" s="56"/>
      <c r="AN80" s="56"/>
      <c r="AO80" s="56"/>
      <c r="AP80" s="56"/>
      <c r="AQ80" s="56"/>
      <c r="AR80" s="56"/>
      <c r="AS80" s="56"/>
      <c r="AT80" s="56"/>
      <c r="AU80" s="56"/>
      <c r="AV80" s="56"/>
      <c r="AW80" s="56"/>
      <c r="AX80" s="56"/>
      <c r="AY80" s="56"/>
      <c r="AZ80" s="56"/>
      <c r="BA80" s="56"/>
      <c r="BB80" s="56"/>
      <c r="BC80" s="56"/>
      <c r="BD80" s="56"/>
      <c r="BE80" s="56"/>
      <c r="BF80" s="56"/>
      <c r="BG80" s="56"/>
      <c r="BH80" s="56"/>
      <c r="BI80" s="56"/>
      <c r="BJ80" s="56"/>
      <c r="BK80" s="56"/>
      <c r="BL80" s="56"/>
      <c r="BM80" s="56"/>
      <c r="BN80" s="56"/>
      <c r="BO80" s="56"/>
      <c r="BP80" s="56"/>
      <c r="BQ80" s="56"/>
      <c r="BR80" s="56"/>
      <c r="BS80" s="56"/>
      <c r="BT80" s="56"/>
      <c r="BU80" s="56"/>
      <c r="BV80" s="56"/>
      <c r="BW80" s="56"/>
      <c r="BX80" s="56"/>
      <c r="BY80" s="56"/>
      <c r="BZ80" s="56"/>
      <c r="CA80" s="56"/>
      <c r="CB80" s="56"/>
      <c r="CC80" s="56"/>
      <c r="CD80" s="56"/>
      <c r="CE80" s="56"/>
      <c r="CF80" s="56"/>
      <c r="CG80" s="56"/>
      <c r="CH80" s="56"/>
      <c r="CI80" s="56"/>
    </row>
    <row r="81" spans="1:87" x14ac:dyDescent="0.25">
      <c r="A81" s="58"/>
      <c r="B81" s="56"/>
      <c r="C81" s="391"/>
      <c r="D81" s="392"/>
      <c r="E81" s="390"/>
      <c r="F81" s="380"/>
      <c r="G81" s="391"/>
      <c r="H81" s="393"/>
      <c r="I81" s="394"/>
      <c r="J81" s="395"/>
      <c r="K81" s="56"/>
      <c r="L81" s="56"/>
      <c r="M81" s="56"/>
      <c r="N81" s="56"/>
      <c r="O81" s="56"/>
      <c r="P81" s="56"/>
      <c r="Q81" s="56"/>
      <c r="R81" s="56"/>
      <c r="S81" s="56"/>
      <c r="T81" s="56"/>
      <c r="U81" s="56"/>
      <c r="V81" s="56"/>
      <c r="W81" s="56"/>
      <c r="X81" s="56"/>
      <c r="Y81" s="56"/>
      <c r="Z81" s="56"/>
      <c r="AA81" s="56"/>
      <c r="AB81" s="56"/>
      <c r="AC81" s="56"/>
      <c r="AD81" s="56"/>
      <c r="AE81" s="56"/>
      <c r="AF81" s="56"/>
      <c r="AG81" s="56"/>
      <c r="AH81" s="56"/>
      <c r="AI81" s="56"/>
      <c r="AJ81" s="56"/>
      <c r="AK81" s="56"/>
      <c r="AL81" s="56"/>
      <c r="AM81" s="56"/>
      <c r="AN81" s="56"/>
      <c r="AO81" s="56"/>
      <c r="AP81" s="56"/>
      <c r="AQ81" s="56"/>
      <c r="AR81" s="56"/>
      <c r="AS81" s="56"/>
      <c r="AT81" s="56"/>
      <c r="AU81" s="56"/>
      <c r="AV81" s="56"/>
      <c r="AW81" s="56"/>
      <c r="AX81" s="56"/>
      <c r="AY81" s="56"/>
      <c r="AZ81" s="56"/>
      <c r="BA81" s="56"/>
      <c r="BB81" s="56"/>
      <c r="BC81" s="56"/>
      <c r="BD81" s="56"/>
      <c r="BE81" s="56"/>
      <c r="BF81" s="56"/>
      <c r="BG81" s="56"/>
      <c r="BH81" s="56"/>
      <c r="BI81" s="56"/>
      <c r="BJ81" s="56"/>
      <c r="BK81" s="56"/>
      <c r="BL81" s="56"/>
      <c r="BM81" s="56"/>
      <c r="BN81" s="56"/>
      <c r="BO81" s="56"/>
      <c r="BP81" s="56"/>
      <c r="BQ81" s="56"/>
      <c r="BR81" s="56"/>
      <c r="BS81" s="56"/>
      <c r="BT81" s="56"/>
      <c r="BU81" s="56"/>
      <c r="BV81" s="56"/>
      <c r="BW81" s="56"/>
      <c r="BX81" s="56"/>
      <c r="BY81" s="56"/>
      <c r="BZ81" s="56"/>
      <c r="CA81" s="56"/>
      <c r="CB81" s="56"/>
      <c r="CC81" s="56"/>
      <c r="CD81" s="56"/>
      <c r="CE81" s="56"/>
      <c r="CF81" s="56"/>
      <c r="CG81" s="56"/>
      <c r="CH81" s="56"/>
      <c r="CI81" s="56"/>
    </row>
    <row r="82" spans="1:87" x14ac:dyDescent="0.25">
      <c r="A82" s="58"/>
      <c r="B82" s="56"/>
      <c r="C82" s="391"/>
      <c r="D82" s="392"/>
      <c r="E82" s="390"/>
      <c r="F82" s="380"/>
      <c r="G82" s="391"/>
      <c r="H82" s="393"/>
      <c r="I82" s="394"/>
      <c r="J82" s="395"/>
      <c r="K82" s="56"/>
      <c r="L82" s="56"/>
      <c r="M82" s="56"/>
      <c r="N82" s="56"/>
      <c r="O82" s="56"/>
      <c r="P82" s="56"/>
      <c r="Q82" s="56"/>
      <c r="R82" s="56"/>
      <c r="S82" s="56"/>
      <c r="T82" s="56"/>
      <c r="U82" s="56"/>
      <c r="V82" s="56"/>
      <c r="W82" s="56"/>
      <c r="X82" s="56"/>
      <c r="Y82" s="56"/>
      <c r="Z82" s="56"/>
      <c r="AA82" s="56"/>
      <c r="AB82" s="56"/>
      <c r="AC82" s="56"/>
      <c r="AD82" s="56"/>
      <c r="AE82" s="56"/>
      <c r="AF82" s="56"/>
      <c r="AG82" s="56"/>
      <c r="AH82" s="56"/>
      <c r="AI82" s="56"/>
      <c r="AJ82" s="56"/>
      <c r="AK82" s="56"/>
      <c r="AL82" s="56"/>
      <c r="AM82" s="56"/>
      <c r="AN82" s="56"/>
      <c r="AO82" s="56"/>
      <c r="AP82" s="56"/>
      <c r="AQ82" s="56"/>
      <c r="AR82" s="56"/>
      <c r="AS82" s="56"/>
      <c r="AT82" s="56"/>
      <c r="AU82" s="56"/>
      <c r="AV82" s="56"/>
      <c r="AW82" s="56"/>
      <c r="AX82" s="56"/>
      <c r="AY82" s="56"/>
      <c r="AZ82" s="56"/>
      <c r="BA82" s="56"/>
      <c r="BB82" s="56"/>
      <c r="BC82" s="56"/>
      <c r="BD82" s="56"/>
      <c r="BE82" s="56"/>
      <c r="BF82" s="56"/>
      <c r="BG82" s="56"/>
      <c r="BH82" s="56"/>
      <c r="BI82" s="56"/>
      <c r="BJ82" s="56"/>
      <c r="BK82" s="56"/>
      <c r="BL82" s="56"/>
      <c r="BM82" s="56"/>
      <c r="BN82" s="56"/>
      <c r="BO82" s="56"/>
      <c r="BP82" s="56"/>
      <c r="BQ82" s="56"/>
      <c r="BR82" s="56"/>
      <c r="BS82" s="56"/>
      <c r="BT82" s="56"/>
      <c r="BU82" s="56"/>
      <c r="BV82" s="56"/>
      <c r="BW82" s="56"/>
      <c r="BX82" s="56"/>
      <c r="BY82" s="56"/>
      <c r="BZ82" s="56"/>
      <c r="CA82" s="56"/>
      <c r="CB82" s="56"/>
      <c r="CC82" s="56"/>
      <c r="CD82" s="56"/>
      <c r="CE82" s="56"/>
      <c r="CF82" s="56"/>
      <c r="CG82" s="56"/>
      <c r="CH82" s="56"/>
      <c r="CI82" s="56"/>
    </row>
    <row r="83" spans="1:87" x14ac:dyDescent="0.25">
      <c r="A83" s="58"/>
      <c r="B83" s="56"/>
      <c r="C83" s="391"/>
      <c r="D83" s="392"/>
      <c r="E83" s="390"/>
      <c r="F83" s="380"/>
      <c r="G83" s="391"/>
      <c r="H83" s="393"/>
      <c r="I83" s="394"/>
      <c r="J83" s="395"/>
      <c r="K83" s="56"/>
      <c r="L83" s="56"/>
      <c r="M83" s="56"/>
      <c r="N83" s="56"/>
      <c r="O83" s="56"/>
      <c r="P83" s="56"/>
      <c r="Q83" s="56"/>
      <c r="R83" s="56"/>
      <c r="S83" s="56"/>
      <c r="T83" s="56"/>
      <c r="U83" s="56"/>
      <c r="V83" s="56"/>
      <c r="W83" s="56"/>
      <c r="X83" s="56"/>
      <c r="Y83" s="56"/>
      <c r="Z83" s="56"/>
      <c r="AA83" s="56"/>
      <c r="AB83" s="56"/>
      <c r="AC83" s="56"/>
      <c r="AD83" s="56"/>
      <c r="AE83" s="56"/>
      <c r="AF83" s="56"/>
      <c r="AG83" s="56"/>
      <c r="AH83" s="56"/>
      <c r="AI83" s="56"/>
      <c r="AJ83" s="56"/>
      <c r="AK83" s="56"/>
      <c r="AL83" s="56"/>
      <c r="AM83" s="56"/>
      <c r="AN83" s="56"/>
      <c r="AO83" s="56"/>
      <c r="AP83" s="56"/>
      <c r="AQ83" s="56"/>
      <c r="AR83" s="56"/>
      <c r="AS83" s="56"/>
      <c r="AT83" s="56"/>
      <c r="AU83" s="56"/>
      <c r="AV83" s="56"/>
      <c r="AW83" s="56"/>
      <c r="AX83" s="56"/>
      <c r="AY83" s="56"/>
      <c r="AZ83" s="56"/>
      <c r="BA83" s="56"/>
      <c r="BB83" s="56"/>
      <c r="BC83" s="56"/>
      <c r="BD83" s="56"/>
      <c r="BE83" s="56"/>
      <c r="BF83" s="56"/>
      <c r="BG83" s="56"/>
      <c r="BH83" s="56"/>
      <c r="BI83" s="56"/>
      <c r="BJ83" s="56"/>
      <c r="BK83" s="56"/>
      <c r="BL83" s="56"/>
      <c r="BM83" s="56"/>
      <c r="BN83" s="56"/>
      <c r="BO83" s="56"/>
      <c r="BP83" s="56"/>
      <c r="BQ83" s="56"/>
      <c r="BR83" s="56"/>
      <c r="BS83" s="56"/>
      <c r="BT83" s="56"/>
      <c r="BU83" s="56"/>
      <c r="BV83" s="56"/>
      <c r="BW83" s="56"/>
      <c r="BX83" s="56"/>
      <c r="BY83" s="56"/>
      <c r="BZ83" s="56"/>
      <c r="CA83" s="56"/>
      <c r="CB83" s="56"/>
      <c r="CC83" s="56"/>
      <c r="CD83" s="56"/>
      <c r="CE83" s="56"/>
      <c r="CF83" s="56"/>
      <c r="CG83" s="56"/>
      <c r="CH83" s="56"/>
      <c r="CI83" s="56"/>
    </row>
    <row r="84" spans="1:87" x14ac:dyDescent="0.25">
      <c r="A84" s="58"/>
      <c r="B84" s="56"/>
      <c r="C84" s="391"/>
      <c r="D84" s="392"/>
      <c r="E84" s="390"/>
      <c r="F84" s="380"/>
      <c r="G84" s="391"/>
      <c r="H84" s="393"/>
      <c r="I84" s="394"/>
      <c r="J84" s="395"/>
      <c r="K84" s="56"/>
      <c r="L84" s="56"/>
      <c r="M84" s="56"/>
      <c r="N84" s="56"/>
      <c r="O84" s="56"/>
      <c r="P84" s="56"/>
      <c r="Q84" s="56"/>
      <c r="R84" s="56"/>
      <c r="S84" s="56"/>
      <c r="T84" s="56"/>
      <c r="U84" s="56"/>
      <c r="V84" s="56"/>
      <c r="W84" s="56"/>
      <c r="X84" s="56"/>
      <c r="Y84" s="56"/>
      <c r="Z84" s="56"/>
      <c r="AA84" s="56"/>
      <c r="AB84" s="56"/>
      <c r="AC84" s="56"/>
      <c r="AD84" s="56"/>
      <c r="AE84" s="56"/>
      <c r="AF84" s="56"/>
      <c r="AG84" s="56"/>
      <c r="AH84" s="56"/>
      <c r="AI84" s="56"/>
      <c r="AJ84" s="56"/>
      <c r="AK84" s="56"/>
      <c r="AL84" s="56"/>
      <c r="AM84" s="56"/>
      <c r="AN84" s="56"/>
      <c r="AO84" s="56"/>
      <c r="AP84" s="56"/>
      <c r="AQ84" s="56"/>
      <c r="AR84" s="56"/>
      <c r="AS84" s="56"/>
      <c r="AT84" s="56"/>
      <c r="AU84" s="56"/>
      <c r="AV84" s="56"/>
      <c r="AW84" s="56"/>
      <c r="AX84" s="56"/>
      <c r="AY84" s="56"/>
      <c r="AZ84" s="56"/>
      <c r="BA84" s="56"/>
      <c r="BB84" s="56"/>
      <c r="BC84" s="56"/>
      <c r="BD84" s="56"/>
      <c r="BE84" s="56"/>
      <c r="BF84" s="56"/>
      <c r="BG84" s="56"/>
      <c r="BH84" s="56"/>
      <c r="BI84" s="56"/>
      <c r="BJ84" s="56"/>
      <c r="BK84" s="56"/>
      <c r="BL84" s="56"/>
      <c r="BM84" s="56"/>
      <c r="BN84" s="56"/>
      <c r="BO84" s="56"/>
      <c r="BP84" s="56"/>
      <c r="BQ84" s="56"/>
      <c r="BR84" s="56"/>
      <c r="BS84" s="56"/>
      <c r="BT84" s="56"/>
      <c r="BU84" s="56"/>
      <c r="BV84" s="56"/>
      <c r="BW84" s="56"/>
      <c r="BX84" s="56"/>
      <c r="BY84" s="56"/>
      <c r="BZ84" s="56"/>
      <c r="CA84" s="56"/>
      <c r="CB84" s="56"/>
      <c r="CC84" s="56"/>
      <c r="CD84" s="56"/>
      <c r="CE84" s="56"/>
      <c r="CF84" s="56"/>
      <c r="CG84" s="56"/>
      <c r="CH84" s="56"/>
      <c r="CI84" s="56"/>
    </row>
    <row r="85" spans="1:87" x14ac:dyDescent="0.25">
      <c r="A85" s="58"/>
      <c r="B85" s="56"/>
      <c r="C85" s="391"/>
      <c r="D85" s="392"/>
      <c r="E85" s="390"/>
      <c r="F85" s="380"/>
      <c r="G85" s="391"/>
      <c r="H85" s="393"/>
      <c r="I85" s="394"/>
      <c r="J85" s="395"/>
      <c r="K85" s="56"/>
      <c r="L85" s="56"/>
      <c r="M85" s="56"/>
      <c r="N85" s="56"/>
      <c r="O85" s="56"/>
      <c r="P85" s="56"/>
      <c r="Q85" s="56"/>
      <c r="R85" s="56"/>
      <c r="S85" s="56"/>
      <c r="T85" s="56"/>
      <c r="U85" s="56"/>
      <c r="V85" s="56"/>
      <c r="W85" s="56"/>
      <c r="X85" s="56"/>
      <c r="Y85" s="56"/>
      <c r="Z85" s="56"/>
      <c r="AA85" s="56"/>
      <c r="AB85" s="56"/>
      <c r="AC85" s="56"/>
      <c r="AD85" s="56"/>
      <c r="AE85" s="56"/>
      <c r="AF85" s="56"/>
      <c r="AG85" s="56"/>
      <c r="AH85" s="56"/>
      <c r="AI85" s="56"/>
      <c r="AJ85" s="56"/>
      <c r="AK85" s="56"/>
      <c r="AL85" s="56"/>
      <c r="AM85" s="56"/>
      <c r="AN85" s="56"/>
      <c r="AO85" s="56"/>
      <c r="AP85" s="56"/>
      <c r="AQ85" s="56"/>
      <c r="AR85" s="56"/>
      <c r="AS85" s="56"/>
      <c r="AT85" s="56"/>
      <c r="AU85" s="56"/>
      <c r="AV85" s="56"/>
      <c r="AW85" s="56"/>
      <c r="AX85" s="56"/>
      <c r="AY85" s="56"/>
      <c r="AZ85" s="56"/>
      <c r="BA85" s="56"/>
      <c r="BB85" s="56"/>
      <c r="BC85" s="56"/>
      <c r="BD85" s="56"/>
      <c r="BE85" s="56"/>
      <c r="BF85" s="56"/>
      <c r="BG85" s="56"/>
      <c r="BH85" s="56"/>
      <c r="BI85" s="56"/>
      <c r="BJ85" s="56"/>
      <c r="BK85" s="56"/>
      <c r="BL85" s="56"/>
      <c r="BM85" s="56"/>
      <c r="BN85" s="56"/>
      <c r="BO85" s="56"/>
      <c r="BP85" s="56"/>
      <c r="BQ85" s="56"/>
      <c r="BR85" s="56"/>
      <c r="BS85" s="56"/>
      <c r="BT85" s="56"/>
      <c r="BU85" s="56"/>
      <c r="BV85" s="56"/>
      <c r="BW85" s="56"/>
      <c r="BX85" s="56"/>
      <c r="BY85" s="56"/>
      <c r="BZ85" s="56"/>
      <c r="CA85" s="56"/>
      <c r="CB85" s="56"/>
      <c r="CC85" s="56"/>
      <c r="CD85" s="56"/>
      <c r="CE85" s="56"/>
      <c r="CF85" s="56"/>
      <c r="CG85" s="56"/>
      <c r="CH85" s="56"/>
      <c r="CI85" s="56"/>
    </row>
    <row r="86" spans="1:87" x14ac:dyDescent="0.25">
      <c r="A86" s="58"/>
      <c r="B86" s="56"/>
      <c r="C86" s="391"/>
      <c r="D86" s="392"/>
      <c r="E86" s="390"/>
      <c r="F86" s="380"/>
      <c r="G86" s="391"/>
      <c r="H86" s="393"/>
      <c r="I86" s="394"/>
      <c r="J86" s="395"/>
      <c r="K86" s="56"/>
      <c r="L86" s="56"/>
      <c r="M86" s="56"/>
      <c r="N86" s="56"/>
      <c r="O86" s="56"/>
      <c r="P86" s="56"/>
      <c r="Q86" s="56"/>
      <c r="R86" s="56"/>
      <c r="S86" s="56"/>
      <c r="T86" s="56"/>
      <c r="U86" s="56"/>
      <c r="V86" s="56"/>
      <c r="W86" s="56"/>
      <c r="X86" s="56"/>
      <c r="Y86" s="56"/>
      <c r="Z86" s="56"/>
      <c r="AA86" s="56"/>
      <c r="AB86" s="56"/>
      <c r="AC86" s="56"/>
      <c r="AD86" s="56"/>
      <c r="AE86" s="56"/>
      <c r="AF86" s="56"/>
      <c r="AG86" s="56"/>
      <c r="AH86" s="56"/>
      <c r="AI86" s="56"/>
      <c r="AJ86" s="56"/>
      <c r="AK86" s="56"/>
      <c r="AL86" s="56"/>
      <c r="AM86" s="56"/>
      <c r="AN86" s="56"/>
      <c r="AO86" s="56"/>
      <c r="AP86" s="56"/>
      <c r="AQ86" s="56"/>
      <c r="AR86" s="56"/>
      <c r="AS86" s="56"/>
      <c r="AT86" s="56"/>
      <c r="AU86" s="56"/>
      <c r="AV86" s="56"/>
      <c r="AW86" s="56"/>
      <c r="AX86" s="56"/>
      <c r="AY86" s="56"/>
      <c r="AZ86" s="56"/>
      <c r="BA86" s="56"/>
      <c r="BB86" s="56"/>
      <c r="BC86" s="56"/>
      <c r="BD86" s="56"/>
      <c r="BE86" s="56"/>
      <c r="BF86" s="56"/>
      <c r="BG86" s="56"/>
      <c r="BH86" s="56"/>
      <c r="BI86" s="56"/>
      <c r="BJ86" s="56"/>
      <c r="BK86" s="56"/>
      <c r="BL86" s="56"/>
      <c r="BM86" s="56"/>
      <c r="BN86" s="56"/>
      <c r="BO86" s="56"/>
      <c r="BP86" s="56"/>
      <c r="BQ86" s="56"/>
      <c r="BR86" s="56"/>
      <c r="BS86" s="56"/>
      <c r="BT86" s="56"/>
      <c r="BU86" s="56"/>
      <c r="BV86" s="56"/>
      <c r="BW86" s="56"/>
      <c r="BX86" s="56"/>
      <c r="BY86" s="56"/>
      <c r="BZ86" s="56"/>
      <c r="CA86" s="56"/>
      <c r="CB86" s="56"/>
      <c r="CC86" s="56"/>
      <c r="CD86" s="56"/>
      <c r="CE86" s="56"/>
      <c r="CF86" s="56"/>
      <c r="CG86" s="56"/>
      <c r="CH86" s="56"/>
      <c r="CI86" s="56"/>
    </row>
    <row r="87" spans="1:87" x14ac:dyDescent="0.25">
      <c r="A87" s="58"/>
      <c r="B87" s="56"/>
      <c r="C87" s="391"/>
      <c r="D87" s="392"/>
      <c r="E87" s="390"/>
      <c r="F87" s="380"/>
      <c r="G87" s="391"/>
      <c r="H87" s="393"/>
      <c r="I87" s="394"/>
      <c r="J87" s="395"/>
      <c r="K87" s="56"/>
      <c r="L87" s="56"/>
      <c r="M87" s="56"/>
      <c r="N87" s="56"/>
      <c r="O87" s="56"/>
      <c r="P87" s="56"/>
      <c r="Q87" s="56"/>
      <c r="R87" s="56"/>
      <c r="S87" s="56"/>
      <c r="T87" s="56"/>
      <c r="U87" s="56"/>
      <c r="V87" s="56"/>
      <c r="W87" s="56"/>
      <c r="X87" s="56"/>
      <c r="Y87" s="56"/>
      <c r="Z87" s="56"/>
      <c r="AA87" s="56"/>
      <c r="AB87" s="56"/>
      <c r="AC87" s="56"/>
      <c r="AD87" s="56"/>
      <c r="AE87" s="56"/>
      <c r="AF87" s="56"/>
      <c r="AG87" s="56"/>
      <c r="AH87" s="56"/>
      <c r="AI87" s="56"/>
      <c r="AJ87" s="56"/>
      <c r="AK87" s="56"/>
      <c r="AL87" s="56"/>
      <c r="AM87" s="56"/>
      <c r="AN87" s="56"/>
      <c r="AO87" s="56"/>
      <c r="AP87" s="56"/>
      <c r="AQ87" s="56"/>
      <c r="AR87" s="56"/>
      <c r="AS87" s="56"/>
      <c r="AT87" s="56"/>
      <c r="AU87" s="56"/>
      <c r="AV87" s="56"/>
      <c r="AW87" s="56"/>
      <c r="AX87" s="56"/>
      <c r="AY87" s="56"/>
      <c r="AZ87" s="56"/>
      <c r="BA87" s="56"/>
      <c r="BB87" s="56"/>
      <c r="BC87" s="56"/>
      <c r="BD87" s="56"/>
      <c r="BE87" s="56"/>
      <c r="BF87" s="56"/>
      <c r="BG87" s="56"/>
      <c r="BH87" s="56"/>
      <c r="BI87" s="56"/>
      <c r="BJ87" s="56"/>
      <c r="BK87" s="56"/>
      <c r="BL87" s="56"/>
      <c r="BM87" s="56"/>
      <c r="BN87" s="56"/>
      <c r="BO87" s="56"/>
      <c r="BP87" s="56"/>
      <c r="BQ87" s="56"/>
      <c r="BR87" s="56"/>
      <c r="BS87" s="56"/>
      <c r="BT87" s="56"/>
      <c r="BU87" s="56"/>
      <c r="BV87" s="56"/>
      <c r="BW87" s="56"/>
      <c r="BX87" s="56"/>
      <c r="BY87" s="56"/>
      <c r="BZ87" s="56"/>
      <c r="CA87" s="56"/>
      <c r="CB87" s="56"/>
      <c r="CC87" s="56"/>
      <c r="CD87" s="56"/>
      <c r="CE87" s="56"/>
      <c r="CF87" s="56"/>
      <c r="CG87" s="56"/>
      <c r="CH87" s="56"/>
      <c r="CI87" s="56"/>
    </row>
    <row r="88" spans="1:87" x14ac:dyDescent="0.25">
      <c r="A88" s="58"/>
      <c r="B88" s="56"/>
      <c r="C88" s="391"/>
      <c r="D88" s="392"/>
      <c r="E88" s="390"/>
      <c r="F88" s="380"/>
      <c r="G88" s="391"/>
      <c r="H88" s="393"/>
      <c r="I88" s="394"/>
      <c r="J88" s="395"/>
      <c r="K88" s="56"/>
      <c r="L88" s="56"/>
      <c r="M88" s="56"/>
      <c r="N88" s="56"/>
      <c r="O88" s="56"/>
      <c r="P88" s="56"/>
      <c r="Q88" s="56"/>
      <c r="R88" s="56"/>
      <c r="S88" s="56"/>
      <c r="T88" s="56"/>
      <c r="U88" s="56"/>
      <c r="V88" s="56"/>
      <c r="W88" s="56"/>
      <c r="X88" s="56"/>
      <c r="Y88" s="56"/>
      <c r="Z88" s="56"/>
      <c r="AA88" s="56"/>
      <c r="AB88" s="56"/>
      <c r="AC88" s="56"/>
      <c r="AD88" s="56"/>
      <c r="AE88" s="56"/>
      <c r="AF88" s="56"/>
      <c r="AG88" s="56"/>
      <c r="AH88" s="56"/>
      <c r="AI88" s="56"/>
      <c r="AJ88" s="56"/>
      <c r="AK88" s="56"/>
      <c r="AL88" s="56"/>
      <c r="AM88" s="56"/>
      <c r="AN88" s="56"/>
      <c r="AO88" s="56"/>
      <c r="AP88" s="56"/>
      <c r="AQ88" s="56"/>
      <c r="AR88" s="56"/>
      <c r="AS88" s="56"/>
      <c r="AT88" s="56"/>
      <c r="AU88" s="56"/>
      <c r="AV88" s="56"/>
      <c r="AW88" s="56"/>
      <c r="AX88" s="56"/>
      <c r="AY88" s="56"/>
      <c r="AZ88" s="56"/>
      <c r="BA88" s="56"/>
      <c r="BB88" s="56"/>
      <c r="BC88" s="56"/>
      <c r="BD88" s="56"/>
      <c r="BE88" s="56"/>
      <c r="BF88" s="56"/>
      <c r="BG88" s="56"/>
      <c r="BH88" s="56"/>
      <c r="BI88" s="56"/>
      <c r="BJ88" s="56"/>
      <c r="BK88" s="56"/>
      <c r="BL88" s="56"/>
      <c r="BM88" s="56"/>
      <c r="BN88" s="56"/>
      <c r="BO88" s="56"/>
      <c r="BP88" s="56"/>
      <c r="BQ88" s="56"/>
      <c r="BR88" s="56"/>
      <c r="BS88" s="56"/>
      <c r="BT88" s="56"/>
      <c r="BU88" s="56"/>
      <c r="BV88" s="56"/>
      <c r="BW88" s="56"/>
      <c r="BX88" s="56"/>
      <c r="BY88" s="56"/>
      <c r="BZ88" s="56"/>
      <c r="CA88" s="56"/>
      <c r="CB88" s="56"/>
      <c r="CC88" s="56"/>
      <c r="CD88" s="56"/>
      <c r="CE88" s="56"/>
      <c r="CF88" s="56"/>
      <c r="CG88" s="56"/>
      <c r="CH88" s="56"/>
      <c r="CI88" s="56"/>
    </row>
    <row r="89" spans="1:87" x14ac:dyDescent="0.25">
      <c r="A89" s="58"/>
      <c r="B89" s="56"/>
      <c r="C89" s="391"/>
      <c r="D89" s="392"/>
      <c r="E89" s="390"/>
      <c r="F89" s="380"/>
      <c r="G89" s="391"/>
      <c r="H89" s="393"/>
      <c r="I89" s="394"/>
      <c r="J89" s="395"/>
      <c r="K89" s="56"/>
      <c r="L89" s="56"/>
      <c r="M89" s="56"/>
      <c r="N89" s="56"/>
      <c r="O89" s="56"/>
      <c r="P89" s="56"/>
      <c r="Q89" s="56"/>
      <c r="R89" s="56"/>
      <c r="S89" s="56"/>
      <c r="T89" s="56"/>
      <c r="U89" s="56"/>
      <c r="V89" s="56"/>
      <c r="W89" s="56"/>
      <c r="X89" s="56"/>
      <c r="Y89" s="56"/>
      <c r="Z89" s="56"/>
      <c r="AA89" s="56"/>
      <c r="AB89" s="56"/>
      <c r="AC89" s="56"/>
      <c r="AD89" s="56"/>
      <c r="AE89" s="56"/>
      <c r="AF89" s="56"/>
      <c r="AG89" s="56"/>
      <c r="AH89" s="56"/>
      <c r="AI89" s="56"/>
      <c r="AJ89" s="56"/>
      <c r="AK89" s="56"/>
      <c r="AL89" s="56"/>
      <c r="AM89" s="56"/>
      <c r="AN89" s="56"/>
      <c r="AO89" s="56"/>
      <c r="AP89" s="56"/>
      <c r="AQ89" s="56"/>
      <c r="AR89" s="56"/>
      <c r="AS89" s="56"/>
      <c r="AT89" s="56"/>
      <c r="AU89" s="56"/>
      <c r="AV89" s="56"/>
      <c r="AW89" s="56"/>
      <c r="AX89" s="56"/>
      <c r="AY89" s="56"/>
      <c r="AZ89" s="56"/>
      <c r="BA89" s="56"/>
      <c r="BB89" s="56"/>
      <c r="BC89" s="56"/>
      <c r="BD89" s="56"/>
      <c r="BE89" s="56"/>
      <c r="BF89" s="56"/>
      <c r="BG89" s="56"/>
      <c r="BH89" s="56"/>
      <c r="BI89" s="56"/>
      <c r="BJ89" s="56"/>
      <c r="BK89" s="56"/>
      <c r="BL89" s="56"/>
      <c r="BM89" s="56"/>
      <c r="BN89" s="56"/>
      <c r="BO89" s="56"/>
      <c r="BP89" s="56"/>
      <c r="BQ89" s="56"/>
      <c r="BR89" s="56"/>
      <c r="BS89" s="56"/>
      <c r="BT89" s="56"/>
      <c r="BU89" s="56"/>
      <c r="BV89" s="56"/>
      <c r="BW89" s="56"/>
      <c r="BX89" s="56"/>
      <c r="BY89" s="56"/>
      <c r="BZ89" s="56"/>
      <c r="CA89" s="56"/>
      <c r="CB89" s="56"/>
      <c r="CC89" s="56"/>
      <c r="CD89" s="56"/>
      <c r="CE89" s="56"/>
      <c r="CF89" s="56"/>
      <c r="CG89" s="56"/>
      <c r="CH89" s="56"/>
      <c r="CI89" s="56"/>
    </row>
    <row r="90" spans="1:87" x14ac:dyDescent="0.25">
      <c r="A90" s="58"/>
      <c r="B90" s="56"/>
      <c r="C90" s="391"/>
      <c r="D90" s="392"/>
      <c r="E90" s="390"/>
      <c r="F90" s="380"/>
      <c r="G90" s="391"/>
      <c r="H90" s="393"/>
      <c r="I90" s="394"/>
      <c r="J90" s="395"/>
      <c r="K90" s="56"/>
      <c r="L90" s="56"/>
      <c r="M90" s="56"/>
      <c r="N90" s="56"/>
      <c r="O90" s="56"/>
      <c r="P90" s="56"/>
      <c r="Q90" s="56"/>
      <c r="R90" s="56"/>
      <c r="S90" s="56"/>
      <c r="T90" s="56"/>
      <c r="U90" s="56"/>
      <c r="V90" s="56"/>
      <c r="W90" s="56"/>
      <c r="X90" s="56"/>
      <c r="Y90" s="56"/>
      <c r="Z90" s="56"/>
      <c r="AA90" s="56"/>
      <c r="AB90" s="56"/>
      <c r="AC90" s="56"/>
      <c r="AD90" s="56"/>
      <c r="AE90" s="56"/>
      <c r="AF90" s="56"/>
      <c r="AG90" s="56"/>
      <c r="AH90" s="56"/>
      <c r="AI90" s="56"/>
      <c r="AJ90" s="56"/>
      <c r="AK90" s="56"/>
      <c r="AL90" s="56"/>
      <c r="AM90" s="56"/>
      <c r="AN90" s="56"/>
      <c r="AO90" s="56"/>
      <c r="AP90" s="56"/>
      <c r="AQ90" s="56"/>
      <c r="AR90" s="56"/>
      <c r="AS90" s="56"/>
      <c r="AT90" s="56"/>
      <c r="AU90" s="56"/>
      <c r="AV90" s="56"/>
      <c r="AW90" s="56"/>
      <c r="AX90" s="56"/>
      <c r="AY90" s="56"/>
      <c r="AZ90" s="56"/>
      <c r="BA90" s="56"/>
      <c r="BB90" s="56"/>
      <c r="BC90" s="56"/>
      <c r="BD90" s="56"/>
      <c r="BE90" s="56"/>
      <c r="BF90" s="56"/>
      <c r="BG90" s="56"/>
      <c r="BH90" s="56"/>
      <c r="BI90" s="56"/>
      <c r="BJ90" s="56"/>
      <c r="BK90" s="56"/>
      <c r="BL90" s="56"/>
      <c r="BM90" s="56"/>
      <c r="BN90" s="56"/>
      <c r="BO90" s="56"/>
      <c r="BP90" s="56"/>
      <c r="BQ90" s="56"/>
      <c r="BR90" s="56"/>
      <c r="BS90" s="56"/>
      <c r="BT90" s="56"/>
      <c r="BU90" s="56"/>
      <c r="BV90" s="56"/>
      <c r="BW90" s="56"/>
      <c r="BX90" s="56"/>
      <c r="BY90" s="56"/>
      <c r="BZ90" s="56"/>
      <c r="CA90" s="56"/>
      <c r="CB90" s="56"/>
      <c r="CC90" s="56"/>
      <c r="CD90" s="56"/>
      <c r="CE90" s="56"/>
      <c r="CF90" s="56"/>
      <c r="CG90" s="56"/>
      <c r="CH90" s="56"/>
      <c r="CI90" s="56"/>
    </row>
    <row r="91" spans="1:87" x14ac:dyDescent="0.25">
      <c r="A91" s="58"/>
      <c r="B91" s="56"/>
      <c r="C91" s="391"/>
      <c r="D91" s="392"/>
      <c r="E91" s="390"/>
      <c r="F91" s="380"/>
      <c r="G91" s="391"/>
      <c r="H91" s="393"/>
      <c r="I91" s="394"/>
      <c r="J91" s="395"/>
      <c r="K91" s="56"/>
      <c r="L91" s="56"/>
      <c r="M91" s="56"/>
      <c r="N91" s="56"/>
      <c r="O91" s="56"/>
      <c r="P91" s="56"/>
      <c r="Q91" s="56"/>
      <c r="R91" s="56"/>
      <c r="S91" s="56"/>
      <c r="T91" s="56"/>
      <c r="U91" s="56"/>
      <c r="V91" s="56"/>
      <c r="W91" s="56"/>
      <c r="X91" s="56"/>
      <c r="Y91" s="56"/>
      <c r="Z91" s="56"/>
      <c r="AA91" s="56"/>
      <c r="AB91" s="56"/>
      <c r="AC91" s="56"/>
      <c r="AD91" s="56"/>
      <c r="AE91" s="56"/>
      <c r="AF91" s="56"/>
      <c r="AG91" s="56"/>
      <c r="AH91" s="56"/>
      <c r="AI91" s="56"/>
      <c r="AJ91" s="56"/>
      <c r="AK91" s="56"/>
      <c r="AL91" s="56"/>
      <c r="AM91" s="56"/>
      <c r="AN91" s="56"/>
      <c r="AO91" s="56"/>
      <c r="AP91" s="56"/>
      <c r="AQ91" s="56"/>
      <c r="AR91" s="56"/>
      <c r="AS91" s="56"/>
      <c r="AT91" s="56"/>
      <c r="AU91" s="56"/>
      <c r="AV91" s="56"/>
      <c r="AW91" s="56"/>
      <c r="AX91" s="56"/>
      <c r="AY91" s="56"/>
      <c r="AZ91" s="56"/>
      <c r="BA91" s="56"/>
      <c r="BB91" s="56"/>
      <c r="BC91" s="56"/>
      <c r="BD91" s="56"/>
      <c r="BE91" s="56"/>
      <c r="BF91" s="56"/>
      <c r="BG91" s="56"/>
      <c r="BH91" s="56"/>
      <c r="BI91" s="56"/>
      <c r="BJ91" s="56"/>
      <c r="BK91" s="56"/>
      <c r="BL91" s="56"/>
      <c r="BM91" s="56"/>
      <c r="BN91" s="56"/>
      <c r="BO91" s="56"/>
      <c r="BP91" s="56"/>
      <c r="BQ91" s="56"/>
      <c r="BR91" s="56"/>
      <c r="BS91" s="56"/>
      <c r="BT91" s="56"/>
      <c r="BU91" s="56"/>
      <c r="BV91" s="56"/>
      <c r="BW91" s="56"/>
      <c r="BX91" s="56"/>
      <c r="BY91" s="56"/>
      <c r="BZ91" s="56"/>
      <c r="CA91" s="56"/>
      <c r="CB91" s="56"/>
      <c r="CC91" s="56"/>
      <c r="CD91" s="56"/>
      <c r="CE91" s="56"/>
      <c r="CF91" s="56"/>
      <c r="CG91" s="56"/>
      <c r="CH91" s="56"/>
      <c r="CI91" s="56"/>
    </row>
    <row r="92" spans="1:87" x14ac:dyDescent="0.25">
      <c r="A92" s="58"/>
      <c r="B92" s="56"/>
      <c r="C92" s="391"/>
      <c r="D92" s="392"/>
      <c r="E92" s="390"/>
      <c r="F92" s="380"/>
      <c r="G92" s="391"/>
      <c r="H92" s="393"/>
      <c r="I92" s="394"/>
      <c r="J92" s="395"/>
      <c r="K92" s="56"/>
      <c r="L92" s="56"/>
      <c r="M92" s="56"/>
      <c r="N92" s="56"/>
      <c r="O92" s="56"/>
      <c r="P92" s="56"/>
      <c r="Q92" s="56"/>
      <c r="R92" s="56"/>
      <c r="S92" s="56"/>
      <c r="T92" s="56"/>
      <c r="U92" s="56"/>
      <c r="V92" s="56"/>
      <c r="W92" s="56"/>
      <c r="X92" s="56"/>
      <c r="Y92" s="56"/>
      <c r="Z92" s="56"/>
      <c r="AA92" s="56"/>
      <c r="AB92" s="56"/>
      <c r="AC92" s="56"/>
      <c r="AD92" s="56"/>
      <c r="AE92" s="56"/>
      <c r="AF92" s="56"/>
      <c r="AG92" s="56"/>
      <c r="AH92" s="56"/>
      <c r="AI92" s="56"/>
      <c r="AJ92" s="56"/>
      <c r="AK92" s="56"/>
      <c r="AL92" s="56"/>
      <c r="AM92" s="56"/>
      <c r="AN92" s="56"/>
      <c r="AO92" s="56"/>
      <c r="AP92" s="56"/>
      <c r="AQ92" s="56"/>
      <c r="AR92" s="56"/>
      <c r="AS92" s="56"/>
      <c r="AT92" s="56"/>
      <c r="AU92" s="56"/>
      <c r="AV92" s="56"/>
      <c r="AW92" s="56"/>
      <c r="AX92" s="56"/>
      <c r="AY92" s="56"/>
      <c r="AZ92" s="56"/>
      <c r="BA92" s="56"/>
      <c r="BB92" s="56"/>
      <c r="BC92" s="56"/>
      <c r="BD92" s="56"/>
      <c r="BE92" s="56"/>
      <c r="BF92" s="56"/>
      <c r="BG92" s="56"/>
      <c r="BH92" s="56"/>
      <c r="BI92" s="56"/>
      <c r="BJ92" s="56"/>
      <c r="BK92" s="56"/>
      <c r="BL92" s="56"/>
      <c r="BM92" s="56"/>
      <c r="BN92" s="56"/>
      <c r="BO92" s="56"/>
      <c r="BP92" s="56"/>
      <c r="BQ92" s="56"/>
      <c r="BR92" s="56"/>
      <c r="BS92" s="56"/>
      <c r="BT92" s="56"/>
      <c r="BU92" s="56"/>
      <c r="BV92" s="56"/>
      <c r="BW92" s="56"/>
      <c r="BX92" s="56"/>
      <c r="BY92" s="56"/>
      <c r="BZ92" s="56"/>
      <c r="CA92" s="56"/>
      <c r="CB92" s="56"/>
      <c r="CC92" s="56"/>
      <c r="CD92" s="56"/>
      <c r="CE92" s="56"/>
      <c r="CF92" s="56"/>
      <c r="CG92" s="56"/>
      <c r="CH92" s="56"/>
      <c r="CI92" s="56"/>
    </row>
    <row r="93" spans="1:87" x14ac:dyDescent="0.25">
      <c r="A93" s="58"/>
      <c r="B93" s="56"/>
      <c r="C93" s="391"/>
      <c r="D93" s="392"/>
      <c r="E93" s="390"/>
      <c r="F93" s="380"/>
      <c r="G93" s="391"/>
      <c r="H93" s="393"/>
      <c r="I93" s="394"/>
      <c r="J93" s="395"/>
      <c r="K93" s="56"/>
      <c r="L93" s="56"/>
      <c r="M93" s="56"/>
      <c r="N93" s="56"/>
      <c r="O93" s="56"/>
      <c r="P93" s="56"/>
      <c r="Q93" s="56"/>
      <c r="R93" s="56"/>
      <c r="S93" s="56"/>
      <c r="T93" s="56"/>
      <c r="U93" s="56"/>
      <c r="V93" s="56"/>
      <c r="W93" s="56"/>
      <c r="X93" s="56"/>
      <c r="Y93" s="56"/>
      <c r="Z93" s="56"/>
      <c r="AA93" s="56"/>
      <c r="AB93" s="56"/>
      <c r="AC93" s="56"/>
      <c r="AD93" s="56"/>
      <c r="AE93" s="56"/>
      <c r="AF93" s="56"/>
      <c r="AG93" s="56"/>
      <c r="AH93" s="56"/>
      <c r="AI93" s="56"/>
      <c r="AJ93" s="56"/>
      <c r="AK93" s="56"/>
      <c r="AL93" s="56"/>
      <c r="AM93" s="56"/>
      <c r="AN93" s="56"/>
      <c r="AO93" s="56"/>
      <c r="AP93" s="56"/>
      <c r="AQ93" s="56"/>
      <c r="AR93" s="56"/>
      <c r="AS93" s="56"/>
      <c r="AT93" s="56"/>
      <c r="AU93" s="56"/>
      <c r="AV93" s="56"/>
      <c r="AW93" s="56"/>
      <c r="AX93" s="56"/>
      <c r="AY93" s="56"/>
      <c r="AZ93" s="56"/>
      <c r="BA93" s="56"/>
      <c r="BB93" s="56"/>
      <c r="BC93" s="56"/>
      <c r="BD93" s="56"/>
      <c r="BE93" s="56"/>
      <c r="BF93" s="56"/>
      <c r="BG93" s="56"/>
      <c r="BH93" s="56"/>
      <c r="BI93" s="56"/>
      <c r="BJ93" s="56"/>
      <c r="BK93" s="56"/>
      <c r="BL93" s="56"/>
      <c r="BM93" s="56"/>
      <c r="BN93" s="56"/>
      <c r="BO93" s="56"/>
      <c r="BP93" s="56"/>
      <c r="BQ93" s="56"/>
      <c r="BR93" s="56"/>
      <c r="BS93" s="56"/>
      <c r="BT93" s="56"/>
      <c r="BU93" s="56"/>
      <c r="BV93" s="56"/>
      <c r="BW93" s="56"/>
      <c r="BX93" s="56"/>
      <c r="BY93" s="56"/>
      <c r="BZ93" s="56"/>
      <c r="CA93" s="56"/>
      <c r="CB93" s="56"/>
      <c r="CC93" s="56"/>
      <c r="CD93" s="56"/>
      <c r="CE93" s="56"/>
      <c r="CF93" s="56"/>
      <c r="CG93" s="56"/>
      <c r="CH93" s="56"/>
      <c r="CI93" s="56"/>
    </row>
    <row r="94" spans="1:87" x14ac:dyDescent="0.25">
      <c r="A94" s="58"/>
      <c r="B94" s="56"/>
      <c r="C94" s="391"/>
      <c r="D94" s="392"/>
      <c r="E94" s="390"/>
      <c r="F94" s="380"/>
      <c r="G94" s="391"/>
      <c r="H94" s="393"/>
      <c r="I94" s="394"/>
      <c r="J94" s="395"/>
      <c r="K94" s="56"/>
      <c r="L94" s="56"/>
      <c r="M94" s="56"/>
      <c r="N94" s="56"/>
      <c r="O94" s="56"/>
      <c r="P94" s="56"/>
      <c r="Q94" s="56"/>
      <c r="R94" s="56"/>
      <c r="S94" s="56"/>
      <c r="T94" s="56"/>
      <c r="U94" s="56"/>
      <c r="V94" s="56"/>
      <c r="W94" s="56"/>
      <c r="X94" s="56"/>
      <c r="Y94" s="56"/>
      <c r="Z94" s="56"/>
      <c r="AA94" s="56"/>
      <c r="AB94" s="56"/>
      <c r="AC94" s="56"/>
      <c r="AD94" s="56"/>
      <c r="AE94" s="56"/>
      <c r="AF94" s="56"/>
      <c r="AG94" s="56"/>
      <c r="AH94" s="56"/>
      <c r="AI94" s="56"/>
      <c r="AJ94" s="56"/>
      <c r="AK94" s="56"/>
      <c r="AL94" s="56"/>
      <c r="AM94" s="56"/>
      <c r="AN94" s="56"/>
      <c r="AO94" s="56"/>
      <c r="AP94" s="56"/>
      <c r="AQ94" s="56"/>
      <c r="AR94" s="56"/>
      <c r="AS94" s="56"/>
      <c r="AT94" s="56"/>
      <c r="AU94" s="56"/>
      <c r="AV94" s="56"/>
      <c r="AW94" s="56"/>
      <c r="AX94" s="56"/>
      <c r="AY94" s="56"/>
      <c r="AZ94" s="56"/>
      <c r="BA94" s="56"/>
      <c r="BB94" s="56"/>
      <c r="BC94" s="56"/>
      <c r="BD94" s="56"/>
      <c r="BE94" s="56"/>
      <c r="BF94" s="56"/>
      <c r="BG94" s="56"/>
      <c r="BH94" s="56"/>
      <c r="BI94" s="56"/>
      <c r="BJ94" s="56"/>
      <c r="BK94" s="56"/>
      <c r="BL94" s="56"/>
      <c r="BM94" s="56"/>
      <c r="BN94" s="56"/>
      <c r="BO94" s="56"/>
      <c r="BP94" s="56"/>
      <c r="BQ94" s="56"/>
      <c r="BR94" s="56"/>
      <c r="BS94" s="56"/>
      <c r="BT94" s="56"/>
      <c r="BU94" s="56"/>
      <c r="BV94" s="56"/>
      <c r="BW94" s="56"/>
      <c r="BX94" s="56"/>
      <c r="BY94" s="56"/>
      <c r="BZ94" s="56"/>
      <c r="CA94" s="56"/>
      <c r="CB94" s="56"/>
      <c r="CC94" s="56"/>
      <c r="CD94" s="56"/>
      <c r="CE94" s="56"/>
      <c r="CF94" s="56"/>
      <c r="CG94" s="56"/>
      <c r="CH94" s="56"/>
      <c r="CI94" s="56"/>
    </row>
    <row r="95" spans="1:87" x14ac:dyDescent="0.25">
      <c r="A95" s="58"/>
      <c r="B95" s="56"/>
      <c r="C95" s="391"/>
      <c r="D95" s="392"/>
      <c r="E95" s="390"/>
      <c r="F95" s="380"/>
      <c r="G95" s="391"/>
      <c r="H95" s="393"/>
      <c r="I95" s="394"/>
      <c r="J95" s="395"/>
      <c r="K95" s="56"/>
      <c r="L95" s="56"/>
      <c r="M95" s="56"/>
      <c r="N95" s="56"/>
      <c r="O95" s="56"/>
      <c r="P95" s="56"/>
      <c r="Q95" s="56"/>
      <c r="R95" s="56"/>
      <c r="S95" s="56"/>
      <c r="T95" s="56"/>
      <c r="U95" s="56"/>
      <c r="V95" s="56"/>
      <c r="W95" s="56"/>
      <c r="X95" s="56"/>
      <c r="Y95" s="56"/>
      <c r="Z95" s="56"/>
      <c r="AA95" s="56"/>
      <c r="AB95" s="56"/>
      <c r="AC95" s="56"/>
      <c r="AD95" s="56"/>
      <c r="AE95" s="56"/>
      <c r="AF95" s="56"/>
      <c r="AG95" s="56"/>
      <c r="AH95" s="56"/>
      <c r="AI95" s="56"/>
      <c r="AJ95" s="56"/>
      <c r="AK95" s="56"/>
      <c r="AL95" s="56"/>
      <c r="AM95" s="56"/>
      <c r="AN95" s="56"/>
      <c r="AO95" s="56"/>
      <c r="AP95" s="56"/>
      <c r="AQ95" s="56"/>
      <c r="AR95" s="56"/>
      <c r="AS95" s="56"/>
      <c r="AT95" s="56"/>
      <c r="AU95" s="56"/>
      <c r="AV95" s="56"/>
      <c r="AW95" s="56"/>
      <c r="AX95" s="56"/>
      <c r="AY95" s="56"/>
      <c r="AZ95" s="56"/>
      <c r="BA95" s="56"/>
      <c r="BB95" s="56"/>
      <c r="BC95" s="56"/>
      <c r="BD95" s="56"/>
      <c r="BE95" s="56"/>
      <c r="BF95" s="56"/>
      <c r="BG95" s="56"/>
      <c r="BH95" s="56"/>
      <c r="BI95" s="56"/>
      <c r="BJ95" s="56"/>
      <c r="BK95" s="56"/>
      <c r="BL95" s="56"/>
      <c r="BM95" s="56"/>
      <c r="BN95" s="56"/>
      <c r="BO95" s="56"/>
      <c r="BP95" s="56"/>
      <c r="BQ95" s="56"/>
      <c r="BR95" s="56"/>
      <c r="BS95" s="56"/>
      <c r="BT95" s="56"/>
      <c r="BU95" s="56"/>
      <c r="BV95" s="56"/>
      <c r="BW95" s="56"/>
      <c r="BX95" s="56"/>
      <c r="BY95" s="56"/>
      <c r="BZ95" s="56"/>
      <c r="CA95" s="56"/>
      <c r="CB95" s="56"/>
      <c r="CC95" s="56"/>
      <c r="CD95" s="56"/>
      <c r="CE95" s="56"/>
      <c r="CF95" s="56"/>
      <c r="CG95" s="56"/>
      <c r="CH95" s="56"/>
      <c r="CI95" s="56"/>
    </row>
    <row r="96" spans="1:87" x14ac:dyDescent="0.25">
      <c r="A96" s="58"/>
      <c r="B96" s="56"/>
      <c r="C96" s="391"/>
      <c r="D96" s="392"/>
      <c r="E96" s="390"/>
      <c r="F96" s="380"/>
      <c r="G96" s="391"/>
      <c r="H96" s="393"/>
      <c r="I96" s="394"/>
      <c r="J96" s="395"/>
      <c r="K96" s="56"/>
      <c r="L96" s="56"/>
      <c r="M96" s="56"/>
      <c r="N96" s="56"/>
      <c r="O96" s="56"/>
      <c r="P96" s="56"/>
      <c r="Q96" s="56"/>
      <c r="R96" s="56"/>
      <c r="S96" s="56"/>
      <c r="T96" s="56"/>
      <c r="U96" s="56"/>
      <c r="V96" s="56"/>
      <c r="W96" s="56"/>
      <c r="X96" s="56"/>
      <c r="Y96" s="56"/>
      <c r="Z96" s="56"/>
      <c r="AA96" s="56"/>
      <c r="AB96" s="56"/>
      <c r="AC96" s="56"/>
      <c r="AD96" s="56"/>
      <c r="AE96" s="56"/>
      <c r="AF96" s="56"/>
      <c r="AG96" s="56"/>
      <c r="AH96" s="56"/>
      <c r="AI96" s="56"/>
      <c r="AJ96" s="56"/>
      <c r="AK96" s="56"/>
      <c r="AL96" s="56"/>
      <c r="AM96" s="56"/>
      <c r="AN96" s="56"/>
      <c r="AO96" s="56"/>
      <c r="AP96" s="56"/>
      <c r="AQ96" s="56"/>
      <c r="AR96" s="56"/>
      <c r="AS96" s="56"/>
      <c r="AT96" s="56"/>
      <c r="AU96" s="56"/>
      <c r="AV96" s="56"/>
      <c r="AW96" s="56"/>
      <c r="AX96" s="56"/>
      <c r="AY96" s="56"/>
      <c r="AZ96" s="56"/>
      <c r="BA96" s="56"/>
      <c r="BB96" s="56"/>
      <c r="BC96" s="56"/>
      <c r="BD96" s="56"/>
      <c r="BE96" s="56"/>
      <c r="BF96" s="56"/>
      <c r="BG96" s="56"/>
      <c r="BH96" s="56"/>
      <c r="BI96" s="56"/>
      <c r="BJ96" s="56"/>
      <c r="BK96" s="56"/>
      <c r="BL96" s="56"/>
      <c r="BM96" s="56"/>
      <c r="BN96" s="56"/>
      <c r="BO96" s="56"/>
      <c r="BP96" s="56"/>
      <c r="BQ96" s="56"/>
      <c r="BR96" s="56"/>
      <c r="BS96" s="56"/>
      <c r="BT96" s="56"/>
      <c r="BU96" s="56"/>
      <c r="BV96" s="56"/>
      <c r="BW96" s="56"/>
      <c r="BX96" s="56"/>
      <c r="BY96" s="56"/>
      <c r="BZ96" s="56"/>
      <c r="CA96" s="56"/>
      <c r="CB96" s="56"/>
      <c r="CC96" s="56"/>
      <c r="CD96" s="56"/>
      <c r="CE96" s="56"/>
      <c r="CF96" s="56"/>
      <c r="CG96" s="56"/>
      <c r="CH96" s="56"/>
      <c r="CI96" s="56"/>
    </row>
    <row r="97" spans="1:87" x14ac:dyDescent="0.25">
      <c r="A97" s="58"/>
      <c r="B97" s="56"/>
      <c r="C97" s="391"/>
      <c r="D97" s="392"/>
      <c r="E97" s="390"/>
      <c r="F97" s="380"/>
      <c r="G97" s="391"/>
      <c r="H97" s="393"/>
      <c r="I97" s="394"/>
      <c r="J97" s="395"/>
      <c r="K97" s="56"/>
      <c r="L97" s="56"/>
      <c r="M97" s="56"/>
      <c r="N97" s="56"/>
      <c r="O97" s="56"/>
      <c r="P97" s="56"/>
      <c r="Q97" s="56"/>
      <c r="R97" s="56"/>
      <c r="S97" s="56"/>
      <c r="T97" s="56"/>
      <c r="U97" s="56"/>
      <c r="V97" s="56"/>
      <c r="W97" s="56"/>
      <c r="X97" s="56"/>
      <c r="Y97" s="56"/>
      <c r="Z97" s="56"/>
      <c r="AA97" s="56"/>
      <c r="AB97" s="56"/>
      <c r="AC97" s="56"/>
      <c r="AD97" s="56"/>
      <c r="AE97" s="56"/>
      <c r="AF97" s="56"/>
      <c r="AG97" s="56"/>
      <c r="AH97" s="56"/>
      <c r="AI97" s="56"/>
      <c r="AJ97" s="56"/>
      <c r="AK97" s="56"/>
      <c r="AL97" s="56"/>
      <c r="AM97" s="56"/>
      <c r="AN97" s="56"/>
      <c r="AO97" s="56"/>
      <c r="AP97" s="56"/>
      <c r="AQ97" s="56"/>
      <c r="AR97" s="56"/>
      <c r="AS97" s="56"/>
      <c r="AT97" s="56"/>
      <c r="AU97" s="56"/>
      <c r="AV97" s="56"/>
      <c r="AW97" s="56"/>
      <c r="AX97" s="56"/>
      <c r="AY97" s="56"/>
      <c r="AZ97" s="56"/>
      <c r="BA97" s="56"/>
      <c r="BB97" s="56"/>
      <c r="BC97" s="56"/>
      <c r="BD97" s="56"/>
      <c r="BE97" s="56"/>
      <c r="BF97" s="56"/>
      <c r="BG97" s="56"/>
      <c r="BH97" s="56"/>
      <c r="BI97" s="56"/>
      <c r="BJ97" s="56"/>
      <c r="BK97" s="56"/>
      <c r="BL97" s="56"/>
      <c r="BM97" s="56"/>
      <c r="BN97" s="56"/>
      <c r="BO97" s="56"/>
      <c r="BP97" s="56"/>
      <c r="BQ97" s="56"/>
      <c r="BR97" s="56"/>
      <c r="BS97" s="56"/>
      <c r="BT97" s="56"/>
      <c r="BU97" s="56"/>
      <c r="BV97" s="56"/>
      <c r="BW97" s="56"/>
      <c r="BX97" s="56"/>
      <c r="BY97" s="56"/>
      <c r="BZ97" s="56"/>
      <c r="CA97" s="56"/>
      <c r="CB97" s="56"/>
      <c r="CC97" s="56"/>
      <c r="CD97" s="56"/>
      <c r="CE97" s="56"/>
      <c r="CF97" s="56"/>
      <c r="CG97" s="56"/>
      <c r="CH97" s="56"/>
      <c r="CI97" s="56"/>
    </row>
    <row r="98" spans="1:87" x14ac:dyDescent="0.25">
      <c r="A98" s="58"/>
      <c r="B98" s="56"/>
      <c r="C98" s="391"/>
      <c r="D98" s="392"/>
      <c r="E98" s="390"/>
      <c r="F98" s="380"/>
      <c r="G98" s="391"/>
      <c r="H98" s="393"/>
      <c r="I98" s="394"/>
      <c r="J98" s="395"/>
      <c r="K98" s="56"/>
      <c r="L98" s="56"/>
      <c r="M98" s="56"/>
      <c r="N98" s="56"/>
      <c r="O98" s="56"/>
      <c r="P98" s="56"/>
      <c r="Q98" s="56"/>
      <c r="R98" s="56"/>
      <c r="S98" s="56"/>
      <c r="T98" s="56"/>
      <c r="U98" s="56"/>
      <c r="V98" s="56"/>
      <c r="W98" s="56"/>
      <c r="X98" s="56"/>
      <c r="Y98" s="56"/>
      <c r="Z98" s="56"/>
      <c r="AA98" s="56"/>
      <c r="AB98" s="56"/>
      <c r="AC98" s="56"/>
      <c r="AD98" s="56"/>
      <c r="AE98" s="56"/>
      <c r="AF98" s="56"/>
      <c r="AG98" s="56"/>
      <c r="AH98" s="56"/>
      <c r="AI98" s="56"/>
      <c r="AJ98" s="56"/>
      <c r="AK98" s="56"/>
      <c r="AL98" s="56"/>
      <c r="AM98" s="56"/>
      <c r="AN98" s="56"/>
      <c r="AO98" s="56"/>
      <c r="AP98" s="56"/>
      <c r="AQ98" s="56"/>
      <c r="AR98" s="56"/>
      <c r="AS98" s="56"/>
      <c r="AT98" s="56"/>
      <c r="AU98" s="56"/>
      <c r="AV98" s="56"/>
      <c r="AW98" s="56"/>
      <c r="AX98" s="56"/>
      <c r="AY98" s="56"/>
      <c r="AZ98" s="56"/>
      <c r="BA98" s="56"/>
      <c r="BB98" s="56"/>
      <c r="BC98" s="56"/>
      <c r="BD98" s="56"/>
      <c r="BE98" s="56"/>
      <c r="BF98" s="56"/>
      <c r="BG98" s="56"/>
      <c r="BH98" s="56"/>
      <c r="BI98" s="56"/>
      <c r="BJ98" s="56"/>
      <c r="BK98" s="56"/>
      <c r="BL98" s="56"/>
      <c r="BM98" s="56"/>
      <c r="BN98" s="56"/>
      <c r="BO98" s="56"/>
      <c r="BP98" s="56"/>
      <c r="BQ98" s="56"/>
      <c r="BR98" s="56"/>
      <c r="BS98" s="56"/>
      <c r="BT98" s="56"/>
      <c r="BU98" s="56"/>
      <c r="BV98" s="56"/>
      <c r="BW98" s="56"/>
      <c r="BX98" s="56"/>
      <c r="BY98" s="56"/>
      <c r="BZ98" s="56"/>
      <c r="CA98" s="56"/>
      <c r="CB98" s="56"/>
      <c r="CC98" s="56"/>
      <c r="CD98" s="56"/>
      <c r="CE98" s="56"/>
      <c r="CF98" s="56"/>
      <c r="CG98" s="56"/>
      <c r="CH98" s="56"/>
      <c r="CI98" s="56"/>
    </row>
    <row r="99" spans="1:87" x14ac:dyDescent="0.25">
      <c r="A99" s="58"/>
      <c r="B99" s="56"/>
      <c r="C99" s="391"/>
      <c r="D99" s="392"/>
      <c r="E99" s="390"/>
      <c r="F99" s="380"/>
      <c r="G99" s="391"/>
      <c r="H99" s="393"/>
      <c r="I99" s="394"/>
      <c r="J99" s="395"/>
      <c r="K99" s="56"/>
      <c r="L99" s="56"/>
      <c r="M99" s="56"/>
      <c r="N99" s="56"/>
      <c r="O99" s="56"/>
      <c r="P99" s="56"/>
      <c r="Q99" s="56"/>
      <c r="R99" s="56"/>
      <c r="S99" s="56"/>
      <c r="T99" s="56"/>
      <c r="U99" s="56"/>
      <c r="V99" s="56"/>
      <c r="W99" s="56"/>
      <c r="X99" s="56"/>
      <c r="Y99" s="56"/>
      <c r="Z99" s="56"/>
      <c r="AA99" s="56"/>
      <c r="AB99" s="56"/>
      <c r="AC99" s="56"/>
      <c r="AD99" s="56"/>
      <c r="AE99" s="56"/>
      <c r="AF99" s="56"/>
      <c r="AG99" s="56"/>
      <c r="AH99" s="56"/>
      <c r="AI99" s="56"/>
      <c r="AJ99" s="56"/>
      <c r="AK99" s="56"/>
      <c r="AL99" s="56"/>
      <c r="AM99" s="56"/>
      <c r="AN99" s="56"/>
      <c r="AO99" s="56"/>
      <c r="AP99" s="56"/>
      <c r="AQ99" s="56"/>
      <c r="AR99" s="56"/>
      <c r="AS99" s="56"/>
      <c r="AT99" s="56"/>
      <c r="AU99" s="56"/>
      <c r="AV99" s="56"/>
      <c r="AW99" s="56"/>
      <c r="AX99" s="56"/>
      <c r="AY99" s="56"/>
      <c r="AZ99" s="56"/>
      <c r="BA99" s="56"/>
      <c r="BB99" s="56"/>
      <c r="BC99" s="56"/>
      <c r="BD99" s="56"/>
      <c r="BE99" s="56"/>
      <c r="BF99" s="56"/>
      <c r="BG99" s="56"/>
      <c r="BH99" s="56"/>
      <c r="BI99" s="56"/>
      <c r="BJ99" s="56"/>
      <c r="BK99" s="56"/>
      <c r="BL99" s="56"/>
      <c r="BM99" s="56"/>
      <c r="BN99" s="56"/>
      <c r="BO99" s="56"/>
      <c r="BP99" s="56"/>
      <c r="BQ99" s="56"/>
      <c r="BR99" s="56"/>
      <c r="BS99" s="56"/>
      <c r="BT99" s="56"/>
      <c r="BU99" s="56"/>
      <c r="BV99" s="56"/>
      <c r="BW99" s="56"/>
      <c r="BX99" s="56"/>
      <c r="BY99" s="56"/>
      <c r="BZ99" s="56"/>
      <c r="CA99" s="56"/>
      <c r="CB99" s="56"/>
      <c r="CC99" s="56"/>
      <c r="CD99" s="56"/>
      <c r="CE99" s="56"/>
      <c r="CF99" s="56"/>
      <c r="CG99" s="56"/>
      <c r="CH99" s="56"/>
      <c r="CI99" s="56"/>
    </row>
    <row r="100" spans="1:87" x14ac:dyDescent="0.25">
      <c r="A100" s="58"/>
      <c r="B100" s="56"/>
      <c r="C100" s="391"/>
      <c r="D100" s="392"/>
      <c r="E100" s="390"/>
      <c r="F100" s="380"/>
      <c r="G100" s="391"/>
      <c r="H100" s="393"/>
      <c r="I100" s="394"/>
      <c r="J100" s="395"/>
      <c r="K100" s="56"/>
      <c r="L100" s="56"/>
      <c r="M100" s="56"/>
      <c r="N100" s="56"/>
      <c r="O100" s="56"/>
      <c r="P100" s="56"/>
      <c r="Q100" s="56"/>
      <c r="R100" s="56"/>
      <c r="S100" s="56"/>
      <c r="T100" s="56"/>
      <c r="U100" s="56"/>
      <c r="V100" s="56"/>
      <c r="W100" s="56"/>
      <c r="X100" s="56"/>
      <c r="Y100" s="56"/>
      <c r="Z100" s="56"/>
      <c r="AA100" s="56"/>
      <c r="AB100" s="56"/>
      <c r="AC100" s="56"/>
      <c r="AD100" s="56"/>
      <c r="AE100" s="56"/>
      <c r="AF100" s="56"/>
      <c r="AG100" s="56"/>
      <c r="AH100" s="56"/>
      <c r="AI100" s="56"/>
      <c r="AJ100" s="56"/>
      <c r="AK100" s="56"/>
      <c r="AL100" s="56"/>
      <c r="AM100" s="56"/>
      <c r="AN100" s="56"/>
      <c r="AO100" s="56"/>
      <c r="AP100" s="56"/>
      <c r="AQ100" s="56"/>
      <c r="AR100" s="56"/>
      <c r="AS100" s="56"/>
      <c r="AT100" s="56"/>
      <c r="AU100" s="56"/>
      <c r="AV100" s="56"/>
      <c r="AW100" s="56"/>
      <c r="AX100" s="56"/>
      <c r="AY100" s="56"/>
      <c r="AZ100" s="56"/>
      <c r="BA100" s="56"/>
      <c r="BB100" s="56"/>
      <c r="BC100" s="56"/>
      <c r="BD100" s="56"/>
      <c r="BE100" s="56"/>
      <c r="BF100" s="56"/>
      <c r="BG100" s="56"/>
      <c r="BH100" s="56"/>
      <c r="BI100" s="56"/>
      <c r="BJ100" s="56"/>
      <c r="BK100" s="56"/>
      <c r="BL100" s="56"/>
      <c r="BM100" s="56"/>
      <c r="BN100" s="56"/>
      <c r="BO100" s="56"/>
      <c r="BP100" s="56"/>
      <c r="BQ100" s="56"/>
      <c r="BR100" s="56"/>
      <c r="BS100" s="56"/>
      <c r="BT100" s="56"/>
      <c r="BU100" s="56"/>
      <c r="BV100" s="56"/>
      <c r="BW100" s="56"/>
      <c r="BX100" s="56"/>
      <c r="BY100" s="56"/>
      <c r="BZ100" s="56"/>
      <c r="CA100" s="56"/>
      <c r="CB100" s="56"/>
      <c r="CC100" s="56"/>
      <c r="CD100" s="56"/>
      <c r="CE100" s="56"/>
      <c r="CF100" s="56"/>
      <c r="CG100" s="56"/>
      <c r="CH100" s="56"/>
      <c r="CI100" s="56"/>
    </row>
    <row r="101" spans="1:87" x14ac:dyDescent="0.25">
      <c r="A101" s="58"/>
      <c r="B101" s="56"/>
      <c r="C101" s="391"/>
      <c r="D101" s="392"/>
      <c r="E101" s="390"/>
      <c r="F101" s="380"/>
      <c r="G101" s="391"/>
      <c r="H101" s="393"/>
      <c r="I101" s="394"/>
      <c r="J101" s="395"/>
      <c r="K101" s="56"/>
      <c r="L101" s="56"/>
      <c r="M101" s="56"/>
      <c r="N101" s="56"/>
      <c r="O101" s="56"/>
      <c r="P101" s="56"/>
      <c r="Q101" s="56"/>
      <c r="R101" s="56"/>
      <c r="S101" s="56"/>
      <c r="T101" s="56"/>
      <c r="U101" s="56"/>
      <c r="V101" s="56"/>
      <c r="W101" s="56"/>
      <c r="X101" s="56"/>
      <c r="Y101" s="56"/>
      <c r="Z101" s="56"/>
      <c r="AA101" s="56"/>
      <c r="AB101" s="56"/>
      <c r="AC101" s="56"/>
      <c r="AD101" s="56"/>
      <c r="AE101" s="56"/>
      <c r="AF101" s="56"/>
      <c r="AG101" s="56"/>
      <c r="AH101" s="56"/>
      <c r="AI101" s="56"/>
      <c r="AJ101" s="56"/>
      <c r="AK101" s="56"/>
      <c r="AL101" s="56"/>
      <c r="AM101" s="56"/>
      <c r="AN101" s="56"/>
      <c r="AO101" s="56"/>
      <c r="AP101" s="56"/>
      <c r="AQ101" s="56"/>
      <c r="AR101" s="56"/>
      <c r="AS101" s="56"/>
      <c r="AT101" s="56"/>
      <c r="AU101" s="56"/>
      <c r="AV101" s="56"/>
      <c r="AW101" s="56"/>
      <c r="AX101" s="56"/>
      <c r="AY101" s="56"/>
      <c r="AZ101" s="56"/>
      <c r="BA101" s="56"/>
      <c r="BB101" s="56"/>
      <c r="BC101" s="56"/>
      <c r="BD101" s="56"/>
      <c r="BE101" s="56"/>
      <c r="BF101" s="56"/>
      <c r="BG101" s="56"/>
      <c r="BH101" s="56"/>
      <c r="BI101" s="56"/>
      <c r="BJ101" s="56"/>
      <c r="BK101" s="56"/>
      <c r="BL101" s="56"/>
      <c r="BM101" s="56"/>
      <c r="BN101" s="56"/>
      <c r="BO101" s="56"/>
      <c r="BP101" s="56"/>
      <c r="BQ101" s="56"/>
      <c r="BR101" s="56"/>
      <c r="BS101" s="56"/>
      <c r="BT101" s="56"/>
      <c r="BU101" s="56"/>
      <c r="BV101" s="56"/>
      <c r="BW101" s="56"/>
      <c r="BX101" s="56"/>
      <c r="BY101" s="56"/>
      <c r="BZ101" s="56"/>
      <c r="CA101" s="56"/>
      <c r="CB101" s="56"/>
      <c r="CC101" s="56"/>
      <c r="CD101" s="56"/>
      <c r="CE101" s="56"/>
      <c r="CF101" s="56"/>
      <c r="CG101" s="56"/>
      <c r="CH101" s="56"/>
      <c r="CI101" s="56"/>
    </row>
    <row r="102" spans="1:87" x14ac:dyDescent="0.25">
      <c r="A102" s="58"/>
      <c r="B102" s="56"/>
      <c r="C102" s="391"/>
      <c r="D102" s="392"/>
      <c r="E102" s="390"/>
      <c r="F102" s="380"/>
      <c r="G102" s="391"/>
      <c r="H102" s="393"/>
      <c r="I102" s="394"/>
      <c r="J102" s="395"/>
      <c r="K102" s="56"/>
      <c r="L102" s="56"/>
      <c r="M102" s="56"/>
      <c r="N102" s="56"/>
      <c r="O102" s="56"/>
      <c r="P102" s="56"/>
      <c r="Q102" s="56"/>
      <c r="R102" s="56"/>
      <c r="S102" s="56"/>
      <c r="T102" s="56"/>
      <c r="U102" s="56"/>
      <c r="V102" s="56"/>
      <c r="W102" s="56"/>
      <c r="X102" s="56"/>
      <c r="Y102" s="56"/>
      <c r="Z102" s="56"/>
      <c r="AA102" s="56"/>
      <c r="AB102" s="56"/>
      <c r="AC102" s="56"/>
      <c r="AD102" s="56"/>
      <c r="AE102" s="56"/>
      <c r="AF102" s="56"/>
      <c r="AG102" s="56"/>
      <c r="AH102" s="56"/>
      <c r="AI102" s="56"/>
      <c r="AJ102" s="56"/>
      <c r="AK102" s="56"/>
      <c r="AL102" s="56"/>
      <c r="AM102" s="56"/>
      <c r="AN102" s="56"/>
      <c r="AO102" s="56"/>
      <c r="AP102" s="56"/>
      <c r="AQ102" s="56"/>
      <c r="AR102" s="56"/>
      <c r="AS102" s="56"/>
      <c r="AT102" s="56"/>
      <c r="AU102" s="56"/>
      <c r="AV102" s="56"/>
      <c r="AW102" s="56"/>
      <c r="AX102" s="56"/>
      <c r="AY102" s="56"/>
      <c r="AZ102" s="56"/>
      <c r="BA102" s="56"/>
      <c r="BB102" s="56"/>
      <c r="BC102" s="56"/>
      <c r="BD102" s="56"/>
      <c r="BE102" s="56"/>
      <c r="BF102" s="56"/>
      <c r="BG102" s="56"/>
      <c r="BH102" s="56"/>
      <c r="BI102" s="56"/>
      <c r="BJ102" s="56"/>
      <c r="BK102" s="56"/>
      <c r="BL102" s="56"/>
      <c r="BM102" s="56"/>
      <c r="BN102" s="56"/>
      <c r="BO102" s="56"/>
      <c r="BP102" s="56"/>
      <c r="BQ102" s="56"/>
      <c r="BR102" s="56"/>
      <c r="BS102" s="56"/>
      <c r="BT102" s="56"/>
      <c r="BU102" s="56"/>
      <c r="BV102" s="56"/>
      <c r="BW102" s="56"/>
      <c r="BX102" s="56"/>
      <c r="BY102" s="56"/>
      <c r="BZ102" s="56"/>
      <c r="CA102" s="56"/>
      <c r="CB102" s="56"/>
      <c r="CC102" s="56"/>
      <c r="CD102" s="56"/>
      <c r="CE102" s="56"/>
      <c r="CF102" s="56"/>
      <c r="CG102" s="56"/>
      <c r="CH102" s="56"/>
      <c r="CI102" s="56"/>
    </row>
    <row r="103" spans="1:87" x14ac:dyDescent="0.25">
      <c r="A103" s="58"/>
      <c r="B103" s="56"/>
      <c r="C103" s="391"/>
      <c r="D103" s="392"/>
      <c r="E103" s="390"/>
      <c r="F103" s="380"/>
      <c r="G103" s="391"/>
      <c r="H103" s="393"/>
      <c r="I103" s="394"/>
      <c r="J103" s="395"/>
      <c r="K103" s="56"/>
      <c r="L103" s="56"/>
      <c r="M103" s="56"/>
      <c r="N103" s="56"/>
      <c r="O103" s="56"/>
      <c r="P103" s="56"/>
      <c r="Q103" s="56"/>
      <c r="R103" s="56"/>
      <c r="S103" s="56"/>
      <c r="T103" s="56"/>
      <c r="U103" s="56"/>
      <c r="V103" s="56"/>
      <c r="W103" s="56"/>
      <c r="X103" s="56"/>
      <c r="Y103" s="56"/>
      <c r="Z103" s="56"/>
      <c r="AA103" s="56"/>
      <c r="AB103" s="56"/>
      <c r="AC103" s="56"/>
      <c r="AD103" s="56"/>
      <c r="AE103" s="56"/>
      <c r="AF103" s="56"/>
      <c r="AG103" s="56"/>
      <c r="AH103" s="56"/>
      <c r="AI103" s="56"/>
      <c r="AJ103" s="56"/>
      <c r="AK103" s="56"/>
      <c r="AL103" s="56"/>
      <c r="AM103" s="56"/>
      <c r="AN103" s="56"/>
      <c r="AO103" s="56"/>
      <c r="AP103" s="56"/>
      <c r="AQ103" s="56"/>
      <c r="AR103" s="56"/>
      <c r="AS103" s="56"/>
      <c r="AT103" s="56"/>
      <c r="AU103" s="56"/>
      <c r="AV103" s="56"/>
      <c r="AW103" s="56"/>
      <c r="AX103" s="56"/>
      <c r="AY103" s="56"/>
      <c r="AZ103" s="56"/>
      <c r="BA103" s="56"/>
      <c r="BB103" s="56"/>
      <c r="BC103" s="56"/>
      <c r="BD103" s="56"/>
      <c r="BE103" s="56"/>
      <c r="BF103" s="56"/>
      <c r="BG103" s="56"/>
      <c r="BH103" s="56"/>
      <c r="BI103" s="56"/>
      <c r="BJ103" s="56"/>
      <c r="BK103" s="56"/>
      <c r="BL103" s="56"/>
      <c r="BM103" s="56"/>
      <c r="BN103" s="56"/>
      <c r="BO103" s="56"/>
      <c r="BP103" s="56"/>
      <c r="BQ103" s="56"/>
      <c r="BR103" s="56"/>
      <c r="BS103" s="56"/>
      <c r="BT103" s="56"/>
      <c r="BU103" s="56"/>
      <c r="BV103" s="56"/>
      <c r="BW103" s="56"/>
      <c r="BX103" s="56"/>
      <c r="BY103" s="56"/>
      <c r="BZ103" s="56"/>
      <c r="CA103" s="56"/>
      <c r="CB103" s="56"/>
      <c r="CC103" s="56"/>
      <c r="CD103" s="56"/>
      <c r="CE103" s="56"/>
      <c r="CF103" s="56"/>
      <c r="CG103" s="56"/>
      <c r="CH103" s="56"/>
      <c r="CI103" s="56"/>
    </row>
    <row r="104" spans="1:87" x14ac:dyDescent="0.25">
      <c r="A104" s="58"/>
      <c r="B104" s="56"/>
      <c r="C104" s="391"/>
      <c r="D104" s="392"/>
      <c r="E104" s="390"/>
      <c r="F104" s="380"/>
      <c r="G104" s="391"/>
      <c r="H104" s="393"/>
      <c r="I104" s="394"/>
      <c r="J104" s="395"/>
      <c r="K104" s="56"/>
      <c r="L104" s="56"/>
      <c r="M104" s="56"/>
      <c r="N104" s="56"/>
      <c r="O104" s="56"/>
      <c r="P104" s="56"/>
      <c r="Q104" s="56"/>
      <c r="R104" s="56"/>
      <c r="S104" s="56"/>
      <c r="T104" s="56"/>
      <c r="U104" s="56"/>
      <c r="V104" s="56"/>
      <c r="W104" s="56"/>
      <c r="X104" s="56"/>
      <c r="Y104" s="56"/>
      <c r="Z104" s="56"/>
      <c r="AA104" s="56"/>
      <c r="AB104" s="56"/>
      <c r="AC104" s="56"/>
      <c r="AD104" s="56"/>
      <c r="AE104" s="56"/>
      <c r="AF104" s="56"/>
      <c r="AG104" s="56"/>
      <c r="AH104" s="56"/>
      <c r="AI104" s="56"/>
      <c r="AJ104" s="56"/>
      <c r="AK104" s="56"/>
      <c r="AL104" s="56"/>
      <c r="AM104" s="56"/>
      <c r="AN104" s="56"/>
      <c r="AO104" s="56"/>
      <c r="AP104" s="56"/>
      <c r="AQ104" s="56"/>
      <c r="AR104" s="56"/>
      <c r="AS104" s="56"/>
      <c r="AT104" s="56"/>
      <c r="AU104" s="56"/>
      <c r="AV104" s="56"/>
      <c r="AW104" s="56"/>
      <c r="AX104" s="56"/>
      <c r="AY104" s="56"/>
      <c r="AZ104" s="56"/>
      <c r="BA104" s="56"/>
      <c r="BB104" s="56"/>
      <c r="BC104" s="56"/>
      <c r="BD104" s="56"/>
      <c r="BE104" s="56"/>
      <c r="BF104" s="56"/>
      <c r="BG104" s="56"/>
      <c r="BH104" s="56"/>
      <c r="BI104" s="56"/>
      <c r="BJ104" s="56"/>
      <c r="BK104" s="56"/>
      <c r="BL104" s="56"/>
      <c r="BM104" s="56"/>
      <c r="BN104" s="56"/>
      <c r="BO104" s="56"/>
      <c r="BP104" s="56"/>
      <c r="BQ104" s="56"/>
      <c r="BR104" s="56"/>
      <c r="BS104" s="56"/>
      <c r="BT104" s="56"/>
      <c r="BU104" s="56"/>
      <c r="BV104" s="56"/>
      <c r="BW104" s="56"/>
      <c r="BX104" s="56"/>
      <c r="BY104" s="56"/>
      <c r="BZ104" s="56"/>
      <c r="CA104" s="56"/>
      <c r="CB104" s="56"/>
      <c r="CC104" s="56"/>
      <c r="CD104" s="56"/>
      <c r="CE104" s="56"/>
      <c r="CF104" s="56"/>
      <c r="CG104" s="56"/>
      <c r="CH104" s="56"/>
      <c r="CI104" s="56"/>
    </row>
    <row r="105" spans="1:87" x14ac:dyDescent="0.25">
      <c r="A105" s="58"/>
      <c r="B105" s="56"/>
      <c r="C105" s="391"/>
      <c r="D105" s="392"/>
      <c r="E105" s="390"/>
      <c r="F105" s="380"/>
      <c r="G105" s="391"/>
      <c r="H105" s="393"/>
      <c r="I105" s="394"/>
      <c r="J105" s="395"/>
      <c r="K105" s="56"/>
      <c r="L105" s="56"/>
      <c r="M105" s="56"/>
      <c r="N105" s="56"/>
      <c r="O105" s="56"/>
      <c r="P105" s="56"/>
      <c r="Q105" s="56"/>
      <c r="R105" s="56"/>
      <c r="S105" s="56"/>
      <c r="T105" s="56"/>
      <c r="U105" s="56"/>
      <c r="V105" s="56"/>
      <c r="W105" s="56"/>
      <c r="X105" s="56"/>
      <c r="Y105" s="56"/>
      <c r="Z105" s="56"/>
      <c r="AA105" s="56"/>
      <c r="AB105" s="56"/>
      <c r="AC105" s="56"/>
      <c r="AD105" s="56"/>
      <c r="AE105" s="56"/>
      <c r="AF105" s="56"/>
      <c r="AG105" s="56"/>
      <c r="AH105" s="56"/>
      <c r="AI105" s="56"/>
      <c r="AJ105" s="56"/>
      <c r="AK105" s="56"/>
      <c r="AL105" s="56"/>
      <c r="AM105" s="56"/>
      <c r="AN105" s="56"/>
      <c r="AO105" s="56"/>
      <c r="AP105" s="56"/>
      <c r="AQ105" s="56"/>
      <c r="AR105" s="56"/>
      <c r="AS105" s="56"/>
      <c r="AT105" s="56"/>
      <c r="AU105" s="56"/>
      <c r="AV105" s="56"/>
      <c r="AW105" s="56"/>
      <c r="AX105" s="56"/>
      <c r="AY105" s="56"/>
      <c r="AZ105" s="56"/>
      <c r="BA105" s="56"/>
      <c r="BB105" s="56"/>
      <c r="BC105" s="56"/>
      <c r="BD105" s="56"/>
      <c r="BE105" s="56"/>
      <c r="BF105" s="56"/>
      <c r="BG105" s="56"/>
      <c r="BH105" s="56"/>
      <c r="BI105" s="56"/>
      <c r="BJ105" s="56"/>
      <c r="BK105" s="56"/>
      <c r="BL105" s="56"/>
      <c r="BM105" s="56"/>
      <c r="BN105" s="56"/>
      <c r="BO105" s="56"/>
      <c r="BP105" s="56"/>
      <c r="BQ105" s="56"/>
      <c r="BR105" s="56"/>
      <c r="BS105" s="56"/>
      <c r="BT105" s="56"/>
      <c r="BU105" s="56"/>
      <c r="BV105" s="56"/>
      <c r="BW105" s="56"/>
      <c r="BX105" s="56"/>
      <c r="BY105" s="56"/>
      <c r="BZ105" s="56"/>
      <c r="CA105" s="56"/>
      <c r="CB105" s="56"/>
      <c r="CC105" s="56"/>
      <c r="CD105" s="56"/>
      <c r="CE105" s="56"/>
      <c r="CF105" s="56"/>
      <c r="CG105" s="56"/>
      <c r="CH105" s="56"/>
      <c r="CI105" s="56"/>
    </row>
    <row r="106" spans="1:87" x14ac:dyDescent="0.25">
      <c r="A106" s="58"/>
      <c r="B106" s="56"/>
      <c r="C106" s="391"/>
      <c r="D106" s="392"/>
      <c r="E106" s="390"/>
      <c r="F106" s="380"/>
      <c r="G106" s="391"/>
      <c r="H106" s="393"/>
      <c r="I106" s="394"/>
      <c r="J106" s="395"/>
      <c r="K106" s="56"/>
      <c r="L106" s="56"/>
      <c r="M106" s="56"/>
      <c r="N106" s="56"/>
      <c r="O106" s="56"/>
      <c r="P106" s="56"/>
      <c r="Q106" s="56"/>
      <c r="R106" s="56"/>
      <c r="S106" s="56"/>
      <c r="T106" s="56"/>
      <c r="U106" s="56"/>
      <c r="V106" s="56"/>
      <c r="W106" s="56"/>
      <c r="X106" s="56"/>
      <c r="Y106" s="56"/>
      <c r="Z106" s="56"/>
      <c r="AA106" s="56"/>
      <c r="AB106" s="56"/>
      <c r="AC106" s="56"/>
      <c r="AD106" s="56"/>
      <c r="AE106" s="56"/>
      <c r="AF106" s="56"/>
      <c r="AG106" s="56"/>
      <c r="AH106" s="56"/>
      <c r="AI106" s="56"/>
      <c r="AJ106" s="56"/>
      <c r="AK106" s="56"/>
      <c r="AL106" s="56"/>
      <c r="AM106" s="56"/>
      <c r="AN106" s="56"/>
      <c r="AO106" s="56"/>
      <c r="AP106" s="56"/>
      <c r="AQ106" s="56"/>
      <c r="AR106" s="56"/>
      <c r="AS106" s="56"/>
      <c r="AT106" s="56"/>
      <c r="AU106" s="56"/>
      <c r="AV106" s="56"/>
      <c r="AW106" s="56"/>
      <c r="AX106" s="56"/>
      <c r="AY106" s="56"/>
      <c r="AZ106" s="56"/>
      <c r="BA106" s="56"/>
      <c r="BB106" s="56"/>
      <c r="BC106" s="56"/>
      <c r="BD106" s="56"/>
      <c r="BE106" s="56"/>
      <c r="BF106" s="56"/>
      <c r="BG106" s="56"/>
      <c r="BH106" s="56"/>
      <c r="BI106" s="56"/>
      <c r="BJ106" s="56"/>
      <c r="BK106" s="56"/>
      <c r="BL106" s="56"/>
      <c r="BM106" s="56"/>
      <c r="BN106" s="56"/>
      <c r="BO106" s="56"/>
      <c r="BP106" s="56"/>
      <c r="BQ106" s="56"/>
      <c r="BR106" s="56"/>
      <c r="BS106" s="56"/>
      <c r="BT106" s="56"/>
      <c r="BU106" s="56"/>
      <c r="BV106" s="56"/>
      <c r="BW106" s="56"/>
      <c r="BX106" s="56"/>
      <c r="BY106" s="56"/>
      <c r="BZ106" s="56"/>
      <c r="CA106" s="56"/>
      <c r="CB106" s="56"/>
      <c r="CC106" s="56"/>
      <c r="CD106" s="56"/>
      <c r="CE106" s="56"/>
      <c r="CF106" s="56"/>
      <c r="CG106" s="56"/>
      <c r="CH106" s="56"/>
      <c r="CI106" s="56"/>
    </row>
    <row r="107" spans="1:87" x14ac:dyDescent="0.25">
      <c r="A107" s="58"/>
      <c r="B107" s="56"/>
      <c r="C107" s="391"/>
      <c r="D107" s="392"/>
      <c r="E107" s="390"/>
      <c r="F107" s="380"/>
      <c r="G107" s="391"/>
      <c r="H107" s="393"/>
      <c r="I107" s="394"/>
      <c r="J107" s="395"/>
      <c r="K107" s="56"/>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c r="BF107" s="56"/>
      <c r="BG107" s="56"/>
      <c r="BH107" s="56"/>
      <c r="BI107" s="56"/>
      <c r="BJ107" s="56"/>
      <c r="BK107" s="56"/>
      <c r="BL107" s="56"/>
      <c r="BM107" s="56"/>
      <c r="BN107" s="56"/>
      <c r="BO107" s="56"/>
      <c r="BP107" s="56"/>
      <c r="BQ107" s="56"/>
      <c r="BR107" s="56"/>
      <c r="BS107" s="56"/>
      <c r="BT107" s="56"/>
      <c r="BU107" s="56"/>
      <c r="BV107" s="56"/>
      <c r="BW107" s="56"/>
      <c r="BX107" s="56"/>
      <c r="BY107" s="56"/>
      <c r="BZ107" s="56"/>
      <c r="CA107" s="56"/>
      <c r="CB107" s="56"/>
      <c r="CC107" s="56"/>
      <c r="CD107" s="56"/>
      <c r="CE107" s="56"/>
      <c r="CF107" s="56"/>
      <c r="CG107" s="56"/>
      <c r="CH107" s="56"/>
      <c r="CI107" s="56"/>
    </row>
    <row r="108" spans="1:87" x14ac:dyDescent="0.25">
      <c r="A108" s="58"/>
      <c r="B108" s="56"/>
      <c r="C108" s="391"/>
      <c r="D108" s="392"/>
      <c r="E108" s="390"/>
      <c r="F108" s="380"/>
      <c r="G108" s="391"/>
      <c r="H108" s="393"/>
      <c r="I108" s="394"/>
      <c r="J108" s="395"/>
      <c r="K108" s="56"/>
      <c r="L108" s="56"/>
      <c r="M108" s="56"/>
      <c r="N108" s="56"/>
      <c r="O108" s="56"/>
      <c r="P108" s="56"/>
      <c r="Q108" s="56"/>
      <c r="R108" s="56"/>
      <c r="S108" s="56"/>
      <c r="T108" s="56"/>
      <c r="U108" s="56"/>
      <c r="V108" s="56"/>
      <c r="W108" s="56"/>
      <c r="X108" s="56"/>
      <c r="Y108" s="56"/>
      <c r="Z108" s="56"/>
      <c r="AA108" s="56"/>
      <c r="AB108" s="56"/>
      <c r="AC108" s="56"/>
      <c r="AD108" s="56"/>
      <c r="AE108" s="56"/>
      <c r="AF108" s="56"/>
      <c r="AG108" s="56"/>
      <c r="AH108" s="56"/>
      <c r="AI108" s="56"/>
      <c r="AJ108" s="56"/>
      <c r="AK108" s="56"/>
      <c r="AL108" s="56"/>
      <c r="AM108" s="56"/>
      <c r="AN108" s="56"/>
      <c r="AO108" s="56"/>
      <c r="AP108" s="56"/>
      <c r="AQ108" s="56"/>
      <c r="AR108" s="56"/>
      <c r="AS108" s="56"/>
      <c r="AT108" s="56"/>
      <c r="AU108" s="56"/>
      <c r="AV108" s="56"/>
      <c r="AW108" s="56"/>
      <c r="AX108" s="56"/>
      <c r="AY108" s="56"/>
      <c r="AZ108" s="56"/>
      <c r="BA108" s="56"/>
      <c r="BB108" s="56"/>
      <c r="BC108" s="56"/>
      <c r="BD108" s="56"/>
      <c r="BE108" s="56"/>
      <c r="BF108" s="56"/>
      <c r="BG108" s="56"/>
      <c r="BH108" s="56"/>
      <c r="BI108" s="56"/>
      <c r="BJ108" s="56"/>
      <c r="BK108" s="56"/>
      <c r="BL108" s="56"/>
      <c r="BM108" s="56"/>
      <c r="BN108" s="56"/>
      <c r="BO108" s="56"/>
      <c r="BP108" s="56"/>
      <c r="BQ108" s="56"/>
      <c r="BR108" s="56"/>
      <c r="BS108" s="56"/>
      <c r="BT108" s="56"/>
      <c r="BU108" s="56"/>
      <c r="BV108" s="56"/>
      <c r="BW108" s="56"/>
      <c r="BX108" s="56"/>
      <c r="BY108" s="56"/>
      <c r="BZ108" s="56"/>
      <c r="CA108" s="56"/>
      <c r="CB108" s="56"/>
      <c r="CC108" s="56"/>
      <c r="CD108" s="56"/>
      <c r="CE108" s="56"/>
      <c r="CF108" s="56"/>
      <c r="CG108" s="56"/>
      <c r="CH108" s="56"/>
      <c r="CI108" s="56"/>
    </row>
    <row r="109" spans="1:87" x14ac:dyDescent="0.25">
      <c r="A109" s="58"/>
      <c r="B109" s="56"/>
      <c r="C109" s="391"/>
      <c r="D109" s="392"/>
      <c r="E109" s="390"/>
      <c r="F109" s="380"/>
      <c r="G109" s="391"/>
      <c r="H109" s="393"/>
      <c r="I109" s="394"/>
      <c r="J109" s="395"/>
      <c r="K109" s="56"/>
      <c r="L109" s="56"/>
      <c r="M109" s="56"/>
      <c r="N109" s="56"/>
      <c r="O109" s="56"/>
      <c r="P109" s="56"/>
      <c r="Q109" s="56"/>
      <c r="R109" s="56"/>
      <c r="S109" s="56"/>
      <c r="T109" s="56"/>
      <c r="U109" s="56"/>
      <c r="V109" s="56"/>
      <c r="W109" s="56"/>
      <c r="X109" s="56"/>
      <c r="Y109" s="56"/>
      <c r="Z109" s="56"/>
      <c r="AA109" s="56"/>
      <c r="AB109" s="56"/>
      <c r="AC109" s="56"/>
      <c r="AD109" s="56"/>
      <c r="AE109" s="56"/>
      <c r="AF109" s="56"/>
      <c r="AG109" s="56"/>
      <c r="AH109" s="56"/>
      <c r="AI109" s="56"/>
      <c r="AJ109" s="56"/>
      <c r="AK109" s="56"/>
      <c r="AL109" s="56"/>
      <c r="AM109" s="56"/>
      <c r="AN109" s="56"/>
      <c r="AO109" s="56"/>
      <c r="AP109" s="56"/>
      <c r="AQ109" s="56"/>
      <c r="AR109" s="56"/>
      <c r="AS109" s="56"/>
      <c r="AT109" s="56"/>
      <c r="AU109" s="56"/>
      <c r="AV109" s="56"/>
      <c r="AW109" s="56"/>
      <c r="AX109" s="56"/>
      <c r="AY109" s="56"/>
      <c r="AZ109" s="56"/>
      <c r="BA109" s="56"/>
      <c r="BB109" s="56"/>
      <c r="BC109" s="56"/>
      <c r="BD109" s="56"/>
      <c r="BE109" s="56"/>
      <c r="BF109" s="56"/>
      <c r="BG109" s="56"/>
      <c r="BH109" s="56"/>
      <c r="BI109" s="56"/>
      <c r="BJ109" s="56"/>
      <c r="BK109" s="56"/>
      <c r="BL109" s="56"/>
      <c r="BM109" s="56"/>
      <c r="BN109" s="56"/>
      <c r="BO109" s="56"/>
      <c r="BP109" s="56"/>
      <c r="BQ109" s="56"/>
      <c r="BR109" s="56"/>
      <c r="BS109" s="56"/>
      <c r="BT109" s="56"/>
      <c r="BU109" s="56"/>
      <c r="BV109" s="56"/>
      <c r="BW109" s="56"/>
      <c r="BX109" s="56"/>
      <c r="BY109" s="56"/>
      <c r="BZ109" s="56"/>
      <c r="CA109" s="56"/>
      <c r="CB109" s="56"/>
      <c r="CC109" s="56"/>
      <c r="CD109" s="56"/>
      <c r="CE109" s="56"/>
      <c r="CF109" s="56"/>
      <c r="CG109" s="56"/>
      <c r="CH109" s="56"/>
      <c r="CI109" s="56"/>
    </row>
    <row r="110" spans="1:87" x14ac:dyDescent="0.25">
      <c r="A110" s="58"/>
      <c r="B110" s="56"/>
      <c r="C110" s="391"/>
      <c r="D110" s="392"/>
      <c r="E110" s="390"/>
      <c r="F110" s="380"/>
      <c r="G110" s="391"/>
      <c r="H110" s="393"/>
      <c r="I110" s="394"/>
      <c r="J110" s="395"/>
      <c r="K110" s="56"/>
      <c r="L110" s="56"/>
      <c r="M110" s="56"/>
      <c r="N110" s="56"/>
      <c r="O110" s="56"/>
      <c r="P110" s="56"/>
      <c r="Q110" s="56"/>
      <c r="R110" s="56"/>
      <c r="S110" s="56"/>
      <c r="T110" s="56"/>
      <c r="U110" s="56"/>
      <c r="V110" s="56"/>
      <c r="W110" s="56"/>
      <c r="X110" s="56"/>
      <c r="Y110" s="56"/>
      <c r="Z110" s="56"/>
      <c r="AA110" s="56"/>
      <c r="AB110" s="56"/>
      <c r="AC110" s="56"/>
      <c r="AD110" s="56"/>
      <c r="AE110" s="56"/>
      <c r="AF110" s="56"/>
      <c r="AG110" s="56"/>
      <c r="AH110" s="56"/>
      <c r="AI110" s="56"/>
      <c r="AJ110" s="56"/>
      <c r="AK110" s="56"/>
      <c r="AL110" s="56"/>
      <c r="AM110" s="56"/>
      <c r="AN110" s="56"/>
      <c r="AO110" s="56"/>
      <c r="AP110" s="56"/>
      <c r="AQ110" s="56"/>
      <c r="AR110" s="56"/>
      <c r="AS110" s="56"/>
      <c r="AT110" s="56"/>
      <c r="AU110" s="56"/>
      <c r="AV110" s="56"/>
      <c r="AW110" s="56"/>
      <c r="AX110" s="56"/>
      <c r="AY110" s="56"/>
      <c r="AZ110" s="56"/>
      <c r="BA110" s="56"/>
      <c r="BB110" s="56"/>
      <c r="BC110" s="56"/>
      <c r="BD110" s="56"/>
      <c r="BE110" s="56"/>
      <c r="BF110" s="56"/>
      <c r="BG110" s="56"/>
      <c r="BH110" s="56"/>
      <c r="BI110" s="56"/>
      <c r="BJ110" s="56"/>
      <c r="BK110" s="56"/>
      <c r="BL110" s="56"/>
      <c r="BM110" s="56"/>
      <c r="BN110" s="56"/>
      <c r="BO110" s="56"/>
      <c r="BP110" s="56"/>
      <c r="BQ110" s="56"/>
      <c r="BR110" s="56"/>
      <c r="BS110" s="56"/>
      <c r="BT110" s="56"/>
      <c r="BU110" s="56"/>
      <c r="BV110" s="56"/>
      <c r="BW110" s="56"/>
      <c r="BX110" s="56"/>
      <c r="BY110" s="56"/>
      <c r="BZ110" s="56"/>
      <c r="CA110" s="56"/>
      <c r="CB110" s="56"/>
      <c r="CC110" s="56"/>
      <c r="CD110" s="56"/>
      <c r="CE110" s="56"/>
      <c r="CF110" s="56"/>
      <c r="CG110" s="56"/>
      <c r="CH110" s="56"/>
      <c r="CI110" s="56"/>
    </row>
    <row r="111" spans="1:87" x14ac:dyDescent="0.25">
      <c r="A111" s="58"/>
      <c r="B111" s="56"/>
      <c r="C111" s="391"/>
      <c r="D111" s="392"/>
      <c r="E111" s="390"/>
      <c r="F111" s="380"/>
      <c r="G111" s="391"/>
      <c r="H111" s="393"/>
      <c r="I111" s="394"/>
      <c r="J111" s="395"/>
      <c r="K111" s="56"/>
      <c r="L111" s="56"/>
      <c r="M111" s="56"/>
      <c r="N111" s="56"/>
      <c r="O111" s="56"/>
      <c r="P111" s="56"/>
      <c r="Q111" s="56"/>
      <c r="R111" s="56"/>
      <c r="S111" s="56"/>
      <c r="T111" s="56"/>
      <c r="U111" s="56"/>
      <c r="V111" s="56"/>
      <c r="W111" s="56"/>
      <c r="X111" s="56"/>
      <c r="Y111" s="56"/>
      <c r="Z111" s="56"/>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c r="AX111" s="56"/>
      <c r="AY111" s="56"/>
      <c r="AZ111" s="56"/>
      <c r="BA111" s="56"/>
      <c r="BB111" s="56"/>
      <c r="BC111" s="56"/>
      <c r="BD111" s="56"/>
      <c r="BE111" s="56"/>
      <c r="BF111" s="56"/>
      <c r="BG111" s="56"/>
      <c r="BH111" s="56"/>
      <c r="BI111" s="56"/>
      <c r="BJ111" s="56"/>
      <c r="BK111" s="56"/>
      <c r="BL111" s="56"/>
      <c r="BM111" s="56"/>
      <c r="BN111" s="56"/>
      <c r="BO111" s="56"/>
      <c r="BP111" s="56"/>
      <c r="BQ111" s="56"/>
      <c r="BR111" s="56"/>
      <c r="BS111" s="56"/>
      <c r="BT111" s="56"/>
      <c r="BU111" s="56"/>
      <c r="BV111" s="56"/>
      <c r="BW111" s="56"/>
      <c r="BX111" s="56"/>
      <c r="BY111" s="56"/>
      <c r="BZ111" s="56"/>
      <c r="CA111" s="56"/>
      <c r="CB111" s="56"/>
      <c r="CC111" s="56"/>
      <c r="CD111" s="56"/>
      <c r="CE111" s="56"/>
      <c r="CF111" s="56"/>
      <c r="CG111" s="56"/>
      <c r="CH111" s="56"/>
      <c r="CI111" s="56"/>
    </row>
    <row r="112" spans="1:87" x14ac:dyDescent="0.25">
      <c r="A112" s="58"/>
      <c r="B112" s="56"/>
      <c r="C112" s="391"/>
      <c r="D112" s="392"/>
      <c r="E112" s="390"/>
      <c r="F112" s="380"/>
      <c r="G112" s="391"/>
      <c r="H112" s="393"/>
      <c r="I112" s="394"/>
      <c r="J112" s="395"/>
      <c r="K112" s="56"/>
      <c r="L112" s="56"/>
      <c r="M112" s="56"/>
      <c r="N112" s="56"/>
      <c r="O112" s="56"/>
      <c r="P112" s="56"/>
      <c r="Q112" s="56"/>
      <c r="R112" s="56"/>
      <c r="S112" s="56"/>
      <c r="T112" s="56"/>
      <c r="U112" s="56"/>
      <c r="V112" s="56"/>
      <c r="W112" s="56"/>
      <c r="X112" s="56"/>
      <c r="Y112" s="56"/>
      <c r="Z112" s="56"/>
      <c r="AA112" s="56"/>
      <c r="AB112" s="56"/>
      <c r="AC112" s="56"/>
      <c r="AD112" s="56"/>
      <c r="AE112" s="56"/>
      <c r="AF112" s="56"/>
      <c r="AG112" s="56"/>
      <c r="AH112" s="56"/>
      <c r="AI112" s="56"/>
      <c r="AJ112" s="56"/>
      <c r="AK112" s="56"/>
      <c r="AL112" s="56"/>
      <c r="AM112" s="56"/>
      <c r="AN112" s="56"/>
      <c r="AO112" s="56"/>
      <c r="AP112" s="56"/>
      <c r="AQ112" s="56"/>
      <c r="AR112" s="56"/>
      <c r="AS112" s="56"/>
      <c r="AT112" s="56"/>
      <c r="AU112" s="56"/>
      <c r="AV112" s="56"/>
      <c r="AW112" s="56"/>
      <c r="AX112" s="56"/>
      <c r="AY112" s="56"/>
      <c r="AZ112" s="56"/>
      <c r="BA112" s="56"/>
      <c r="BB112" s="56"/>
      <c r="BC112" s="56"/>
      <c r="BD112" s="56"/>
      <c r="BE112" s="56"/>
      <c r="BF112" s="56"/>
      <c r="BG112" s="56"/>
      <c r="BH112" s="56"/>
      <c r="BI112" s="56"/>
      <c r="BJ112" s="56"/>
      <c r="BK112" s="56"/>
      <c r="BL112" s="56"/>
      <c r="BM112" s="56"/>
      <c r="BN112" s="56"/>
      <c r="BO112" s="56"/>
      <c r="BP112" s="56"/>
      <c r="BQ112" s="56"/>
      <c r="BR112" s="56"/>
      <c r="BS112" s="56"/>
      <c r="BT112" s="56"/>
      <c r="BU112" s="56"/>
      <c r="BV112" s="56"/>
      <c r="BW112" s="56"/>
      <c r="BX112" s="56"/>
      <c r="BY112" s="56"/>
      <c r="BZ112" s="56"/>
      <c r="CA112" s="56"/>
      <c r="CB112" s="56"/>
      <c r="CC112" s="56"/>
      <c r="CD112" s="56"/>
      <c r="CE112" s="56"/>
      <c r="CF112" s="56"/>
      <c r="CG112" s="56"/>
      <c r="CH112" s="56"/>
      <c r="CI112" s="56"/>
    </row>
    <row r="113" spans="1:87" x14ac:dyDescent="0.25">
      <c r="A113" s="58"/>
      <c r="B113" s="56"/>
      <c r="C113" s="391"/>
      <c r="D113" s="392"/>
      <c r="E113" s="390"/>
      <c r="F113" s="380"/>
      <c r="G113" s="391"/>
      <c r="H113" s="393"/>
      <c r="I113" s="394"/>
      <c r="J113" s="395"/>
      <c r="K113" s="56"/>
      <c r="L113" s="56"/>
      <c r="M113" s="56"/>
      <c r="N113" s="56"/>
      <c r="O113" s="56"/>
      <c r="P113" s="56"/>
      <c r="Q113" s="56"/>
      <c r="R113" s="56"/>
      <c r="S113" s="56"/>
      <c r="T113" s="56"/>
      <c r="U113" s="56"/>
      <c r="V113" s="56"/>
      <c r="W113" s="56"/>
      <c r="X113" s="56"/>
      <c r="Y113" s="56"/>
      <c r="Z113" s="56"/>
      <c r="AA113" s="56"/>
      <c r="AB113" s="56"/>
      <c r="AC113" s="56"/>
      <c r="AD113" s="56"/>
      <c r="AE113" s="56"/>
      <c r="AF113" s="56"/>
      <c r="AG113" s="56"/>
      <c r="AH113" s="56"/>
      <c r="AI113" s="56"/>
      <c r="AJ113" s="56"/>
      <c r="AK113" s="56"/>
      <c r="AL113" s="56"/>
      <c r="AM113" s="56"/>
      <c r="AN113" s="56"/>
      <c r="AO113" s="56"/>
      <c r="AP113" s="56"/>
      <c r="AQ113" s="56"/>
      <c r="AR113" s="56"/>
      <c r="AS113" s="56"/>
      <c r="AT113" s="56"/>
      <c r="AU113" s="56"/>
      <c r="AV113" s="56"/>
      <c r="AW113" s="56"/>
      <c r="AX113" s="56"/>
      <c r="AY113" s="56"/>
      <c r="AZ113" s="56"/>
      <c r="BA113" s="56"/>
      <c r="BB113" s="56"/>
      <c r="BC113" s="56"/>
      <c r="BD113" s="56"/>
      <c r="BE113" s="56"/>
      <c r="BF113" s="56"/>
      <c r="BG113" s="56"/>
      <c r="BH113" s="56"/>
      <c r="BI113" s="56"/>
      <c r="BJ113" s="56"/>
      <c r="BK113" s="56"/>
      <c r="BL113" s="56"/>
      <c r="BM113" s="56"/>
      <c r="BN113" s="56"/>
      <c r="BO113" s="56"/>
      <c r="BP113" s="56"/>
      <c r="BQ113" s="56"/>
      <c r="BR113" s="56"/>
      <c r="BS113" s="56"/>
      <c r="BT113" s="56"/>
      <c r="BU113" s="56"/>
      <c r="BV113" s="56"/>
      <c r="BW113" s="56"/>
      <c r="BX113" s="56"/>
      <c r="BY113" s="56"/>
      <c r="BZ113" s="56"/>
      <c r="CA113" s="56"/>
      <c r="CB113" s="56"/>
      <c r="CC113" s="56"/>
      <c r="CD113" s="56"/>
      <c r="CE113" s="56"/>
      <c r="CF113" s="56"/>
      <c r="CG113" s="56"/>
      <c r="CH113" s="56"/>
      <c r="CI113" s="56"/>
    </row>
    <row r="114" spans="1:87" x14ac:dyDescent="0.25">
      <c r="A114" s="58"/>
      <c r="B114" s="56"/>
      <c r="C114" s="391"/>
      <c r="D114" s="392"/>
      <c r="E114" s="390"/>
      <c r="F114" s="380"/>
      <c r="G114" s="391"/>
      <c r="H114" s="393"/>
      <c r="I114" s="394"/>
      <c r="J114" s="395"/>
      <c r="K114" s="56"/>
      <c r="L114" s="56"/>
      <c r="M114" s="56"/>
      <c r="N114" s="56"/>
      <c r="O114" s="56"/>
      <c r="P114" s="56"/>
      <c r="Q114" s="56"/>
      <c r="R114" s="56"/>
      <c r="S114" s="56"/>
      <c r="T114" s="56"/>
      <c r="U114" s="56"/>
      <c r="V114" s="56"/>
      <c r="W114" s="56"/>
      <c r="X114" s="56"/>
      <c r="Y114" s="56"/>
      <c r="Z114" s="56"/>
      <c r="AA114" s="56"/>
      <c r="AB114" s="56"/>
      <c r="AC114" s="56"/>
      <c r="AD114" s="56"/>
      <c r="AE114" s="56"/>
      <c r="AF114" s="56"/>
      <c r="AG114" s="56"/>
      <c r="AH114" s="56"/>
      <c r="AI114" s="56"/>
      <c r="AJ114" s="56"/>
      <c r="AK114" s="56"/>
      <c r="AL114" s="56"/>
      <c r="AM114" s="56"/>
      <c r="AN114" s="56"/>
      <c r="AO114" s="56"/>
      <c r="AP114" s="56"/>
      <c r="AQ114" s="56"/>
      <c r="AR114" s="56"/>
      <c r="AS114" s="56"/>
      <c r="AT114" s="56"/>
      <c r="AU114" s="56"/>
      <c r="AV114" s="56"/>
      <c r="AW114" s="56"/>
      <c r="AX114" s="56"/>
      <c r="AY114" s="56"/>
      <c r="AZ114" s="56"/>
      <c r="BA114" s="56"/>
      <c r="BB114" s="56"/>
      <c r="BC114" s="56"/>
      <c r="BD114" s="56"/>
      <c r="BE114" s="56"/>
      <c r="BF114" s="56"/>
      <c r="BG114" s="56"/>
      <c r="BH114" s="56"/>
      <c r="BI114" s="56"/>
      <c r="BJ114" s="56"/>
      <c r="BK114" s="56"/>
      <c r="BL114" s="56"/>
      <c r="BM114" s="56"/>
      <c r="BN114" s="56"/>
      <c r="BO114" s="56"/>
      <c r="BP114" s="56"/>
      <c r="BQ114" s="56"/>
      <c r="BR114" s="56"/>
      <c r="BS114" s="56"/>
      <c r="BT114" s="56"/>
      <c r="BU114" s="56"/>
      <c r="BV114" s="56"/>
      <c r="BW114" s="56"/>
      <c r="BX114" s="56"/>
      <c r="BY114" s="56"/>
      <c r="BZ114" s="56"/>
      <c r="CA114" s="56"/>
      <c r="CB114" s="56"/>
      <c r="CC114" s="56"/>
      <c r="CD114" s="56"/>
      <c r="CE114" s="56"/>
      <c r="CF114" s="56"/>
      <c r="CG114" s="56"/>
      <c r="CH114" s="56"/>
      <c r="CI114" s="56"/>
    </row>
    <row r="115" spans="1:87" x14ac:dyDescent="0.25">
      <c r="A115" s="58"/>
      <c r="B115" s="56"/>
      <c r="C115" s="391"/>
      <c r="D115" s="392"/>
      <c r="E115" s="390"/>
      <c r="F115" s="380"/>
      <c r="G115" s="391"/>
      <c r="H115" s="393"/>
      <c r="I115" s="394"/>
      <c r="J115" s="395"/>
      <c r="K115" s="56"/>
      <c r="L115" s="56"/>
      <c r="M115" s="56"/>
      <c r="N115" s="56"/>
      <c r="O115" s="56"/>
      <c r="P115" s="56"/>
      <c r="Q115" s="56"/>
      <c r="R115" s="56"/>
      <c r="S115" s="56"/>
      <c r="T115" s="56"/>
      <c r="U115" s="56"/>
      <c r="V115" s="56"/>
      <c r="W115" s="56"/>
      <c r="X115" s="56"/>
      <c r="Y115" s="56"/>
      <c r="Z115" s="56"/>
      <c r="AA115" s="56"/>
      <c r="AB115" s="56"/>
      <c r="AC115" s="56"/>
      <c r="AD115" s="56"/>
      <c r="AE115" s="56"/>
      <c r="AF115" s="56"/>
      <c r="AG115" s="56"/>
      <c r="AH115" s="56"/>
      <c r="AI115" s="56"/>
      <c r="AJ115" s="56"/>
      <c r="AK115" s="56"/>
      <c r="AL115" s="56"/>
      <c r="AM115" s="56"/>
      <c r="AN115" s="56"/>
      <c r="AO115" s="56"/>
      <c r="AP115" s="56"/>
      <c r="AQ115" s="56"/>
      <c r="AR115" s="56"/>
      <c r="AS115" s="56"/>
      <c r="AT115" s="56"/>
      <c r="AU115" s="56"/>
      <c r="AV115" s="56"/>
      <c r="AW115" s="56"/>
      <c r="AX115" s="56"/>
      <c r="AY115" s="56"/>
      <c r="AZ115" s="56"/>
      <c r="BA115" s="56"/>
      <c r="BB115" s="56"/>
      <c r="BC115" s="56"/>
      <c r="BD115" s="56"/>
      <c r="BE115" s="56"/>
      <c r="BF115" s="56"/>
      <c r="BG115" s="56"/>
      <c r="BH115" s="56"/>
      <c r="BI115" s="56"/>
      <c r="BJ115" s="56"/>
      <c r="BK115" s="56"/>
      <c r="BL115" s="56"/>
      <c r="BM115" s="56"/>
      <c r="BN115" s="56"/>
      <c r="BO115" s="56"/>
      <c r="BP115" s="56"/>
      <c r="BQ115" s="56"/>
      <c r="BR115" s="56"/>
      <c r="BS115" s="56"/>
      <c r="BT115" s="56"/>
      <c r="BU115" s="56"/>
      <c r="BV115" s="56"/>
      <c r="BW115" s="56"/>
      <c r="BX115" s="56"/>
      <c r="BY115" s="56"/>
      <c r="BZ115" s="56"/>
      <c r="CA115" s="56"/>
      <c r="CB115" s="56"/>
      <c r="CC115" s="56"/>
      <c r="CD115" s="56"/>
      <c r="CE115" s="56"/>
      <c r="CF115" s="56"/>
      <c r="CG115" s="56"/>
      <c r="CH115" s="56"/>
      <c r="CI115" s="56"/>
    </row>
    <row r="116" spans="1:87" x14ac:dyDescent="0.25">
      <c r="A116" s="58"/>
      <c r="B116" s="56"/>
      <c r="C116" s="391"/>
      <c r="D116" s="392"/>
      <c r="E116" s="390"/>
      <c r="F116" s="380"/>
      <c r="G116" s="391"/>
      <c r="H116" s="393"/>
      <c r="I116" s="394"/>
      <c r="J116" s="395"/>
      <c r="K116" s="56"/>
      <c r="L116" s="56"/>
      <c r="M116" s="56"/>
      <c r="N116" s="56"/>
      <c r="O116" s="56"/>
      <c r="P116" s="56"/>
      <c r="Q116" s="56"/>
      <c r="R116" s="56"/>
      <c r="S116" s="56"/>
      <c r="T116" s="56"/>
      <c r="U116" s="56"/>
      <c r="V116" s="56"/>
      <c r="W116" s="56"/>
      <c r="X116" s="56"/>
      <c r="Y116" s="56"/>
      <c r="Z116" s="56"/>
      <c r="AA116" s="56"/>
      <c r="AB116" s="56"/>
      <c r="AC116" s="56"/>
      <c r="AD116" s="56"/>
      <c r="AE116" s="56"/>
      <c r="AF116" s="56"/>
      <c r="AG116" s="56"/>
      <c r="AH116" s="56"/>
      <c r="AI116" s="56"/>
      <c r="AJ116" s="56"/>
      <c r="AK116" s="56"/>
      <c r="AL116" s="56"/>
      <c r="AM116" s="56"/>
      <c r="AN116" s="56"/>
      <c r="AO116" s="56"/>
      <c r="AP116" s="56"/>
      <c r="AQ116" s="56"/>
      <c r="AR116" s="56"/>
      <c r="AS116" s="56"/>
      <c r="AT116" s="56"/>
      <c r="AU116" s="56"/>
      <c r="AV116" s="56"/>
      <c r="AW116" s="56"/>
      <c r="AX116" s="56"/>
      <c r="AY116" s="56"/>
      <c r="AZ116" s="56"/>
      <c r="BA116" s="56"/>
      <c r="BB116" s="56"/>
      <c r="BC116" s="56"/>
      <c r="BD116" s="56"/>
      <c r="BE116" s="56"/>
      <c r="BF116" s="56"/>
      <c r="BG116" s="56"/>
      <c r="BH116" s="56"/>
      <c r="BI116" s="56"/>
      <c r="BJ116" s="56"/>
      <c r="BK116" s="56"/>
      <c r="BL116" s="56"/>
      <c r="BM116" s="56"/>
      <c r="BN116" s="56"/>
      <c r="BO116" s="56"/>
      <c r="BP116" s="56"/>
      <c r="BQ116" s="56"/>
      <c r="BR116" s="56"/>
      <c r="BS116" s="56"/>
      <c r="BT116" s="56"/>
      <c r="BU116" s="56"/>
      <c r="BV116" s="56"/>
      <c r="BW116" s="56"/>
      <c r="BX116" s="56"/>
      <c r="BY116" s="56"/>
      <c r="BZ116" s="56"/>
      <c r="CA116" s="56"/>
      <c r="CB116" s="56"/>
      <c r="CC116" s="56"/>
      <c r="CD116" s="56"/>
      <c r="CE116" s="56"/>
      <c r="CF116" s="56"/>
      <c r="CG116" s="56"/>
      <c r="CH116" s="56"/>
      <c r="CI116" s="56"/>
    </row>
    <row r="117" spans="1:87" x14ac:dyDescent="0.25">
      <c r="A117" s="58"/>
      <c r="B117" s="56"/>
      <c r="C117" s="391"/>
      <c r="D117" s="392"/>
      <c r="E117" s="390"/>
      <c r="F117" s="380"/>
      <c r="G117" s="391"/>
      <c r="H117" s="393"/>
      <c r="I117" s="394"/>
      <c r="J117" s="395"/>
      <c r="K117" s="56"/>
      <c r="L117" s="56"/>
      <c r="M117" s="56"/>
      <c r="N117" s="56"/>
      <c r="O117" s="56"/>
      <c r="P117" s="56"/>
      <c r="Q117" s="56"/>
      <c r="R117" s="56"/>
      <c r="S117" s="56"/>
      <c r="T117" s="56"/>
      <c r="U117" s="56"/>
      <c r="V117" s="56"/>
      <c r="W117" s="56"/>
      <c r="X117" s="56"/>
      <c r="Y117" s="56"/>
      <c r="Z117" s="56"/>
      <c r="AA117" s="56"/>
      <c r="AB117" s="56"/>
      <c r="AC117" s="56"/>
      <c r="AD117" s="56"/>
      <c r="AE117" s="56"/>
      <c r="AF117" s="56"/>
      <c r="AG117" s="56"/>
      <c r="AH117" s="56"/>
      <c r="AI117" s="56"/>
      <c r="AJ117" s="56"/>
      <c r="AK117" s="56"/>
      <c r="AL117" s="56"/>
      <c r="AM117" s="56"/>
      <c r="AN117" s="56"/>
      <c r="AO117" s="56"/>
      <c r="AP117" s="56"/>
      <c r="AQ117" s="56"/>
      <c r="AR117" s="56"/>
      <c r="AS117" s="56"/>
      <c r="AT117" s="56"/>
      <c r="AU117" s="56"/>
      <c r="AV117" s="56"/>
      <c r="AW117" s="56"/>
      <c r="AX117" s="56"/>
      <c r="AY117" s="56"/>
      <c r="AZ117" s="56"/>
      <c r="BA117" s="56"/>
      <c r="BB117" s="56"/>
      <c r="BC117" s="56"/>
      <c r="BD117" s="56"/>
      <c r="BE117" s="56"/>
      <c r="BF117" s="56"/>
      <c r="BG117" s="56"/>
      <c r="BH117" s="56"/>
      <c r="BI117" s="56"/>
      <c r="BJ117" s="56"/>
      <c r="BK117" s="56"/>
      <c r="BL117" s="56"/>
      <c r="BM117" s="56"/>
      <c r="BN117" s="56"/>
      <c r="BO117" s="56"/>
      <c r="BP117" s="56"/>
      <c r="BQ117" s="56"/>
      <c r="BR117" s="56"/>
      <c r="BS117" s="56"/>
      <c r="BT117" s="56"/>
      <c r="BU117" s="56"/>
      <c r="BV117" s="56"/>
      <c r="BW117" s="56"/>
      <c r="BX117" s="56"/>
      <c r="BY117" s="56"/>
      <c r="BZ117" s="56"/>
      <c r="CA117" s="56"/>
      <c r="CB117" s="56"/>
      <c r="CC117" s="56"/>
      <c r="CD117" s="56"/>
      <c r="CE117" s="56"/>
      <c r="CF117" s="56"/>
      <c r="CG117" s="56"/>
      <c r="CH117" s="56"/>
      <c r="CI117" s="56"/>
    </row>
    <row r="118" spans="1:87" x14ac:dyDescent="0.25">
      <c r="A118" s="58"/>
      <c r="B118" s="56"/>
      <c r="C118" s="391"/>
      <c r="D118" s="392"/>
      <c r="E118" s="390"/>
      <c r="F118" s="380"/>
      <c r="G118" s="391"/>
      <c r="H118" s="393"/>
      <c r="I118" s="394"/>
      <c r="J118" s="395"/>
      <c r="K118" s="56"/>
      <c r="L118" s="56"/>
      <c r="M118" s="56"/>
      <c r="N118" s="56"/>
      <c r="O118" s="56"/>
      <c r="P118" s="56"/>
      <c r="Q118" s="56"/>
      <c r="R118" s="56"/>
      <c r="S118" s="56"/>
      <c r="T118" s="56"/>
      <c r="U118" s="56"/>
      <c r="V118" s="56"/>
      <c r="W118" s="56"/>
      <c r="X118" s="56"/>
      <c r="Y118" s="56"/>
      <c r="Z118" s="56"/>
      <c r="AA118" s="56"/>
      <c r="AB118" s="56"/>
      <c r="AC118" s="56"/>
      <c r="AD118" s="56"/>
      <c r="AE118" s="56"/>
      <c r="AF118" s="56"/>
      <c r="AG118" s="56"/>
      <c r="AH118" s="56"/>
      <c r="AI118" s="56"/>
      <c r="AJ118" s="56"/>
      <c r="AK118" s="56"/>
      <c r="AL118" s="56"/>
      <c r="AM118" s="56"/>
      <c r="AN118" s="56"/>
      <c r="AO118" s="56"/>
      <c r="AP118" s="56"/>
      <c r="AQ118" s="56"/>
      <c r="AR118" s="56"/>
      <c r="AS118" s="56"/>
      <c r="AT118" s="56"/>
      <c r="AU118" s="56"/>
      <c r="AV118" s="56"/>
      <c r="AW118" s="56"/>
      <c r="AX118" s="56"/>
      <c r="AY118" s="56"/>
      <c r="AZ118" s="56"/>
      <c r="BA118" s="56"/>
      <c r="BB118" s="56"/>
      <c r="BC118" s="56"/>
      <c r="BD118" s="56"/>
      <c r="BE118" s="56"/>
      <c r="BF118" s="56"/>
      <c r="BG118" s="56"/>
      <c r="BH118" s="56"/>
      <c r="BI118" s="56"/>
      <c r="BJ118" s="56"/>
      <c r="BK118" s="56"/>
      <c r="BL118" s="56"/>
      <c r="BM118" s="56"/>
      <c r="BN118" s="56"/>
      <c r="BO118" s="56"/>
      <c r="BP118" s="56"/>
      <c r="BQ118" s="56"/>
      <c r="BR118" s="56"/>
      <c r="BS118" s="56"/>
      <c r="BT118" s="56"/>
      <c r="BU118" s="56"/>
      <c r="BV118" s="56"/>
      <c r="BW118" s="56"/>
      <c r="BX118" s="56"/>
      <c r="BY118" s="56"/>
      <c r="BZ118" s="56"/>
      <c r="CA118" s="56"/>
      <c r="CB118" s="56"/>
      <c r="CC118" s="56"/>
      <c r="CD118" s="56"/>
      <c r="CE118" s="56"/>
      <c r="CF118" s="56"/>
      <c r="CG118" s="56"/>
      <c r="CH118" s="56"/>
      <c r="CI118" s="56"/>
    </row>
    <row r="119" spans="1:87" x14ac:dyDescent="0.25">
      <c r="A119" s="58"/>
      <c r="B119" s="56"/>
      <c r="C119" s="391"/>
      <c r="D119" s="392"/>
      <c r="E119" s="390"/>
      <c r="F119" s="380"/>
      <c r="G119" s="391"/>
      <c r="H119" s="393"/>
      <c r="I119" s="394"/>
      <c r="J119" s="395"/>
      <c r="K119" s="56"/>
      <c r="L119" s="56"/>
      <c r="M119" s="56"/>
      <c r="N119" s="56"/>
      <c r="O119" s="56"/>
      <c r="P119" s="56"/>
      <c r="Q119" s="56"/>
      <c r="R119" s="56"/>
      <c r="S119" s="56"/>
      <c r="T119" s="56"/>
      <c r="U119" s="56"/>
      <c r="V119" s="56"/>
      <c r="W119" s="56"/>
      <c r="X119" s="56"/>
      <c r="Y119" s="56"/>
      <c r="Z119" s="56"/>
      <c r="AA119" s="56"/>
      <c r="AB119" s="56"/>
      <c r="AC119" s="56"/>
      <c r="AD119" s="56"/>
      <c r="AE119" s="56"/>
      <c r="AF119" s="56"/>
      <c r="AG119" s="56"/>
      <c r="AH119" s="56"/>
      <c r="AI119" s="56"/>
      <c r="AJ119" s="56"/>
      <c r="AK119" s="56"/>
      <c r="AL119" s="56"/>
      <c r="AM119" s="56"/>
      <c r="AN119" s="56"/>
      <c r="AO119" s="56"/>
      <c r="AP119" s="56"/>
      <c r="AQ119" s="56"/>
      <c r="AR119" s="56"/>
      <c r="AS119" s="56"/>
      <c r="AT119" s="56"/>
      <c r="AU119" s="56"/>
      <c r="AV119" s="56"/>
      <c r="AW119" s="56"/>
      <c r="AX119" s="56"/>
      <c r="AY119" s="56"/>
      <c r="AZ119" s="56"/>
      <c r="BA119" s="56"/>
      <c r="BB119" s="56"/>
      <c r="BC119" s="56"/>
      <c r="BD119" s="56"/>
      <c r="BE119" s="56"/>
      <c r="BF119" s="56"/>
      <c r="BG119" s="56"/>
      <c r="BH119" s="56"/>
      <c r="BI119" s="56"/>
      <c r="BJ119" s="56"/>
      <c r="BK119" s="56"/>
      <c r="BL119" s="56"/>
      <c r="BM119" s="56"/>
      <c r="BN119" s="56"/>
      <c r="BO119" s="56"/>
      <c r="BP119" s="56"/>
      <c r="BQ119" s="56"/>
      <c r="BR119" s="56"/>
      <c r="BS119" s="56"/>
      <c r="BT119" s="56"/>
      <c r="BU119" s="56"/>
      <c r="BV119" s="56"/>
      <c r="BW119" s="56"/>
      <c r="BX119" s="56"/>
      <c r="BY119" s="56"/>
      <c r="BZ119" s="56"/>
      <c r="CA119" s="56"/>
      <c r="CB119" s="56"/>
      <c r="CC119" s="56"/>
      <c r="CD119" s="56"/>
      <c r="CE119" s="56"/>
      <c r="CF119" s="56"/>
      <c r="CG119" s="56"/>
      <c r="CH119" s="56"/>
      <c r="CI119" s="56"/>
    </row>
    <row r="120" spans="1:87" x14ac:dyDescent="0.25">
      <c r="A120" s="58"/>
      <c r="B120" s="56"/>
      <c r="C120" s="391"/>
      <c r="D120" s="392"/>
      <c r="E120" s="390"/>
      <c r="F120" s="380"/>
      <c r="G120" s="391"/>
      <c r="H120" s="393"/>
      <c r="I120" s="394"/>
      <c r="J120" s="395"/>
      <c r="K120" s="56"/>
      <c r="L120" s="56"/>
      <c r="M120" s="56"/>
      <c r="N120" s="56"/>
      <c r="O120" s="56"/>
      <c r="P120" s="56"/>
      <c r="Q120" s="56"/>
      <c r="R120" s="56"/>
      <c r="S120" s="56"/>
      <c r="T120" s="56"/>
      <c r="U120" s="56"/>
      <c r="V120" s="56"/>
      <c r="W120" s="56"/>
      <c r="X120" s="56"/>
      <c r="Y120" s="56"/>
      <c r="Z120" s="56"/>
      <c r="AA120" s="56"/>
      <c r="AB120" s="56"/>
      <c r="AC120" s="56"/>
      <c r="AD120" s="56"/>
      <c r="AE120" s="56"/>
      <c r="AF120" s="56"/>
      <c r="AG120" s="56"/>
      <c r="AH120" s="56"/>
      <c r="AI120" s="56"/>
      <c r="AJ120" s="56"/>
      <c r="AK120" s="56"/>
      <c r="AL120" s="56"/>
      <c r="AM120" s="56"/>
      <c r="AN120" s="56"/>
      <c r="AO120" s="56"/>
      <c r="AP120" s="56"/>
      <c r="AQ120" s="56"/>
      <c r="AR120" s="56"/>
      <c r="AS120" s="56"/>
      <c r="AT120" s="56"/>
      <c r="AU120" s="56"/>
      <c r="AV120" s="56"/>
      <c r="AW120" s="56"/>
      <c r="AX120" s="56"/>
      <c r="AY120" s="56"/>
      <c r="AZ120" s="56"/>
      <c r="BA120" s="56"/>
      <c r="BB120" s="56"/>
      <c r="BC120" s="56"/>
      <c r="BD120" s="56"/>
      <c r="BE120" s="56"/>
      <c r="BF120" s="56"/>
      <c r="BG120" s="56"/>
      <c r="BH120" s="56"/>
      <c r="BI120" s="56"/>
      <c r="BJ120" s="56"/>
      <c r="BK120" s="56"/>
      <c r="BL120" s="56"/>
      <c r="BM120" s="56"/>
      <c r="BN120" s="56"/>
      <c r="BO120" s="56"/>
      <c r="BP120" s="56"/>
      <c r="BQ120" s="56"/>
      <c r="BR120" s="56"/>
      <c r="BS120" s="56"/>
      <c r="BT120" s="56"/>
      <c r="BU120" s="56"/>
      <c r="BV120" s="56"/>
      <c r="BW120" s="56"/>
      <c r="BX120" s="56"/>
      <c r="BY120" s="56"/>
      <c r="BZ120" s="56"/>
      <c r="CA120" s="56"/>
      <c r="CB120" s="56"/>
      <c r="CC120" s="56"/>
      <c r="CD120" s="56"/>
      <c r="CE120" s="56"/>
      <c r="CF120" s="56"/>
      <c r="CG120" s="56"/>
      <c r="CH120" s="56"/>
      <c r="CI120" s="56"/>
    </row>
    <row r="121" spans="1:87" x14ac:dyDescent="0.25">
      <c r="A121" s="58"/>
      <c r="B121" s="56"/>
      <c r="C121" s="391"/>
      <c r="D121" s="392"/>
      <c r="E121" s="390"/>
      <c r="F121" s="380"/>
      <c r="G121" s="391"/>
      <c r="H121" s="393"/>
      <c r="I121" s="394"/>
      <c r="J121" s="395"/>
      <c r="K121" s="56"/>
      <c r="L121" s="56"/>
      <c r="M121" s="56"/>
      <c r="N121" s="56"/>
      <c r="O121" s="56"/>
      <c r="P121" s="56"/>
      <c r="Q121" s="56"/>
      <c r="R121" s="56"/>
      <c r="S121" s="56"/>
      <c r="T121" s="56"/>
      <c r="U121" s="56"/>
      <c r="V121" s="56"/>
      <c r="W121" s="56"/>
      <c r="X121" s="56"/>
      <c r="Y121" s="56"/>
      <c r="Z121" s="56"/>
      <c r="AA121" s="56"/>
      <c r="AB121" s="56"/>
      <c r="AC121" s="56"/>
      <c r="AD121" s="56"/>
      <c r="AE121" s="56"/>
      <c r="AF121" s="56"/>
      <c r="AG121" s="56"/>
      <c r="AH121" s="56"/>
      <c r="AI121" s="56"/>
      <c r="AJ121" s="56"/>
      <c r="AK121" s="56"/>
      <c r="AL121" s="56"/>
      <c r="AM121" s="56"/>
      <c r="AN121" s="56"/>
      <c r="AO121" s="56"/>
      <c r="AP121" s="56"/>
      <c r="AQ121" s="56"/>
      <c r="AR121" s="56"/>
      <c r="AS121" s="56"/>
      <c r="AT121" s="56"/>
      <c r="AU121" s="56"/>
      <c r="AV121" s="56"/>
      <c r="AW121" s="56"/>
      <c r="AX121" s="56"/>
      <c r="AY121" s="56"/>
      <c r="AZ121" s="56"/>
      <c r="BA121" s="56"/>
      <c r="BB121" s="56"/>
      <c r="BC121" s="56"/>
      <c r="BD121" s="56"/>
      <c r="BE121" s="56"/>
      <c r="BF121" s="56"/>
      <c r="BG121" s="56"/>
      <c r="BH121" s="56"/>
      <c r="BI121" s="56"/>
      <c r="BJ121" s="56"/>
      <c r="BK121" s="56"/>
      <c r="BL121" s="56"/>
      <c r="BM121" s="56"/>
      <c r="BN121" s="56"/>
      <c r="BO121" s="56"/>
      <c r="BP121" s="56"/>
      <c r="BQ121" s="56"/>
      <c r="BR121" s="56"/>
      <c r="BS121" s="56"/>
      <c r="BT121" s="56"/>
      <c r="BU121" s="56"/>
      <c r="BV121" s="56"/>
      <c r="BW121" s="56"/>
      <c r="BX121" s="56"/>
      <c r="BY121" s="56"/>
      <c r="BZ121" s="56"/>
      <c r="CA121" s="56"/>
      <c r="CB121" s="56"/>
      <c r="CC121" s="56"/>
      <c r="CD121" s="56"/>
      <c r="CE121" s="56"/>
      <c r="CF121" s="56"/>
      <c r="CG121" s="56"/>
      <c r="CH121" s="56"/>
      <c r="CI121" s="56"/>
    </row>
    <row r="122" spans="1:87" x14ac:dyDescent="0.25">
      <c r="A122" s="58"/>
      <c r="B122" s="56"/>
      <c r="C122" s="391"/>
      <c r="D122" s="392"/>
      <c r="E122" s="390"/>
      <c r="F122" s="380"/>
      <c r="G122" s="391"/>
      <c r="H122" s="393"/>
      <c r="I122" s="394"/>
      <c r="J122" s="395"/>
      <c r="K122" s="56"/>
      <c r="L122" s="56"/>
      <c r="M122" s="56"/>
      <c r="N122" s="56"/>
      <c r="O122" s="56"/>
      <c r="P122" s="56"/>
      <c r="Q122" s="56"/>
      <c r="R122" s="56"/>
      <c r="S122" s="56"/>
      <c r="T122" s="56"/>
      <c r="U122" s="56"/>
      <c r="V122" s="56"/>
      <c r="W122" s="56"/>
      <c r="X122" s="56"/>
      <c r="Y122" s="56"/>
      <c r="Z122" s="56"/>
      <c r="AA122" s="56"/>
      <c r="AB122" s="56"/>
      <c r="AC122" s="56"/>
      <c r="AD122" s="56"/>
      <c r="AE122" s="56"/>
      <c r="AF122" s="56"/>
      <c r="AG122" s="56"/>
      <c r="AH122" s="56"/>
      <c r="AI122" s="56"/>
      <c r="AJ122" s="56"/>
      <c r="AK122" s="56"/>
      <c r="AL122" s="56"/>
      <c r="AM122" s="56"/>
      <c r="AN122" s="56"/>
      <c r="AO122" s="56"/>
      <c r="AP122" s="56"/>
      <c r="AQ122" s="56"/>
      <c r="AR122" s="56"/>
      <c r="AS122" s="56"/>
      <c r="AT122" s="56"/>
      <c r="AU122" s="56"/>
      <c r="AV122" s="56"/>
      <c r="AW122" s="56"/>
      <c r="AX122" s="56"/>
      <c r="AY122" s="56"/>
      <c r="AZ122" s="56"/>
      <c r="BA122" s="56"/>
      <c r="BB122" s="56"/>
      <c r="BC122" s="56"/>
      <c r="BD122" s="56"/>
      <c r="BE122" s="56"/>
      <c r="BF122" s="56"/>
      <c r="BG122" s="56"/>
      <c r="BH122" s="56"/>
      <c r="BI122" s="56"/>
      <c r="BJ122" s="56"/>
      <c r="BK122" s="56"/>
      <c r="BL122" s="56"/>
      <c r="BM122" s="56"/>
      <c r="BN122" s="56"/>
      <c r="BO122" s="56"/>
      <c r="BP122" s="56"/>
      <c r="BQ122" s="56"/>
      <c r="BR122" s="56"/>
      <c r="BS122" s="56"/>
      <c r="BT122" s="56"/>
      <c r="BU122" s="56"/>
      <c r="BV122" s="56"/>
      <c r="BW122" s="56"/>
      <c r="BX122" s="56"/>
      <c r="BY122" s="56"/>
      <c r="BZ122" s="56"/>
      <c r="CA122" s="56"/>
      <c r="CB122" s="56"/>
      <c r="CC122" s="56"/>
      <c r="CD122" s="56"/>
      <c r="CE122" s="56"/>
      <c r="CF122" s="56"/>
      <c r="CG122" s="56"/>
      <c r="CH122" s="56"/>
      <c r="CI122" s="56"/>
    </row>
    <row r="123" spans="1:87" x14ac:dyDescent="0.25">
      <c r="A123" s="58"/>
      <c r="B123" s="56"/>
      <c r="C123" s="391"/>
      <c r="D123" s="392"/>
      <c r="E123" s="390"/>
      <c r="F123" s="380"/>
      <c r="G123" s="391"/>
      <c r="H123" s="393"/>
      <c r="I123" s="394"/>
      <c r="J123" s="395"/>
      <c r="K123" s="56"/>
      <c r="L123" s="56"/>
      <c r="M123" s="56"/>
      <c r="N123" s="56"/>
      <c r="O123" s="56"/>
      <c r="P123" s="56"/>
      <c r="Q123" s="56"/>
      <c r="R123" s="56"/>
      <c r="S123" s="56"/>
      <c r="T123" s="56"/>
      <c r="U123" s="56"/>
      <c r="V123" s="56"/>
      <c r="W123" s="56"/>
      <c r="X123" s="56"/>
      <c r="Y123" s="56"/>
      <c r="Z123" s="56"/>
      <c r="AA123" s="56"/>
      <c r="AB123" s="56"/>
      <c r="AC123" s="56"/>
      <c r="AD123" s="56"/>
      <c r="AE123" s="56"/>
      <c r="AF123" s="56"/>
      <c r="AG123" s="56"/>
      <c r="AH123" s="56"/>
      <c r="AI123" s="56"/>
      <c r="AJ123" s="56"/>
      <c r="AK123" s="56"/>
      <c r="AL123" s="56"/>
      <c r="AM123" s="56"/>
      <c r="AN123" s="56"/>
      <c r="AO123" s="56"/>
      <c r="AP123" s="56"/>
      <c r="AQ123" s="56"/>
      <c r="AR123" s="56"/>
      <c r="AS123" s="56"/>
      <c r="AT123" s="56"/>
      <c r="AU123" s="56"/>
      <c r="AV123" s="56"/>
      <c r="AW123" s="56"/>
      <c r="AX123" s="56"/>
      <c r="AY123" s="56"/>
      <c r="AZ123" s="56"/>
      <c r="BA123" s="56"/>
      <c r="BB123" s="56"/>
      <c r="BC123" s="56"/>
      <c r="BD123" s="56"/>
      <c r="BE123" s="56"/>
      <c r="BF123" s="56"/>
      <c r="BG123" s="56"/>
      <c r="BH123" s="56"/>
      <c r="BI123" s="56"/>
      <c r="BJ123" s="56"/>
      <c r="BK123" s="56"/>
      <c r="BL123" s="56"/>
      <c r="BM123" s="56"/>
      <c r="BN123" s="56"/>
      <c r="BO123" s="56"/>
      <c r="BP123" s="56"/>
      <c r="BQ123" s="56"/>
      <c r="BR123" s="56"/>
      <c r="BS123" s="56"/>
      <c r="BT123" s="56"/>
      <c r="BU123" s="56"/>
      <c r="BV123" s="56"/>
      <c r="BW123" s="56"/>
      <c r="BX123" s="56"/>
      <c r="BY123" s="56"/>
      <c r="BZ123" s="56"/>
      <c r="CA123" s="56"/>
      <c r="CB123" s="56"/>
      <c r="CC123" s="56"/>
      <c r="CD123" s="56"/>
      <c r="CE123" s="56"/>
      <c r="CF123" s="56"/>
      <c r="CG123" s="56"/>
      <c r="CH123" s="56"/>
      <c r="CI123" s="56"/>
    </row>
    <row r="124" spans="1:87" x14ac:dyDescent="0.25">
      <c r="A124" s="58"/>
      <c r="B124" s="56"/>
      <c r="C124" s="391"/>
      <c r="D124" s="392"/>
      <c r="E124" s="390"/>
      <c r="F124" s="380"/>
      <c r="G124" s="391"/>
      <c r="H124" s="393"/>
      <c r="I124" s="394"/>
      <c r="J124" s="395"/>
      <c r="K124" s="56"/>
      <c r="L124" s="56"/>
      <c r="M124" s="56"/>
      <c r="N124" s="56"/>
      <c r="O124" s="56"/>
      <c r="P124" s="56"/>
      <c r="Q124" s="56"/>
      <c r="R124" s="56"/>
      <c r="S124" s="56"/>
      <c r="T124" s="56"/>
      <c r="U124" s="56"/>
      <c r="V124" s="56"/>
      <c r="W124" s="56"/>
      <c r="X124" s="56"/>
      <c r="Y124" s="56"/>
      <c r="Z124" s="56"/>
      <c r="AA124" s="56"/>
      <c r="AB124" s="56"/>
      <c r="AC124" s="56"/>
      <c r="AD124" s="56"/>
      <c r="AE124" s="56"/>
      <c r="AF124" s="56"/>
      <c r="AG124" s="56"/>
      <c r="AH124" s="56"/>
      <c r="AI124" s="56"/>
      <c r="AJ124" s="56"/>
      <c r="AK124" s="56"/>
      <c r="AL124" s="56"/>
      <c r="AM124" s="56"/>
      <c r="AN124" s="56"/>
      <c r="AO124" s="56"/>
      <c r="AP124" s="56"/>
      <c r="AQ124" s="56"/>
      <c r="AR124" s="56"/>
      <c r="AS124" s="56"/>
      <c r="AT124" s="56"/>
      <c r="AU124" s="56"/>
      <c r="AV124" s="56"/>
      <c r="AW124" s="56"/>
      <c r="AX124" s="56"/>
      <c r="AY124" s="56"/>
      <c r="AZ124" s="56"/>
      <c r="BA124" s="56"/>
      <c r="BB124" s="56"/>
      <c r="BC124" s="56"/>
      <c r="BD124" s="56"/>
      <c r="BE124" s="56"/>
      <c r="BF124" s="56"/>
      <c r="BG124" s="56"/>
      <c r="BH124" s="56"/>
      <c r="BI124" s="56"/>
      <c r="BJ124" s="56"/>
      <c r="BK124" s="56"/>
      <c r="BL124" s="56"/>
      <c r="BM124" s="56"/>
      <c r="BN124" s="56"/>
      <c r="BO124" s="56"/>
      <c r="BP124" s="56"/>
      <c r="BQ124" s="56"/>
      <c r="BR124" s="56"/>
      <c r="BS124" s="56"/>
      <c r="BT124" s="56"/>
      <c r="BU124" s="56"/>
      <c r="BV124" s="56"/>
      <c r="BW124" s="56"/>
      <c r="BX124" s="56"/>
      <c r="BY124" s="56"/>
      <c r="BZ124" s="56"/>
      <c r="CA124" s="56"/>
      <c r="CB124" s="56"/>
      <c r="CC124" s="56"/>
      <c r="CD124" s="56"/>
      <c r="CE124" s="56"/>
      <c r="CF124" s="56"/>
      <c r="CG124" s="56"/>
      <c r="CH124" s="56"/>
      <c r="CI124" s="56"/>
    </row>
    <row r="125" spans="1:87" x14ac:dyDescent="0.25">
      <c r="A125" s="58"/>
      <c r="B125" s="56"/>
      <c r="C125" s="391"/>
      <c r="D125" s="392"/>
      <c r="E125" s="390"/>
      <c r="F125" s="380"/>
      <c r="G125" s="391"/>
      <c r="H125" s="393"/>
      <c r="I125" s="394"/>
      <c r="J125" s="395"/>
      <c r="K125" s="56"/>
      <c r="L125" s="56"/>
      <c r="M125" s="56"/>
      <c r="N125" s="56"/>
      <c r="O125" s="56"/>
      <c r="P125" s="56"/>
      <c r="Q125" s="56"/>
      <c r="R125" s="56"/>
      <c r="S125" s="56"/>
      <c r="T125" s="56"/>
      <c r="U125" s="56"/>
      <c r="V125" s="56"/>
      <c r="W125" s="56"/>
      <c r="X125" s="56"/>
      <c r="Y125" s="56"/>
      <c r="Z125" s="56"/>
      <c r="AA125" s="56"/>
      <c r="AB125" s="56"/>
      <c r="AC125" s="56"/>
      <c r="AD125" s="56"/>
      <c r="AE125" s="56"/>
      <c r="AF125" s="56"/>
      <c r="AG125" s="56"/>
      <c r="AH125" s="56"/>
      <c r="AI125" s="56"/>
      <c r="AJ125" s="56"/>
      <c r="AK125" s="56"/>
      <c r="AL125" s="56"/>
      <c r="AM125" s="56"/>
      <c r="AN125" s="56"/>
      <c r="AO125" s="56"/>
      <c r="AP125" s="56"/>
      <c r="AQ125" s="56"/>
      <c r="AR125" s="56"/>
      <c r="AS125" s="56"/>
      <c r="AT125" s="56"/>
      <c r="AU125" s="56"/>
      <c r="AV125" s="56"/>
      <c r="AW125" s="56"/>
      <c r="AX125" s="56"/>
      <c r="AY125" s="56"/>
      <c r="AZ125" s="56"/>
      <c r="BA125" s="56"/>
      <c r="BB125" s="56"/>
      <c r="BC125" s="56"/>
      <c r="BD125" s="56"/>
      <c r="BE125" s="56"/>
      <c r="BF125" s="56"/>
      <c r="BG125" s="56"/>
      <c r="BH125" s="56"/>
      <c r="BI125" s="56"/>
      <c r="BJ125" s="56"/>
      <c r="BK125" s="56"/>
      <c r="BL125" s="56"/>
      <c r="BM125" s="56"/>
      <c r="BN125" s="56"/>
      <c r="BO125" s="56"/>
      <c r="BP125" s="56"/>
      <c r="BQ125" s="56"/>
      <c r="BR125" s="56"/>
      <c r="BS125" s="56"/>
      <c r="BT125" s="56"/>
      <c r="BU125" s="56"/>
      <c r="BV125" s="56"/>
      <c r="BW125" s="56"/>
      <c r="BX125" s="56"/>
      <c r="BY125" s="56"/>
      <c r="BZ125" s="56"/>
      <c r="CA125" s="56"/>
      <c r="CB125" s="56"/>
      <c r="CC125" s="56"/>
      <c r="CD125" s="56"/>
      <c r="CE125" s="56"/>
      <c r="CF125" s="56"/>
      <c r="CG125" s="56"/>
      <c r="CH125" s="56"/>
      <c r="CI125" s="56"/>
    </row>
    <row r="126" spans="1:87" x14ac:dyDescent="0.25">
      <c r="A126" s="58"/>
      <c r="B126" s="56"/>
      <c r="C126" s="391"/>
      <c r="D126" s="392"/>
      <c r="E126" s="390"/>
      <c r="F126" s="380"/>
      <c r="G126" s="391"/>
      <c r="H126" s="393"/>
      <c r="I126" s="394"/>
      <c r="J126" s="395"/>
      <c r="K126" s="56"/>
      <c r="L126" s="56"/>
      <c r="M126" s="56"/>
      <c r="N126" s="56"/>
      <c r="O126" s="56"/>
      <c r="P126" s="56"/>
      <c r="Q126" s="56"/>
      <c r="R126" s="56"/>
      <c r="S126" s="56"/>
      <c r="T126" s="56"/>
      <c r="U126" s="56"/>
      <c r="V126" s="56"/>
      <c r="W126" s="56"/>
      <c r="X126" s="56"/>
      <c r="Y126" s="56"/>
      <c r="Z126" s="56"/>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56"/>
      <c r="CE126" s="56"/>
      <c r="CF126" s="56"/>
      <c r="CG126" s="56"/>
      <c r="CH126" s="56"/>
      <c r="CI126" s="56"/>
    </row>
    <row r="127" spans="1:87" x14ac:dyDescent="0.25">
      <c r="A127" s="58"/>
      <c r="B127" s="56"/>
      <c r="C127" s="391"/>
      <c r="D127" s="392"/>
      <c r="E127" s="390"/>
      <c r="F127" s="380"/>
      <c r="G127" s="391"/>
      <c r="H127" s="393"/>
      <c r="I127" s="394"/>
      <c r="J127" s="395"/>
      <c r="K127" s="56"/>
      <c r="L127" s="56"/>
      <c r="M127" s="56"/>
      <c r="N127" s="56"/>
      <c r="O127" s="56"/>
      <c r="P127" s="56"/>
      <c r="Q127" s="56"/>
      <c r="R127" s="56"/>
      <c r="S127" s="56"/>
      <c r="T127" s="56"/>
      <c r="U127" s="56"/>
      <c r="V127" s="56"/>
      <c r="W127" s="56"/>
      <c r="X127" s="56"/>
      <c r="Y127" s="56"/>
      <c r="Z127" s="56"/>
      <c r="AA127" s="56"/>
      <c r="AB127" s="56"/>
      <c r="AC127" s="56"/>
      <c r="AD127" s="56"/>
      <c r="AE127" s="56"/>
      <c r="AF127" s="56"/>
      <c r="AG127" s="56"/>
      <c r="AH127" s="56"/>
      <c r="AI127" s="56"/>
      <c r="AJ127" s="56"/>
      <c r="AK127" s="56"/>
      <c r="AL127" s="56"/>
      <c r="AM127" s="56"/>
      <c r="AN127" s="56"/>
      <c r="AO127" s="56"/>
      <c r="AP127" s="56"/>
      <c r="AQ127" s="56"/>
      <c r="AR127" s="56"/>
      <c r="AS127" s="56"/>
      <c r="AT127" s="56"/>
      <c r="AU127" s="56"/>
      <c r="AV127" s="56"/>
      <c r="AW127" s="56"/>
      <c r="AX127" s="56"/>
      <c r="AY127" s="56"/>
      <c r="AZ127" s="56"/>
      <c r="BA127" s="56"/>
      <c r="BB127" s="56"/>
      <c r="BC127" s="56"/>
      <c r="BD127" s="56"/>
      <c r="BE127" s="56"/>
      <c r="BF127" s="56"/>
      <c r="BG127" s="56"/>
      <c r="BH127" s="56"/>
      <c r="BI127" s="56"/>
      <c r="BJ127" s="56"/>
      <c r="BK127" s="56"/>
      <c r="BL127" s="56"/>
      <c r="BM127" s="56"/>
      <c r="BN127" s="56"/>
      <c r="BO127" s="56"/>
      <c r="BP127" s="56"/>
      <c r="BQ127" s="56"/>
      <c r="BR127" s="56"/>
      <c r="BS127" s="56"/>
      <c r="BT127" s="56"/>
      <c r="BU127" s="56"/>
      <c r="BV127" s="56"/>
      <c r="BW127" s="56"/>
      <c r="BX127" s="56"/>
      <c r="BY127" s="56"/>
      <c r="BZ127" s="56"/>
      <c r="CA127" s="56"/>
      <c r="CB127" s="56"/>
      <c r="CC127" s="56"/>
      <c r="CD127" s="56"/>
      <c r="CE127" s="56"/>
      <c r="CF127" s="56"/>
      <c r="CG127" s="56"/>
      <c r="CH127" s="56"/>
      <c r="CI127" s="56"/>
    </row>
    <row r="128" spans="1:87" x14ac:dyDescent="0.25">
      <c r="A128" s="58"/>
      <c r="B128" s="56"/>
      <c r="C128" s="391"/>
      <c r="D128" s="392"/>
      <c r="E128" s="390"/>
      <c r="F128" s="380"/>
      <c r="G128" s="391"/>
      <c r="H128" s="393"/>
      <c r="I128" s="394"/>
      <c r="J128" s="395"/>
      <c r="K128" s="56"/>
      <c r="L128" s="56"/>
      <c r="M128" s="56"/>
      <c r="N128" s="56"/>
      <c r="O128" s="56"/>
      <c r="P128" s="56"/>
      <c r="Q128" s="56"/>
      <c r="R128" s="56"/>
      <c r="S128" s="56"/>
      <c r="T128" s="56"/>
      <c r="U128" s="56"/>
      <c r="V128" s="56"/>
      <c r="W128" s="56"/>
      <c r="X128" s="56"/>
      <c r="Y128" s="56"/>
      <c r="Z128" s="56"/>
      <c r="AA128" s="56"/>
      <c r="AB128" s="56"/>
      <c r="AC128" s="56"/>
      <c r="AD128" s="56"/>
      <c r="AE128" s="56"/>
      <c r="AF128" s="56"/>
      <c r="AG128" s="56"/>
      <c r="AH128" s="56"/>
      <c r="AI128" s="56"/>
      <c r="AJ128" s="56"/>
      <c r="AK128" s="56"/>
      <c r="AL128" s="56"/>
      <c r="AM128" s="56"/>
      <c r="AN128" s="56"/>
      <c r="AO128" s="56"/>
      <c r="AP128" s="56"/>
      <c r="AQ128" s="56"/>
      <c r="AR128" s="56"/>
      <c r="AS128" s="56"/>
      <c r="AT128" s="56"/>
      <c r="AU128" s="56"/>
      <c r="AV128" s="56"/>
      <c r="AW128" s="56"/>
      <c r="AX128" s="56"/>
      <c r="AY128" s="56"/>
      <c r="AZ128" s="56"/>
      <c r="BA128" s="56"/>
      <c r="BB128" s="56"/>
      <c r="BC128" s="56"/>
      <c r="BD128" s="56"/>
      <c r="BE128" s="56"/>
      <c r="BF128" s="56"/>
      <c r="BG128" s="56"/>
      <c r="BH128" s="56"/>
      <c r="BI128" s="56"/>
      <c r="BJ128" s="56"/>
      <c r="BK128" s="56"/>
      <c r="BL128" s="56"/>
      <c r="BM128" s="56"/>
      <c r="BN128" s="56"/>
      <c r="BO128" s="56"/>
      <c r="BP128" s="56"/>
      <c r="BQ128" s="56"/>
      <c r="BR128" s="56"/>
      <c r="BS128" s="56"/>
      <c r="BT128" s="56"/>
      <c r="BU128" s="56"/>
      <c r="BV128" s="56"/>
      <c r="BW128" s="56"/>
      <c r="BX128" s="56"/>
      <c r="BY128" s="56"/>
      <c r="BZ128" s="56"/>
      <c r="CA128" s="56"/>
      <c r="CB128" s="56"/>
      <c r="CC128" s="56"/>
      <c r="CD128" s="56"/>
      <c r="CE128" s="56"/>
      <c r="CF128" s="56"/>
      <c r="CG128" s="56"/>
      <c r="CH128" s="56"/>
      <c r="CI128" s="56"/>
    </row>
    <row r="129" spans="1:87" x14ac:dyDescent="0.25">
      <c r="A129" s="58"/>
      <c r="B129" s="56"/>
      <c r="C129" s="391"/>
      <c r="D129" s="392"/>
      <c r="E129" s="390"/>
      <c r="F129" s="380"/>
      <c r="G129" s="391"/>
      <c r="H129" s="393"/>
      <c r="I129" s="394"/>
      <c r="J129" s="395"/>
      <c r="K129" s="56"/>
      <c r="L129" s="56"/>
      <c r="M129" s="56"/>
      <c r="N129" s="56"/>
      <c r="O129" s="56"/>
      <c r="P129" s="56"/>
      <c r="Q129" s="56"/>
      <c r="R129" s="56"/>
      <c r="S129" s="56"/>
      <c r="T129" s="56"/>
      <c r="U129" s="56"/>
      <c r="V129" s="56"/>
      <c r="W129" s="56"/>
      <c r="X129" s="56"/>
      <c r="Y129" s="56"/>
      <c r="Z129" s="56"/>
      <c r="AA129" s="56"/>
      <c r="AB129" s="56"/>
      <c r="AC129" s="56"/>
      <c r="AD129" s="56"/>
      <c r="AE129" s="56"/>
      <c r="AF129" s="56"/>
      <c r="AG129" s="56"/>
      <c r="AH129" s="56"/>
      <c r="AI129" s="56"/>
      <c r="AJ129" s="56"/>
      <c r="AK129" s="56"/>
      <c r="AL129" s="56"/>
      <c r="AM129" s="56"/>
      <c r="AN129" s="56"/>
      <c r="AO129" s="56"/>
      <c r="AP129" s="56"/>
      <c r="AQ129" s="56"/>
      <c r="AR129" s="56"/>
      <c r="AS129" s="56"/>
      <c r="AT129" s="56"/>
      <c r="AU129" s="56"/>
      <c r="AV129" s="56"/>
      <c r="AW129" s="56"/>
      <c r="AX129" s="56"/>
      <c r="AY129" s="56"/>
      <c r="AZ129" s="56"/>
      <c r="BA129" s="56"/>
      <c r="BB129" s="56"/>
      <c r="BC129" s="56"/>
      <c r="BD129" s="56"/>
      <c r="BE129" s="56"/>
      <c r="BF129" s="56"/>
      <c r="BG129" s="56"/>
      <c r="BH129" s="56"/>
      <c r="BI129" s="56"/>
      <c r="BJ129" s="56"/>
      <c r="BK129" s="56"/>
      <c r="BL129" s="56"/>
      <c r="BM129" s="56"/>
      <c r="BN129" s="56"/>
      <c r="BO129" s="56"/>
      <c r="BP129" s="56"/>
      <c r="BQ129" s="56"/>
      <c r="BR129" s="56"/>
      <c r="BS129" s="56"/>
      <c r="BT129" s="56"/>
      <c r="BU129" s="56"/>
      <c r="BV129" s="56"/>
      <c r="BW129" s="56"/>
      <c r="BX129" s="56"/>
      <c r="BY129" s="56"/>
      <c r="BZ129" s="56"/>
      <c r="CA129" s="56"/>
      <c r="CB129" s="56"/>
      <c r="CC129" s="56"/>
      <c r="CD129" s="56"/>
      <c r="CE129" s="56"/>
      <c r="CF129" s="56"/>
      <c r="CG129" s="56"/>
      <c r="CH129" s="56"/>
      <c r="CI129" s="56"/>
    </row>
    <row r="130" spans="1:87" x14ac:dyDescent="0.25">
      <c r="A130" s="58"/>
      <c r="B130" s="56"/>
      <c r="C130" s="391"/>
      <c r="D130" s="392"/>
      <c r="E130" s="390"/>
      <c r="F130" s="380"/>
      <c r="G130" s="391"/>
      <c r="H130" s="393"/>
      <c r="I130" s="394"/>
      <c r="J130" s="395"/>
      <c r="K130" s="56"/>
      <c r="L130" s="56"/>
      <c r="M130" s="56"/>
      <c r="N130" s="56"/>
      <c r="O130" s="56"/>
      <c r="P130" s="56"/>
      <c r="Q130" s="56"/>
      <c r="R130" s="56"/>
      <c r="S130" s="56"/>
      <c r="T130" s="56"/>
      <c r="U130" s="56"/>
      <c r="V130" s="56"/>
      <c r="W130" s="56"/>
      <c r="X130" s="56"/>
      <c r="Y130" s="56"/>
      <c r="Z130" s="56"/>
      <c r="AA130" s="56"/>
      <c r="AB130" s="56"/>
      <c r="AC130" s="56"/>
      <c r="AD130" s="56"/>
      <c r="AE130" s="56"/>
      <c r="AF130" s="56"/>
      <c r="AG130" s="56"/>
      <c r="AH130" s="56"/>
      <c r="AI130" s="56"/>
      <c r="AJ130" s="56"/>
      <c r="AK130" s="56"/>
      <c r="AL130" s="56"/>
      <c r="AM130" s="56"/>
      <c r="AN130" s="56"/>
      <c r="AO130" s="56"/>
      <c r="AP130" s="56"/>
      <c r="AQ130" s="56"/>
      <c r="AR130" s="56"/>
      <c r="AS130" s="56"/>
      <c r="AT130" s="56"/>
      <c r="AU130" s="56"/>
      <c r="AV130" s="56"/>
      <c r="AW130" s="56"/>
      <c r="AX130" s="56"/>
      <c r="AY130" s="56"/>
      <c r="AZ130" s="56"/>
      <c r="BA130" s="56"/>
      <c r="BB130" s="56"/>
      <c r="BC130" s="56"/>
      <c r="BD130" s="56"/>
      <c r="BE130" s="56"/>
      <c r="BF130" s="56"/>
      <c r="BG130" s="56"/>
      <c r="BH130" s="56"/>
      <c r="BI130" s="56"/>
      <c r="BJ130" s="56"/>
      <c r="BK130" s="56"/>
      <c r="BL130" s="56"/>
      <c r="BM130" s="56"/>
      <c r="BN130" s="56"/>
      <c r="BO130" s="56"/>
      <c r="BP130" s="56"/>
      <c r="BQ130" s="56"/>
      <c r="BR130" s="56"/>
      <c r="BS130" s="56"/>
      <c r="BT130" s="56"/>
      <c r="BU130" s="56"/>
      <c r="BV130" s="56"/>
      <c r="BW130" s="56"/>
      <c r="BX130" s="56"/>
      <c r="BY130" s="56"/>
      <c r="BZ130" s="56"/>
      <c r="CA130" s="56"/>
      <c r="CB130" s="56"/>
      <c r="CC130" s="56"/>
      <c r="CD130" s="56"/>
      <c r="CE130" s="56"/>
      <c r="CF130" s="56"/>
      <c r="CG130" s="56"/>
      <c r="CH130" s="56"/>
      <c r="CI130" s="56"/>
    </row>
    <row r="131" spans="1:87" x14ac:dyDescent="0.25">
      <c r="A131" s="58"/>
      <c r="B131" s="56"/>
      <c r="C131" s="391"/>
      <c r="D131" s="392"/>
      <c r="E131" s="390"/>
      <c r="F131" s="380"/>
      <c r="G131" s="391"/>
      <c r="H131" s="393"/>
      <c r="I131" s="394"/>
      <c r="J131" s="395"/>
      <c r="K131" s="56"/>
      <c r="L131" s="56"/>
      <c r="M131" s="56"/>
      <c r="N131" s="56"/>
      <c r="O131" s="56"/>
      <c r="P131" s="56"/>
      <c r="Q131" s="56"/>
      <c r="R131" s="56"/>
      <c r="S131" s="56"/>
      <c r="T131" s="56"/>
      <c r="U131" s="56"/>
      <c r="V131" s="56"/>
      <c r="W131" s="56"/>
      <c r="X131" s="56"/>
      <c r="Y131" s="56"/>
      <c r="Z131" s="56"/>
      <c r="AA131" s="56"/>
      <c r="AB131" s="56"/>
      <c r="AC131" s="56"/>
      <c r="AD131" s="56"/>
      <c r="AE131" s="56"/>
      <c r="AF131" s="56"/>
      <c r="AG131" s="56"/>
      <c r="AH131" s="56"/>
      <c r="AI131" s="56"/>
      <c r="AJ131" s="56"/>
      <c r="AK131" s="56"/>
      <c r="AL131" s="56"/>
      <c r="AM131" s="56"/>
      <c r="AN131" s="56"/>
      <c r="AO131" s="56"/>
      <c r="AP131" s="56"/>
      <c r="AQ131" s="56"/>
      <c r="AR131" s="56"/>
      <c r="AS131" s="56"/>
      <c r="AT131" s="56"/>
      <c r="AU131" s="56"/>
      <c r="AV131" s="56"/>
      <c r="AW131" s="56"/>
      <c r="AX131" s="56"/>
      <c r="AY131" s="56"/>
      <c r="AZ131" s="56"/>
      <c r="BA131" s="56"/>
      <c r="BB131" s="56"/>
      <c r="BC131" s="56"/>
      <c r="BD131" s="56"/>
      <c r="BE131" s="56"/>
      <c r="BF131" s="56"/>
      <c r="BG131" s="56"/>
      <c r="BH131" s="56"/>
      <c r="BI131" s="56"/>
      <c r="BJ131" s="56"/>
      <c r="BK131" s="56"/>
      <c r="BL131" s="56"/>
      <c r="BM131" s="56"/>
      <c r="BN131" s="56"/>
      <c r="BO131" s="56"/>
      <c r="BP131" s="56"/>
      <c r="BQ131" s="56"/>
      <c r="BR131" s="56"/>
      <c r="BS131" s="56"/>
      <c r="BT131" s="56"/>
      <c r="BU131" s="56"/>
      <c r="BV131" s="56"/>
      <c r="BW131" s="56"/>
      <c r="BX131" s="56"/>
      <c r="BY131" s="56"/>
      <c r="BZ131" s="56"/>
      <c r="CA131" s="56"/>
      <c r="CB131" s="56"/>
      <c r="CC131" s="56"/>
      <c r="CD131" s="56"/>
      <c r="CE131" s="56"/>
      <c r="CF131" s="56"/>
      <c r="CG131" s="56"/>
      <c r="CH131" s="56"/>
      <c r="CI131" s="56"/>
    </row>
    <row r="132" spans="1:87" x14ac:dyDescent="0.25">
      <c r="A132" s="58"/>
      <c r="B132" s="56"/>
      <c r="C132" s="391"/>
      <c r="D132" s="392"/>
      <c r="E132" s="390"/>
      <c r="F132" s="380"/>
      <c r="G132" s="391"/>
      <c r="H132" s="393"/>
      <c r="I132" s="394"/>
      <c r="J132" s="395"/>
      <c r="K132" s="56"/>
      <c r="L132" s="56"/>
      <c r="M132" s="56"/>
      <c r="N132" s="56"/>
      <c r="O132" s="56"/>
      <c r="P132" s="56"/>
      <c r="Q132" s="56"/>
      <c r="R132" s="56"/>
      <c r="S132" s="56"/>
      <c r="T132" s="56"/>
      <c r="U132" s="56"/>
      <c r="V132" s="56"/>
      <c r="W132" s="56"/>
      <c r="X132" s="56"/>
      <c r="Y132" s="56"/>
      <c r="Z132" s="56"/>
      <c r="AA132" s="56"/>
      <c r="AB132" s="56"/>
      <c r="AC132" s="56"/>
      <c r="AD132" s="56"/>
      <c r="AE132" s="56"/>
      <c r="AF132" s="56"/>
      <c r="AG132" s="56"/>
      <c r="AH132" s="56"/>
      <c r="AI132" s="56"/>
      <c r="AJ132" s="56"/>
      <c r="AK132" s="56"/>
      <c r="AL132" s="56"/>
      <c r="AM132" s="56"/>
      <c r="AN132" s="56"/>
      <c r="AO132" s="56"/>
      <c r="AP132" s="56"/>
      <c r="AQ132" s="56"/>
      <c r="AR132" s="56"/>
      <c r="AS132" s="56"/>
      <c r="AT132" s="56"/>
      <c r="AU132" s="56"/>
      <c r="AV132" s="56"/>
      <c r="AW132" s="56"/>
      <c r="AX132" s="56"/>
      <c r="AY132" s="56"/>
      <c r="AZ132" s="56"/>
      <c r="BA132" s="56"/>
      <c r="BB132" s="56"/>
      <c r="BC132" s="56"/>
      <c r="BD132" s="56"/>
      <c r="BE132" s="56"/>
      <c r="BF132" s="56"/>
      <c r="BG132" s="56"/>
      <c r="BH132" s="56"/>
      <c r="BI132" s="56"/>
      <c r="BJ132" s="56"/>
      <c r="BK132" s="56"/>
      <c r="BL132" s="56"/>
      <c r="BM132" s="56"/>
      <c r="BN132" s="56"/>
      <c r="BO132" s="56"/>
      <c r="BP132" s="56"/>
      <c r="BQ132" s="56"/>
      <c r="BR132" s="56"/>
      <c r="BS132" s="56"/>
      <c r="BT132" s="56"/>
      <c r="BU132" s="56"/>
      <c r="BV132" s="56"/>
      <c r="BW132" s="56"/>
      <c r="BX132" s="56"/>
      <c r="BY132" s="56"/>
      <c r="BZ132" s="56"/>
      <c r="CA132" s="56"/>
      <c r="CB132" s="56"/>
      <c r="CC132" s="56"/>
      <c r="CD132" s="56"/>
      <c r="CE132" s="56"/>
      <c r="CF132" s="56"/>
      <c r="CG132" s="56"/>
      <c r="CH132" s="56"/>
      <c r="CI132" s="56"/>
    </row>
    <row r="133" spans="1:87" x14ac:dyDescent="0.25">
      <c r="A133" s="58"/>
      <c r="B133" s="56"/>
      <c r="C133" s="391"/>
      <c r="D133" s="392"/>
      <c r="E133" s="390"/>
      <c r="F133" s="380"/>
      <c r="G133" s="391"/>
      <c r="H133" s="393"/>
      <c r="I133" s="394"/>
      <c r="J133" s="395"/>
      <c r="K133" s="56"/>
      <c r="L133" s="56"/>
      <c r="M133" s="56"/>
      <c r="N133" s="56"/>
      <c r="O133" s="56"/>
      <c r="P133" s="56"/>
      <c r="Q133" s="56"/>
      <c r="R133" s="56"/>
      <c r="S133" s="56"/>
      <c r="T133" s="56"/>
      <c r="U133" s="56"/>
      <c r="V133" s="56"/>
      <c r="W133" s="56"/>
      <c r="X133" s="56"/>
      <c r="Y133" s="56"/>
      <c r="Z133" s="56"/>
      <c r="AA133" s="56"/>
      <c r="AB133" s="56"/>
      <c r="AC133" s="56"/>
      <c r="AD133" s="56"/>
      <c r="AE133" s="56"/>
      <c r="AF133" s="56"/>
      <c r="AG133" s="56"/>
      <c r="AH133" s="56"/>
      <c r="AI133" s="56"/>
      <c r="AJ133" s="56"/>
      <c r="AK133" s="56"/>
      <c r="AL133" s="56"/>
      <c r="AM133" s="56"/>
      <c r="AN133" s="56"/>
      <c r="AO133" s="56"/>
      <c r="AP133" s="56"/>
      <c r="AQ133" s="56"/>
      <c r="AR133" s="56"/>
      <c r="AS133" s="56"/>
      <c r="AT133" s="56"/>
      <c r="AU133" s="56"/>
      <c r="AV133" s="56"/>
      <c r="AW133" s="56"/>
      <c r="AX133" s="56"/>
      <c r="AY133" s="56"/>
      <c r="AZ133" s="56"/>
      <c r="BA133" s="56"/>
      <c r="BB133" s="56"/>
      <c r="BC133" s="56"/>
      <c r="BD133" s="56"/>
      <c r="BE133" s="56"/>
      <c r="BF133" s="56"/>
      <c r="BG133" s="56"/>
      <c r="BH133" s="56"/>
      <c r="BI133" s="56"/>
      <c r="BJ133" s="56"/>
      <c r="BK133" s="56"/>
      <c r="BL133" s="56"/>
      <c r="BM133" s="56"/>
      <c r="BN133" s="56"/>
      <c r="BO133" s="56"/>
      <c r="BP133" s="56"/>
      <c r="BQ133" s="56"/>
      <c r="BR133" s="56"/>
      <c r="BS133" s="56"/>
      <c r="BT133" s="56"/>
      <c r="BU133" s="56"/>
      <c r="BV133" s="56"/>
      <c r="BW133" s="56"/>
      <c r="BX133" s="56"/>
      <c r="BY133" s="56"/>
      <c r="BZ133" s="56"/>
      <c r="CA133" s="56"/>
      <c r="CB133" s="56"/>
      <c r="CC133" s="56"/>
      <c r="CD133" s="56"/>
      <c r="CE133" s="56"/>
      <c r="CF133" s="56"/>
      <c r="CG133" s="56"/>
      <c r="CH133" s="56"/>
      <c r="CI133" s="56"/>
    </row>
    <row r="134" spans="1:87" x14ac:dyDescent="0.25">
      <c r="A134" s="58"/>
      <c r="B134" s="56"/>
      <c r="C134" s="391"/>
      <c r="D134" s="392"/>
      <c r="E134" s="390"/>
      <c r="F134" s="380"/>
      <c r="G134" s="391"/>
      <c r="H134" s="393"/>
      <c r="I134" s="394"/>
      <c r="J134" s="395"/>
      <c r="K134" s="56"/>
      <c r="L134" s="56"/>
      <c r="M134" s="56"/>
      <c r="N134" s="56"/>
      <c r="O134" s="56"/>
      <c r="P134" s="56"/>
      <c r="Q134" s="56"/>
      <c r="R134" s="56"/>
      <c r="S134" s="56"/>
      <c r="T134" s="56"/>
      <c r="U134" s="56"/>
      <c r="V134" s="56"/>
      <c r="W134" s="56"/>
      <c r="X134" s="56"/>
      <c r="Y134" s="56"/>
      <c r="Z134" s="56"/>
      <c r="AA134" s="56"/>
      <c r="AB134" s="56"/>
      <c r="AC134" s="56"/>
      <c r="AD134" s="56"/>
      <c r="AE134" s="56"/>
      <c r="AF134" s="56"/>
      <c r="AG134" s="56"/>
      <c r="AH134" s="56"/>
      <c r="AI134" s="56"/>
      <c r="AJ134" s="56"/>
      <c r="AK134" s="56"/>
      <c r="AL134" s="56"/>
      <c r="AM134" s="56"/>
      <c r="AN134" s="56"/>
      <c r="AO134" s="56"/>
      <c r="AP134" s="56"/>
      <c r="AQ134" s="56"/>
      <c r="AR134" s="56"/>
      <c r="AS134" s="56"/>
      <c r="AT134" s="56"/>
      <c r="AU134" s="56"/>
      <c r="AV134" s="56"/>
      <c r="AW134" s="56"/>
      <c r="AX134" s="56"/>
      <c r="AY134" s="56"/>
      <c r="AZ134" s="56"/>
      <c r="BA134" s="56"/>
      <c r="BB134" s="56"/>
      <c r="BC134" s="56"/>
      <c r="BD134" s="56"/>
      <c r="BE134" s="56"/>
      <c r="BF134" s="56"/>
      <c r="BG134" s="56"/>
      <c r="BH134" s="56"/>
      <c r="BI134" s="56"/>
      <c r="BJ134" s="56"/>
      <c r="BK134" s="56"/>
      <c r="BL134" s="56"/>
      <c r="BM134" s="56"/>
      <c r="BN134" s="56"/>
      <c r="BO134" s="56"/>
      <c r="BP134" s="56"/>
      <c r="BQ134" s="56"/>
      <c r="BR134" s="56"/>
      <c r="BS134" s="56"/>
      <c r="BT134" s="56"/>
      <c r="BU134" s="56"/>
      <c r="BV134" s="56"/>
      <c r="BW134" s="56"/>
      <c r="BX134" s="56"/>
      <c r="BY134" s="56"/>
      <c r="BZ134" s="56"/>
      <c r="CA134" s="56"/>
      <c r="CB134" s="56"/>
      <c r="CC134" s="56"/>
      <c r="CD134" s="56"/>
      <c r="CE134" s="56"/>
      <c r="CF134" s="56"/>
      <c r="CG134" s="56"/>
      <c r="CH134" s="56"/>
      <c r="CI134" s="56"/>
    </row>
    <row r="135" spans="1:87" x14ac:dyDescent="0.25">
      <c r="A135" s="58"/>
      <c r="B135" s="56"/>
      <c r="C135" s="391"/>
      <c r="D135" s="392"/>
      <c r="E135" s="390"/>
      <c r="F135" s="380"/>
      <c r="G135" s="391"/>
      <c r="H135" s="393"/>
      <c r="I135" s="394"/>
      <c r="J135" s="395"/>
      <c r="K135" s="56"/>
      <c r="L135" s="56"/>
      <c r="M135" s="56"/>
      <c r="N135" s="56"/>
      <c r="O135" s="56"/>
      <c r="P135" s="56"/>
      <c r="Q135" s="56"/>
      <c r="R135" s="56"/>
      <c r="S135" s="56"/>
      <c r="T135" s="56"/>
      <c r="U135" s="56"/>
      <c r="V135" s="56"/>
      <c r="W135" s="56"/>
      <c r="X135" s="56"/>
      <c r="Y135" s="56"/>
      <c r="Z135" s="56"/>
      <c r="AA135" s="56"/>
      <c r="AB135" s="56"/>
      <c r="AC135" s="56"/>
      <c r="AD135" s="56"/>
      <c r="AE135" s="56"/>
      <c r="AF135" s="56"/>
      <c r="AG135" s="56"/>
      <c r="AH135" s="56"/>
      <c r="AI135" s="56"/>
      <c r="AJ135" s="56"/>
      <c r="AK135" s="56"/>
      <c r="AL135" s="56"/>
      <c r="AM135" s="56"/>
      <c r="AN135" s="56"/>
      <c r="AO135" s="56"/>
      <c r="AP135" s="56"/>
      <c r="AQ135" s="56"/>
      <c r="AR135" s="56"/>
      <c r="AS135" s="56"/>
      <c r="AT135" s="56"/>
      <c r="AU135" s="56"/>
      <c r="AV135" s="56"/>
      <c r="AW135" s="56"/>
      <c r="AX135" s="56"/>
      <c r="AY135" s="56"/>
      <c r="AZ135" s="56"/>
      <c r="BA135" s="56"/>
      <c r="BB135" s="56"/>
      <c r="BC135" s="56"/>
      <c r="BD135" s="56"/>
      <c r="BE135" s="56"/>
      <c r="BF135" s="56"/>
      <c r="BG135" s="56"/>
      <c r="BH135" s="56"/>
      <c r="BI135" s="56"/>
      <c r="BJ135" s="56"/>
      <c r="BK135" s="56"/>
      <c r="BL135" s="56"/>
      <c r="BM135" s="56"/>
      <c r="BN135" s="56"/>
      <c r="BO135" s="56"/>
      <c r="BP135" s="56"/>
      <c r="BQ135" s="56"/>
      <c r="BR135" s="56"/>
      <c r="BS135" s="56"/>
      <c r="BT135" s="56"/>
      <c r="BU135" s="56"/>
      <c r="BV135" s="56"/>
      <c r="BW135" s="56"/>
      <c r="BX135" s="56"/>
      <c r="BY135" s="56"/>
      <c r="BZ135" s="56"/>
      <c r="CA135" s="56"/>
      <c r="CB135" s="56"/>
      <c r="CC135" s="56"/>
      <c r="CD135" s="56"/>
      <c r="CE135" s="56"/>
      <c r="CF135" s="56"/>
      <c r="CG135" s="56"/>
      <c r="CH135" s="56"/>
      <c r="CI135" s="56"/>
    </row>
    <row r="136" spans="1:87" x14ac:dyDescent="0.25">
      <c r="A136" s="58"/>
      <c r="B136" s="56"/>
      <c r="C136" s="391"/>
      <c r="D136" s="392"/>
      <c r="E136" s="390"/>
      <c r="F136" s="380"/>
      <c r="G136" s="391"/>
      <c r="H136" s="393"/>
      <c r="I136" s="394"/>
      <c r="J136" s="395"/>
      <c r="K136" s="56"/>
      <c r="L136" s="56"/>
      <c r="M136" s="56"/>
      <c r="N136" s="56"/>
      <c r="O136" s="56"/>
      <c r="P136" s="56"/>
      <c r="Q136" s="56"/>
      <c r="R136" s="56"/>
      <c r="S136" s="56"/>
      <c r="T136" s="56"/>
      <c r="U136" s="56"/>
      <c r="V136" s="56"/>
      <c r="W136" s="56"/>
      <c r="X136" s="56"/>
      <c r="Y136" s="56"/>
      <c r="Z136" s="56"/>
      <c r="AA136" s="56"/>
      <c r="AB136" s="56"/>
      <c r="AC136" s="56"/>
      <c r="AD136" s="56"/>
      <c r="AE136" s="56"/>
      <c r="AF136" s="56"/>
      <c r="AG136" s="56"/>
      <c r="AH136" s="56"/>
      <c r="AI136" s="56"/>
      <c r="AJ136" s="56"/>
      <c r="AK136" s="56"/>
      <c r="AL136" s="56"/>
      <c r="AM136" s="56"/>
      <c r="AN136" s="56"/>
      <c r="AO136" s="56"/>
      <c r="AP136" s="56"/>
      <c r="AQ136" s="56"/>
      <c r="AR136" s="56"/>
      <c r="AS136" s="56"/>
      <c r="AT136" s="56"/>
      <c r="AU136" s="56"/>
      <c r="AV136" s="56"/>
      <c r="AW136" s="56"/>
      <c r="AX136" s="56"/>
      <c r="AY136" s="56"/>
      <c r="AZ136" s="56"/>
      <c r="BA136" s="56"/>
      <c r="BB136" s="56"/>
      <c r="BC136" s="56"/>
      <c r="BD136" s="56"/>
      <c r="BE136" s="56"/>
      <c r="BF136" s="56"/>
      <c r="BG136" s="56"/>
      <c r="BH136" s="56"/>
      <c r="BI136" s="56"/>
      <c r="BJ136" s="56"/>
      <c r="BK136" s="56"/>
      <c r="BL136" s="56"/>
      <c r="BM136" s="56"/>
      <c r="BN136" s="56"/>
      <c r="BO136" s="56"/>
      <c r="BP136" s="56"/>
      <c r="BQ136" s="56"/>
      <c r="BR136" s="56"/>
      <c r="BS136" s="56"/>
      <c r="BT136" s="56"/>
      <c r="BU136" s="56"/>
      <c r="BV136" s="56"/>
      <c r="BW136" s="56"/>
      <c r="BX136" s="56"/>
      <c r="BY136" s="56"/>
      <c r="BZ136" s="56"/>
      <c r="CA136" s="56"/>
      <c r="CB136" s="56"/>
      <c r="CC136" s="56"/>
      <c r="CD136" s="56"/>
      <c r="CE136" s="56"/>
      <c r="CF136" s="56"/>
      <c r="CG136" s="56"/>
      <c r="CH136" s="56"/>
      <c r="CI136" s="56"/>
    </row>
    <row r="137" spans="1:87" x14ac:dyDescent="0.25">
      <c r="A137" s="58"/>
      <c r="B137" s="56"/>
      <c r="C137" s="391"/>
      <c r="D137" s="392"/>
      <c r="E137" s="390"/>
      <c r="F137" s="380"/>
      <c r="G137" s="391"/>
      <c r="H137" s="393"/>
      <c r="I137" s="394"/>
      <c r="J137" s="395"/>
      <c r="K137" s="56"/>
      <c r="L137" s="56"/>
      <c r="M137" s="56"/>
      <c r="N137" s="56"/>
      <c r="O137" s="56"/>
      <c r="P137" s="56"/>
      <c r="Q137" s="56"/>
      <c r="R137" s="56"/>
      <c r="S137" s="56"/>
      <c r="T137" s="56"/>
      <c r="U137" s="56"/>
      <c r="V137" s="56"/>
      <c r="W137" s="56"/>
      <c r="X137" s="56"/>
      <c r="Y137" s="56"/>
      <c r="Z137" s="56"/>
      <c r="AA137" s="56"/>
      <c r="AB137" s="56"/>
      <c r="AC137" s="56"/>
      <c r="AD137" s="56"/>
      <c r="AE137" s="56"/>
      <c r="AF137" s="56"/>
      <c r="AG137" s="56"/>
      <c r="AH137" s="56"/>
      <c r="AI137" s="56"/>
      <c r="AJ137" s="56"/>
      <c r="AK137" s="56"/>
      <c r="AL137" s="56"/>
      <c r="AM137" s="56"/>
      <c r="AN137" s="56"/>
      <c r="AO137" s="56"/>
      <c r="AP137" s="56"/>
      <c r="AQ137" s="56"/>
      <c r="AR137" s="56"/>
      <c r="AS137" s="56"/>
      <c r="AT137" s="56"/>
      <c r="AU137" s="56"/>
      <c r="AV137" s="56"/>
      <c r="AW137" s="56"/>
      <c r="AX137" s="56"/>
      <c r="AY137" s="56"/>
      <c r="AZ137" s="56"/>
      <c r="BA137" s="56"/>
      <c r="BB137" s="56"/>
      <c r="BC137" s="56"/>
      <c r="BD137" s="56"/>
      <c r="BE137" s="56"/>
      <c r="BF137" s="56"/>
      <c r="BG137" s="56"/>
      <c r="BH137" s="56"/>
      <c r="BI137" s="56"/>
      <c r="BJ137" s="56"/>
      <c r="BK137" s="56"/>
      <c r="BL137" s="56"/>
      <c r="BM137" s="56"/>
      <c r="BN137" s="56"/>
      <c r="BO137" s="56"/>
      <c r="BP137" s="56"/>
      <c r="BQ137" s="56"/>
      <c r="BR137" s="56"/>
      <c r="BS137" s="56"/>
      <c r="BT137" s="56"/>
      <c r="BU137" s="56"/>
      <c r="BV137" s="56"/>
      <c r="BW137" s="56"/>
      <c r="BX137" s="56"/>
      <c r="BY137" s="56"/>
      <c r="BZ137" s="56"/>
      <c r="CA137" s="56"/>
      <c r="CB137" s="56"/>
      <c r="CC137" s="56"/>
      <c r="CD137" s="56"/>
      <c r="CE137" s="56"/>
      <c r="CF137" s="56"/>
      <c r="CG137" s="56"/>
      <c r="CH137" s="56"/>
      <c r="CI137" s="56"/>
    </row>
    <row r="138" spans="1:87" x14ac:dyDescent="0.25">
      <c r="A138" s="58"/>
      <c r="B138" s="56"/>
      <c r="C138" s="391"/>
      <c r="D138" s="392"/>
      <c r="E138" s="390"/>
      <c r="F138" s="380"/>
      <c r="G138" s="391"/>
      <c r="H138" s="393"/>
      <c r="I138" s="394"/>
      <c r="J138" s="395"/>
      <c r="K138" s="56"/>
      <c r="L138" s="56"/>
      <c r="M138" s="56"/>
      <c r="N138" s="56"/>
      <c r="O138" s="56"/>
      <c r="P138" s="56"/>
      <c r="Q138" s="56"/>
      <c r="R138" s="56"/>
      <c r="S138" s="56"/>
      <c r="T138" s="56"/>
      <c r="U138" s="56"/>
      <c r="V138" s="56"/>
      <c r="W138" s="56"/>
      <c r="X138" s="56"/>
      <c r="Y138" s="56"/>
      <c r="Z138" s="56"/>
      <c r="AA138" s="56"/>
      <c r="AB138" s="56"/>
      <c r="AC138" s="56"/>
      <c r="AD138" s="56"/>
      <c r="AE138" s="56"/>
      <c r="AF138" s="56"/>
      <c r="AG138" s="56"/>
      <c r="AH138" s="56"/>
      <c r="AI138" s="56"/>
      <c r="AJ138" s="56"/>
      <c r="AK138" s="56"/>
      <c r="AL138" s="56"/>
      <c r="AM138" s="56"/>
      <c r="AN138" s="56"/>
      <c r="AO138" s="56"/>
      <c r="AP138" s="56"/>
      <c r="AQ138" s="56"/>
      <c r="AR138" s="56"/>
      <c r="AS138" s="56"/>
      <c r="AT138" s="56"/>
      <c r="AU138" s="56"/>
      <c r="AV138" s="56"/>
      <c r="AW138" s="56"/>
      <c r="AX138" s="56"/>
      <c r="AY138" s="56"/>
      <c r="AZ138" s="56"/>
      <c r="BA138" s="56"/>
      <c r="BB138" s="56"/>
      <c r="BC138" s="56"/>
      <c r="BD138" s="56"/>
      <c r="BE138" s="56"/>
      <c r="BF138" s="56"/>
      <c r="BG138" s="56"/>
      <c r="BH138" s="56"/>
      <c r="BI138" s="56"/>
      <c r="BJ138" s="56"/>
      <c r="BK138" s="56"/>
      <c r="BL138" s="56"/>
      <c r="BM138" s="56"/>
      <c r="BN138" s="56"/>
      <c r="BO138" s="56"/>
      <c r="BP138" s="56"/>
      <c r="BQ138" s="56"/>
      <c r="BR138" s="56"/>
      <c r="BS138" s="56"/>
      <c r="BT138" s="56"/>
      <c r="BU138" s="56"/>
      <c r="BV138" s="56"/>
      <c r="BW138" s="56"/>
      <c r="BX138" s="56"/>
      <c r="BY138" s="56"/>
      <c r="BZ138" s="56"/>
      <c r="CA138" s="56"/>
      <c r="CB138" s="56"/>
      <c r="CC138" s="56"/>
      <c r="CD138" s="56"/>
      <c r="CE138" s="56"/>
      <c r="CF138" s="56"/>
      <c r="CG138" s="56"/>
      <c r="CH138" s="56"/>
      <c r="CI138" s="56"/>
    </row>
    <row r="139" spans="1:87" x14ac:dyDescent="0.25">
      <c r="A139" s="58"/>
      <c r="B139" s="56"/>
      <c r="C139" s="391"/>
      <c r="D139" s="392"/>
      <c r="E139" s="390"/>
      <c r="F139" s="380"/>
      <c r="G139" s="391"/>
      <c r="H139" s="393"/>
      <c r="I139" s="394"/>
      <c r="J139" s="395"/>
      <c r="K139" s="56"/>
      <c r="L139" s="56"/>
      <c r="M139" s="56"/>
      <c r="N139" s="56"/>
      <c r="O139" s="56"/>
      <c r="P139" s="56"/>
      <c r="Q139" s="56"/>
      <c r="R139" s="56"/>
      <c r="S139" s="56"/>
      <c r="T139" s="56"/>
      <c r="U139" s="56"/>
      <c r="V139" s="56"/>
      <c r="W139" s="56"/>
      <c r="X139" s="56"/>
      <c r="Y139" s="56"/>
      <c r="Z139" s="56"/>
      <c r="AA139" s="56"/>
      <c r="AB139" s="56"/>
      <c r="AC139" s="56"/>
      <c r="AD139" s="56"/>
      <c r="AE139" s="56"/>
      <c r="AF139" s="56"/>
      <c r="AG139" s="56"/>
      <c r="AH139" s="56"/>
      <c r="AI139" s="56"/>
      <c r="AJ139" s="56"/>
      <c r="AK139" s="56"/>
      <c r="AL139" s="56"/>
      <c r="AM139" s="56"/>
      <c r="AN139" s="56"/>
      <c r="AO139" s="56"/>
      <c r="AP139" s="56"/>
      <c r="AQ139" s="56"/>
      <c r="AR139" s="56"/>
      <c r="AS139" s="56"/>
      <c r="AT139" s="56"/>
      <c r="AU139" s="56"/>
      <c r="AV139" s="56"/>
      <c r="AW139" s="56"/>
      <c r="AX139" s="56"/>
      <c r="AY139" s="56"/>
      <c r="AZ139" s="56"/>
      <c r="BA139" s="56"/>
      <c r="BB139" s="56"/>
      <c r="BC139" s="56"/>
      <c r="BD139" s="56"/>
      <c r="BE139" s="56"/>
      <c r="BF139" s="56"/>
      <c r="BG139" s="56"/>
      <c r="BH139" s="56"/>
      <c r="BI139" s="56"/>
      <c r="BJ139" s="56"/>
      <c r="BK139" s="56"/>
      <c r="BL139" s="56"/>
      <c r="BM139" s="56"/>
      <c r="BN139" s="56"/>
      <c r="BO139" s="56"/>
      <c r="BP139" s="56"/>
      <c r="BQ139" s="56"/>
      <c r="BR139" s="56"/>
      <c r="BS139" s="56"/>
      <c r="BT139" s="56"/>
      <c r="BU139" s="56"/>
      <c r="BV139" s="56"/>
      <c r="BW139" s="56"/>
      <c r="BX139" s="56"/>
      <c r="BY139" s="56"/>
      <c r="BZ139" s="56"/>
      <c r="CA139" s="56"/>
      <c r="CB139" s="56"/>
      <c r="CC139" s="56"/>
      <c r="CD139" s="56"/>
      <c r="CE139" s="56"/>
      <c r="CF139" s="56"/>
      <c r="CG139" s="56"/>
      <c r="CH139" s="56"/>
      <c r="CI139" s="56"/>
    </row>
    <row r="140" spans="1:87" x14ac:dyDescent="0.25">
      <c r="A140" s="58"/>
      <c r="B140" s="56"/>
      <c r="C140" s="391"/>
      <c r="D140" s="392"/>
      <c r="E140" s="390"/>
      <c r="F140" s="380"/>
      <c r="G140" s="391"/>
      <c r="H140" s="393"/>
      <c r="I140" s="394"/>
      <c r="J140" s="395"/>
      <c r="K140" s="56"/>
      <c r="L140" s="56"/>
      <c r="M140" s="56"/>
      <c r="N140" s="56"/>
      <c r="O140" s="56"/>
      <c r="P140" s="56"/>
      <c r="Q140" s="56"/>
      <c r="R140" s="56"/>
      <c r="S140" s="56"/>
      <c r="T140" s="56"/>
      <c r="U140" s="56"/>
      <c r="V140" s="56"/>
      <c r="W140" s="56"/>
      <c r="X140" s="56"/>
      <c r="Y140" s="56"/>
      <c r="Z140" s="56"/>
      <c r="AA140" s="56"/>
      <c r="AB140" s="56"/>
      <c r="AC140" s="56"/>
      <c r="AD140" s="56"/>
      <c r="AE140" s="56"/>
      <c r="AF140" s="56"/>
      <c r="AG140" s="56"/>
      <c r="AH140" s="56"/>
      <c r="AI140" s="56"/>
      <c r="AJ140" s="56"/>
      <c r="AK140" s="56"/>
      <c r="AL140" s="56"/>
      <c r="AM140" s="56"/>
      <c r="AN140" s="56"/>
      <c r="AO140" s="56"/>
      <c r="AP140" s="56"/>
      <c r="AQ140" s="56"/>
      <c r="AR140" s="56"/>
      <c r="AS140" s="56"/>
      <c r="AT140" s="56"/>
      <c r="AU140" s="56"/>
      <c r="AV140" s="56"/>
      <c r="AW140" s="56"/>
      <c r="AX140" s="56"/>
      <c r="AY140" s="56"/>
      <c r="AZ140" s="56"/>
      <c r="BA140" s="56"/>
      <c r="BB140" s="56"/>
      <c r="BC140" s="56"/>
      <c r="BD140" s="56"/>
      <c r="BE140" s="56"/>
      <c r="BF140" s="56"/>
      <c r="BG140" s="56"/>
      <c r="BH140" s="56"/>
      <c r="BI140" s="56"/>
      <c r="BJ140" s="56"/>
      <c r="BK140" s="56"/>
      <c r="BL140" s="56"/>
      <c r="BM140" s="56"/>
      <c r="BN140" s="56"/>
      <c r="BO140" s="56"/>
      <c r="BP140" s="56"/>
      <c r="BQ140" s="56"/>
      <c r="BR140" s="56"/>
      <c r="BS140" s="56"/>
      <c r="BT140" s="56"/>
      <c r="BU140" s="56"/>
      <c r="BV140" s="56"/>
      <c r="BW140" s="56"/>
      <c r="BX140" s="56"/>
      <c r="BY140" s="56"/>
      <c r="BZ140" s="56"/>
      <c r="CA140" s="56"/>
      <c r="CB140" s="56"/>
      <c r="CC140" s="56"/>
      <c r="CD140" s="56"/>
      <c r="CE140" s="56"/>
      <c r="CF140" s="56"/>
      <c r="CG140" s="56"/>
      <c r="CH140" s="56"/>
      <c r="CI140" s="56"/>
    </row>
    <row r="141" spans="1:87" x14ac:dyDescent="0.25">
      <c r="A141" s="58"/>
      <c r="B141" s="56"/>
      <c r="C141" s="391"/>
      <c r="D141" s="392"/>
      <c r="E141" s="390"/>
      <c r="F141" s="380"/>
      <c r="G141" s="391"/>
      <c r="H141" s="393"/>
      <c r="I141" s="394"/>
      <c r="J141" s="395"/>
      <c r="K141" s="56"/>
      <c r="L141" s="56"/>
      <c r="M141" s="56"/>
      <c r="N141" s="56"/>
      <c r="O141" s="56"/>
      <c r="P141" s="56"/>
      <c r="Q141" s="56"/>
      <c r="R141" s="56"/>
      <c r="S141" s="56"/>
      <c r="T141" s="56"/>
      <c r="U141" s="56"/>
      <c r="V141" s="56"/>
      <c r="W141" s="56"/>
      <c r="X141" s="56"/>
      <c r="Y141" s="56"/>
      <c r="Z141" s="56"/>
      <c r="AA141" s="56"/>
      <c r="AB141" s="56"/>
      <c r="AC141" s="56"/>
      <c r="AD141" s="56"/>
      <c r="AE141" s="56"/>
      <c r="AF141" s="56"/>
      <c r="AG141" s="56"/>
      <c r="AH141" s="56"/>
      <c r="AI141" s="56"/>
      <c r="AJ141" s="56"/>
      <c r="AK141" s="56"/>
      <c r="AL141" s="56"/>
      <c r="AM141" s="56"/>
      <c r="AN141" s="56"/>
      <c r="AO141" s="56"/>
      <c r="AP141" s="56"/>
      <c r="AQ141" s="56"/>
      <c r="AR141" s="56"/>
      <c r="AS141" s="56"/>
      <c r="AT141" s="56"/>
      <c r="AU141" s="56"/>
      <c r="AV141" s="56"/>
      <c r="AW141" s="56"/>
      <c r="AX141" s="56"/>
      <c r="AY141" s="56"/>
      <c r="AZ141" s="56"/>
      <c r="BA141" s="56"/>
      <c r="BB141" s="56"/>
      <c r="BC141" s="56"/>
      <c r="BD141" s="56"/>
      <c r="BE141" s="56"/>
      <c r="BF141" s="56"/>
      <c r="BG141" s="56"/>
      <c r="BH141" s="56"/>
      <c r="BI141" s="56"/>
      <c r="BJ141" s="56"/>
      <c r="BK141" s="56"/>
      <c r="BL141" s="56"/>
      <c r="BM141" s="56"/>
      <c r="BN141" s="56"/>
      <c r="BO141" s="56"/>
      <c r="BP141" s="56"/>
      <c r="BQ141" s="56"/>
      <c r="BR141" s="56"/>
      <c r="BS141" s="56"/>
      <c r="BT141" s="56"/>
      <c r="BU141" s="56"/>
      <c r="BV141" s="56"/>
      <c r="BW141" s="56"/>
      <c r="BX141" s="56"/>
      <c r="BY141" s="56"/>
      <c r="BZ141" s="56"/>
      <c r="CA141" s="56"/>
      <c r="CB141" s="56"/>
      <c r="CC141" s="56"/>
      <c r="CD141" s="56"/>
      <c r="CE141" s="56"/>
      <c r="CF141" s="56"/>
      <c r="CG141" s="56"/>
      <c r="CH141" s="56"/>
      <c r="CI141" s="56"/>
    </row>
    <row r="142" spans="1:87" x14ac:dyDescent="0.25">
      <c r="A142" s="58"/>
      <c r="B142" s="56"/>
      <c r="C142" s="391"/>
      <c r="D142" s="392"/>
      <c r="E142" s="390"/>
      <c r="F142" s="380"/>
      <c r="G142" s="391"/>
      <c r="H142" s="393"/>
      <c r="I142" s="394"/>
      <c r="J142" s="395"/>
      <c r="K142" s="56"/>
      <c r="L142" s="56"/>
      <c r="M142" s="56"/>
      <c r="N142" s="56"/>
      <c r="O142" s="56"/>
      <c r="P142" s="56"/>
      <c r="Q142" s="56"/>
      <c r="R142" s="56"/>
      <c r="S142" s="56"/>
      <c r="T142" s="56"/>
      <c r="U142" s="56"/>
      <c r="V142" s="56"/>
      <c r="W142" s="56"/>
      <c r="X142" s="56"/>
      <c r="Y142" s="56"/>
      <c r="Z142" s="56"/>
      <c r="AA142" s="56"/>
      <c r="AB142" s="56"/>
      <c r="AC142" s="56"/>
      <c r="AD142" s="56"/>
      <c r="AE142" s="56"/>
      <c r="AF142" s="56"/>
      <c r="AG142" s="56"/>
      <c r="AH142" s="56"/>
      <c r="AI142" s="56"/>
      <c r="AJ142" s="56"/>
      <c r="AK142" s="56"/>
      <c r="AL142" s="56"/>
      <c r="AM142" s="56"/>
      <c r="AN142" s="56"/>
      <c r="AO142" s="56"/>
      <c r="AP142" s="56"/>
      <c r="AQ142" s="56"/>
      <c r="AR142" s="56"/>
      <c r="AS142" s="56"/>
      <c r="AT142" s="56"/>
      <c r="AU142" s="56"/>
      <c r="AV142" s="56"/>
      <c r="AW142" s="56"/>
      <c r="AX142" s="56"/>
      <c r="AY142" s="56"/>
      <c r="AZ142" s="56"/>
      <c r="BA142" s="56"/>
      <c r="BB142" s="56"/>
      <c r="BC142" s="56"/>
      <c r="BD142" s="56"/>
      <c r="BE142" s="56"/>
      <c r="BF142" s="56"/>
      <c r="BG142" s="56"/>
      <c r="BH142" s="56"/>
      <c r="BI142" s="56"/>
      <c r="BJ142" s="56"/>
      <c r="BK142" s="56"/>
      <c r="BL142" s="56"/>
      <c r="BM142" s="56"/>
      <c r="BN142" s="56"/>
      <c r="BO142" s="56"/>
      <c r="BP142" s="56"/>
      <c r="BQ142" s="56"/>
      <c r="BR142" s="56"/>
      <c r="BS142" s="56"/>
      <c r="BT142" s="56"/>
      <c r="BU142" s="56"/>
      <c r="BV142" s="56"/>
      <c r="BW142" s="56"/>
      <c r="BX142" s="56"/>
      <c r="BY142" s="56"/>
      <c r="BZ142" s="56"/>
      <c r="CA142" s="56"/>
      <c r="CB142" s="56"/>
      <c r="CC142" s="56"/>
      <c r="CD142" s="56"/>
      <c r="CE142" s="56"/>
      <c r="CF142" s="56"/>
      <c r="CG142" s="56"/>
      <c r="CH142" s="56"/>
      <c r="CI142" s="56"/>
    </row>
    <row r="143" spans="1:87" x14ac:dyDescent="0.25">
      <c r="A143" s="58"/>
      <c r="B143" s="56"/>
      <c r="C143" s="391"/>
      <c r="D143" s="392"/>
      <c r="E143" s="390"/>
      <c r="F143" s="380"/>
      <c r="G143" s="391"/>
      <c r="H143" s="393"/>
      <c r="I143" s="394"/>
      <c r="J143" s="395"/>
      <c r="K143" s="56"/>
      <c r="L143" s="56"/>
      <c r="M143" s="56"/>
      <c r="N143" s="56"/>
      <c r="O143" s="56"/>
      <c r="P143" s="56"/>
      <c r="Q143" s="56"/>
      <c r="R143" s="56"/>
      <c r="S143" s="56"/>
      <c r="T143" s="56"/>
      <c r="U143" s="56"/>
      <c r="V143" s="56"/>
      <c r="W143" s="56"/>
      <c r="X143" s="56"/>
      <c r="Y143" s="56"/>
      <c r="Z143" s="56"/>
      <c r="AA143" s="56"/>
      <c r="AB143" s="56"/>
      <c r="AC143" s="56"/>
      <c r="AD143" s="56"/>
      <c r="AE143" s="56"/>
      <c r="AF143" s="56"/>
      <c r="AG143" s="56"/>
      <c r="AH143" s="56"/>
      <c r="AI143" s="56"/>
      <c r="AJ143" s="56"/>
      <c r="AK143" s="56"/>
      <c r="AL143" s="56"/>
      <c r="AM143" s="56"/>
      <c r="AN143" s="56"/>
      <c r="AO143" s="56"/>
      <c r="AP143" s="56"/>
      <c r="AQ143" s="56"/>
      <c r="AR143" s="56"/>
      <c r="AS143" s="56"/>
      <c r="AT143" s="56"/>
      <c r="AU143" s="56"/>
      <c r="AV143" s="56"/>
      <c r="AW143" s="56"/>
      <c r="AX143" s="56"/>
      <c r="AY143" s="56"/>
      <c r="AZ143" s="56"/>
      <c r="BA143" s="56"/>
      <c r="BB143" s="56"/>
      <c r="BC143" s="56"/>
      <c r="BD143" s="56"/>
      <c r="BE143" s="56"/>
      <c r="BF143" s="56"/>
      <c r="BG143" s="56"/>
      <c r="BH143" s="56"/>
      <c r="BI143" s="56"/>
      <c r="BJ143" s="56"/>
      <c r="BK143" s="56"/>
      <c r="BL143" s="56"/>
      <c r="BM143" s="56"/>
      <c r="BN143" s="56"/>
      <c r="BO143" s="56"/>
      <c r="BP143" s="56"/>
      <c r="BQ143" s="56"/>
      <c r="BR143" s="56"/>
      <c r="BS143" s="56"/>
      <c r="BT143" s="56"/>
      <c r="BU143" s="56"/>
      <c r="BV143" s="56"/>
      <c r="BW143" s="56"/>
      <c r="BX143" s="56"/>
      <c r="BY143" s="56"/>
      <c r="BZ143" s="56"/>
      <c r="CA143" s="56"/>
      <c r="CB143" s="56"/>
      <c r="CC143" s="56"/>
      <c r="CD143" s="56"/>
      <c r="CE143" s="56"/>
      <c r="CF143" s="56"/>
      <c r="CG143" s="56"/>
      <c r="CH143" s="56"/>
      <c r="CI143" s="56"/>
    </row>
    <row r="144" spans="1:87" x14ac:dyDescent="0.25">
      <c r="A144" s="58"/>
      <c r="B144" s="56"/>
      <c r="C144" s="391"/>
      <c r="D144" s="392"/>
      <c r="E144" s="390"/>
      <c r="F144" s="380"/>
      <c r="G144" s="391"/>
      <c r="H144" s="393"/>
      <c r="I144" s="394"/>
      <c r="J144" s="395"/>
      <c r="K144" s="56"/>
      <c r="L144" s="56"/>
      <c r="M144" s="56"/>
      <c r="N144" s="56"/>
      <c r="O144" s="56"/>
      <c r="P144" s="56"/>
      <c r="Q144" s="56"/>
      <c r="R144" s="56"/>
      <c r="S144" s="56"/>
      <c r="T144" s="56"/>
      <c r="U144" s="56"/>
      <c r="V144" s="56"/>
      <c r="W144" s="56"/>
      <c r="X144" s="56"/>
      <c r="Y144" s="56"/>
      <c r="Z144" s="56"/>
      <c r="AA144" s="56"/>
      <c r="AB144" s="56"/>
      <c r="AC144" s="56"/>
      <c r="AD144" s="56"/>
      <c r="AE144" s="56"/>
      <c r="AF144" s="56"/>
      <c r="AG144" s="56"/>
      <c r="AH144" s="56"/>
      <c r="AI144" s="56"/>
      <c r="AJ144" s="56"/>
      <c r="AK144" s="56"/>
      <c r="AL144" s="56"/>
      <c r="AM144" s="56"/>
      <c r="AN144" s="56"/>
      <c r="AO144" s="56"/>
      <c r="AP144" s="56"/>
      <c r="AQ144" s="56"/>
      <c r="AR144" s="56"/>
      <c r="AS144" s="56"/>
      <c r="AT144" s="56"/>
      <c r="AU144" s="56"/>
      <c r="AV144" s="56"/>
      <c r="AW144" s="56"/>
      <c r="AX144" s="56"/>
      <c r="AY144" s="56"/>
      <c r="AZ144" s="56"/>
      <c r="BA144" s="56"/>
      <c r="BB144" s="56"/>
      <c r="BC144" s="56"/>
      <c r="BD144" s="56"/>
      <c r="BE144" s="56"/>
      <c r="BF144" s="56"/>
      <c r="BG144" s="56"/>
      <c r="BH144" s="56"/>
      <c r="BI144" s="56"/>
      <c r="BJ144" s="56"/>
      <c r="BK144" s="56"/>
      <c r="BL144" s="56"/>
      <c r="BM144" s="56"/>
      <c r="BN144" s="56"/>
      <c r="BO144" s="56"/>
      <c r="BP144" s="56"/>
      <c r="BQ144" s="56"/>
      <c r="BR144" s="56"/>
      <c r="BS144" s="56"/>
      <c r="BT144" s="56"/>
      <c r="BU144" s="56"/>
      <c r="BV144" s="56"/>
      <c r="BW144" s="56"/>
      <c r="BX144" s="56"/>
      <c r="BY144" s="56"/>
      <c r="BZ144" s="56"/>
      <c r="CA144" s="56"/>
      <c r="CB144" s="56"/>
      <c r="CC144" s="56"/>
      <c r="CD144" s="56"/>
      <c r="CE144" s="56"/>
      <c r="CF144" s="56"/>
      <c r="CG144" s="56"/>
      <c r="CH144" s="56"/>
      <c r="CI144" s="56"/>
    </row>
    <row r="145" spans="1:87" x14ac:dyDescent="0.25">
      <c r="A145" s="58"/>
      <c r="B145" s="56"/>
      <c r="C145" s="391"/>
      <c r="D145" s="392"/>
      <c r="E145" s="390"/>
      <c r="F145" s="380"/>
      <c r="G145" s="391"/>
      <c r="H145" s="393"/>
      <c r="I145" s="394"/>
      <c r="J145" s="395"/>
      <c r="K145" s="56"/>
      <c r="L145" s="56"/>
      <c r="M145" s="56"/>
      <c r="N145" s="56"/>
      <c r="O145" s="56"/>
      <c r="P145" s="56"/>
      <c r="Q145" s="56"/>
      <c r="R145" s="56"/>
      <c r="S145" s="56"/>
      <c r="T145" s="56"/>
      <c r="U145" s="56"/>
      <c r="V145" s="56"/>
      <c r="W145" s="56"/>
      <c r="X145" s="56"/>
      <c r="Y145" s="56"/>
      <c r="Z145" s="56"/>
      <c r="AA145" s="56"/>
      <c r="AB145" s="56"/>
      <c r="AC145" s="56"/>
      <c r="AD145" s="56"/>
      <c r="AE145" s="56"/>
      <c r="AF145" s="56"/>
      <c r="AG145" s="56"/>
      <c r="AH145" s="56"/>
      <c r="AI145" s="56"/>
      <c r="AJ145" s="56"/>
      <c r="AK145" s="56"/>
      <c r="AL145" s="56"/>
      <c r="AM145" s="56"/>
      <c r="AN145" s="56"/>
      <c r="AO145" s="56"/>
      <c r="AP145" s="56"/>
      <c r="AQ145" s="56"/>
      <c r="AR145" s="56"/>
      <c r="AS145" s="56"/>
      <c r="AT145" s="56"/>
      <c r="AU145" s="56"/>
      <c r="AV145" s="56"/>
      <c r="AW145" s="56"/>
      <c r="AX145" s="56"/>
      <c r="AY145" s="56"/>
      <c r="AZ145" s="56"/>
      <c r="BA145" s="56"/>
      <c r="BB145" s="56"/>
      <c r="BC145" s="56"/>
      <c r="BD145" s="56"/>
      <c r="BE145" s="56"/>
      <c r="BF145" s="56"/>
      <c r="BG145" s="56"/>
      <c r="BH145" s="56"/>
      <c r="BI145" s="56"/>
      <c r="BJ145" s="56"/>
      <c r="BK145" s="56"/>
      <c r="BL145" s="56"/>
      <c r="BM145" s="56"/>
      <c r="BN145" s="56"/>
      <c r="BO145" s="56"/>
      <c r="BP145" s="56"/>
      <c r="BQ145" s="56"/>
      <c r="BR145" s="56"/>
      <c r="BS145" s="56"/>
      <c r="BT145" s="56"/>
      <c r="BU145" s="56"/>
      <c r="BV145" s="56"/>
      <c r="BW145" s="56"/>
      <c r="BX145" s="56"/>
      <c r="BY145" s="56"/>
      <c r="BZ145" s="56"/>
      <c r="CA145" s="56"/>
      <c r="CB145" s="56"/>
      <c r="CC145" s="56"/>
      <c r="CD145" s="56"/>
      <c r="CE145" s="56"/>
      <c r="CF145" s="56"/>
      <c r="CG145" s="56"/>
      <c r="CH145" s="56"/>
      <c r="CI145" s="56"/>
    </row>
    <row r="146" spans="1:87" x14ac:dyDescent="0.25">
      <c r="A146" s="58"/>
      <c r="B146" s="56"/>
      <c r="C146" s="391"/>
      <c r="D146" s="392"/>
      <c r="E146" s="390"/>
      <c r="F146" s="380"/>
      <c r="G146" s="391"/>
      <c r="H146" s="393"/>
      <c r="I146" s="394"/>
      <c r="J146" s="395"/>
      <c r="K146" s="56"/>
      <c r="L146" s="56"/>
      <c r="M146" s="56"/>
      <c r="N146" s="56"/>
      <c r="O146" s="56"/>
      <c r="P146" s="56"/>
      <c r="Q146" s="56"/>
      <c r="R146" s="56"/>
      <c r="S146" s="56"/>
      <c r="T146" s="56"/>
      <c r="U146" s="56"/>
      <c r="V146" s="56"/>
      <c r="W146" s="56"/>
      <c r="X146" s="56"/>
      <c r="Y146" s="56"/>
      <c r="Z146" s="56"/>
      <c r="AA146" s="56"/>
      <c r="AB146" s="56"/>
      <c r="AC146" s="56"/>
      <c r="AD146" s="56"/>
      <c r="AE146" s="56"/>
      <c r="AF146" s="56"/>
      <c r="AG146" s="56"/>
      <c r="AH146" s="56"/>
      <c r="AI146" s="56"/>
      <c r="AJ146" s="56"/>
      <c r="AK146" s="56"/>
      <c r="AL146" s="56"/>
      <c r="AM146" s="56"/>
      <c r="AN146" s="56"/>
      <c r="AO146" s="56"/>
      <c r="AP146" s="56"/>
      <c r="AQ146" s="56"/>
      <c r="AR146" s="56"/>
      <c r="AS146" s="56"/>
      <c r="AT146" s="56"/>
      <c r="AU146" s="56"/>
      <c r="AV146" s="56"/>
      <c r="AW146" s="56"/>
      <c r="AX146" s="56"/>
      <c r="AY146" s="56"/>
      <c r="AZ146" s="56"/>
      <c r="BA146" s="56"/>
      <c r="BB146" s="56"/>
      <c r="BC146" s="56"/>
      <c r="BD146" s="56"/>
      <c r="BE146" s="56"/>
      <c r="BF146" s="56"/>
      <c r="BG146" s="56"/>
      <c r="BH146" s="56"/>
      <c r="BI146" s="56"/>
      <c r="BJ146" s="56"/>
      <c r="BK146" s="56"/>
      <c r="BL146" s="56"/>
      <c r="BM146" s="56"/>
      <c r="BN146" s="56"/>
      <c r="BO146" s="56"/>
      <c r="BP146" s="56"/>
      <c r="BQ146" s="56"/>
      <c r="BR146" s="56"/>
      <c r="BS146" s="56"/>
      <c r="BT146" s="56"/>
      <c r="BU146" s="56"/>
      <c r="BV146" s="56"/>
      <c r="BW146" s="56"/>
      <c r="BX146" s="56"/>
      <c r="BY146" s="56"/>
      <c r="BZ146" s="56"/>
      <c r="CA146" s="56"/>
      <c r="CB146" s="56"/>
      <c r="CC146" s="56"/>
      <c r="CD146" s="56"/>
      <c r="CE146" s="56"/>
      <c r="CF146" s="56"/>
      <c r="CG146" s="56"/>
      <c r="CH146" s="56"/>
      <c r="CI146" s="56"/>
    </row>
    <row r="147" spans="1:87" x14ac:dyDescent="0.25">
      <c r="A147" s="58"/>
      <c r="B147" s="56"/>
      <c r="C147" s="391"/>
      <c r="D147" s="392"/>
      <c r="E147" s="390"/>
      <c r="F147" s="380"/>
      <c r="G147" s="391"/>
      <c r="H147" s="393"/>
      <c r="I147" s="394"/>
      <c r="J147" s="395"/>
      <c r="K147" s="56"/>
      <c r="L147" s="56"/>
      <c r="M147" s="56"/>
      <c r="N147" s="56"/>
      <c r="O147" s="56"/>
      <c r="P147" s="56"/>
      <c r="Q147" s="56"/>
      <c r="R147" s="56"/>
      <c r="S147" s="56"/>
      <c r="T147" s="56"/>
      <c r="U147" s="56"/>
      <c r="V147" s="56"/>
      <c r="W147" s="56"/>
      <c r="X147" s="56"/>
      <c r="Y147" s="56"/>
      <c r="Z147" s="56"/>
      <c r="AA147" s="56"/>
      <c r="AB147" s="56"/>
      <c r="AC147" s="56"/>
      <c r="AD147" s="56"/>
      <c r="AE147" s="56"/>
      <c r="AF147" s="56"/>
      <c r="AG147" s="56"/>
      <c r="AH147" s="56"/>
      <c r="AI147" s="56"/>
      <c r="AJ147" s="56"/>
      <c r="AK147" s="56"/>
      <c r="AL147" s="56"/>
      <c r="AM147" s="56"/>
      <c r="AN147" s="56"/>
      <c r="AO147" s="56"/>
      <c r="AP147" s="56"/>
      <c r="AQ147" s="56"/>
      <c r="AR147" s="56"/>
      <c r="AS147" s="56"/>
      <c r="AT147" s="56"/>
      <c r="AU147" s="56"/>
      <c r="AV147" s="56"/>
      <c r="AW147" s="56"/>
      <c r="AX147" s="56"/>
      <c r="AY147" s="56"/>
      <c r="AZ147" s="56"/>
      <c r="BA147" s="56"/>
      <c r="BB147" s="56"/>
      <c r="BC147" s="56"/>
      <c r="BD147" s="56"/>
      <c r="BE147" s="56"/>
      <c r="BF147" s="56"/>
      <c r="BG147" s="56"/>
      <c r="BH147" s="56"/>
      <c r="BI147" s="56"/>
      <c r="BJ147" s="56"/>
      <c r="BK147" s="56"/>
      <c r="BL147" s="56"/>
      <c r="BM147" s="56"/>
      <c r="BN147" s="56"/>
      <c r="BO147" s="56"/>
      <c r="BP147" s="56"/>
      <c r="BQ147" s="56"/>
      <c r="BR147" s="56"/>
      <c r="BS147" s="56"/>
      <c r="BT147" s="56"/>
      <c r="BU147" s="56"/>
      <c r="BV147" s="56"/>
      <c r="BW147" s="56"/>
      <c r="BX147" s="56"/>
      <c r="BY147" s="56"/>
      <c r="BZ147" s="56"/>
      <c r="CA147" s="56"/>
      <c r="CB147" s="56"/>
      <c r="CC147" s="56"/>
      <c r="CD147" s="56"/>
      <c r="CE147" s="56"/>
      <c r="CF147" s="56"/>
      <c r="CG147" s="56"/>
      <c r="CH147" s="56"/>
      <c r="CI147" s="56"/>
    </row>
    <row r="148" spans="1:87" x14ac:dyDescent="0.25">
      <c r="A148" s="58"/>
      <c r="B148" s="56"/>
      <c r="C148" s="391"/>
      <c r="D148" s="392"/>
      <c r="E148" s="390"/>
      <c r="F148" s="380"/>
      <c r="G148" s="391"/>
      <c r="H148" s="393"/>
      <c r="I148" s="394"/>
      <c r="J148" s="395"/>
      <c r="K148" s="56"/>
      <c r="L148" s="56"/>
      <c r="M148" s="56"/>
      <c r="N148" s="56"/>
      <c r="O148" s="56"/>
      <c r="P148" s="56"/>
      <c r="Q148" s="56"/>
      <c r="R148" s="56"/>
      <c r="S148" s="56"/>
      <c r="T148" s="56"/>
      <c r="U148" s="56"/>
      <c r="V148" s="56"/>
      <c r="W148" s="56"/>
      <c r="X148" s="56"/>
      <c r="Y148" s="56"/>
      <c r="Z148" s="56"/>
      <c r="AA148" s="56"/>
      <c r="AB148" s="56"/>
      <c r="AC148" s="56"/>
      <c r="AD148" s="56"/>
      <c r="AE148" s="56"/>
      <c r="AF148" s="56"/>
      <c r="AG148" s="56"/>
      <c r="AH148" s="56"/>
      <c r="AI148" s="56"/>
      <c r="AJ148" s="56"/>
      <c r="AK148" s="56"/>
      <c r="AL148" s="56"/>
      <c r="AM148" s="56"/>
      <c r="AN148" s="56"/>
      <c r="AO148" s="56"/>
      <c r="AP148" s="56"/>
      <c r="AQ148" s="56"/>
      <c r="AR148" s="56"/>
      <c r="AS148" s="56"/>
      <c r="AT148" s="56"/>
      <c r="AU148" s="56"/>
      <c r="AV148" s="56"/>
      <c r="AW148" s="56"/>
      <c r="AX148" s="56"/>
      <c r="AY148" s="56"/>
      <c r="AZ148" s="56"/>
      <c r="BA148" s="56"/>
      <c r="BB148" s="56"/>
      <c r="BC148" s="56"/>
      <c r="BD148" s="56"/>
      <c r="BE148" s="56"/>
      <c r="BF148" s="56"/>
      <c r="BG148" s="56"/>
      <c r="BH148" s="56"/>
      <c r="BI148" s="56"/>
      <c r="BJ148" s="56"/>
      <c r="BK148" s="56"/>
      <c r="BL148" s="56"/>
      <c r="BM148" s="56"/>
      <c r="BN148" s="56"/>
      <c r="BO148" s="56"/>
      <c r="BP148" s="56"/>
      <c r="BQ148" s="56"/>
      <c r="BR148" s="56"/>
      <c r="BS148" s="56"/>
      <c r="BT148" s="56"/>
      <c r="BU148" s="56"/>
      <c r="BV148" s="56"/>
      <c r="BW148" s="56"/>
      <c r="BX148" s="56"/>
      <c r="BY148" s="56"/>
      <c r="BZ148" s="56"/>
      <c r="CA148" s="56"/>
      <c r="CB148" s="56"/>
      <c r="CC148" s="56"/>
      <c r="CD148" s="56"/>
      <c r="CE148" s="56"/>
      <c r="CF148" s="56"/>
      <c r="CG148" s="56"/>
      <c r="CH148" s="56"/>
      <c r="CI148" s="56"/>
    </row>
    <row r="149" spans="1:87" x14ac:dyDescent="0.25">
      <c r="A149" s="58"/>
      <c r="B149" s="56"/>
      <c r="C149" s="391"/>
      <c r="D149" s="392"/>
      <c r="E149" s="390"/>
      <c r="F149" s="380"/>
      <c r="G149" s="391"/>
      <c r="H149" s="393"/>
      <c r="I149" s="394"/>
      <c r="J149" s="395"/>
      <c r="K149" s="56"/>
      <c r="L149" s="56"/>
      <c r="M149" s="56"/>
      <c r="N149" s="56"/>
      <c r="O149" s="56"/>
      <c r="P149" s="56"/>
      <c r="Q149" s="56"/>
      <c r="R149" s="56"/>
      <c r="S149" s="56"/>
      <c r="T149" s="56"/>
      <c r="U149" s="56"/>
      <c r="V149" s="56"/>
      <c r="W149" s="56"/>
      <c r="X149" s="56"/>
      <c r="Y149" s="56"/>
      <c r="Z149" s="56"/>
      <c r="AA149" s="56"/>
      <c r="AB149" s="56"/>
      <c r="AC149" s="56"/>
      <c r="AD149" s="56"/>
      <c r="AE149" s="56"/>
      <c r="AF149" s="56"/>
      <c r="AG149" s="56"/>
      <c r="AH149" s="56"/>
      <c r="AI149" s="56"/>
      <c r="AJ149" s="56"/>
      <c r="AK149" s="56"/>
      <c r="AL149" s="56"/>
      <c r="AM149" s="56"/>
      <c r="AN149" s="56"/>
      <c r="AO149" s="56"/>
      <c r="AP149" s="56"/>
      <c r="AQ149" s="56"/>
      <c r="AR149" s="56"/>
      <c r="AS149" s="56"/>
      <c r="AT149" s="56"/>
      <c r="AU149" s="56"/>
      <c r="AV149" s="56"/>
      <c r="AW149" s="56"/>
      <c r="AX149" s="56"/>
      <c r="AY149" s="56"/>
      <c r="AZ149" s="56"/>
      <c r="BA149" s="56"/>
      <c r="BB149" s="56"/>
      <c r="BC149" s="56"/>
      <c r="BD149" s="56"/>
      <c r="BE149" s="56"/>
      <c r="BF149" s="56"/>
      <c r="BG149" s="56"/>
      <c r="BH149" s="56"/>
      <c r="BI149" s="56"/>
      <c r="BJ149" s="56"/>
      <c r="BK149" s="56"/>
      <c r="BL149" s="56"/>
      <c r="BM149" s="56"/>
      <c r="BN149" s="56"/>
      <c r="BO149" s="56"/>
      <c r="BP149" s="56"/>
      <c r="BQ149" s="56"/>
      <c r="BR149" s="56"/>
      <c r="BS149" s="56"/>
      <c r="BT149" s="56"/>
      <c r="BU149" s="56"/>
      <c r="BV149" s="56"/>
      <c r="BW149" s="56"/>
      <c r="BX149" s="56"/>
      <c r="BY149" s="56"/>
      <c r="BZ149" s="56"/>
      <c r="CA149" s="56"/>
      <c r="CB149" s="56"/>
      <c r="CC149" s="56"/>
      <c r="CD149" s="56"/>
      <c r="CE149" s="56"/>
      <c r="CF149" s="56"/>
      <c r="CG149" s="56"/>
      <c r="CH149" s="56"/>
      <c r="CI149" s="56"/>
    </row>
    <row r="150" spans="1:87" x14ac:dyDescent="0.25">
      <c r="A150" s="58"/>
      <c r="B150" s="56"/>
      <c r="C150" s="391"/>
      <c r="D150" s="392"/>
      <c r="E150" s="390"/>
      <c r="F150" s="380"/>
      <c r="G150" s="391"/>
      <c r="H150" s="393"/>
      <c r="I150" s="394"/>
      <c r="J150" s="395"/>
      <c r="K150" s="56"/>
      <c r="L150" s="56"/>
      <c r="M150" s="56"/>
      <c r="N150" s="56"/>
      <c r="O150" s="56"/>
      <c r="P150" s="56"/>
      <c r="Q150" s="56"/>
      <c r="R150" s="56"/>
      <c r="S150" s="56"/>
      <c r="T150" s="56"/>
      <c r="U150" s="56"/>
      <c r="V150" s="56"/>
      <c r="W150" s="56"/>
      <c r="X150" s="56"/>
      <c r="Y150" s="56"/>
      <c r="Z150" s="56"/>
      <c r="AA150" s="56"/>
      <c r="AB150" s="56"/>
      <c r="AC150" s="56"/>
      <c r="AD150" s="56"/>
      <c r="AE150" s="56"/>
      <c r="AF150" s="56"/>
      <c r="AG150" s="56"/>
      <c r="AH150" s="56"/>
      <c r="AI150" s="56"/>
      <c r="AJ150" s="56"/>
      <c r="AK150" s="56"/>
      <c r="AL150" s="56"/>
      <c r="AM150" s="56"/>
      <c r="AN150" s="56"/>
      <c r="AO150" s="56"/>
      <c r="AP150" s="56"/>
      <c r="AQ150" s="56"/>
      <c r="AR150" s="56"/>
      <c r="AS150" s="56"/>
      <c r="AT150" s="56"/>
      <c r="AU150" s="56"/>
      <c r="AV150" s="56"/>
      <c r="AW150" s="56"/>
      <c r="AX150" s="56"/>
      <c r="AY150" s="56"/>
      <c r="AZ150" s="56"/>
      <c r="BA150" s="56"/>
      <c r="BB150" s="56"/>
      <c r="BC150" s="56"/>
      <c r="BD150" s="56"/>
      <c r="BE150" s="56"/>
      <c r="BF150" s="56"/>
      <c r="BG150" s="56"/>
      <c r="BH150" s="56"/>
      <c r="BI150" s="56"/>
      <c r="BJ150" s="56"/>
      <c r="BK150" s="56"/>
      <c r="BL150" s="56"/>
      <c r="BM150" s="56"/>
      <c r="BN150" s="56"/>
      <c r="BO150" s="56"/>
      <c r="BP150" s="56"/>
      <c r="BQ150" s="56"/>
      <c r="BR150" s="56"/>
      <c r="BS150" s="56"/>
      <c r="BT150" s="56"/>
      <c r="BU150" s="56"/>
      <c r="BV150" s="56"/>
      <c r="BW150" s="56"/>
      <c r="BX150" s="56"/>
      <c r="BY150" s="56"/>
      <c r="BZ150" s="56"/>
      <c r="CA150" s="56"/>
      <c r="CB150" s="56"/>
      <c r="CC150" s="56"/>
      <c r="CD150" s="56"/>
      <c r="CE150" s="56"/>
      <c r="CF150" s="56"/>
      <c r="CG150" s="56"/>
      <c r="CH150" s="56"/>
      <c r="CI150" s="56"/>
    </row>
    <row r="151" spans="1:87" x14ac:dyDescent="0.25">
      <c r="A151" s="58"/>
      <c r="B151" s="56"/>
      <c r="C151" s="391"/>
      <c r="D151" s="392"/>
      <c r="E151" s="390"/>
      <c r="F151" s="380"/>
      <c r="G151" s="391"/>
      <c r="H151" s="393"/>
      <c r="I151" s="394"/>
      <c r="J151" s="395"/>
      <c r="K151" s="56"/>
      <c r="L151" s="56"/>
      <c r="M151" s="56"/>
      <c r="N151" s="56"/>
      <c r="O151" s="56"/>
      <c r="P151" s="56"/>
      <c r="Q151" s="56"/>
      <c r="R151" s="56"/>
      <c r="S151" s="56"/>
      <c r="T151" s="56"/>
      <c r="U151" s="56"/>
      <c r="V151" s="56"/>
      <c r="W151" s="56"/>
      <c r="X151" s="56"/>
      <c r="Y151" s="56"/>
      <c r="Z151" s="56"/>
      <c r="AA151" s="56"/>
      <c r="AB151" s="56"/>
      <c r="AC151" s="56"/>
      <c r="AD151" s="56"/>
      <c r="AE151" s="56"/>
      <c r="AF151" s="56"/>
      <c r="AG151" s="56"/>
      <c r="AH151" s="56"/>
      <c r="AI151" s="56"/>
      <c r="AJ151" s="56"/>
      <c r="AK151" s="56"/>
      <c r="AL151" s="56"/>
      <c r="AM151" s="56"/>
      <c r="AN151" s="56"/>
      <c r="AO151" s="56"/>
      <c r="AP151" s="56"/>
      <c r="AQ151" s="56"/>
      <c r="AR151" s="56"/>
      <c r="AS151" s="56"/>
      <c r="AT151" s="56"/>
      <c r="AU151" s="56"/>
      <c r="AV151" s="56"/>
      <c r="AW151" s="56"/>
      <c r="AX151" s="56"/>
      <c r="AY151" s="56"/>
      <c r="AZ151" s="56"/>
      <c r="BA151" s="56"/>
      <c r="BB151" s="56"/>
      <c r="BC151" s="56"/>
      <c r="BD151" s="56"/>
      <c r="BE151" s="56"/>
      <c r="BF151" s="56"/>
      <c r="BG151" s="56"/>
      <c r="BH151" s="56"/>
      <c r="BI151" s="56"/>
      <c r="BJ151" s="56"/>
      <c r="BK151" s="56"/>
      <c r="BL151" s="56"/>
      <c r="BM151" s="56"/>
      <c r="BN151" s="56"/>
      <c r="BO151" s="56"/>
      <c r="BP151" s="56"/>
      <c r="BQ151" s="56"/>
      <c r="BR151" s="56"/>
      <c r="BS151" s="56"/>
      <c r="BT151" s="56"/>
      <c r="BU151" s="56"/>
      <c r="BV151" s="56"/>
      <c r="BW151" s="56"/>
      <c r="BX151" s="56"/>
      <c r="BY151" s="56"/>
      <c r="BZ151" s="56"/>
      <c r="CA151" s="56"/>
      <c r="CB151" s="56"/>
      <c r="CC151" s="56"/>
      <c r="CD151" s="56"/>
      <c r="CE151" s="56"/>
      <c r="CF151" s="56"/>
      <c r="CG151" s="56"/>
      <c r="CH151" s="56"/>
      <c r="CI151" s="56"/>
    </row>
    <row r="152" spans="1:87" x14ac:dyDescent="0.25">
      <c r="A152" s="58"/>
      <c r="B152" s="56"/>
      <c r="C152" s="391"/>
      <c r="D152" s="392"/>
      <c r="E152" s="390"/>
      <c r="F152" s="380"/>
      <c r="G152" s="391"/>
      <c r="H152" s="393"/>
      <c r="I152" s="394"/>
      <c r="J152" s="395"/>
      <c r="K152" s="56"/>
      <c r="L152" s="56"/>
      <c r="M152" s="56"/>
      <c r="N152" s="56"/>
      <c r="O152" s="56"/>
      <c r="P152" s="56"/>
      <c r="Q152" s="56"/>
      <c r="R152" s="56"/>
      <c r="S152" s="56"/>
      <c r="T152" s="56"/>
      <c r="U152" s="56"/>
      <c r="V152" s="56"/>
      <c r="W152" s="56"/>
      <c r="X152" s="56"/>
      <c r="Y152" s="56"/>
      <c r="Z152" s="56"/>
      <c r="AA152" s="56"/>
      <c r="AB152" s="56"/>
      <c r="AC152" s="56"/>
      <c r="AD152" s="56"/>
      <c r="AE152" s="56"/>
      <c r="AF152" s="56"/>
      <c r="AG152" s="56"/>
      <c r="AH152" s="56"/>
      <c r="AI152" s="56"/>
      <c r="AJ152" s="56"/>
      <c r="AK152" s="56"/>
      <c r="AL152" s="56"/>
      <c r="AM152" s="56"/>
      <c r="AN152" s="56"/>
      <c r="AO152" s="56"/>
      <c r="AP152" s="56"/>
      <c r="AQ152" s="56"/>
      <c r="AR152" s="56"/>
      <c r="AS152" s="56"/>
      <c r="AT152" s="56"/>
      <c r="AU152" s="56"/>
      <c r="AV152" s="56"/>
      <c r="AW152" s="56"/>
      <c r="AX152" s="56"/>
      <c r="AY152" s="56"/>
      <c r="AZ152" s="56"/>
      <c r="BA152" s="56"/>
      <c r="BB152" s="56"/>
      <c r="BC152" s="56"/>
      <c r="BD152" s="56"/>
      <c r="BE152" s="56"/>
      <c r="BF152" s="56"/>
      <c r="BG152" s="56"/>
      <c r="BH152" s="56"/>
      <c r="BI152" s="56"/>
      <c r="BJ152" s="56"/>
      <c r="BK152" s="56"/>
      <c r="BL152" s="56"/>
      <c r="BM152" s="56"/>
      <c r="BN152" s="56"/>
      <c r="BO152" s="56"/>
      <c r="BP152" s="56"/>
      <c r="BQ152" s="56"/>
      <c r="BR152" s="56"/>
      <c r="BS152" s="56"/>
      <c r="BT152" s="56"/>
      <c r="BU152" s="56"/>
      <c r="BV152" s="56"/>
      <c r="BW152" s="56"/>
      <c r="BX152" s="56"/>
      <c r="BY152" s="56"/>
      <c r="BZ152" s="56"/>
      <c r="CA152" s="56"/>
      <c r="CB152" s="56"/>
      <c r="CC152" s="56"/>
      <c r="CD152" s="56"/>
      <c r="CE152" s="56"/>
      <c r="CF152" s="56"/>
      <c r="CG152" s="56"/>
      <c r="CH152" s="56"/>
      <c r="CI152" s="56"/>
    </row>
    <row r="153" spans="1:87" x14ac:dyDescent="0.25">
      <c r="A153" s="58"/>
      <c r="B153" s="56"/>
      <c r="C153" s="391"/>
      <c r="D153" s="392"/>
      <c r="E153" s="390"/>
      <c r="F153" s="380"/>
      <c r="G153" s="391"/>
      <c r="H153" s="393"/>
      <c r="I153" s="394"/>
      <c r="J153" s="395"/>
      <c r="K153" s="56"/>
      <c r="L153" s="56"/>
      <c r="M153" s="56"/>
      <c r="N153" s="56"/>
      <c r="O153" s="56"/>
      <c r="P153" s="56"/>
      <c r="Q153" s="56"/>
      <c r="R153" s="56"/>
      <c r="S153" s="56"/>
      <c r="T153" s="56"/>
      <c r="U153" s="56"/>
      <c r="V153" s="56"/>
      <c r="W153" s="56"/>
      <c r="X153" s="56"/>
      <c r="Y153" s="56"/>
      <c r="Z153" s="56"/>
      <c r="AA153" s="56"/>
      <c r="AB153" s="56"/>
      <c r="AC153" s="56"/>
      <c r="AD153" s="56"/>
      <c r="AE153" s="56"/>
      <c r="AF153" s="56"/>
      <c r="AG153" s="56"/>
      <c r="AH153" s="56"/>
      <c r="AI153" s="56"/>
      <c r="AJ153" s="56"/>
      <c r="AK153" s="56"/>
      <c r="AL153" s="56"/>
      <c r="AM153" s="56"/>
      <c r="AN153" s="56"/>
      <c r="AO153" s="56"/>
      <c r="AP153" s="56"/>
      <c r="AQ153" s="56"/>
      <c r="AR153" s="56"/>
      <c r="AS153" s="56"/>
      <c r="AT153" s="56"/>
      <c r="AU153" s="56"/>
      <c r="AV153" s="56"/>
      <c r="AW153" s="56"/>
      <c r="AX153" s="56"/>
      <c r="AY153" s="56"/>
      <c r="AZ153" s="56"/>
      <c r="BA153" s="56"/>
      <c r="BB153" s="56"/>
      <c r="BC153" s="56"/>
      <c r="BD153" s="56"/>
      <c r="BE153" s="56"/>
      <c r="BF153" s="56"/>
      <c r="BG153" s="56"/>
      <c r="BH153" s="56"/>
      <c r="BI153" s="56"/>
      <c r="BJ153" s="56"/>
      <c r="BK153" s="56"/>
      <c r="BL153" s="56"/>
      <c r="BM153" s="56"/>
      <c r="BN153" s="56"/>
      <c r="BO153" s="56"/>
      <c r="BP153" s="56"/>
      <c r="BQ153" s="56"/>
      <c r="BR153" s="56"/>
      <c r="BS153" s="56"/>
      <c r="BT153" s="56"/>
      <c r="BU153" s="56"/>
      <c r="BV153" s="56"/>
      <c r="BW153" s="56"/>
      <c r="BX153" s="56"/>
      <c r="BY153" s="56"/>
      <c r="BZ153" s="56"/>
      <c r="CA153" s="56"/>
      <c r="CB153" s="56"/>
      <c r="CC153" s="56"/>
      <c r="CD153" s="56"/>
      <c r="CE153" s="56"/>
      <c r="CF153" s="56"/>
      <c r="CG153" s="56"/>
      <c r="CH153" s="56"/>
      <c r="CI153" s="56"/>
    </row>
    <row r="154" spans="1:87" x14ac:dyDescent="0.25">
      <c r="A154" s="58"/>
      <c r="B154" s="56"/>
      <c r="C154" s="391"/>
      <c r="D154" s="392"/>
      <c r="E154" s="390"/>
      <c r="F154" s="380"/>
      <c r="G154" s="391"/>
      <c r="H154" s="393"/>
      <c r="I154" s="394"/>
      <c r="J154" s="395"/>
      <c r="K154" s="56"/>
      <c r="L154" s="56"/>
      <c r="M154" s="56"/>
      <c r="N154" s="56"/>
      <c r="O154" s="56"/>
      <c r="P154" s="56"/>
      <c r="Q154" s="56"/>
      <c r="R154" s="56"/>
      <c r="S154" s="56"/>
      <c r="T154" s="56"/>
      <c r="U154" s="56"/>
      <c r="V154" s="56"/>
      <c r="W154" s="56"/>
      <c r="X154" s="56"/>
      <c r="Y154" s="56"/>
      <c r="Z154" s="56"/>
      <c r="AA154" s="56"/>
      <c r="AB154" s="56"/>
      <c r="AC154" s="56"/>
      <c r="AD154" s="56"/>
      <c r="AE154" s="56"/>
      <c r="AF154" s="56"/>
      <c r="AG154" s="56"/>
      <c r="AH154" s="56"/>
      <c r="AI154" s="56"/>
      <c r="AJ154" s="56"/>
      <c r="AK154" s="56"/>
      <c r="AL154" s="56"/>
      <c r="AM154" s="56"/>
      <c r="AN154" s="56"/>
      <c r="AO154" s="56"/>
      <c r="AP154" s="56"/>
      <c r="AQ154" s="56"/>
      <c r="AR154" s="56"/>
      <c r="AS154" s="56"/>
      <c r="AT154" s="56"/>
      <c r="AU154" s="56"/>
      <c r="AV154" s="56"/>
      <c r="AW154" s="56"/>
      <c r="AX154" s="56"/>
      <c r="AY154" s="56"/>
      <c r="AZ154" s="56"/>
      <c r="BA154" s="56"/>
      <c r="BB154" s="56"/>
      <c r="BC154" s="56"/>
      <c r="BD154" s="56"/>
      <c r="BE154" s="56"/>
      <c r="BF154" s="56"/>
      <c r="BG154" s="56"/>
      <c r="BH154" s="56"/>
      <c r="BI154" s="56"/>
      <c r="BJ154" s="56"/>
      <c r="BK154" s="56"/>
      <c r="BL154" s="56"/>
      <c r="BM154" s="56"/>
      <c r="BN154" s="56"/>
      <c r="BO154" s="56"/>
      <c r="BP154" s="56"/>
      <c r="BQ154" s="56"/>
      <c r="BR154" s="56"/>
      <c r="BS154" s="56"/>
      <c r="BT154" s="56"/>
      <c r="BU154" s="56"/>
      <c r="BV154" s="56"/>
      <c r="BW154" s="56"/>
      <c r="BX154" s="56"/>
      <c r="BY154" s="56"/>
      <c r="BZ154" s="56"/>
      <c r="CA154" s="56"/>
      <c r="CB154" s="56"/>
      <c r="CC154" s="56"/>
      <c r="CD154" s="56"/>
      <c r="CE154" s="56"/>
      <c r="CF154" s="56"/>
      <c r="CG154" s="56"/>
      <c r="CH154" s="56"/>
      <c r="CI154" s="56"/>
    </row>
    <row r="155" spans="1:87" x14ac:dyDescent="0.25">
      <c r="A155" s="58"/>
      <c r="B155" s="56"/>
      <c r="C155" s="391"/>
      <c r="D155" s="392"/>
      <c r="E155" s="390"/>
      <c r="F155" s="380"/>
      <c r="G155" s="391"/>
      <c r="H155" s="393"/>
      <c r="I155" s="394"/>
      <c r="J155" s="395"/>
      <c r="K155" s="56"/>
      <c r="L155" s="56"/>
      <c r="M155" s="56"/>
      <c r="N155" s="56"/>
      <c r="O155" s="56"/>
      <c r="P155" s="56"/>
      <c r="Q155" s="56"/>
      <c r="R155" s="56"/>
      <c r="S155" s="56"/>
      <c r="T155" s="56"/>
      <c r="U155" s="56"/>
      <c r="V155" s="56"/>
      <c r="W155" s="56"/>
      <c r="X155" s="56"/>
      <c r="Y155" s="56"/>
      <c r="Z155" s="56"/>
      <c r="AA155" s="56"/>
      <c r="AB155" s="56"/>
      <c r="AC155" s="56"/>
      <c r="AD155" s="56"/>
      <c r="AE155" s="56"/>
      <c r="AF155" s="56"/>
      <c r="AG155" s="56"/>
      <c r="AH155" s="56"/>
      <c r="AI155" s="56"/>
      <c r="AJ155" s="56"/>
      <c r="AK155" s="56"/>
      <c r="AL155" s="56"/>
      <c r="AM155" s="56"/>
      <c r="AN155" s="56"/>
      <c r="AO155" s="56"/>
      <c r="AP155" s="56"/>
      <c r="AQ155" s="56"/>
      <c r="AR155" s="56"/>
      <c r="AS155" s="56"/>
      <c r="AT155" s="56"/>
      <c r="AU155" s="56"/>
      <c r="AV155" s="56"/>
      <c r="AW155" s="56"/>
      <c r="AX155" s="56"/>
      <c r="AY155" s="56"/>
      <c r="AZ155" s="56"/>
      <c r="BA155" s="56"/>
      <c r="BB155" s="56"/>
      <c r="BC155" s="56"/>
      <c r="BD155" s="56"/>
      <c r="BE155" s="56"/>
      <c r="BF155" s="56"/>
      <c r="BG155" s="56"/>
      <c r="BH155" s="56"/>
      <c r="BI155" s="56"/>
      <c r="BJ155" s="56"/>
      <c r="BK155" s="56"/>
      <c r="BL155" s="56"/>
      <c r="BM155" s="56"/>
      <c r="BN155" s="56"/>
      <c r="BO155" s="56"/>
      <c r="BP155" s="56"/>
      <c r="BQ155" s="56"/>
      <c r="BR155" s="56"/>
      <c r="BS155" s="56"/>
      <c r="BT155" s="56"/>
      <c r="BU155" s="56"/>
      <c r="BV155" s="56"/>
      <c r="BW155" s="56"/>
      <c r="BX155" s="56"/>
      <c r="BY155" s="56"/>
      <c r="BZ155" s="56"/>
      <c r="CA155" s="56"/>
      <c r="CB155" s="56"/>
      <c r="CC155" s="56"/>
      <c r="CD155" s="56"/>
      <c r="CE155" s="56"/>
      <c r="CF155" s="56"/>
      <c r="CG155" s="56"/>
      <c r="CH155" s="56"/>
      <c r="CI155" s="56"/>
    </row>
    <row r="156" spans="1:87" x14ac:dyDescent="0.25">
      <c r="A156" s="58"/>
      <c r="B156" s="56"/>
      <c r="C156" s="391"/>
      <c r="D156" s="392"/>
      <c r="E156" s="390"/>
      <c r="F156" s="380"/>
      <c r="G156" s="391"/>
      <c r="H156" s="393"/>
      <c r="I156" s="394"/>
      <c r="J156" s="395"/>
      <c r="K156" s="56"/>
      <c r="L156" s="56"/>
      <c r="M156" s="56"/>
      <c r="N156" s="56"/>
      <c r="O156" s="56"/>
      <c r="P156" s="56"/>
      <c r="Q156" s="56"/>
      <c r="R156" s="56"/>
      <c r="S156" s="56"/>
      <c r="T156" s="56"/>
      <c r="U156" s="56"/>
      <c r="V156" s="56"/>
      <c r="W156" s="56"/>
      <c r="X156" s="56"/>
      <c r="Y156" s="56"/>
      <c r="Z156" s="56"/>
      <c r="AA156" s="56"/>
      <c r="AB156" s="56"/>
      <c r="AC156" s="56"/>
      <c r="AD156" s="56"/>
      <c r="AE156" s="56"/>
      <c r="AF156" s="56"/>
      <c r="AG156" s="56"/>
      <c r="AH156" s="56"/>
      <c r="AI156" s="56"/>
      <c r="AJ156" s="56"/>
      <c r="AK156" s="56"/>
      <c r="AL156" s="56"/>
      <c r="AM156" s="56"/>
      <c r="AN156" s="56"/>
      <c r="AO156" s="56"/>
      <c r="AP156" s="56"/>
      <c r="AQ156" s="56"/>
      <c r="AR156" s="56"/>
      <c r="AS156" s="56"/>
      <c r="AT156" s="56"/>
      <c r="AU156" s="56"/>
      <c r="AV156" s="56"/>
      <c r="AW156" s="56"/>
      <c r="AX156" s="56"/>
      <c r="AY156" s="56"/>
      <c r="AZ156" s="56"/>
      <c r="BA156" s="56"/>
      <c r="BB156" s="56"/>
      <c r="BC156" s="56"/>
      <c r="BD156" s="56"/>
      <c r="BE156" s="56"/>
      <c r="BF156" s="56"/>
      <c r="BG156" s="56"/>
      <c r="BH156" s="56"/>
      <c r="BI156" s="56"/>
      <c r="BJ156" s="56"/>
      <c r="BK156" s="56"/>
      <c r="BL156" s="56"/>
      <c r="BM156" s="56"/>
      <c r="BN156" s="56"/>
      <c r="BO156" s="56"/>
      <c r="BP156" s="56"/>
      <c r="BQ156" s="56"/>
      <c r="BR156" s="56"/>
      <c r="BS156" s="56"/>
      <c r="BT156" s="56"/>
      <c r="BU156" s="56"/>
      <c r="BV156" s="56"/>
      <c r="BW156" s="56"/>
      <c r="BX156" s="56"/>
      <c r="BY156" s="56"/>
      <c r="BZ156" s="56"/>
      <c r="CA156" s="56"/>
      <c r="CB156" s="56"/>
      <c r="CC156" s="56"/>
      <c r="CD156" s="56"/>
      <c r="CE156" s="56"/>
      <c r="CF156" s="56"/>
      <c r="CG156" s="56"/>
      <c r="CH156" s="56"/>
      <c r="CI156" s="56"/>
    </row>
    <row r="157" spans="1:87" x14ac:dyDescent="0.25">
      <c r="A157" s="58"/>
      <c r="B157" s="56"/>
      <c r="C157" s="391"/>
      <c r="D157" s="392"/>
      <c r="E157" s="390"/>
      <c r="F157" s="380"/>
      <c r="G157" s="391"/>
      <c r="H157" s="393"/>
      <c r="I157" s="394"/>
      <c r="J157" s="395"/>
      <c r="K157" s="56"/>
      <c r="L157" s="56"/>
      <c r="M157" s="56"/>
      <c r="N157" s="56"/>
      <c r="O157" s="56"/>
      <c r="P157" s="56"/>
      <c r="Q157" s="56"/>
      <c r="R157" s="56"/>
      <c r="S157" s="56"/>
      <c r="T157" s="56"/>
      <c r="U157" s="56"/>
      <c r="V157" s="56"/>
      <c r="W157" s="56"/>
      <c r="X157" s="56"/>
      <c r="Y157" s="56"/>
      <c r="Z157" s="56"/>
      <c r="AA157" s="56"/>
      <c r="AB157" s="56"/>
      <c r="AC157" s="56"/>
      <c r="AD157" s="56"/>
      <c r="AE157" s="56"/>
      <c r="AF157" s="56"/>
      <c r="AG157" s="56"/>
      <c r="AH157" s="56"/>
      <c r="AI157" s="56"/>
      <c r="AJ157" s="56"/>
      <c r="AK157" s="56"/>
      <c r="AL157" s="56"/>
      <c r="AM157" s="56"/>
      <c r="AN157" s="56"/>
      <c r="AO157" s="56"/>
      <c r="AP157" s="56"/>
      <c r="AQ157" s="56"/>
      <c r="AR157" s="56"/>
      <c r="AS157" s="56"/>
      <c r="AT157" s="56"/>
      <c r="AU157" s="56"/>
      <c r="AV157" s="56"/>
      <c r="AW157" s="56"/>
      <c r="AX157" s="56"/>
      <c r="AY157" s="56"/>
      <c r="AZ157" s="56"/>
      <c r="BA157" s="56"/>
      <c r="BB157" s="56"/>
      <c r="BC157" s="56"/>
      <c r="BD157" s="56"/>
      <c r="BE157" s="56"/>
      <c r="BF157" s="56"/>
      <c r="BG157" s="56"/>
      <c r="BH157" s="56"/>
      <c r="BI157" s="56"/>
      <c r="BJ157" s="56"/>
      <c r="BK157" s="56"/>
      <c r="BL157" s="56"/>
      <c r="BM157" s="56"/>
      <c r="BN157" s="56"/>
      <c r="BO157" s="56"/>
      <c r="BP157" s="56"/>
      <c r="BQ157" s="56"/>
      <c r="BR157" s="56"/>
      <c r="BS157" s="56"/>
      <c r="BT157" s="56"/>
      <c r="BU157" s="56"/>
      <c r="BV157" s="56"/>
      <c r="BW157" s="56"/>
      <c r="BX157" s="56"/>
      <c r="BY157" s="56"/>
      <c r="BZ157" s="56"/>
      <c r="CA157" s="56"/>
      <c r="CB157" s="56"/>
      <c r="CC157" s="56"/>
      <c r="CD157" s="56"/>
      <c r="CE157" s="56"/>
      <c r="CF157" s="56"/>
      <c r="CG157" s="56"/>
      <c r="CH157" s="56"/>
      <c r="CI157" s="56"/>
    </row>
    <row r="158" spans="1:87" x14ac:dyDescent="0.25">
      <c r="A158" s="58"/>
      <c r="B158" s="56"/>
      <c r="C158" s="391"/>
      <c r="D158" s="392"/>
      <c r="E158" s="390"/>
      <c r="F158" s="380"/>
      <c r="G158" s="391"/>
      <c r="H158" s="393"/>
      <c r="I158" s="394"/>
      <c r="J158" s="395"/>
      <c r="K158" s="56"/>
      <c r="L158" s="56"/>
      <c r="M158" s="56"/>
      <c r="N158" s="56"/>
      <c r="O158" s="56"/>
      <c r="P158" s="56"/>
      <c r="Q158" s="56"/>
      <c r="R158" s="56"/>
      <c r="S158" s="56"/>
      <c r="T158" s="56"/>
      <c r="U158" s="56"/>
      <c r="V158" s="56"/>
      <c r="W158" s="56"/>
      <c r="X158" s="56"/>
      <c r="Y158" s="56"/>
      <c r="Z158" s="56"/>
      <c r="AA158" s="56"/>
      <c r="AB158" s="56"/>
      <c r="AC158" s="56"/>
      <c r="AD158" s="56"/>
      <c r="AE158" s="56"/>
      <c r="AF158" s="56"/>
      <c r="AG158" s="56"/>
      <c r="AH158" s="56"/>
      <c r="AI158" s="56"/>
      <c r="AJ158" s="56"/>
      <c r="AK158" s="56"/>
      <c r="AL158" s="56"/>
      <c r="AM158" s="56"/>
      <c r="AN158" s="56"/>
      <c r="AO158" s="56"/>
      <c r="AP158" s="56"/>
      <c r="AQ158" s="56"/>
      <c r="AR158" s="56"/>
      <c r="AS158" s="56"/>
      <c r="AT158" s="56"/>
      <c r="AU158" s="56"/>
      <c r="AV158" s="56"/>
      <c r="AW158" s="56"/>
      <c r="AX158" s="56"/>
      <c r="AY158" s="56"/>
      <c r="AZ158" s="56"/>
      <c r="BA158" s="56"/>
      <c r="BB158" s="56"/>
      <c r="BC158" s="56"/>
      <c r="BD158" s="56"/>
      <c r="BE158" s="56"/>
      <c r="BF158" s="56"/>
      <c r="BG158" s="56"/>
      <c r="BH158" s="56"/>
      <c r="BI158" s="56"/>
      <c r="BJ158" s="56"/>
      <c r="BK158" s="56"/>
      <c r="BL158" s="56"/>
      <c r="BM158" s="56"/>
      <c r="BN158" s="56"/>
      <c r="BO158" s="56"/>
      <c r="BP158" s="56"/>
      <c r="BQ158" s="56"/>
      <c r="BR158" s="56"/>
      <c r="BS158" s="56"/>
      <c r="BT158" s="56"/>
      <c r="BU158" s="56"/>
      <c r="BV158" s="56"/>
      <c r="BW158" s="56"/>
      <c r="BX158" s="56"/>
      <c r="BY158" s="56"/>
      <c r="BZ158" s="56"/>
      <c r="CA158" s="56"/>
      <c r="CB158" s="56"/>
      <c r="CC158" s="56"/>
      <c r="CD158" s="56"/>
      <c r="CE158" s="56"/>
      <c r="CF158" s="56"/>
      <c r="CG158" s="56"/>
      <c r="CH158" s="56"/>
      <c r="CI158" s="56"/>
    </row>
    <row r="159" spans="1:87" x14ac:dyDescent="0.25">
      <c r="A159" s="58"/>
      <c r="B159" s="56"/>
      <c r="C159" s="391"/>
      <c r="D159" s="392"/>
      <c r="E159" s="390"/>
      <c r="F159" s="380"/>
      <c r="G159" s="391"/>
      <c r="H159" s="393"/>
      <c r="I159" s="394"/>
      <c r="J159" s="395"/>
      <c r="K159" s="56"/>
      <c r="L159" s="56"/>
      <c r="M159" s="56"/>
      <c r="N159" s="56"/>
      <c r="O159" s="56"/>
      <c r="P159" s="56"/>
      <c r="Q159" s="56"/>
      <c r="R159" s="56"/>
      <c r="S159" s="56"/>
      <c r="T159" s="56"/>
      <c r="U159" s="56"/>
      <c r="V159" s="56"/>
      <c r="W159" s="56"/>
      <c r="X159" s="56"/>
      <c r="Y159" s="56"/>
      <c r="Z159" s="56"/>
      <c r="AA159" s="56"/>
      <c r="AB159" s="56"/>
      <c r="AC159" s="56"/>
      <c r="AD159" s="56"/>
      <c r="AE159" s="56"/>
      <c r="AF159" s="56"/>
      <c r="AG159" s="56"/>
      <c r="AH159" s="56"/>
      <c r="AI159" s="56"/>
      <c r="AJ159" s="56"/>
      <c r="AK159" s="56"/>
      <c r="AL159" s="56"/>
      <c r="AM159" s="56"/>
      <c r="AN159" s="56"/>
      <c r="AO159" s="56"/>
      <c r="AP159" s="56"/>
      <c r="AQ159" s="56"/>
      <c r="AR159" s="56"/>
      <c r="AS159" s="56"/>
      <c r="AT159" s="56"/>
      <c r="AU159" s="56"/>
      <c r="AV159" s="56"/>
      <c r="AW159" s="56"/>
      <c r="AX159" s="56"/>
      <c r="AY159" s="56"/>
      <c r="AZ159" s="56"/>
      <c r="BA159" s="56"/>
      <c r="BB159" s="56"/>
      <c r="BC159" s="56"/>
      <c r="BD159" s="56"/>
      <c r="BE159" s="56"/>
      <c r="BF159" s="56"/>
      <c r="BG159" s="56"/>
      <c r="BH159" s="56"/>
      <c r="BI159" s="56"/>
      <c r="BJ159" s="56"/>
      <c r="BK159" s="56"/>
      <c r="BL159" s="56"/>
      <c r="BM159" s="56"/>
      <c r="BN159" s="56"/>
      <c r="BO159" s="56"/>
      <c r="BP159" s="56"/>
      <c r="BQ159" s="56"/>
      <c r="BR159" s="56"/>
      <c r="BS159" s="56"/>
      <c r="BT159" s="56"/>
      <c r="BU159" s="56"/>
      <c r="BV159" s="56"/>
      <c r="BW159" s="56"/>
      <c r="BX159" s="56"/>
      <c r="BY159" s="56"/>
      <c r="BZ159" s="56"/>
      <c r="CA159" s="56"/>
      <c r="CB159" s="56"/>
      <c r="CC159" s="56"/>
      <c r="CD159" s="56"/>
      <c r="CE159" s="56"/>
      <c r="CF159" s="56"/>
      <c r="CG159" s="56"/>
      <c r="CH159" s="56"/>
      <c r="CI159" s="56"/>
    </row>
    <row r="160" spans="1:87" x14ac:dyDescent="0.25">
      <c r="A160" s="58"/>
      <c r="B160" s="56"/>
      <c r="C160" s="391"/>
      <c r="D160" s="392"/>
      <c r="E160" s="390"/>
      <c r="F160" s="380"/>
      <c r="G160" s="391"/>
      <c r="H160" s="393"/>
      <c r="I160" s="394"/>
      <c r="J160" s="395"/>
      <c r="K160" s="56"/>
      <c r="L160" s="56"/>
      <c r="M160" s="56"/>
      <c r="N160" s="56"/>
      <c r="O160" s="56"/>
      <c r="P160" s="56"/>
      <c r="Q160" s="56"/>
      <c r="R160" s="56"/>
      <c r="S160" s="56"/>
      <c r="T160" s="56"/>
      <c r="U160" s="56"/>
      <c r="V160" s="56"/>
      <c r="W160" s="56"/>
      <c r="X160" s="56"/>
      <c r="Y160" s="56"/>
      <c r="Z160" s="56"/>
      <c r="AA160" s="56"/>
      <c r="AB160" s="56"/>
      <c r="AC160" s="56"/>
      <c r="AD160" s="56"/>
      <c r="AE160" s="56"/>
      <c r="AF160" s="56"/>
      <c r="AG160" s="56"/>
      <c r="AH160" s="56"/>
      <c r="AI160" s="56"/>
      <c r="AJ160" s="56"/>
      <c r="AK160" s="56"/>
      <c r="AL160" s="56"/>
      <c r="AM160" s="56"/>
      <c r="AN160" s="56"/>
      <c r="AO160" s="56"/>
      <c r="AP160" s="56"/>
      <c r="AQ160" s="56"/>
      <c r="AR160" s="56"/>
      <c r="AS160" s="56"/>
      <c r="AT160" s="56"/>
      <c r="AU160" s="56"/>
      <c r="AV160" s="56"/>
      <c r="AW160" s="56"/>
      <c r="AX160" s="56"/>
      <c r="AY160" s="56"/>
      <c r="AZ160" s="56"/>
      <c r="BA160" s="56"/>
      <c r="BB160" s="56"/>
      <c r="BC160" s="56"/>
      <c r="BD160" s="56"/>
      <c r="BE160" s="56"/>
      <c r="BF160" s="56"/>
      <c r="BG160" s="56"/>
      <c r="BH160" s="56"/>
      <c r="BI160" s="56"/>
      <c r="BJ160" s="56"/>
      <c r="BK160" s="56"/>
      <c r="BL160" s="56"/>
      <c r="BM160" s="56"/>
      <c r="BN160" s="56"/>
      <c r="BO160" s="56"/>
      <c r="BP160" s="56"/>
      <c r="BQ160" s="56"/>
      <c r="BR160" s="56"/>
      <c r="BS160" s="56"/>
      <c r="BT160" s="56"/>
      <c r="BU160" s="56"/>
      <c r="BV160" s="56"/>
      <c r="BW160" s="56"/>
      <c r="BX160" s="56"/>
      <c r="BY160" s="56"/>
      <c r="BZ160" s="56"/>
      <c r="CA160" s="56"/>
      <c r="CB160" s="56"/>
      <c r="CC160" s="56"/>
      <c r="CD160" s="56"/>
      <c r="CE160" s="56"/>
      <c r="CF160" s="56"/>
      <c r="CG160" s="56"/>
      <c r="CH160" s="56"/>
      <c r="CI160" s="56"/>
    </row>
    <row r="161" spans="1:87" x14ac:dyDescent="0.25">
      <c r="A161" s="58"/>
      <c r="B161" s="56"/>
      <c r="C161" s="391"/>
      <c r="D161" s="392"/>
      <c r="E161" s="390"/>
      <c r="F161" s="380"/>
      <c r="G161" s="391"/>
      <c r="H161" s="393"/>
      <c r="I161" s="394"/>
      <c r="J161" s="395"/>
      <c r="K161" s="56"/>
      <c r="L161" s="56"/>
      <c r="M161" s="56"/>
      <c r="N161" s="56"/>
      <c r="O161" s="56"/>
      <c r="P161" s="56"/>
      <c r="Q161" s="56"/>
      <c r="R161" s="56"/>
      <c r="S161" s="56"/>
      <c r="T161" s="56"/>
      <c r="U161" s="56"/>
      <c r="V161" s="56"/>
      <c r="W161" s="56"/>
      <c r="X161" s="56"/>
      <c r="Y161" s="56"/>
      <c r="Z161" s="56"/>
      <c r="AA161" s="56"/>
      <c r="AB161" s="56"/>
      <c r="AC161" s="56"/>
      <c r="AD161" s="56"/>
      <c r="AE161" s="56"/>
      <c r="AF161" s="56"/>
      <c r="AG161" s="56"/>
      <c r="AH161" s="56"/>
      <c r="AI161" s="56"/>
      <c r="AJ161" s="56"/>
      <c r="AK161" s="56"/>
      <c r="AL161" s="56"/>
      <c r="AM161" s="56"/>
      <c r="AN161" s="56"/>
      <c r="AO161" s="56"/>
      <c r="AP161" s="56"/>
      <c r="AQ161" s="56"/>
      <c r="AR161" s="56"/>
      <c r="AS161" s="56"/>
      <c r="AT161" s="56"/>
      <c r="AU161" s="56"/>
      <c r="AV161" s="56"/>
      <c r="AW161" s="56"/>
      <c r="AX161" s="56"/>
      <c r="AY161" s="56"/>
      <c r="AZ161" s="56"/>
      <c r="BA161" s="56"/>
      <c r="BB161" s="56"/>
      <c r="BC161" s="56"/>
      <c r="BD161" s="56"/>
      <c r="BE161" s="56"/>
      <c r="BF161" s="56"/>
      <c r="BG161" s="56"/>
      <c r="BH161" s="56"/>
      <c r="BI161" s="56"/>
      <c r="BJ161" s="56"/>
      <c r="BK161" s="56"/>
      <c r="BL161" s="56"/>
      <c r="BM161" s="56"/>
      <c r="BN161" s="56"/>
      <c r="BO161" s="56"/>
      <c r="BP161" s="56"/>
      <c r="BQ161" s="56"/>
      <c r="BR161" s="56"/>
      <c r="BS161" s="56"/>
      <c r="BT161" s="56"/>
      <c r="BU161" s="56"/>
      <c r="BV161" s="56"/>
      <c r="BW161" s="56"/>
      <c r="BX161" s="56"/>
      <c r="BY161" s="56"/>
      <c r="BZ161" s="56"/>
      <c r="CA161" s="56"/>
      <c r="CB161" s="56"/>
      <c r="CC161" s="56"/>
      <c r="CD161" s="56"/>
      <c r="CE161" s="56"/>
      <c r="CF161" s="56"/>
      <c r="CG161" s="56"/>
      <c r="CH161" s="56"/>
      <c r="CI161" s="56"/>
    </row>
    <row r="162" spans="1:87" x14ac:dyDescent="0.25">
      <c r="A162" s="58"/>
      <c r="B162" s="56"/>
      <c r="C162" s="391"/>
      <c r="D162" s="392"/>
      <c r="E162" s="390"/>
      <c r="F162" s="380"/>
      <c r="G162" s="391"/>
      <c r="H162" s="393"/>
      <c r="I162" s="394"/>
      <c r="J162" s="395"/>
      <c r="K162" s="56"/>
      <c r="L162" s="56"/>
      <c r="M162" s="56"/>
      <c r="N162" s="56"/>
      <c r="O162" s="56"/>
      <c r="P162" s="56"/>
      <c r="Q162" s="56"/>
      <c r="R162" s="56"/>
      <c r="S162" s="56"/>
      <c r="T162" s="56"/>
      <c r="U162" s="56"/>
      <c r="V162" s="56"/>
      <c r="W162" s="56"/>
      <c r="X162" s="56"/>
      <c r="Y162" s="56"/>
      <c r="Z162" s="56"/>
      <c r="AA162" s="56"/>
      <c r="AB162" s="56"/>
      <c r="AC162" s="56"/>
      <c r="AD162" s="56"/>
      <c r="AE162" s="56"/>
      <c r="AF162" s="56"/>
      <c r="AG162" s="56"/>
      <c r="AH162" s="56"/>
      <c r="AI162" s="56"/>
      <c r="AJ162" s="56"/>
      <c r="AK162" s="56"/>
      <c r="AL162" s="56"/>
      <c r="AM162" s="56"/>
      <c r="AN162" s="56"/>
      <c r="AO162" s="56"/>
      <c r="AP162" s="56"/>
      <c r="AQ162" s="56"/>
      <c r="AR162" s="56"/>
      <c r="AS162" s="56"/>
      <c r="AT162" s="56"/>
      <c r="AU162" s="56"/>
      <c r="AV162" s="56"/>
      <c r="AW162" s="56"/>
      <c r="AX162" s="56"/>
      <c r="AY162" s="56"/>
      <c r="AZ162" s="56"/>
      <c r="BA162" s="56"/>
      <c r="BB162" s="56"/>
      <c r="BC162" s="56"/>
      <c r="BD162" s="56"/>
      <c r="BE162" s="56"/>
      <c r="BF162" s="56"/>
      <c r="BG162" s="56"/>
      <c r="BH162" s="56"/>
      <c r="BI162" s="56"/>
      <c r="BJ162" s="56"/>
      <c r="BK162" s="56"/>
      <c r="BL162" s="56"/>
      <c r="BM162" s="56"/>
      <c r="BN162" s="56"/>
      <c r="BO162" s="56"/>
      <c r="BP162" s="56"/>
      <c r="BQ162" s="56"/>
      <c r="BR162" s="56"/>
      <c r="BS162" s="56"/>
      <c r="BT162" s="56"/>
      <c r="BU162" s="56"/>
      <c r="BV162" s="56"/>
      <c r="BW162" s="56"/>
      <c r="BX162" s="56"/>
      <c r="BY162" s="56"/>
      <c r="BZ162" s="56"/>
      <c r="CA162" s="56"/>
      <c r="CB162" s="56"/>
      <c r="CC162" s="56"/>
      <c r="CD162" s="56"/>
      <c r="CE162" s="56"/>
      <c r="CF162" s="56"/>
      <c r="CG162" s="56"/>
      <c r="CH162" s="56"/>
      <c r="CI162" s="56"/>
    </row>
    <row r="163" spans="1:87" x14ac:dyDescent="0.25">
      <c r="A163" s="58"/>
      <c r="B163" s="56"/>
      <c r="C163" s="391"/>
      <c r="D163" s="392"/>
      <c r="E163" s="390"/>
      <c r="F163" s="380"/>
      <c r="G163" s="391"/>
      <c r="H163" s="393"/>
      <c r="I163" s="394"/>
      <c r="J163" s="395"/>
      <c r="K163" s="56"/>
      <c r="L163" s="56"/>
      <c r="M163" s="56"/>
      <c r="N163" s="56"/>
      <c r="O163" s="56"/>
      <c r="P163" s="56"/>
      <c r="Q163" s="56"/>
      <c r="R163" s="56"/>
      <c r="S163" s="56"/>
      <c r="T163" s="56"/>
      <c r="U163" s="56"/>
      <c r="V163" s="56"/>
      <c r="W163" s="56"/>
      <c r="X163" s="56"/>
      <c r="Y163" s="56"/>
      <c r="Z163" s="56"/>
      <c r="AA163" s="56"/>
      <c r="AB163" s="56"/>
      <c r="AC163" s="56"/>
      <c r="AD163" s="56"/>
      <c r="AE163" s="56"/>
      <c r="AF163" s="56"/>
      <c r="AG163" s="56"/>
      <c r="AH163" s="56"/>
      <c r="AI163" s="56"/>
      <c r="AJ163" s="56"/>
      <c r="AK163" s="56"/>
      <c r="AL163" s="56"/>
      <c r="AM163" s="56"/>
      <c r="AN163" s="56"/>
      <c r="AO163" s="56"/>
      <c r="AP163" s="56"/>
      <c r="AQ163" s="56"/>
      <c r="AR163" s="56"/>
      <c r="AS163" s="56"/>
      <c r="AT163" s="56"/>
      <c r="AU163" s="56"/>
      <c r="AV163" s="56"/>
      <c r="AW163" s="56"/>
      <c r="AX163" s="56"/>
      <c r="AY163" s="56"/>
      <c r="AZ163" s="56"/>
      <c r="BA163" s="56"/>
      <c r="BB163" s="56"/>
      <c r="BC163" s="56"/>
      <c r="BD163" s="56"/>
      <c r="BE163" s="56"/>
      <c r="BF163" s="56"/>
      <c r="BG163" s="56"/>
      <c r="BH163" s="56"/>
      <c r="BI163" s="56"/>
      <c r="BJ163" s="56"/>
      <c r="BK163" s="56"/>
      <c r="BL163" s="56"/>
      <c r="BM163" s="56"/>
      <c r="BN163" s="56"/>
      <c r="BO163" s="56"/>
      <c r="BP163" s="56"/>
      <c r="BQ163" s="56"/>
      <c r="BR163" s="56"/>
      <c r="BS163" s="56"/>
      <c r="BT163" s="56"/>
      <c r="BU163" s="56"/>
      <c r="BV163" s="56"/>
      <c r="BW163" s="56"/>
      <c r="BX163" s="56"/>
      <c r="BY163" s="56"/>
      <c r="BZ163" s="56"/>
      <c r="CA163" s="56"/>
      <c r="CB163" s="56"/>
      <c r="CC163" s="56"/>
      <c r="CD163" s="56"/>
      <c r="CE163" s="56"/>
      <c r="CF163" s="56"/>
      <c r="CG163" s="56"/>
      <c r="CH163" s="56"/>
      <c r="CI163" s="56"/>
    </row>
    <row r="164" spans="1:87" x14ac:dyDescent="0.25">
      <c r="A164" s="58"/>
      <c r="B164" s="56"/>
      <c r="C164" s="391"/>
      <c r="D164" s="392"/>
      <c r="E164" s="390"/>
      <c r="F164" s="380"/>
      <c r="G164" s="391"/>
      <c r="H164" s="393"/>
      <c r="I164" s="394"/>
      <c r="J164" s="395"/>
      <c r="K164" s="56"/>
      <c r="L164" s="56"/>
      <c r="M164" s="56"/>
      <c r="N164" s="56"/>
      <c r="O164" s="56"/>
      <c r="P164" s="56"/>
      <c r="Q164" s="56"/>
      <c r="R164" s="56"/>
      <c r="S164" s="56"/>
      <c r="T164" s="56"/>
      <c r="U164" s="56"/>
      <c r="V164" s="56"/>
      <c r="W164" s="56"/>
      <c r="X164" s="56"/>
      <c r="Y164" s="56"/>
      <c r="Z164" s="56"/>
      <c r="AA164" s="56"/>
      <c r="AB164" s="56"/>
      <c r="AC164" s="56"/>
      <c r="AD164" s="56"/>
      <c r="AE164" s="56"/>
      <c r="AF164" s="56"/>
      <c r="AG164" s="56"/>
      <c r="AH164" s="56"/>
      <c r="AI164" s="56"/>
      <c r="AJ164" s="56"/>
      <c r="AK164" s="56"/>
      <c r="AL164" s="56"/>
      <c r="AM164" s="56"/>
      <c r="AN164" s="56"/>
      <c r="AO164" s="56"/>
      <c r="AP164" s="56"/>
      <c r="AQ164" s="56"/>
      <c r="AR164" s="56"/>
      <c r="AS164" s="56"/>
      <c r="AT164" s="56"/>
      <c r="AU164" s="56"/>
      <c r="AV164" s="56"/>
      <c r="AW164" s="56"/>
      <c r="AX164" s="56"/>
      <c r="AY164" s="56"/>
      <c r="AZ164" s="56"/>
      <c r="BA164" s="56"/>
      <c r="BB164" s="56"/>
      <c r="BC164" s="56"/>
      <c r="BD164" s="56"/>
      <c r="BE164" s="56"/>
      <c r="BF164" s="56"/>
      <c r="BG164" s="56"/>
      <c r="BH164" s="56"/>
      <c r="BI164" s="56"/>
      <c r="BJ164" s="56"/>
      <c r="BK164" s="56"/>
      <c r="BL164" s="56"/>
      <c r="BM164" s="56"/>
      <c r="BN164" s="56"/>
      <c r="BO164" s="56"/>
      <c r="BP164" s="56"/>
      <c r="BQ164" s="56"/>
      <c r="BR164" s="56"/>
      <c r="BS164" s="56"/>
      <c r="BT164" s="56"/>
      <c r="BU164" s="56"/>
      <c r="BV164" s="56"/>
      <c r="BW164" s="56"/>
      <c r="BX164" s="56"/>
      <c r="BY164" s="56"/>
      <c r="BZ164" s="56"/>
      <c r="CA164" s="56"/>
      <c r="CB164" s="56"/>
      <c r="CC164" s="56"/>
      <c r="CD164" s="56"/>
      <c r="CE164" s="56"/>
      <c r="CF164" s="56"/>
      <c r="CG164" s="56"/>
      <c r="CH164" s="56"/>
      <c r="CI164" s="56"/>
    </row>
    <row r="165" spans="1:87" x14ac:dyDescent="0.25">
      <c r="A165" s="58"/>
      <c r="B165" s="56"/>
      <c r="C165" s="391"/>
      <c r="D165" s="392"/>
      <c r="E165" s="390"/>
      <c r="F165" s="396"/>
      <c r="G165" s="391"/>
      <c r="H165" s="393"/>
      <c r="I165" s="394"/>
      <c r="J165" s="395"/>
      <c r="K165" s="56"/>
      <c r="L165" s="56"/>
      <c r="M165" s="56"/>
      <c r="N165" s="56"/>
      <c r="O165" s="56"/>
      <c r="P165" s="56"/>
      <c r="Q165" s="56"/>
      <c r="R165" s="56"/>
      <c r="S165" s="56"/>
      <c r="T165" s="56"/>
      <c r="U165" s="56"/>
      <c r="V165" s="56"/>
      <c r="W165" s="56"/>
      <c r="X165" s="56"/>
      <c r="Y165" s="56"/>
      <c r="Z165" s="56"/>
      <c r="AA165" s="56"/>
      <c r="AB165" s="56"/>
      <c r="AC165" s="56"/>
      <c r="AD165" s="56"/>
      <c r="AE165" s="56"/>
      <c r="AF165" s="56"/>
      <c r="AG165" s="56"/>
      <c r="AH165" s="56"/>
      <c r="AI165" s="56"/>
      <c r="AJ165" s="56"/>
      <c r="AK165" s="56"/>
      <c r="AL165" s="56"/>
      <c r="AM165" s="56"/>
      <c r="AN165" s="56"/>
      <c r="AO165" s="56"/>
      <c r="AP165" s="56"/>
      <c r="AQ165" s="56"/>
      <c r="AR165" s="56"/>
      <c r="AS165" s="56"/>
      <c r="AT165" s="56"/>
      <c r="AU165" s="56"/>
      <c r="AV165" s="56"/>
      <c r="AW165" s="56"/>
      <c r="AX165" s="56"/>
      <c r="AY165" s="56"/>
      <c r="AZ165" s="56"/>
      <c r="BA165" s="56"/>
      <c r="BB165" s="56"/>
      <c r="BC165" s="56"/>
      <c r="BD165" s="56"/>
      <c r="BE165" s="56"/>
      <c r="BF165" s="56"/>
      <c r="BG165" s="56"/>
      <c r="BH165" s="56"/>
      <c r="BI165" s="56"/>
      <c r="BJ165" s="56"/>
      <c r="BK165" s="56"/>
      <c r="BL165" s="56"/>
      <c r="BM165" s="56"/>
      <c r="BN165" s="56"/>
      <c r="BO165" s="56"/>
      <c r="BP165" s="56"/>
      <c r="BQ165" s="56"/>
      <c r="BR165" s="56"/>
      <c r="BS165" s="56"/>
      <c r="BT165" s="56"/>
      <c r="BU165" s="56"/>
      <c r="BV165" s="56"/>
      <c r="BW165" s="56"/>
      <c r="BX165" s="56"/>
      <c r="BY165" s="56"/>
      <c r="BZ165" s="56"/>
      <c r="CA165" s="56"/>
      <c r="CB165" s="56"/>
      <c r="CC165" s="56"/>
      <c r="CD165" s="56"/>
      <c r="CE165" s="56"/>
      <c r="CF165" s="56"/>
      <c r="CG165" s="56"/>
      <c r="CH165" s="56"/>
      <c r="CI165" s="56"/>
    </row>
    <row r="166" spans="1:87" x14ac:dyDescent="0.25">
      <c r="A166" s="58"/>
      <c r="B166" s="56"/>
      <c r="C166" s="391"/>
      <c r="D166" s="392"/>
      <c r="E166" s="390"/>
      <c r="F166" s="396"/>
      <c r="G166" s="391"/>
      <c r="H166" s="393"/>
      <c r="I166" s="394"/>
      <c r="J166" s="395"/>
      <c r="K166" s="56"/>
      <c r="L166" s="56"/>
      <c r="M166" s="56"/>
      <c r="N166" s="56"/>
      <c r="O166" s="56"/>
      <c r="P166" s="56"/>
      <c r="Q166" s="56"/>
      <c r="R166" s="56"/>
      <c r="S166" s="56"/>
      <c r="T166" s="56"/>
      <c r="U166" s="56"/>
      <c r="V166" s="56"/>
      <c r="W166" s="56"/>
      <c r="X166" s="56"/>
      <c r="Y166" s="56"/>
      <c r="Z166" s="56"/>
      <c r="AA166" s="56"/>
      <c r="AB166" s="56"/>
      <c r="AC166" s="56"/>
      <c r="AD166" s="56"/>
      <c r="AE166" s="56"/>
      <c r="AF166" s="56"/>
      <c r="AG166" s="56"/>
      <c r="AH166" s="56"/>
      <c r="AI166" s="56"/>
      <c r="AJ166" s="56"/>
      <c r="AK166" s="56"/>
      <c r="AL166" s="56"/>
      <c r="AM166" s="56"/>
      <c r="AN166" s="56"/>
      <c r="AO166" s="56"/>
      <c r="AP166" s="56"/>
      <c r="AQ166" s="56"/>
      <c r="AR166" s="56"/>
      <c r="AS166" s="56"/>
      <c r="AT166" s="56"/>
      <c r="AU166" s="56"/>
      <c r="AV166" s="56"/>
      <c r="AW166" s="56"/>
      <c r="AX166" s="56"/>
      <c r="AY166" s="56"/>
      <c r="AZ166" s="56"/>
      <c r="BA166" s="56"/>
      <c r="BB166" s="56"/>
      <c r="BC166" s="56"/>
      <c r="BD166" s="56"/>
      <c r="BE166" s="56"/>
      <c r="BF166" s="56"/>
      <c r="BG166" s="56"/>
      <c r="BH166" s="56"/>
      <c r="BI166" s="56"/>
      <c r="BJ166" s="56"/>
      <c r="BK166" s="56"/>
      <c r="BL166" s="56"/>
      <c r="BM166" s="56"/>
      <c r="BN166" s="56"/>
      <c r="BO166" s="56"/>
      <c r="BP166" s="56"/>
      <c r="BQ166" s="56"/>
      <c r="BR166" s="56"/>
      <c r="BS166" s="56"/>
      <c r="BT166" s="56"/>
      <c r="BU166" s="56"/>
      <c r="BV166" s="56"/>
      <c r="BW166" s="56"/>
      <c r="BX166" s="56"/>
      <c r="BY166" s="56"/>
      <c r="BZ166" s="56"/>
      <c r="CA166" s="56"/>
      <c r="CB166" s="56"/>
      <c r="CC166" s="56"/>
      <c r="CD166" s="56"/>
      <c r="CE166" s="56"/>
      <c r="CF166" s="56"/>
      <c r="CG166" s="56"/>
      <c r="CH166" s="56"/>
      <c r="CI166" s="56"/>
    </row>
    <row r="167" spans="1:87" x14ac:dyDescent="0.25">
      <c r="A167" s="58"/>
      <c r="B167" s="56"/>
      <c r="C167" s="391"/>
      <c r="D167" s="392"/>
      <c r="E167" s="390"/>
      <c r="F167" s="396"/>
      <c r="G167" s="391"/>
      <c r="H167" s="393"/>
      <c r="I167" s="394"/>
      <c r="J167" s="395"/>
      <c r="K167" s="56"/>
      <c r="L167" s="56"/>
      <c r="M167" s="56"/>
      <c r="N167" s="56"/>
      <c r="O167" s="56"/>
      <c r="P167" s="56"/>
      <c r="Q167" s="56"/>
      <c r="R167" s="56"/>
      <c r="S167" s="56"/>
      <c r="T167" s="56"/>
      <c r="U167" s="56"/>
      <c r="V167" s="56"/>
      <c r="W167" s="56"/>
      <c r="X167" s="56"/>
      <c r="Y167" s="56"/>
      <c r="Z167" s="56"/>
      <c r="AA167" s="56"/>
      <c r="AB167" s="56"/>
      <c r="AC167" s="56"/>
      <c r="AD167" s="56"/>
      <c r="AE167" s="56"/>
      <c r="AF167" s="56"/>
      <c r="AG167" s="56"/>
      <c r="AH167" s="56"/>
      <c r="AI167" s="56"/>
      <c r="AJ167" s="56"/>
      <c r="AK167" s="56"/>
      <c r="AL167" s="56"/>
      <c r="AM167" s="56"/>
      <c r="AN167" s="56"/>
      <c r="AO167" s="56"/>
      <c r="AP167" s="56"/>
      <c r="AQ167" s="56"/>
      <c r="AR167" s="56"/>
      <c r="AS167" s="56"/>
      <c r="AT167" s="56"/>
      <c r="AU167" s="56"/>
      <c r="AV167" s="56"/>
      <c r="AW167" s="56"/>
      <c r="AX167" s="56"/>
      <c r="AY167" s="56"/>
      <c r="AZ167" s="56"/>
      <c r="BA167" s="56"/>
      <c r="BB167" s="56"/>
      <c r="BC167" s="56"/>
      <c r="BD167" s="56"/>
      <c r="BE167" s="56"/>
      <c r="BF167" s="56"/>
      <c r="BG167" s="56"/>
      <c r="BH167" s="56"/>
      <c r="BI167" s="56"/>
      <c r="BJ167" s="56"/>
      <c r="BK167" s="56"/>
      <c r="BL167" s="56"/>
      <c r="BM167" s="56"/>
      <c r="BN167" s="56"/>
      <c r="BO167" s="56"/>
      <c r="BP167" s="56"/>
      <c r="BQ167" s="56"/>
      <c r="BR167" s="56"/>
      <c r="BS167" s="56"/>
      <c r="BT167" s="56"/>
      <c r="BU167" s="56"/>
      <c r="BV167" s="56"/>
      <c r="BW167" s="56"/>
      <c r="BX167" s="56"/>
      <c r="BY167" s="56"/>
      <c r="BZ167" s="56"/>
      <c r="CA167" s="56"/>
      <c r="CB167" s="56"/>
      <c r="CC167" s="56"/>
      <c r="CD167" s="56"/>
      <c r="CE167" s="56"/>
      <c r="CF167" s="56"/>
      <c r="CG167" s="56"/>
      <c r="CH167" s="56"/>
      <c r="CI167" s="56"/>
    </row>
    <row r="168" spans="1:87" x14ac:dyDescent="0.25">
      <c r="A168" s="58"/>
      <c r="B168" s="56"/>
      <c r="C168" s="397"/>
      <c r="D168" s="398"/>
      <c r="E168" s="390"/>
      <c r="F168" s="396"/>
      <c r="G168" s="397"/>
      <c r="H168" s="399"/>
      <c r="I168" s="394"/>
      <c r="J168" s="396"/>
      <c r="K168" s="56"/>
      <c r="L168" s="56"/>
      <c r="M168" s="56"/>
      <c r="N168" s="56"/>
      <c r="O168" s="56"/>
      <c r="P168" s="56"/>
      <c r="Q168" s="56"/>
      <c r="R168" s="56"/>
      <c r="S168" s="56"/>
      <c r="T168" s="56"/>
      <c r="U168" s="56"/>
      <c r="V168" s="56"/>
      <c r="W168" s="56"/>
      <c r="X168" s="56"/>
      <c r="Y168" s="56"/>
      <c r="Z168" s="56"/>
      <c r="AA168" s="56"/>
      <c r="AB168" s="56"/>
      <c r="AC168" s="56"/>
      <c r="AD168" s="56"/>
      <c r="AE168" s="56"/>
      <c r="AF168" s="56"/>
      <c r="AG168" s="56"/>
      <c r="AH168" s="56"/>
      <c r="AI168" s="56"/>
      <c r="AJ168" s="56"/>
      <c r="AK168" s="56"/>
      <c r="AL168" s="56"/>
      <c r="AM168" s="56"/>
      <c r="AN168" s="56"/>
      <c r="AO168" s="56"/>
      <c r="AP168" s="56"/>
      <c r="AQ168" s="56"/>
      <c r="AR168" s="56"/>
      <c r="AS168" s="56"/>
      <c r="AT168" s="56"/>
      <c r="AU168" s="56"/>
      <c r="AV168" s="56"/>
      <c r="AW168" s="56"/>
      <c r="AX168" s="56"/>
      <c r="AY168" s="56"/>
      <c r="AZ168" s="56"/>
      <c r="BA168" s="56"/>
      <c r="BB168" s="56"/>
      <c r="BC168" s="56"/>
      <c r="BD168" s="56"/>
      <c r="BE168" s="56"/>
      <c r="BF168" s="56"/>
      <c r="BG168" s="56"/>
      <c r="BH168" s="56"/>
      <c r="BI168" s="56"/>
      <c r="BJ168" s="56"/>
      <c r="BK168" s="56"/>
      <c r="BL168" s="56"/>
      <c r="BM168" s="56"/>
      <c r="BN168" s="56"/>
      <c r="BO168" s="56"/>
      <c r="BP168" s="56"/>
      <c r="BQ168" s="56"/>
      <c r="BR168" s="56"/>
      <c r="BS168" s="56"/>
      <c r="BT168" s="56"/>
      <c r="BU168" s="56"/>
      <c r="BV168" s="56"/>
      <c r="BW168" s="56"/>
      <c r="BX168" s="56"/>
      <c r="BY168" s="56"/>
      <c r="BZ168" s="56"/>
      <c r="CA168" s="56"/>
      <c r="CB168" s="56"/>
      <c r="CC168" s="56"/>
      <c r="CD168" s="56"/>
      <c r="CE168" s="56"/>
      <c r="CF168" s="56"/>
      <c r="CG168" s="56"/>
      <c r="CH168" s="56"/>
      <c r="CI168" s="56"/>
    </row>
    <row r="169" spans="1:87" x14ac:dyDescent="0.25">
      <c r="A169" s="58"/>
      <c r="B169" s="56"/>
      <c r="C169" s="396"/>
      <c r="D169" s="396"/>
      <c r="E169" s="396"/>
      <c r="F169" s="396"/>
      <c r="G169" s="400"/>
      <c r="H169" s="400"/>
      <c r="I169" s="394"/>
      <c r="J169" s="396"/>
      <c r="K169" s="56"/>
      <c r="L169" s="56"/>
      <c r="M169" s="56"/>
      <c r="N169" s="56"/>
      <c r="O169" s="56"/>
      <c r="P169" s="56"/>
      <c r="Q169" s="56"/>
      <c r="R169" s="56"/>
      <c r="S169" s="56"/>
      <c r="T169" s="56"/>
      <c r="U169" s="56"/>
      <c r="V169" s="56"/>
      <c r="W169" s="56"/>
      <c r="X169" s="56"/>
      <c r="Y169" s="56"/>
      <c r="Z169" s="56"/>
      <c r="AA169" s="56"/>
      <c r="AB169" s="56"/>
      <c r="AC169" s="56"/>
      <c r="AD169" s="56"/>
      <c r="AE169" s="56"/>
      <c r="AF169" s="56"/>
      <c r="AG169" s="56"/>
      <c r="AH169" s="56"/>
      <c r="AI169" s="56"/>
      <c r="AJ169" s="56"/>
      <c r="AK169" s="56"/>
      <c r="AL169" s="56"/>
      <c r="AM169" s="56"/>
      <c r="AN169" s="56"/>
      <c r="AO169" s="56"/>
      <c r="AP169" s="56"/>
      <c r="AQ169" s="56"/>
      <c r="AR169" s="56"/>
      <c r="AS169" s="56"/>
      <c r="AT169" s="56"/>
      <c r="AU169" s="56"/>
      <c r="AV169" s="56"/>
      <c r="AW169" s="56"/>
      <c r="AX169" s="56"/>
      <c r="AY169" s="56"/>
      <c r="AZ169" s="56"/>
      <c r="BA169" s="56"/>
      <c r="BB169" s="56"/>
      <c r="BC169" s="56"/>
      <c r="BD169" s="56"/>
      <c r="BE169" s="56"/>
      <c r="BF169" s="56"/>
      <c r="BG169" s="56"/>
      <c r="BH169" s="56"/>
      <c r="BI169" s="56"/>
      <c r="BJ169" s="56"/>
      <c r="BK169" s="56"/>
      <c r="BL169" s="56"/>
      <c r="BM169" s="56"/>
      <c r="BN169" s="56"/>
      <c r="BO169" s="56"/>
      <c r="BP169" s="56"/>
      <c r="BQ169" s="56"/>
      <c r="BR169" s="56"/>
      <c r="BS169" s="56"/>
      <c r="BT169" s="56"/>
      <c r="BU169" s="56"/>
      <c r="BV169" s="56"/>
      <c r="BW169" s="56"/>
      <c r="BX169" s="56"/>
      <c r="BY169" s="56"/>
      <c r="BZ169" s="56"/>
      <c r="CA169" s="56"/>
      <c r="CB169" s="56"/>
      <c r="CC169" s="56"/>
      <c r="CD169" s="56"/>
      <c r="CE169" s="56"/>
      <c r="CF169" s="56"/>
      <c r="CG169" s="56"/>
      <c r="CH169" s="56"/>
      <c r="CI169" s="56"/>
    </row>
    <row r="170" spans="1:87" x14ac:dyDescent="0.25">
      <c r="A170" s="58"/>
      <c r="B170" s="56"/>
      <c r="C170" s="396"/>
      <c r="D170" s="396"/>
      <c r="E170" s="396"/>
      <c r="F170" s="396"/>
      <c r="G170" s="400"/>
      <c r="H170" s="400"/>
      <c r="I170" s="396"/>
      <c r="J170" s="396"/>
      <c r="K170" s="56"/>
      <c r="L170" s="56"/>
      <c r="M170" s="56"/>
      <c r="N170" s="56"/>
      <c r="O170" s="56"/>
      <c r="P170" s="56"/>
      <c r="Q170" s="56"/>
      <c r="R170" s="56"/>
      <c r="S170" s="56"/>
      <c r="T170" s="56"/>
      <c r="U170" s="56"/>
      <c r="V170" s="56"/>
      <c r="W170" s="56"/>
      <c r="X170" s="56"/>
      <c r="Y170" s="56"/>
      <c r="Z170" s="56"/>
      <c r="AA170" s="56"/>
      <c r="AB170" s="56"/>
      <c r="AC170" s="56"/>
      <c r="AD170" s="56"/>
      <c r="AE170" s="56"/>
      <c r="AF170" s="56"/>
      <c r="AG170" s="56"/>
      <c r="AH170" s="56"/>
      <c r="AI170" s="56"/>
      <c r="AJ170" s="56"/>
      <c r="AK170" s="56"/>
      <c r="AL170" s="56"/>
      <c r="AM170" s="56"/>
      <c r="AN170" s="56"/>
      <c r="AO170" s="56"/>
      <c r="AP170" s="56"/>
      <c r="AQ170" s="56"/>
      <c r="AR170" s="56"/>
      <c r="AS170" s="56"/>
      <c r="AT170" s="56"/>
      <c r="AU170" s="56"/>
      <c r="AV170" s="56"/>
      <c r="AW170" s="56"/>
      <c r="AX170" s="56"/>
      <c r="AY170" s="56"/>
      <c r="AZ170" s="56"/>
      <c r="BA170" s="56"/>
      <c r="BB170" s="56"/>
      <c r="BC170" s="56"/>
      <c r="BD170" s="56"/>
      <c r="BE170" s="56"/>
      <c r="BF170" s="56"/>
      <c r="BG170" s="56"/>
      <c r="BH170" s="56"/>
      <c r="BI170" s="56"/>
      <c r="BJ170" s="56"/>
      <c r="BK170" s="56"/>
      <c r="BL170" s="56"/>
      <c r="BM170" s="56"/>
      <c r="BN170" s="56"/>
      <c r="BO170" s="56"/>
      <c r="BP170" s="56"/>
      <c r="BQ170" s="56"/>
      <c r="BR170" s="56"/>
      <c r="BS170" s="56"/>
      <c r="BT170" s="56"/>
      <c r="BU170" s="56"/>
      <c r="BV170" s="56"/>
      <c r="BW170" s="56"/>
      <c r="BX170" s="56"/>
      <c r="BY170" s="56"/>
      <c r="BZ170" s="56"/>
      <c r="CA170" s="56"/>
      <c r="CB170" s="56"/>
      <c r="CC170" s="56"/>
      <c r="CD170" s="56"/>
      <c r="CE170" s="56"/>
      <c r="CF170" s="56"/>
      <c r="CG170" s="56"/>
      <c r="CH170" s="56"/>
      <c r="CI170" s="56"/>
    </row>
    <row r="171" spans="1:87" x14ac:dyDescent="0.25">
      <c r="A171" s="58"/>
      <c r="B171" s="56"/>
      <c r="C171" s="396"/>
      <c r="D171" s="396"/>
      <c r="E171" s="396"/>
      <c r="F171" s="396"/>
      <c r="G171" s="400"/>
      <c r="H171" s="400"/>
      <c r="I171" s="396"/>
      <c r="J171" s="396"/>
      <c r="K171" s="56"/>
      <c r="L171" s="56"/>
      <c r="M171" s="56"/>
      <c r="N171" s="56"/>
      <c r="O171" s="56"/>
      <c r="P171" s="56"/>
      <c r="Q171" s="56"/>
      <c r="R171" s="56"/>
      <c r="S171" s="56"/>
      <c r="T171" s="56"/>
      <c r="U171" s="56"/>
      <c r="V171" s="56"/>
      <c r="W171" s="56"/>
      <c r="X171" s="56"/>
      <c r="Y171" s="56"/>
      <c r="Z171" s="56"/>
      <c r="AA171" s="56"/>
      <c r="AB171" s="56"/>
      <c r="AC171" s="56"/>
      <c r="AD171" s="56"/>
      <c r="AE171" s="56"/>
      <c r="AF171" s="56"/>
      <c r="AG171" s="56"/>
      <c r="AH171" s="56"/>
      <c r="AI171" s="56"/>
      <c r="AJ171" s="56"/>
      <c r="AK171" s="56"/>
      <c r="AL171" s="56"/>
      <c r="AM171" s="56"/>
      <c r="AN171" s="56"/>
      <c r="AO171" s="56"/>
      <c r="AP171" s="56"/>
      <c r="AQ171" s="56"/>
      <c r="AR171" s="56"/>
      <c r="AS171" s="56"/>
      <c r="AT171" s="56"/>
      <c r="AU171" s="56"/>
      <c r="AV171" s="56"/>
      <c r="AW171" s="56"/>
      <c r="AX171" s="56"/>
      <c r="AY171" s="56"/>
      <c r="AZ171" s="56"/>
      <c r="BA171" s="56"/>
      <c r="BB171" s="56"/>
      <c r="BC171" s="56"/>
      <c r="BD171" s="56"/>
      <c r="BE171" s="56"/>
      <c r="BF171" s="56"/>
      <c r="BG171" s="56"/>
      <c r="BH171" s="56"/>
      <c r="BI171" s="56"/>
      <c r="BJ171" s="56"/>
      <c r="BK171" s="56"/>
      <c r="BL171" s="56"/>
      <c r="BM171" s="56"/>
      <c r="BN171" s="56"/>
      <c r="BO171" s="56"/>
      <c r="BP171" s="56"/>
      <c r="BQ171" s="56"/>
      <c r="BR171" s="56"/>
      <c r="BS171" s="56"/>
      <c r="BT171" s="56"/>
      <c r="BU171" s="56"/>
      <c r="BV171" s="56"/>
      <c r="BW171" s="56"/>
      <c r="BX171" s="56"/>
      <c r="BY171" s="56"/>
      <c r="BZ171" s="56"/>
      <c r="CA171" s="56"/>
      <c r="CB171" s="56"/>
      <c r="CC171" s="56"/>
      <c r="CD171" s="56"/>
      <c r="CE171" s="56"/>
      <c r="CF171" s="56"/>
      <c r="CG171" s="56"/>
      <c r="CH171" s="56"/>
      <c r="CI171" s="56"/>
    </row>
    <row r="172" spans="1:87" x14ac:dyDescent="0.25">
      <c r="A172" s="58"/>
      <c r="B172" s="56"/>
      <c r="C172" s="396"/>
      <c r="D172" s="396"/>
      <c r="E172" s="396"/>
      <c r="F172" s="396"/>
      <c r="G172" s="400"/>
      <c r="H172" s="400"/>
      <c r="I172" s="396"/>
      <c r="J172" s="396"/>
      <c r="K172" s="56"/>
      <c r="L172" s="56"/>
      <c r="M172" s="56"/>
      <c r="N172" s="56"/>
      <c r="O172" s="56"/>
      <c r="P172" s="56"/>
      <c r="Q172" s="56"/>
      <c r="R172" s="56"/>
      <c r="S172" s="56"/>
      <c r="T172" s="56"/>
      <c r="U172" s="56"/>
      <c r="V172" s="56"/>
      <c r="W172" s="56"/>
      <c r="X172" s="56"/>
      <c r="Y172" s="56"/>
      <c r="Z172" s="56"/>
      <c r="AA172" s="56"/>
      <c r="AB172" s="56"/>
      <c r="AC172" s="56"/>
      <c r="AD172" s="56"/>
      <c r="AE172" s="56"/>
      <c r="AF172" s="56"/>
      <c r="AG172" s="56"/>
      <c r="AH172" s="56"/>
      <c r="AI172" s="56"/>
      <c r="AJ172" s="56"/>
      <c r="AK172" s="56"/>
      <c r="AL172" s="56"/>
      <c r="AM172" s="56"/>
      <c r="AN172" s="56"/>
      <c r="AO172" s="56"/>
      <c r="AP172" s="56"/>
      <c r="AQ172" s="56"/>
      <c r="AR172" s="56"/>
      <c r="AS172" s="56"/>
      <c r="AT172" s="56"/>
      <c r="AU172" s="56"/>
      <c r="AV172" s="56"/>
      <c r="AW172" s="56"/>
      <c r="AX172" s="56"/>
      <c r="AY172" s="56"/>
      <c r="AZ172" s="56"/>
      <c r="BA172" s="56"/>
      <c r="BB172" s="56"/>
      <c r="BC172" s="56"/>
      <c r="BD172" s="56"/>
      <c r="BE172" s="56"/>
      <c r="BF172" s="56"/>
      <c r="BG172" s="56"/>
      <c r="BH172" s="56"/>
      <c r="BI172" s="56"/>
      <c r="BJ172" s="56"/>
      <c r="BK172" s="56"/>
      <c r="BL172" s="56"/>
      <c r="BM172" s="56"/>
      <c r="BN172" s="56"/>
      <c r="BO172" s="56"/>
      <c r="BP172" s="56"/>
      <c r="BQ172" s="56"/>
      <c r="BR172" s="56"/>
      <c r="BS172" s="56"/>
      <c r="BT172" s="56"/>
      <c r="BU172" s="56"/>
      <c r="BV172" s="56"/>
      <c r="BW172" s="56"/>
      <c r="BX172" s="56"/>
      <c r="BY172" s="56"/>
      <c r="BZ172" s="56"/>
      <c r="CA172" s="56"/>
      <c r="CB172" s="56"/>
      <c r="CC172" s="56"/>
      <c r="CD172" s="56"/>
      <c r="CE172" s="56"/>
      <c r="CF172" s="56"/>
      <c r="CG172" s="56"/>
      <c r="CH172" s="56"/>
      <c r="CI172" s="56"/>
    </row>
    <row r="173" spans="1:87" x14ac:dyDescent="0.25">
      <c r="A173" s="58"/>
      <c r="B173" s="56"/>
      <c r="C173" s="396"/>
      <c r="D173" s="396"/>
      <c r="E173" s="396"/>
      <c r="F173" s="396"/>
      <c r="G173" s="400"/>
      <c r="H173" s="400"/>
      <c r="I173" s="396"/>
      <c r="J173" s="396"/>
      <c r="K173" s="56"/>
      <c r="L173" s="56"/>
      <c r="M173" s="56"/>
      <c r="N173" s="56"/>
      <c r="O173" s="56"/>
      <c r="P173" s="56"/>
      <c r="Q173" s="56"/>
      <c r="R173" s="56"/>
      <c r="S173" s="56"/>
      <c r="T173" s="56"/>
      <c r="U173" s="56"/>
      <c r="V173" s="56"/>
      <c r="W173" s="56"/>
      <c r="X173" s="56"/>
      <c r="Y173" s="56"/>
      <c r="Z173" s="56"/>
      <c r="AA173" s="56"/>
      <c r="AB173" s="56"/>
      <c r="AC173" s="56"/>
      <c r="AD173" s="56"/>
      <c r="AE173" s="56"/>
      <c r="AF173" s="56"/>
      <c r="AG173" s="56"/>
      <c r="AH173" s="56"/>
      <c r="AI173" s="56"/>
      <c r="AJ173" s="56"/>
      <c r="AK173" s="56"/>
      <c r="AL173" s="56"/>
      <c r="AM173" s="56"/>
      <c r="AN173" s="56"/>
      <c r="AO173" s="56"/>
      <c r="AP173" s="56"/>
      <c r="AQ173" s="56"/>
      <c r="AR173" s="56"/>
      <c r="AS173" s="56"/>
      <c r="AT173" s="56"/>
      <c r="AU173" s="56"/>
      <c r="AV173" s="56"/>
      <c r="AW173" s="56"/>
      <c r="AX173" s="56"/>
      <c r="AY173" s="56"/>
      <c r="AZ173" s="56"/>
      <c r="BA173" s="56"/>
      <c r="BB173" s="56"/>
      <c r="BC173" s="56"/>
      <c r="BD173" s="56"/>
      <c r="BE173" s="56"/>
      <c r="BF173" s="56"/>
      <c r="BG173" s="56"/>
      <c r="BH173" s="56"/>
      <c r="BI173" s="56"/>
      <c r="BJ173" s="56"/>
      <c r="BK173" s="56"/>
      <c r="BL173" s="56"/>
      <c r="BM173" s="56"/>
      <c r="BN173" s="56"/>
      <c r="BO173" s="56"/>
      <c r="BP173" s="56"/>
      <c r="BQ173" s="56"/>
      <c r="BR173" s="56"/>
      <c r="BS173" s="56"/>
      <c r="BT173" s="56"/>
      <c r="BU173" s="56"/>
      <c r="BV173" s="56"/>
      <c r="BW173" s="56"/>
      <c r="BX173" s="56"/>
      <c r="BY173" s="56"/>
      <c r="BZ173" s="56"/>
      <c r="CA173" s="56"/>
      <c r="CB173" s="56"/>
      <c r="CC173" s="56"/>
      <c r="CD173" s="56"/>
      <c r="CE173" s="56"/>
      <c r="CF173" s="56"/>
      <c r="CG173" s="56"/>
      <c r="CH173" s="56"/>
      <c r="CI173" s="56"/>
    </row>
    <row r="174" spans="1:87" x14ac:dyDescent="0.25">
      <c r="A174" s="58"/>
      <c r="B174" s="56"/>
      <c r="C174" s="396"/>
      <c r="D174" s="396"/>
      <c r="E174" s="396"/>
      <c r="F174" s="396"/>
      <c r="G174" s="400"/>
      <c r="H174" s="400"/>
      <c r="I174" s="396"/>
      <c r="J174" s="396"/>
      <c r="K174" s="56"/>
      <c r="L174" s="56"/>
      <c r="M174" s="56"/>
      <c r="N174" s="56"/>
      <c r="O174" s="56"/>
      <c r="P174" s="56"/>
      <c r="Q174" s="56"/>
      <c r="R174" s="56"/>
      <c r="S174" s="56"/>
      <c r="T174" s="56"/>
      <c r="U174" s="56"/>
      <c r="V174" s="56"/>
      <c r="W174" s="56"/>
      <c r="X174" s="56"/>
      <c r="Y174" s="56"/>
      <c r="Z174" s="56"/>
      <c r="AA174" s="56"/>
      <c r="AB174" s="56"/>
      <c r="AC174" s="56"/>
      <c r="AD174" s="56"/>
      <c r="AE174" s="56"/>
      <c r="AF174" s="56"/>
      <c r="AG174" s="56"/>
      <c r="AH174" s="56"/>
      <c r="AI174" s="56"/>
      <c r="AJ174" s="56"/>
      <c r="AK174" s="56"/>
      <c r="AL174" s="56"/>
      <c r="AM174" s="56"/>
      <c r="AN174" s="56"/>
      <c r="AO174" s="56"/>
      <c r="AP174" s="56"/>
      <c r="AQ174" s="56"/>
      <c r="AR174" s="56"/>
      <c r="AS174" s="56"/>
      <c r="AT174" s="56"/>
      <c r="AU174" s="56"/>
      <c r="AV174" s="56"/>
      <c r="AW174" s="56"/>
      <c r="AX174" s="56"/>
      <c r="AY174" s="56"/>
      <c r="AZ174" s="56"/>
      <c r="BA174" s="56"/>
      <c r="BB174" s="56"/>
      <c r="BC174" s="56"/>
      <c r="BD174" s="56"/>
      <c r="BE174" s="56"/>
      <c r="BF174" s="56"/>
      <c r="BG174" s="56"/>
      <c r="BH174" s="56"/>
      <c r="BI174" s="56"/>
      <c r="BJ174" s="56"/>
      <c r="BK174" s="56"/>
      <c r="BL174" s="56"/>
      <c r="BM174" s="56"/>
      <c r="BN174" s="56"/>
      <c r="BO174" s="56"/>
      <c r="BP174" s="56"/>
      <c r="BQ174" s="56"/>
      <c r="BR174" s="56"/>
      <c r="BS174" s="56"/>
      <c r="BT174" s="56"/>
      <c r="BU174" s="56"/>
      <c r="BV174" s="56"/>
      <c r="BW174" s="56"/>
      <c r="BX174" s="56"/>
      <c r="BY174" s="56"/>
      <c r="BZ174" s="56"/>
      <c r="CA174" s="56"/>
      <c r="CB174" s="56"/>
      <c r="CC174" s="56"/>
      <c r="CD174" s="56"/>
      <c r="CE174" s="56"/>
      <c r="CF174" s="56"/>
      <c r="CG174" s="56"/>
      <c r="CH174" s="56"/>
      <c r="CI174" s="56"/>
    </row>
    <row r="175" spans="1:87" x14ac:dyDescent="0.25">
      <c r="A175" s="58"/>
      <c r="B175" s="56"/>
      <c r="C175" s="44"/>
      <c r="D175" s="44"/>
      <c r="E175" s="44"/>
      <c r="F175" s="44"/>
      <c r="G175" s="401"/>
      <c r="H175" s="401" t="s">
        <v>25</v>
      </c>
      <c r="I175" s="401">
        <f>+SUM(I74:I174)</f>
        <v>0</v>
      </c>
      <c r="J175" s="401">
        <f>+SUM(J74:J174)</f>
        <v>0</v>
      </c>
      <c r="K175" s="56"/>
      <c r="L175" s="56"/>
      <c r="M175" s="56"/>
      <c r="N175" s="56"/>
      <c r="O175" s="56"/>
      <c r="P175" s="56"/>
      <c r="Q175" s="56"/>
      <c r="R175" s="56"/>
      <c r="S175" s="56"/>
      <c r="T175" s="56"/>
      <c r="U175" s="56"/>
      <c r="V175" s="56"/>
      <c r="W175" s="56"/>
      <c r="X175" s="56"/>
      <c r="Y175" s="56"/>
      <c r="Z175" s="56"/>
      <c r="AA175" s="56"/>
      <c r="AB175" s="56"/>
      <c r="AC175" s="56"/>
      <c r="AD175" s="56"/>
      <c r="AE175" s="56"/>
      <c r="AF175" s="56"/>
      <c r="AG175" s="56"/>
      <c r="AH175" s="56"/>
      <c r="AI175" s="56"/>
      <c r="AJ175" s="56"/>
      <c r="AK175" s="56"/>
      <c r="AL175" s="56"/>
      <c r="AM175" s="56"/>
      <c r="AN175" s="56"/>
      <c r="AO175" s="56"/>
      <c r="AP175" s="56"/>
      <c r="AQ175" s="56"/>
      <c r="AR175" s="56"/>
      <c r="AS175" s="56"/>
      <c r="AT175" s="56"/>
      <c r="AU175" s="56"/>
      <c r="AV175" s="56"/>
      <c r="AW175" s="56"/>
      <c r="AX175" s="56"/>
      <c r="AY175" s="56"/>
      <c r="AZ175" s="56"/>
      <c r="BA175" s="56"/>
      <c r="BB175" s="56"/>
      <c r="BC175" s="56"/>
      <c r="BD175" s="56"/>
      <c r="BE175" s="56"/>
      <c r="BF175" s="56"/>
      <c r="BG175" s="56"/>
      <c r="BH175" s="56"/>
      <c r="BI175" s="56"/>
      <c r="BJ175" s="56"/>
      <c r="BK175" s="56"/>
      <c r="BL175" s="56"/>
      <c r="BM175" s="56"/>
      <c r="BN175" s="56"/>
      <c r="BO175" s="56"/>
      <c r="BP175" s="56"/>
      <c r="BQ175" s="56"/>
      <c r="BR175" s="56"/>
      <c r="BS175" s="56"/>
      <c r="BT175" s="56"/>
      <c r="BU175" s="56"/>
      <c r="BV175" s="56"/>
      <c r="BW175" s="56"/>
      <c r="BX175" s="56"/>
      <c r="BY175" s="56"/>
      <c r="BZ175" s="56"/>
      <c r="CA175" s="56"/>
      <c r="CB175" s="56"/>
      <c r="CC175" s="56"/>
      <c r="CD175" s="56"/>
      <c r="CE175" s="56"/>
      <c r="CF175" s="56"/>
      <c r="CG175" s="56"/>
      <c r="CH175" s="56"/>
      <c r="CI175" s="56"/>
    </row>
    <row r="176" spans="1:87" x14ac:dyDescent="0.25">
      <c r="A176" s="58"/>
      <c r="B176" s="56"/>
      <c r="C176" s="44"/>
      <c r="D176" s="44"/>
      <c r="E176" s="44"/>
      <c r="F176" s="44"/>
      <c r="G176" s="44"/>
      <c r="H176" s="44"/>
      <c r="I176" s="44"/>
      <c r="J176" s="44"/>
      <c r="K176" s="56"/>
      <c r="L176" s="56"/>
      <c r="M176" s="56"/>
      <c r="N176" s="56"/>
      <c r="O176" s="56"/>
      <c r="P176" s="56"/>
      <c r="Q176" s="56"/>
      <c r="R176" s="56"/>
      <c r="S176" s="56"/>
      <c r="T176" s="56"/>
      <c r="U176" s="56"/>
      <c r="V176" s="56"/>
      <c r="W176" s="56"/>
      <c r="X176" s="56"/>
      <c r="Y176" s="56"/>
      <c r="Z176" s="56"/>
      <c r="AA176" s="56"/>
      <c r="AB176" s="56"/>
      <c r="AC176" s="56"/>
      <c r="AD176" s="56"/>
      <c r="AE176" s="56"/>
      <c r="AF176" s="56"/>
      <c r="AG176" s="56"/>
      <c r="AH176" s="56"/>
      <c r="AI176" s="56"/>
      <c r="AJ176" s="56"/>
      <c r="AK176" s="56"/>
      <c r="AL176" s="56"/>
      <c r="AM176" s="56"/>
      <c r="AN176" s="56"/>
      <c r="AO176" s="56"/>
      <c r="AP176" s="56"/>
      <c r="AQ176" s="56"/>
      <c r="AR176" s="56"/>
      <c r="AS176" s="56"/>
      <c r="AT176" s="56"/>
      <c r="AU176" s="56"/>
      <c r="AV176" s="56"/>
      <c r="AW176" s="56"/>
      <c r="AX176" s="56"/>
      <c r="AY176" s="56"/>
      <c r="AZ176" s="56"/>
      <c r="BA176" s="56"/>
      <c r="BB176" s="56"/>
      <c r="BC176" s="56"/>
      <c r="BD176" s="56"/>
      <c r="BE176" s="56"/>
      <c r="BF176" s="56"/>
      <c r="BG176" s="56"/>
      <c r="BH176" s="56"/>
      <c r="BI176" s="56"/>
      <c r="BJ176" s="56"/>
      <c r="BK176" s="56"/>
      <c r="BL176" s="56"/>
      <c r="BM176" s="56"/>
      <c r="BN176" s="56"/>
      <c r="BO176" s="56"/>
      <c r="BP176" s="56"/>
      <c r="BQ176" s="56"/>
      <c r="BR176" s="56"/>
      <c r="BS176" s="56"/>
      <c r="BT176" s="56"/>
      <c r="BU176" s="56"/>
      <c r="BV176" s="56"/>
      <c r="BW176" s="56"/>
      <c r="BX176" s="56"/>
      <c r="BY176" s="56"/>
      <c r="BZ176" s="56"/>
      <c r="CA176" s="56"/>
      <c r="CB176" s="56"/>
      <c r="CC176" s="56"/>
      <c r="CD176" s="56"/>
      <c r="CE176" s="56"/>
      <c r="CF176" s="56"/>
      <c r="CG176" s="56"/>
      <c r="CH176" s="56"/>
      <c r="CI176" s="56"/>
    </row>
    <row r="177" spans="1:87" x14ac:dyDescent="0.25">
      <c r="A177" s="58"/>
      <c r="B177" s="56"/>
      <c r="C177" s="44"/>
      <c r="D177" s="44"/>
      <c r="E177" s="44"/>
      <c r="F177" s="44"/>
      <c r="G177" s="44"/>
      <c r="H177" s="44"/>
      <c r="I177" s="44"/>
      <c r="J177" s="44"/>
      <c r="K177" s="56"/>
      <c r="L177" s="56"/>
      <c r="M177" s="56"/>
      <c r="N177" s="56"/>
      <c r="O177" s="56"/>
      <c r="P177" s="56"/>
      <c r="Q177" s="56"/>
      <c r="R177" s="56"/>
      <c r="S177" s="56"/>
      <c r="T177" s="56"/>
      <c r="U177" s="56"/>
      <c r="V177" s="56"/>
      <c r="W177" s="56"/>
      <c r="X177" s="56"/>
      <c r="Y177" s="56"/>
      <c r="Z177" s="56"/>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6"/>
      <c r="AY177" s="56"/>
      <c r="AZ177" s="56"/>
      <c r="BA177" s="56"/>
      <c r="BB177" s="56"/>
      <c r="BC177" s="56"/>
      <c r="BD177" s="56"/>
      <c r="BE177" s="56"/>
      <c r="BF177" s="56"/>
      <c r="BG177" s="56"/>
      <c r="BH177" s="56"/>
      <c r="BI177" s="56"/>
      <c r="BJ177" s="56"/>
      <c r="BK177" s="56"/>
      <c r="BL177" s="56"/>
      <c r="BM177" s="56"/>
      <c r="BN177" s="56"/>
      <c r="BO177" s="56"/>
      <c r="BP177" s="56"/>
      <c r="BQ177" s="56"/>
      <c r="BR177" s="56"/>
      <c r="BS177" s="56"/>
      <c r="BT177" s="56"/>
      <c r="BU177" s="56"/>
      <c r="BV177" s="56"/>
      <c r="BW177" s="56"/>
      <c r="BX177" s="56"/>
      <c r="BY177" s="56"/>
      <c r="BZ177" s="56"/>
      <c r="CA177" s="56"/>
      <c r="CB177" s="56"/>
      <c r="CC177" s="56"/>
      <c r="CD177" s="56"/>
      <c r="CE177" s="56"/>
      <c r="CF177" s="56"/>
      <c r="CG177" s="56"/>
      <c r="CH177" s="56"/>
      <c r="CI177" s="56"/>
    </row>
    <row r="178" spans="1:87" x14ac:dyDescent="0.25">
      <c r="A178" s="58"/>
      <c r="B178" s="56"/>
      <c r="C178" s="44"/>
      <c r="D178" s="44"/>
      <c r="E178" s="44"/>
      <c r="F178" s="44"/>
      <c r="G178" s="44"/>
      <c r="H178" s="44"/>
      <c r="I178" s="44"/>
      <c r="J178" s="44"/>
      <c r="K178" s="56"/>
      <c r="L178" s="56"/>
      <c r="M178" s="56"/>
      <c r="N178" s="56"/>
      <c r="O178" s="56"/>
      <c r="P178" s="56"/>
      <c r="Q178" s="56"/>
      <c r="R178" s="56"/>
      <c r="S178" s="56"/>
      <c r="T178" s="56"/>
      <c r="U178" s="56"/>
      <c r="V178" s="56"/>
      <c r="W178" s="56"/>
      <c r="X178" s="56"/>
      <c r="Y178" s="56"/>
      <c r="Z178" s="56"/>
      <c r="AA178" s="56"/>
      <c r="AB178" s="56"/>
      <c r="AC178" s="56"/>
      <c r="AD178" s="56"/>
      <c r="AE178" s="56"/>
      <c r="AF178" s="56"/>
      <c r="AG178" s="56"/>
      <c r="AH178" s="56"/>
      <c r="AI178" s="56"/>
      <c r="AJ178" s="56"/>
      <c r="AK178" s="56"/>
      <c r="AL178" s="56"/>
      <c r="AM178" s="56"/>
      <c r="AN178" s="56"/>
      <c r="AO178" s="56"/>
      <c r="AP178" s="56"/>
      <c r="AQ178" s="56"/>
      <c r="AR178" s="56"/>
      <c r="AS178" s="56"/>
      <c r="AT178" s="56"/>
      <c r="AU178" s="56"/>
      <c r="AV178" s="56"/>
      <c r="AW178" s="56"/>
      <c r="AX178" s="56"/>
      <c r="AY178" s="56"/>
      <c r="AZ178" s="56"/>
      <c r="BA178" s="56"/>
      <c r="BB178" s="56"/>
      <c r="BC178" s="56"/>
      <c r="BD178" s="56"/>
      <c r="BE178" s="56"/>
      <c r="BF178" s="56"/>
      <c r="BG178" s="56"/>
      <c r="BH178" s="56"/>
      <c r="BI178" s="56"/>
      <c r="BJ178" s="56"/>
      <c r="BK178" s="56"/>
      <c r="BL178" s="56"/>
      <c r="BM178" s="56"/>
      <c r="BN178" s="56"/>
      <c r="BO178" s="56"/>
      <c r="BP178" s="56"/>
      <c r="BQ178" s="56"/>
      <c r="BR178" s="56"/>
      <c r="BS178" s="56"/>
      <c r="BT178" s="56"/>
      <c r="BU178" s="56"/>
      <c r="BV178" s="56"/>
      <c r="BW178" s="56"/>
      <c r="BX178" s="56"/>
      <c r="BY178" s="56"/>
      <c r="BZ178" s="56"/>
      <c r="CA178" s="56"/>
      <c r="CB178" s="56"/>
      <c r="CC178" s="56"/>
      <c r="CD178" s="56"/>
      <c r="CE178" s="56"/>
      <c r="CF178" s="56"/>
      <c r="CG178" s="56"/>
      <c r="CH178" s="56"/>
      <c r="CI178" s="56"/>
    </row>
    <row r="181" spans="1:87" x14ac:dyDescent="0.25">
      <c r="A181" s="247"/>
      <c r="B181" s="402"/>
      <c r="C181" s="402"/>
      <c r="D181" s="402"/>
      <c r="E181" s="402"/>
      <c r="F181" s="402"/>
      <c r="G181" s="402"/>
      <c r="H181" s="402"/>
      <c r="I181" s="402"/>
      <c r="J181" s="402"/>
      <c r="K181" s="402"/>
      <c r="L181" s="402"/>
      <c r="M181" s="402"/>
      <c r="N181" s="402"/>
      <c r="O181" s="402"/>
      <c r="P181" s="402"/>
      <c r="Q181" s="402"/>
      <c r="R181" s="402"/>
      <c r="S181" s="402"/>
      <c r="T181" s="402"/>
      <c r="U181" s="402"/>
      <c r="V181" s="402"/>
      <c r="W181" s="402"/>
      <c r="X181" s="402"/>
      <c r="Y181" s="402"/>
      <c r="Z181" s="402"/>
      <c r="AA181" s="402"/>
      <c r="AB181" s="402"/>
      <c r="AC181" s="402"/>
      <c r="AD181" s="402"/>
      <c r="AE181" s="402"/>
      <c r="AF181" s="402"/>
      <c r="AG181" s="402"/>
      <c r="AH181" s="402"/>
      <c r="AI181" s="402"/>
      <c r="AJ181" s="402"/>
      <c r="AK181" s="402"/>
      <c r="AL181" s="402"/>
      <c r="AM181" s="402"/>
      <c r="AN181" s="402"/>
      <c r="AO181" s="402"/>
      <c r="AP181" s="402"/>
      <c r="AQ181" s="402"/>
      <c r="AR181" s="402"/>
      <c r="AS181" s="402"/>
      <c r="AT181" s="402"/>
      <c r="AU181" s="402"/>
      <c r="AV181" s="402"/>
      <c r="AW181" s="402"/>
      <c r="AX181" s="402"/>
      <c r="AZ181" s="402"/>
      <c r="BA181" s="402"/>
      <c r="BB181" s="402"/>
      <c r="BC181" s="402"/>
      <c r="BD181" s="402"/>
      <c r="BE181" s="402"/>
      <c r="BF181" s="402"/>
      <c r="BG181" s="402"/>
      <c r="BH181" s="402"/>
      <c r="BI181" s="402"/>
      <c r="BJ181" s="402"/>
      <c r="BK181" s="402"/>
      <c r="BL181" s="402"/>
      <c r="BM181" s="402"/>
      <c r="BN181" s="402"/>
      <c r="BO181" s="402"/>
      <c r="BP181" s="402"/>
      <c r="BQ181" s="402"/>
      <c r="BT181" s="402"/>
      <c r="BU181" s="402"/>
      <c r="BV181" s="402"/>
      <c r="BW181" s="402"/>
    </row>
  </sheetData>
  <sheetProtection algorithmName="SHA-512" hashValue="BiMWpbG+Q9JgoOM0z9SgDUMjhaGyXYwEKmU3jfcf9XTz+ZdZAN8Gc5xvRPo8VeLvatpVrodUdwM7uThSEYJKqQ==" saltValue="p+Y3U2m3a4UyFuNx3TztQg==" spinCount="100000" sheet="1" formatCells="0" formatColumns="0" formatRows="0" autoFilter="0"/>
  <mergeCells count="84">
    <mergeCell ref="EE14:ES14"/>
    <mergeCell ref="EE15:EI16"/>
    <mergeCell ref="EJ15:EN16"/>
    <mergeCell ref="EO15:ES16"/>
    <mergeCell ref="AR14:AW15"/>
    <mergeCell ref="DC16:DC17"/>
    <mergeCell ref="DD16:DD17"/>
    <mergeCell ref="AE16:AF16"/>
    <mergeCell ref="AG16:AI16"/>
    <mergeCell ref="CX16:CX17"/>
    <mergeCell ref="CY16:CY17"/>
    <mergeCell ref="CZ16:CZ17"/>
    <mergeCell ref="DA16:DA17"/>
    <mergeCell ref="DB16:DB17"/>
    <mergeCell ref="BN15:BP16"/>
    <mergeCell ref="AX16:BB16"/>
    <mergeCell ref="BC16:BG16"/>
    <mergeCell ref="BH16:BJ16"/>
    <mergeCell ref="BK16:BM16"/>
    <mergeCell ref="BQ15:BY15"/>
    <mergeCell ref="BZ15:CJ15"/>
    <mergeCell ref="CK14:DD14"/>
    <mergeCell ref="CK15:CU15"/>
    <mergeCell ref="CV15:DD15"/>
    <mergeCell ref="CK16:CK17"/>
    <mergeCell ref="CL16:CL17"/>
    <mergeCell ref="CM16:CM17"/>
    <mergeCell ref="CN16:CN17"/>
    <mergeCell ref="CO16:CO17"/>
    <mergeCell ref="CP16:CP17"/>
    <mergeCell ref="CQ16:CQ17"/>
    <mergeCell ref="CR16:CR17"/>
    <mergeCell ref="CS16:CS17"/>
    <mergeCell ref="CT16:CT17"/>
    <mergeCell ref="CU16:CU17"/>
    <mergeCell ref="CV16:CV17"/>
    <mergeCell ref="CW16:CW17"/>
    <mergeCell ref="DH16:DI16"/>
    <mergeCell ref="DJ16:DK16"/>
    <mergeCell ref="DL16:DN16"/>
    <mergeCell ref="DO16:DT16"/>
    <mergeCell ref="DU16:DV16"/>
    <mergeCell ref="DE14:ED14"/>
    <mergeCell ref="AK15:AK17"/>
    <mergeCell ref="AM15:AM17"/>
    <mergeCell ref="AN15:AN17"/>
    <mergeCell ref="AO15:AQ15"/>
    <mergeCell ref="DE15:DE16"/>
    <mergeCell ref="DF15:DG16"/>
    <mergeCell ref="DH15:DK15"/>
    <mergeCell ref="DL15:DT15"/>
    <mergeCell ref="DU15:DY15"/>
    <mergeCell ref="DZ15:EB16"/>
    <mergeCell ref="EC15:ED16"/>
    <mergeCell ref="AP16:AP17"/>
    <mergeCell ref="DW16:DY16"/>
    <mergeCell ref="B8:V10"/>
    <mergeCell ref="AJ15:AJ17"/>
    <mergeCell ref="AL15:AL17"/>
    <mergeCell ref="AQ16:AQ17"/>
    <mergeCell ref="AO16:AO17"/>
    <mergeCell ref="B14:F16"/>
    <mergeCell ref="G14:AD15"/>
    <mergeCell ref="G16:I16"/>
    <mergeCell ref="J16:P16"/>
    <mergeCell ref="Q16:V16"/>
    <mergeCell ref="X16:AD16"/>
    <mergeCell ref="AJ14:AQ14"/>
    <mergeCell ref="AX14:BG14"/>
    <mergeCell ref="AX15:BM15"/>
    <mergeCell ref="A1:AC1"/>
    <mergeCell ref="A2:AC2"/>
    <mergeCell ref="A3:AC3"/>
    <mergeCell ref="A4:AC4"/>
    <mergeCell ref="K6:N6"/>
    <mergeCell ref="W6:X6"/>
    <mergeCell ref="BQ14:CJ14"/>
    <mergeCell ref="AR16:AS16"/>
    <mergeCell ref="AT16:AU16"/>
    <mergeCell ref="AV16:AW16"/>
    <mergeCell ref="BQ16:BU16"/>
    <mergeCell ref="BV16:BY16"/>
    <mergeCell ref="BZ16:CB16"/>
    <mergeCell ref="CF16:CJ16"/>
  </mergeCells>
  <conditionalFormatting sqref="B8:V8">
    <cfRule type="cellIs" dxfId="130" priority="175" stopIfTrue="1" operator="equal">
      <formula>0</formula>
    </cfRule>
  </conditionalFormatting>
  <conditionalFormatting sqref="B19:ED61">
    <cfRule type="containsBlanks" dxfId="129" priority="28">
      <formula>LEN(TRIM(B19))=0</formula>
    </cfRule>
  </conditionalFormatting>
  <conditionalFormatting sqref="C17:F17">
    <cfRule type="cellIs" dxfId="128" priority="170" stopIfTrue="1" operator="equal">
      <formula>0</formula>
    </cfRule>
  </conditionalFormatting>
  <conditionalFormatting sqref="L2 P2">
    <cfRule type="cellIs" dxfId="127" priority="176" stopIfTrue="1" operator="equal">
      <formula>"X"</formula>
    </cfRule>
    <cfRule type="cellIs" dxfId="126" priority="177" stopIfTrue="1" operator="equal">
      <formula>0</formula>
    </cfRule>
  </conditionalFormatting>
  <conditionalFormatting sqref="P6">
    <cfRule type="cellIs" dxfId="125" priority="171" stopIfTrue="1" operator="equal">
      <formula>"X"</formula>
    </cfRule>
    <cfRule type="cellIs" dxfId="124" priority="172" stopIfTrue="1" operator="equal">
      <formula>0</formula>
    </cfRule>
  </conditionalFormatting>
  <conditionalFormatting sqref="S6">
    <cfRule type="cellIs" dxfId="123" priority="173" stopIfTrue="1" operator="equal">
      <formula>"X"</formula>
    </cfRule>
    <cfRule type="cellIs" dxfId="122" priority="174" stopIfTrue="1" operator="equal">
      <formula>0</formula>
    </cfRule>
  </conditionalFormatting>
  <conditionalFormatting sqref="BY19:DD25 BZ26:DE61">
    <cfRule type="cellIs" dxfId="121" priority="132" stopIfTrue="1" operator="equal">
      <formula>"X"</formula>
    </cfRule>
  </conditionalFormatting>
  <conditionalFormatting sqref="EE19:ES61">
    <cfRule type="cellIs" dxfId="120" priority="1" operator="equal">
      <formula>"Muy Bueno"</formula>
    </cfRule>
    <cfRule type="cellIs" dxfId="119" priority="2" operator="equal">
      <formula>"Bueno"</formula>
    </cfRule>
    <cfRule type="cellIs" dxfId="118" priority="3" operator="equal">
      <formula>"Medio"</formula>
    </cfRule>
    <cfRule type="cellIs" dxfId="117" priority="4" operator="equal">
      <formula>"Suficiente"</formula>
    </cfRule>
    <cfRule type="cellIs" dxfId="116" priority="5" operator="equal">
      <formula>"Insuficiente"</formula>
    </cfRule>
  </conditionalFormatting>
  <dataValidations disablePrompts="1" count="1">
    <dataValidation allowBlank="1" showDropDown="1" showInputMessage="1" showErrorMessage="1" errorTitle="DATO ERRÓNEO" error="MARCAR CON UNA &quot;X&quot; EN OPCIÓN QUE CORRESPONDA" sqref="S6 P6" xr:uid="{00000000-0002-0000-0000-000000000000}"/>
  </dataValidations>
  <pageMargins left="0.2" right="0.2" top="0.98425196850393704" bottom="0.98425196850393704" header="0" footer="0"/>
  <pageSetup paperSize="9" scale="85"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O63"/>
  <sheetViews>
    <sheetView showGridLines="0" topLeftCell="A5" zoomScale="90" zoomScaleNormal="90" workbookViewId="0">
      <selection activeCell="E22" sqref="E22"/>
    </sheetView>
  </sheetViews>
  <sheetFormatPr baseColWidth="10" defaultColWidth="0" defaultRowHeight="12.75" zeroHeight="1" x14ac:dyDescent="0.2"/>
  <cols>
    <col min="1" max="1" width="3" style="4" customWidth="1"/>
    <col min="2" max="2" width="17.42578125" style="4" customWidth="1"/>
    <col min="3" max="3" width="19.42578125" style="4" customWidth="1"/>
    <col min="4" max="4" width="7.42578125" style="4" customWidth="1"/>
    <col min="5" max="5" width="12.42578125" style="4" customWidth="1"/>
    <col min="6" max="6" width="4.7109375" style="4" customWidth="1"/>
    <col min="7" max="7" width="4.42578125" style="4" customWidth="1"/>
    <col min="8" max="8" width="3.7109375" style="4" customWidth="1"/>
    <col min="9" max="9" width="4.7109375" style="4" customWidth="1"/>
    <col min="10" max="10" width="4.28515625" style="4" customWidth="1"/>
    <col min="11" max="11" width="4.42578125" style="4" customWidth="1"/>
    <col min="12" max="12" width="4.7109375" style="4" customWidth="1"/>
    <col min="13" max="13" width="5" style="4" customWidth="1"/>
    <col min="14" max="14" width="4.28515625" style="4" customWidth="1"/>
    <col min="15" max="15" width="6.7109375" style="4" customWidth="1"/>
    <col min="16" max="16" width="5" style="4" bestFit="1" customWidth="1"/>
    <col min="17" max="17" width="4.7109375" style="4" bestFit="1" customWidth="1"/>
    <col min="18" max="18" width="7.42578125" style="4" customWidth="1"/>
    <col min="19" max="19" width="5.42578125" style="4" customWidth="1"/>
    <col min="20" max="20" width="7.42578125" style="4" customWidth="1"/>
    <col min="21" max="21" width="6.42578125" style="4" customWidth="1"/>
    <col min="22" max="22" width="33.28515625" style="4" customWidth="1"/>
    <col min="23" max="23" width="4.42578125" style="4" customWidth="1"/>
    <col min="24" max="24" width="7.42578125" style="4" hidden="1" customWidth="1"/>
    <col min="25" max="26" width="11.42578125" style="4" hidden="1" customWidth="1"/>
    <col min="27" max="27" width="3.28515625" style="4" hidden="1" customWidth="1"/>
    <col min="28" max="28" width="12.42578125" style="4" hidden="1" customWidth="1"/>
    <col min="29" max="29" width="3.42578125" style="4" hidden="1" customWidth="1"/>
    <col min="30" max="37" width="2.28515625" style="4" hidden="1" customWidth="1"/>
    <col min="38" max="41" width="0" style="4" hidden="1" customWidth="1"/>
    <col min="42" max="42" width="11.42578125" style="4" hidden="1" customWidth="1"/>
    <col min="43" max="16384" width="11.42578125" style="4" hidden="1"/>
  </cols>
  <sheetData>
    <row r="1" spans="1:41" s="5" customFormat="1" ht="51.75" customHeight="1" x14ac:dyDescent="0.2">
      <c r="A1" s="589" t="s">
        <v>99</v>
      </c>
      <c r="B1" s="590"/>
      <c r="C1" s="590"/>
      <c r="D1" s="590"/>
      <c r="E1" s="590"/>
      <c r="F1" s="590"/>
      <c r="G1" s="590"/>
      <c r="H1" s="590"/>
      <c r="I1" s="590"/>
      <c r="J1" s="590"/>
      <c r="K1" s="590"/>
      <c r="L1" s="590"/>
      <c r="M1" s="590"/>
      <c r="N1" s="590"/>
      <c r="O1" s="590"/>
      <c r="P1" s="590"/>
      <c r="Q1" s="590"/>
      <c r="R1" s="590"/>
      <c r="S1" s="590"/>
      <c r="T1" s="590"/>
      <c r="U1" s="590"/>
      <c r="V1" s="3"/>
      <c r="W1" s="4"/>
      <c r="X1" s="4"/>
    </row>
    <row r="2" spans="1:41" ht="18.75" x14ac:dyDescent="0.2">
      <c r="A2" s="591" t="s">
        <v>100</v>
      </c>
      <c r="B2" s="591"/>
      <c r="C2" s="591"/>
      <c r="D2" s="591"/>
      <c r="E2" s="591"/>
      <c r="F2" s="591"/>
      <c r="G2" s="591"/>
      <c r="H2" s="591"/>
      <c r="I2" s="591"/>
      <c r="J2" s="591"/>
      <c r="K2" s="591"/>
      <c r="L2" s="591"/>
      <c r="M2" s="591"/>
      <c r="N2" s="591"/>
      <c r="O2" s="591"/>
      <c r="P2" s="591"/>
      <c r="Q2" s="591"/>
      <c r="R2" s="591"/>
      <c r="S2" s="591"/>
      <c r="T2" s="591"/>
      <c r="U2" s="3"/>
      <c r="V2" s="3"/>
    </row>
    <row r="3" spans="1:41" s="5" customFormat="1" ht="8.25" customHeight="1" x14ac:dyDescent="0.2">
      <c r="A3" s="248"/>
      <c r="B3" s="276">
        <v>1</v>
      </c>
      <c r="C3" s="276">
        <v>2</v>
      </c>
      <c r="D3" s="276">
        <v>3</v>
      </c>
      <c r="E3" s="276">
        <v>4</v>
      </c>
      <c r="F3" s="276">
        <v>5</v>
      </c>
      <c r="G3" s="276">
        <v>6</v>
      </c>
      <c r="H3" s="276">
        <v>7</v>
      </c>
      <c r="I3" s="276">
        <v>8</v>
      </c>
      <c r="J3" s="276">
        <v>9</v>
      </c>
      <c r="K3" s="276">
        <v>10</v>
      </c>
      <c r="L3" s="276">
        <v>11</v>
      </c>
      <c r="M3" s="276">
        <v>12</v>
      </c>
      <c r="N3" s="276">
        <v>13</v>
      </c>
      <c r="O3" s="276">
        <v>14</v>
      </c>
      <c r="P3" s="276">
        <v>15</v>
      </c>
      <c r="Q3" s="276">
        <v>16</v>
      </c>
      <c r="R3" s="276">
        <v>17</v>
      </c>
      <c r="S3" s="276">
        <v>18</v>
      </c>
      <c r="T3" s="276">
        <v>19</v>
      </c>
      <c r="U3" s="276">
        <v>20</v>
      </c>
      <c r="V3" s="249">
        <v>21</v>
      </c>
      <c r="W3" s="249">
        <v>22</v>
      </c>
      <c r="X3" s="249">
        <v>23</v>
      </c>
      <c r="Y3" s="249">
        <v>24</v>
      </c>
      <c r="Z3" s="249">
        <v>25</v>
      </c>
      <c r="AA3" s="249">
        <v>26</v>
      </c>
      <c r="AB3" s="249">
        <v>27</v>
      </c>
      <c r="AC3" s="249">
        <v>28</v>
      </c>
      <c r="AD3" s="249">
        <v>29</v>
      </c>
      <c r="AE3" s="249">
        <v>30</v>
      </c>
      <c r="AF3" s="249">
        <v>31</v>
      </c>
      <c r="AG3" s="249">
        <v>32</v>
      </c>
      <c r="AH3" s="249">
        <v>33</v>
      </c>
      <c r="AI3" s="249">
        <v>34</v>
      </c>
      <c r="AJ3" s="249">
        <v>35</v>
      </c>
      <c r="AK3" s="249">
        <v>36</v>
      </c>
      <c r="AL3" s="249">
        <v>37</v>
      </c>
      <c r="AM3" s="249">
        <v>38</v>
      </c>
      <c r="AN3" s="249">
        <v>39</v>
      </c>
      <c r="AO3" s="249">
        <v>40</v>
      </c>
    </row>
    <row r="4" spans="1:41" s="5" customFormat="1" ht="17.25" customHeight="1" x14ac:dyDescent="0.2">
      <c r="A4" s="3"/>
      <c r="B4" s="274" t="s">
        <v>101</v>
      </c>
      <c r="C4" s="329">
        <f>+'RESUMEN REGION'!B19</f>
        <v>0</v>
      </c>
      <c r="D4" s="6" t="s">
        <v>102</v>
      </c>
      <c r="E4" s="286" t="s">
        <v>6</v>
      </c>
      <c r="F4" s="281"/>
      <c r="G4" s="285" t="s">
        <v>7</v>
      </c>
      <c r="H4" s="281" t="s">
        <v>8</v>
      </c>
      <c r="I4" s="592" t="s">
        <v>103</v>
      </c>
      <c r="J4" s="592"/>
      <c r="K4" s="592"/>
      <c r="L4" s="592"/>
      <c r="M4" s="592"/>
      <c r="N4" s="593"/>
      <c r="O4" s="594"/>
      <c r="P4" s="594"/>
      <c r="Q4" s="594"/>
      <c r="R4" s="594"/>
      <c r="S4" s="594"/>
      <c r="T4" s="594"/>
      <c r="U4" s="595"/>
      <c r="V4" s="248"/>
    </row>
    <row r="5" spans="1:41" ht="17.25" customHeight="1" x14ac:dyDescent="0.2">
      <c r="A5" s="3"/>
      <c r="B5" s="274" t="s">
        <v>104</v>
      </c>
      <c r="C5" s="275">
        <f ca="1">+NOW()</f>
        <v>45979.675029282407</v>
      </c>
      <c r="D5" s="3"/>
      <c r="E5" s="3"/>
      <c r="F5" s="596" t="s">
        <v>105</v>
      </c>
      <c r="G5" s="596"/>
      <c r="H5" s="596"/>
      <c r="I5" s="596"/>
      <c r="J5" s="596"/>
      <c r="K5" s="596"/>
      <c r="L5" s="596"/>
      <c r="M5" s="596"/>
      <c r="N5" s="596"/>
      <c r="O5" s="596"/>
      <c r="P5" s="596"/>
      <c r="Q5" s="596"/>
      <c r="R5" s="596"/>
      <c r="S5" s="596"/>
      <c r="T5" s="596"/>
      <c r="U5" s="596"/>
      <c r="V5" s="3"/>
    </row>
    <row r="6" spans="1:41" ht="9.75" customHeight="1" thickBot="1" x14ac:dyDescent="0.25">
      <c r="A6" s="3"/>
      <c r="B6" s="7"/>
      <c r="C6" s="3"/>
      <c r="D6" s="7"/>
      <c r="E6" s="3"/>
      <c r="F6" s="588" t="s">
        <v>106</v>
      </c>
      <c r="G6" s="588"/>
      <c r="H6" s="588"/>
      <c r="I6" s="588"/>
      <c r="J6" s="588"/>
      <c r="K6" s="588"/>
      <c r="L6" s="588"/>
      <c r="M6" s="588"/>
      <c r="N6" s="588"/>
      <c r="O6" s="588"/>
      <c r="P6" s="588"/>
      <c r="Q6" s="588"/>
      <c r="R6" s="588"/>
      <c r="S6" s="588"/>
      <c r="T6" s="588"/>
      <c r="U6" s="588"/>
      <c r="V6" s="3"/>
    </row>
    <row r="7" spans="1:41" ht="58.5" customHeight="1" x14ac:dyDescent="0.2">
      <c r="A7" s="279" t="s">
        <v>107</v>
      </c>
      <c r="B7" s="280">
        <f>'RESUMEN REGION'!W6</f>
        <v>0</v>
      </c>
      <c r="C7" s="582" t="s">
        <v>108</v>
      </c>
      <c r="D7" s="582"/>
      <c r="E7" s="583"/>
      <c r="F7" s="584" t="s">
        <v>109</v>
      </c>
      <c r="G7" s="585"/>
      <c r="H7" s="586"/>
      <c r="I7" s="578" t="s">
        <v>110</v>
      </c>
      <c r="J7" s="587"/>
      <c r="K7" s="579"/>
      <c r="L7" s="584" t="s">
        <v>111</v>
      </c>
      <c r="M7" s="585"/>
      <c r="N7" s="586"/>
      <c r="O7" s="578" t="s">
        <v>112</v>
      </c>
      <c r="P7" s="579"/>
      <c r="Q7" s="580" t="s">
        <v>113</v>
      </c>
      <c r="R7" s="580"/>
      <c r="S7" s="580"/>
      <c r="T7" s="580"/>
      <c r="U7" s="580"/>
      <c r="V7" s="571" t="s">
        <v>114</v>
      </c>
      <c r="X7" s="8">
        <v>6</v>
      </c>
      <c r="Y7" s="8">
        <v>3</v>
      </c>
      <c r="Z7" s="8">
        <v>0</v>
      </c>
      <c r="AA7" s="8"/>
      <c r="AB7" s="8"/>
      <c r="AC7" s="8" t="s">
        <v>115</v>
      </c>
      <c r="AD7" s="8"/>
      <c r="AE7" s="8"/>
      <c r="AF7" s="8"/>
      <c r="AG7" s="8"/>
      <c r="AH7" s="8"/>
      <c r="AI7" s="8"/>
      <c r="AJ7" s="8"/>
      <c r="AK7" s="8"/>
    </row>
    <row r="8" spans="1:41" ht="69" customHeight="1" x14ac:dyDescent="0.2">
      <c r="A8" s="277" t="s">
        <v>44</v>
      </c>
      <c r="B8" s="278" t="s">
        <v>97</v>
      </c>
      <c r="C8" s="9" t="s">
        <v>116</v>
      </c>
      <c r="D8" s="9" t="s">
        <v>117</v>
      </c>
      <c r="E8" s="10" t="s">
        <v>118</v>
      </c>
      <c r="F8" s="317" t="s">
        <v>119</v>
      </c>
      <c r="G8" s="318" t="s">
        <v>120</v>
      </c>
      <c r="H8" s="319" t="s">
        <v>121</v>
      </c>
      <c r="I8" s="320" t="s">
        <v>119</v>
      </c>
      <c r="J8" s="321" t="s">
        <v>120</v>
      </c>
      <c r="K8" s="322" t="s">
        <v>121</v>
      </c>
      <c r="L8" s="317" t="s">
        <v>119</v>
      </c>
      <c r="M8" s="318" t="s">
        <v>120</v>
      </c>
      <c r="N8" s="319" t="s">
        <v>121</v>
      </c>
      <c r="O8" s="323" t="s">
        <v>88</v>
      </c>
      <c r="P8" s="324" t="s">
        <v>122</v>
      </c>
      <c r="Q8" s="317" t="s">
        <v>123</v>
      </c>
      <c r="R8" s="318" t="s">
        <v>124</v>
      </c>
      <c r="S8" s="318" t="s">
        <v>125</v>
      </c>
      <c r="T8" s="318" t="s">
        <v>126</v>
      </c>
      <c r="U8" s="319" t="s">
        <v>127</v>
      </c>
      <c r="V8" s="572"/>
      <c r="X8" s="11" t="s">
        <v>109</v>
      </c>
      <c r="Y8" s="11" t="s">
        <v>110</v>
      </c>
      <c r="Z8" s="11" t="s">
        <v>111</v>
      </c>
      <c r="AA8" s="8"/>
      <c r="AB8" s="8"/>
      <c r="AC8" s="8">
        <v>2</v>
      </c>
      <c r="AD8" s="8">
        <v>1</v>
      </c>
      <c r="AE8" s="8">
        <v>0</v>
      </c>
      <c r="AF8" s="8">
        <v>2</v>
      </c>
      <c r="AG8" s="8">
        <v>1</v>
      </c>
      <c r="AH8" s="8">
        <v>0</v>
      </c>
      <c r="AI8" s="8">
        <v>2</v>
      </c>
      <c r="AJ8" s="8">
        <v>1</v>
      </c>
      <c r="AK8" s="8">
        <v>0</v>
      </c>
      <c r="AL8" s="569" t="str">
        <f>+F7</f>
        <v>nivel de cumplimiento de plazos rendiciones</v>
      </c>
      <c r="AM8" s="569" t="str">
        <f>+L7</f>
        <v>capacidad de resolución de problemas presentados</v>
      </c>
      <c r="AN8" s="569" t="str">
        <f>+O7</f>
        <v>existen situaciones pendientes periodo/año anterior</v>
      </c>
      <c r="AO8" s="569" t="str">
        <f>+O7</f>
        <v>existen situaciones pendientes periodo/año anterior</v>
      </c>
    </row>
    <row r="9" spans="1:41" ht="18.75" x14ac:dyDescent="0.2">
      <c r="A9" s="46"/>
      <c r="B9" s="47"/>
      <c r="C9" s="573" t="s">
        <v>128</v>
      </c>
      <c r="D9" s="574"/>
      <c r="E9" s="12" t="str">
        <f>+IF(ISERROR((COUNTIF(E$11:E$37,$F$8)/COUNTIF($A$11:$A$37,"&gt;0")+COUNTIF(E$11:E$37,$G$8))/(COUNTIF($A$11:$A$37,"&gt;0"))),"",(COUNTIF(E$11:E$37,$F$8)/COUNTIF($A$11:$A$37,"&gt;0")+COUNTIF(E$11:E$37,$G$8))/(COUNTIF($A$11:$A$37,"&gt;0")))</f>
        <v/>
      </c>
      <c r="F9" s="13" t="str">
        <f>IF(ISERROR(F$10/SUM($F$10:$H$10)),"",F$10/SUM($F$10:$H$10))</f>
        <v/>
      </c>
      <c r="G9" s="14" t="str">
        <f>IF(ISERROR(G$10/SUM($F$10:$H$10)),"",G$10/SUM($F$10:$H$10))</f>
        <v/>
      </c>
      <c r="H9" s="15" t="str">
        <f>IF(ISERROR(H$10/SUM($F$10:$H$10)),"",H$10/SUM($F$10:$H$10))</f>
        <v/>
      </c>
      <c r="I9" s="13" t="str">
        <f>IF(ISERROR(I$10/SUM($I$10:$K$10)),"",I$10/SUM($I$10:$K$10))</f>
        <v/>
      </c>
      <c r="J9" s="14" t="str">
        <f>IF(ISERROR(J$10/SUM($I$10:$K$10)),"",J$10/SUM($I$10:$K$10))</f>
        <v/>
      </c>
      <c r="K9" s="15" t="str">
        <f>IF(ISERROR(K$10/SUM($I$10:$K$10)),"",K$10/SUM($I$10:$K$10))</f>
        <v/>
      </c>
      <c r="L9" s="13" t="str">
        <f>IF(ISERROR(L$10/SUM($L$10:$N$10)),"",L$10/SUM($L$10:$N$10))</f>
        <v/>
      </c>
      <c r="M9" s="14" t="str">
        <f>IF(ISERROR(M$10/SUM($L$10:$N$10)),"",M$10/SUM($L$10:$N$10))</f>
        <v/>
      </c>
      <c r="N9" s="15" t="str">
        <f>IF(ISERROR(N$10/SUM($L$10:$N$10)),"",N$10/SUM($L$10:$N$10))</f>
        <v/>
      </c>
      <c r="O9" s="13" t="str">
        <f>IF(ISERROR(O$10/SUM($O$10:$P$10)),"",O$10/SUM($O$10:$P$10))</f>
        <v/>
      </c>
      <c r="P9" s="15" t="str">
        <f>IF(ISERROR(P$10/SUM($F$10:$H$10)),"",P$10/SUM($F$10:$H$10))</f>
        <v/>
      </c>
      <c r="Q9" s="16" t="str">
        <f>+IF(ISERROR(COUNTIF(Q$11:Q$37,"X")/COUNTIF($A$11:$A$37,"&gt;0")),"",COUNTIF(Q$11:Q$37,"X")/COUNTIF($A$11:$A$37,"&gt;0"))</f>
        <v/>
      </c>
      <c r="R9" s="17" t="str">
        <f>+IF(ISERROR(COUNTIF(R$11:R$37,"X")/COUNTIF($A$11:$A$37,"&gt;0")),"",COUNTIF(R$11:R$37,"X")/COUNTIF($A$11:$A$37,"&gt;0"))</f>
        <v/>
      </c>
      <c r="S9" s="17" t="str">
        <f>+IF(ISERROR(COUNTIF(S$11:S$37,"X")/COUNTIF($A$11:$A$37,"&gt;0")),"",COUNTIF(S$11:S$37,"X")/COUNTIF($A$11:$A$37,"&gt;0"))</f>
        <v/>
      </c>
      <c r="T9" s="17" t="str">
        <f>+IF(ISERROR(COUNTIF(T$11:T$37,"X")/COUNTIF($A$11:$A$37,"&gt;0")),"",COUNTIF(T$11:T$37,"X")/COUNTIF($A$11:$A$37,"&gt;0"))</f>
        <v/>
      </c>
      <c r="U9" s="18" t="str">
        <f>+IF(ISERROR(COUNTIF(U$11:U$37,"X")/COUNTIF($A$11:$A$37,"&gt;0")),"",COUNTIF(U$11:U$37,"X")/COUNTIF($A$11:$A$37,"&gt;0"))</f>
        <v/>
      </c>
      <c r="V9" s="245"/>
      <c r="X9" s="19">
        <f>+MAX($F$9:$H$9)</f>
        <v>0</v>
      </c>
      <c r="Y9" s="20">
        <f>+MAX($I$9:$K$9)</f>
        <v>0</v>
      </c>
      <c r="Z9" s="21">
        <f>+MAX($L$9:$N$9)</f>
        <v>0</v>
      </c>
      <c r="AA9" s="8"/>
      <c r="AB9" s="8"/>
      <c r="AC9" s="8"/>
      <c r="AD9" s="8"/>
      <c r="AE9" s="8"/>
      <c r="AF9" s="8"/>
      <c r="AG9" s="8"/>
      <c r="AH9" s="8"/>
      <c r="AI9" s="8"/>
      <c r="AJ9" s="8"/>
      <c r="AK9" s="8"/>
      <c r="AL9" s="569"/>
      <c r="AM9" s="569"/>
      <c r="AN9" s="569"/>
      <c r="AO9" s="569"/>
    </row>
    <row r="10" spans="1:41" ht="18.75" x14ac:dyDescent="0.2">
      <c r="A10" s="48"/>
      <c r="B10" s="49"/>
      <c r="C10" s="575" t="s">
        <v>129</v>
      </c>
      <c r="D10" s="576"/>
      <c r="E10" s="22" t="str">
        <f>+IF(ISERROR(COUNTIF(E$11:E$37,$H$8)/COUNTIF($A$11:$A$37,"&gt;0")),"",COUNTIF(E$11:E$37,$H$8)/COUNTIF($A$11:$A$37,"&gt;0"))</f>
        <v/>
      </c>
      <c r="F10" s="23">
        <f t="shared" ref="F10:U10" si="0">+COUNTIF(F$11:F$37,"X")</f>
        <v>0</v>
      </c>
      <c r="G10" s="24">
        <f t="shared" si="0"/>
        <v>0</v>
      </c>
      <c r="H10" s="25">
        <f t="shared" si="0"/>
        <v>0</v>
      </c>
      <c r="I10" s="23">
        <f t="shared" si="0"/>
        <v>0</v>
      </c>
      <c r="J10" s="24">
        <f t="shared" si="0"/>
        <v>0</v>
      </c>
      <c r="K10" s="25">
        <f t="shared" si="0"/>
        <v>0</v>
      </c>
      <c r="L10" s="23">
        <f t="shared" si="0"/>
        <v>0</v>
      </c>
      <c r="M10" s="24">
        <f t="shared" si="0"/>
        <v>0</v>
      </c>
      <c r="N10" s="25">
        <f t="shared" si="0"/>
        <v>0</v>
      </c>
      <c r="O10" s="23">
        <f t="shared" si="0"/>
        <v>0</v>
      </c>
      <c r="P10" s="25">
        <f t="shared" si="0"/>
        <v>0</v>
      </c>
      <c r="Q10" s="23">
        <f t="shared" si="0"/>
        <v>0</v>
      </c>
      <c r="R10" s="24">
        <f t="shared" si="0"/>
        <v>0</v>
      </c>
      <c r="S10" s="24">
        <f t="shared" si="0"/>
        <v>0</v>
      </c>
      <c r="T10" s="24">
        <f t="shared" si="0"/>
        <v>0</v>
      </c>
      <c r="U10" s="25">
        <f t="shared" si="0"/>
        <v>0</v>
      </c>
      <c r="V10" s="246"/>
      <c r="X10" s="26"/>
      <c r="Y10" s="27"/>
      <c r="Z10" s="28"/>
      <c r="AA10" s="8"/>
      <c r="AB10" s="8"/>
      <c r="AC10" s="8">
        <f>+AC8+AF8+AI8</f>
        <v>6</v>
      </c>
      <c r="AD10" s="8">
        <f>+AD8+AG8+AJ8</f>
        <v>3</v>
      </c>
      <c r="AE10" s="8">
        <f>+AE8+AH8+AK8</f>
        <v>0</v>
      </c>
      <c r="AF10" s="8"/>
      <c r="AG10" s="8"/>
      <c r="AH10" s="8"/>
      <c r="AI10" s="8"/>
      <c r="AJ10" s="8"/>
      <c r="AK10" s="8"/>
      <c r="AL10" s="569"/>
      <c r="AM10" s="569"/>
      <c r="AN10" s="569"/>
      <c r="AO10" s="569"/>
    </row>
    <row r="11" spans="1:41" s="50" customFormat="1" x14ac:dyDescent="0.2">
      <c r="A11" s="29">
        <f>'RESUMEN REGION'!B19</f>
        <v>0</v>
      </c>
      <c r="B11" s="29">
        <f>'RESUMEN REGION'!C19</f>
        <v>0</v>
      </c>
      <c r="C11" s="29">
        <f>'RESUMEN REGION'!D19</f>
        <v>0</v>
      </c>
      <c r="D11" s="30">
        <f>'RESUMEN REGION'!F19</f>
        <v>0</v>
      </c>
      <c r="E11" s="266" t="str">
        <f t="shared" ref="E11:E21" si="1">+IF(AA11="","",IF(AA11&gt;$AC$13,$F$8,IF(AA11&gt;$AE$12,$G$8,$H$8)))</f>
        <v/>
      </c>
      <c r="F11" s="32"/>
      <c r="G11" s="33"/>
      <c r="H11" s="34"/>
      <c r="I11" s="32"/>
      <c r="J11" s="33"/>
      <c r="K11" s="34"/>
      <c r="L11" s="32"/>
      <c r="M11" s="33"/>
      <c r="N11" s="34"/>
      <c r="O11" s="35"/>
      <c r="P11" s="36"/>
      <c r="Q11" s="32"/>
      <c r="R11" s="33"/>
      <c r="S11" s="33"/>
      <c r="T11" s="33"/>
      <c r="U11" s="36"/>
      <c r="V11" s="55"/>
      <c r="X11" s="51" t="str">
        <f>IF(F11="X",6,IF(G11="X",3,IF(H11="X",0,"")))</f>
        <v/>
      </c>
      <c r="Y11" s="51" t="str">
        <f>IF(I11="X",6,IF(J11="X",3,IF(K11="X",0,"")))</f>
        <v/>
      </c>
      <c r="Z11" s="51" t="str">
        <f>IF(L11="X",6,IF(M11="X",3,IF(N11="X",0,"")))</f>
        <v/>
      </c>
      <c r="AA11" s="52" t="str">
        <f>IF(ISERROR(AB11),SUM(X11:Z11),"")</f>
        <v/>
      </c>
      <c r="AB11" s="53" t="str">
        <f>+HLOOKUP("",X11:Z11,1,FALSE)</f>
        <v/>
      </c>
      <c r="AC11" s="53">
        <f>+AC10*3</f>
        <v>18</v>
      </c>
      <c r="AD11" s="53">
        <f>+AD10*3</f>
        <v>9</v>
      </c>
      <c r="AE11" s="53">
        <f>+AE10*3</f>
        <v>0</v>
      </c>
      <c r="AF11" s="53"/>
      <c r="AG11" s="53"/>
      <c r="AH11" s="53"/>
      <c r="AI11" s="53"/>
      <c r="AJ11" s="53"/>
      <c r="AK11" s="53"/>
      <c r="AL11" s="88" t="str">
        <f>+IF('EV ADM FINANCIERA'!F11="X",'EV ADM FINANCIERA'!$F$8,IF('EV ADM FINANCIERA'!G11="X",'EV ADM FINANCIERA'!$G$8,IF('EV ADM FINANCIERA'!H11="X",'EV ADM FINANCIERA'!$H$8,"")))</f>
        <v/>
      </c>
      <c r="AM11" s="88" t="str">
        <f>+IF('EV ADM FINANCIERA'!I11="X",'EV ADM FINANCIERA'!$F$8,IF('EV ADM FINANCIERA'!J11="X",'EV ADM FINANCIERA'!$G$8,IF('EV ADM FINANCIERA'!K11="X",'EV ADM FINANCIERA'!$H$8,"")))</f>
        <v/>
      </c>
      <c r="AN11" s="88" t="str">
        <f>+IF('EV ADM FINANCIERA'!L11="X",'EV ADM FINANCIERA'!$F$8,IF('EV ADM FINANCIERA'!M11="X",'EV ADM FINANCIERA'!$G$8,IF('EV ADM FINANCIERA'!N11="X",'EV ADM FINANCIERA'!$H$8,"")))</f>
        <v/>
      </c>
      <c r="AO11" s="88" t="str">
        <f>+IF('EV ADM FINANCIERA'!O11="X",'EV ADM FINANCIERA'!$O$8,IF('EV ADM FINANCIERA'!P11="X",'EV ADM FINANCIERA'!$P$8,""))</f>
        <v/>
      </c>
    </row>
    <row r="12" spans="1:41" s="50" customFormat="1" ht="15" customHeight="1" x14ac:dyDescent="0.2">
      <c r="A12" s="29">
        <f>'RESUMEN REGION'!B20</f>
        <v>0</v>
      </c>
      <c r="B12" s="29">
        <f>'RESUMEN REGION'!C20</f>
        <v>0</v>
      </c>
      <c r="C12" s="29">
        <f>'RESUMEN REGION'!D20</f>
        <v>0</v>
      </c>
      <c r="D12" s="30">
        <f>'RESUMEN REGION'!F20</f>
        <v>0</v>
      </c>
      <c r="E12" s="31" t="str">
        <f>+IF(AA12="","",IF(AA12&gt;$AC$13,$F$8,IF(AA12&gt;$AE$12,$G$8,$H$8)))</f>
        <v/>
      </c>
      <c r="F12" s="37"/>
      <c r="G12" s="38"/>
      <c r="H12" s="39"/>
      <c r="I12" s="37"/>
      <c r="J12" s="38"/>
      <c r="K12" s="39"/>
      <c r="L12" s="37"/>
      <c r="M12" s="38"/>
      <c r="N12" s="39"/>
      <c r="O12" s="40"/>
      <c r="P12" s="41"/>
      <c r="Q12" s="37"/>
      <c r="R12" s="38"/>
      <c r="S12" s="38"/>
      <c r="T12" s="38"/>
      <c r="U12" s="41"/>
      <c r="V12" s="42"/>
      <c r="X12" s="51" t="str">
        <f>IF(F12="X",6,IF(G12="X",3,IF(H12="X",0,"")))</f>
        <v/>
      </c>
      <c r="Y12" s="51" t="str">
        <f>IF(I12="X",6,IF(J12="X",3,IF(K12="X",0,"")))</f>
        <v/>
      </c>
      <c r="Z12" s="51" t="str">
        <f>IF(L12="X",6,IF(M12="X",3,IF(N12="X",0,"")))</f>
        <v/>
      </c>
      <c r="AA12" s="52" t="str">
        <f t="shared" ref="AA12:AA21" si="2">IF(ISERROR(AB12),SUM(X12:Z12),"")</f>
        <v/>
      </c>
      <c r="AB12" s="53" t="str">
        <f>+HLOOKUP("",X12:Z12,1,FALSE)</f>
        <v/>
      </c>
      <c r="AC12" s="54">
        <f>9/2</f>
        <v>4.5</v>
      </c>
      <c r="AD12" s="53"/>
      <c r="AE12" s="54">
        <v>6</v>
      </c>
      <c r="AF12" s="53"/>
      <c r="AG12" s="53"/>
      <c r="AH12" s="53"/>
      <c r="AI12" s="53"/>
      <c r="AJ12" s="53"/>
      <c r="AK12" s="53"/>
      <c r="AL12" s="88" t="str">
        <f>+IF('EV ADM FINANCIERA'!F12="X",'EV ADM FINANCIERA'!$F$8,IF('EV ADM FINANCIERA'!G12="X",'EV ADM FINANCIERA'!$G$8,IF('EV ADM FINANCIERA'!H12="X",'EV ADM FINANCIERA'!$H$8,"")))</f>
        <v/>
      </c>
      <c r="AM12" s="88" t="str">
        <f>+IF('EV ADM FINANCIERA'!I12="X",'EV ADM FINANCIERA'!$F$8,IF('EV ADM FINANCIERA'!J12="X",'EV ADM FINANCIERA'!$G$8,IF('EV ADM FINANCIERA'!K12="X",'EV ADM FINANCIERA'!$H$8,"")))</f>
        <v/>
      </c>
      <c r="AN12" s="88" t="str">
        <f>+IF('EV ADM FINANCIERA'!L12="X",'EV ADM FINANCIERA'!$F$8,IF('EV ADM FINANCIERA'!M12="X",'EV ADM FINANCIERA'!$G$8,IF('EV ADM FINANCIERA'!N12="X",'EV ADM FINANCIERA'!$H$8,"")))</f>
        <v/>
      </c>
      <c r="AO12" s="88" t="str">
        <f>+IF('EV ADM FINANCIERA'!O12="X",'EV ADM FINANCIERA'!$O$8,IF('EV ADM FINANCIERA'!P12="X",'EV ADM FINANCIERA'!$P$8,""))</f>
        <v/>
      </c>
    </row>
    <row r="13" spans="1:41" s="50" customFormat="1" ht="15" customHeight="1" x14ac:dyDescent="0.2">
      <c r="A13" s="29">
        <f>'RESUMEN REGION'!B21</f>
        <v>0</v>
      </c>
      <c r="B13" s="29">
        <f>'RESUMEN REGION'!C21</f>
        <v>0</v>
      </c>
      <c r="C13" s="29">
        <f>'RESUMEN REGION'!D21</f>
        <v>0</v>
      </c>
      <c r="D13" s="30">
        <f>'RESUMEN REGION'!F21</f>
        <v>0</v>
      </c>
      <c r="E13" s="31" t="str">
        <f t="shared" si="1"/>
        <v/>
      </c>
      <c r="F13" s="32"/>
      <c r="G13" s="33"/>
      <c r="H13" s="34"/>
      <c r="I13" s="32"/>
      <c r="J13" s="33"/>
      <c r="K13" s="34"/>
      <c r="L13" s="32"/>
      <c r="M13" s="33"/>
      <c r="N13" s="34"/>
      <c r="O13" s="35"/>
      <c r="P13" s="36"/>
      <c r="Q13" s="32"/>
      <c r="R13" s="33"/>
      <c r="S13" s="33"/>
      <c r="T13" s="33"/>
      <c r="U13" s="36"/>
      <c r="V13" s="407"/>
      <c r="X13" s="51" t="str">
        <f t="shared" ref="X13:X21" si="3">IF(F13="X",6,IF(G13="X",3,IF(H13="X",0,"")))</f>
        <v/>
      </c>
      <c r="Y13" s="51" t="str">
        <f t="shared" ref="Y13:Y21" si="4">IF(I13="X",6,IF(J13="X",3,IF(K13="X",0,"")))</f>
        <v/>
      </c>
      <c r="Z13" s="51" t="str">
        <f t="shared" ref="Z13:Z21" si="5">IF(L13="X",6,IF(M13="X",3,IF(N13="X",0,"")))</f>
        <v/>
      </c>
      <c r="AA13" s="52" t="str">
        <f t="shared" si="2"/>
        <v/>
      </c>
      <c r="AB13" s="53" t="str">
        <f t="shared" ref="AB13:AB21" si="6">+HLOOKUP("",X13:Z13,1,FALSE)</f>
        <v/>
      </c>
      <c r="AC13" s="53">
        <v>17</v>
      </c>
      <c r="AD13" s="53"/>
      <c r="AE13" s="53"/>
      <c r="AF13" s="53"/>
      <c r="AG13" s="53"/>
      <c r="AH13" s="53"/>
      <c r="AI13" s="53"/>
      <c r="AJ13" s="53"/>
      <c r="AK13" s="53"/>
      <c r="AL13" s="88" t="str">
        <f>+IF('EV ADM FINANCIERA'!F13="X",'EV ADM FINANCIERA'!$F$8,IF('EV ADM FINANCIERA'!G13="X",'EV ADM FINANCIERA'!$G$8,IF('EV ADM FINANCIERA'!H13="X",'EV ADM FINANCIERA'!$H$8,"")))</f>
        <v/>
      </c>
      <c r="AM13" s="88" t="str">
        <f>+IF('EV ADM FINANCIERA'!I13="X",'EV ADM FINANCIERA'!$F$8,IF('EV ADM FINANCIERA'!J13="X",'EV ADM FINANCIERA'!$G$8,IF('EV ADM FINANCIERA'!K13="X",'EV ADM FINANCIERA'!$H$8,"")))</f>
        <v/>
      </c>
      <c r="AN13" s="88" t="str">
        <f>+IF('EV ADM FINANCIERA'!L13="X",'EV ADM FINANCIERA'!$F$8,IF('EV ADM FINANCIERA'!M13="X",'EV ADM FINANCIERA'!$G$8,IF('EV ADM FINANCIERA'!N13="X",'EV ADM FINANCIERA'!$H$8,"")))</f>
        <v/>
      </c>
      <c r="AO13" s="88" t="str">
        <f>+IF('EV ADM FINANCIERA'!O13="X",'EV ADM FINANCIERA'!$O$8,IF('EV ADM FINANCIERA'!P13="X",'EV ADM FINANCIERA'!$P$8,""))</f>
        <v/>
      </c>
    </row>
    <row r="14" spans="1:41" s="50" customFormat="1" ht="15" customHeight="1" x14ac:dyDescent="0.2">
      <c r="A14" s="29">
        <f>'RESUMEN REGION'!B22</f>
        <v>0</v>
      </c>
      <c r="B14" s="29">
        <f>'RESUMEN REGION'!C22</f>
        <v>0</v>
      </c>
      <c r="C14" s="29">
        <f>'RESUMEN REGION'!D22</f>
        <v>0</v>
      </c>
      <c r="D14" s="30">
        <f>'RESUMEN REGION'!F22</f>
        <v>0</v>
      </c>
      <c r="E14" s="31" t="str">
        <f t="shared" si="1"/>
        <v/>
      </c>
      <c r="F14" s="408"/>
      <c r="G14" s="409"/>
      <c r="H14" s="39"/>
      <c r="I14" s="408"/>
      <c r="J14" s="410"/>
      <c r="K14" s="39"/>
      <c r="L14" s="408"/>
      <c r="M14" s="409"/>
      <c r="N14" s="39"/>
      <c r="O14" s="40"/>
      <c r="P14" s="411"/>
      <c r="Q14" s="32"/>
      <c r="R14" s="33"/>
      <c r="S14" s="33"/>
      <c r="T14" s="33"/>
      <c r="U14" s="36"/>
      <c r="V14" s="42"/>
      <c r="X14" s="51" t="str">
        <f t="shared" si="3"/>
        <v/>
      </c>
      <c r="Y14" s="51" t="str">
        <f t="shared" si="4"/>
        <v/>
      </c>
      <c r="Z14" s="51" t="str">
        <f t="shared" si="5"/>
        <v/>
      </c>
      <c r="AA14" s="52" t="str">
        <f t="shared" si="2"/>
        <v/>
      </c>
      <c r="AB14" s="53" t="str">
        <f t="shared" si="6"/>
        <v/>
      </c>
      <c r="AC14" s="53"/>
      <c r="AD14" s="53"/>
      <c r="AE14" s="53"/>
      <c r="AF14" s="53"/>
      <c r="AG14" s="53"/>
      <c r="AH14" s="53"/>
      <c r="AI14" s="53"/>
      <c r="AJ14" s="53"/>
      <c r="AK14" s="53"/>
      <c r="AL14" s="88" t="str">
        <f>+IF('EV ADM FINANCIERA'!F14="X",'EV ADM FINANCIERA'!$F$8,IF('EV ADM FINANCIERA'!G14="X",'EV ADM FINANCIERA'!$G$8,IF('EV ADM FINANCIERA'!H14="X",'EV ADM FINANCIERA'!$H$8,"")))</f>
        <v/>
      </c>
      <c r="AM14" s="88" t="str">
        <f>+IF('EV ADM FINANCIERA'!I14="X",'EV ADM FINANCIERA'!$F$8,IF('EV ADM FINANCIERA'!J14="X",'EV ADM FINANCIERA'!$G$8,IF('EV ADM FINANCIERA'!K14="X",'EV ADM FINANCIERA'!$H$8,"")))</f>
        <v/>
      </c>
      <c r="AN14" s="88" t="str">
        <f>+IF('EV ADM FINANCIERA'!L14="X",'EV ADM FINANCIERA'!$F$8,IF('EV ADM FINANCIERA'!M14="X",'EV ADM FINANCIERA'!$G$8,IF('EV ADM FINANCIERA'!N14="X",'EV ADM FINANCIERA'!$H$8,"")))</f>
        <v/>
      </c>
      <c r="AO14" s="88" t="str">
        <f>+IF('EV ADM FINANCIERA'!O14="X",'EV ADM FINANCIERA'!$O$8,IF('EV ADM FINANCIERA'!P14="X",'EV ADM FINANCIERA'!$P$8,""))</f>
        <v/>
      </c>
    </row>
    <row r="15" spans="1:41" s="50" customFormat="1" ht="15" customHeight="1" x14ac:dyDescent="0.2">
      <c r="A15" s="29">
        <f>'RESUMEN REGION'!B23</f>
        <v>0</v>
      </c>
      <c r="B15" s="29">
        <f>'RESUMEN REGION'!C23</f>
        <v>0</v>
      </c>
      <c r="C15" s="29">
        <f>'RESUMEN REGION'!D23</f>
        <v>0</v>
      </c>
      <c r="D15" s="30">
        <f>'RESUMEN REGION'!F23</f>
        <v>0</v>
      </c>
      <c r="E15" s="31" t="str">
        <f t="shared" si="1"/>
        <v/>
      </c>
      <c r="F15" s="32"/>
      <c r="G15" s="33"/>
      <c r="H15" s="34"/>
      <c r="I15" s="32"/>
      <c r="J15" s="33"/>
      <c r="K15" s="34"/>
      <c r="L15" s="32"/>
      <c r="M15" s="33"/>
      <c r="N15" s="34"/>
      <c r="O15" s="35"/>
      <c r="P15" s="36"/>
      <c r="Q15" s="32"/>
      <c r="R15" s="33"/>
      <c r="S15" s="33"/>
      <c r="T15" s="33"/>
      <c r="U15" s="36"/>
      <c r="V15" s="55"/>
      <c r="X15" s="51" t="str">
        <f t="shared" si="3"/>
        <v/>
      </c>
      <c r="Y15" s="51" t="str">
        <f t="shared" si="4"/>
        <v/>
      </c>
      <c r="Z15" s="51" t="str">
        <f t="shared" si="5"/>
        <v/>
      </c>
      <c r="AA15" s="52" t="str">
        <f t="shared" si="2"/>
        <v/>
      </c>
      <c r="AB15" s="53" t="str">
        <f t="shared" si="6"/>
        <v/>
      </c>
      <c r="AC15" s="53"/>
      <c r="AD15" s="53"/>
      <c r="AE15" s="53"/>
      <c r="AF15" s="53"/>
      <c r="AG15" s="53"/>
      <c r="AH15" s="53"/>
      <c r="AI15" s="53"/>
      <c r="AJ15" s="53"/>
      <c r="AK15" s="53"/>
      <c r="AL15" s="88" t="str">
        <f>+IF('EV ADM FINANCIERA'!F15="X",'EV ADM FINANCIERA'!$F$8,IF('EV ADM FINANCIERA'!G15="X",'EV ADM FINANCIERA'!$G$8,IF('EV ADM FINANCIERA'!H15="X",'EV ADM FINANCIERA'!$H$8,"")))</f>
        <v/>
      </c>
      <c r="AM15" s="88" t="str">
        <f>+IF('EV ADM FINANCIERA'!I15="X",'EV ADM FINANCIERA'!$F$8,IF('EV ADM FINANCIERA'!J15="X",'EV ADM FINANCIERA'!$G$8,IF('EV ADM FINANCIERA'!K15="X",'EV ADM FINANCIERA'!$H$8,"")))</f>
        <v/>
      </c>
      <c r="AN15" s="88" t="str">
        <f>+IF('EV ADM FINANCIERA'!L15="X",'EV ADM FINANCIERA'!$F$8,IF('EV ADM FINANCIERA'!M15="X",'EV ADM FINANCIERA'!$G$8,IF('EV ADM FINANCIERA'!N15="X",'EV ADM FINANCIERA'!$H$8,"")))</f>
        <v/>
      </c>
      <c r="AO15" s="88" t="str">
        <f>+IF('EV ADM FINANCIERA'!O15="X",'EV ADM FINANCIERA'!$O$8,IF('EV ADM FINANCIERA'!P15="X",'EV ADM FINANCIERA'!$P$8,""))</f>
        <v/>
      </c>
    </row>
    <row r="16" spans="1:41" s="50" customFormat="1" ht="15" customHeight="1" x14ac:dyDescent="0.2">
      <c r="A16" s="29">
        <f>'RESUMEN REGION'!B24</f>
        <v>0</v>
      </c>
      <c r="B16" s="29">
        <f>'RESUMEN REGION'!C24</f>
        <v>0</v>
      </c>
      <c r="C16" s="29">
        <f>'RESUMEN REGION'!D24</f>
        <v>0</v>
      </c>
      <c r="D16" s="30">
        <f>'RESUMEN REGION'!F24</f>
        <v>0</v>
      </c>
      <c r="E16" s="31" t="str">
        <f t="shared" si="1"/>
        <v/>
      </c>
      <c r="F16" s="37"/>
      <c r="G16" s="38"/>
      <c r="H16" s="39"/>
      <c r="I16" s="37"/>
      <c r="J16" s="38"/>
      <c r="K16" s="39"/>
      <c r="L16" s="37"/>
      <c r="M16" s="38"/>
      <c r="N16" s="39"/>
      <c r="O16" s="40"/>
      <c r="P16" s="41"/>
      <c r="Q16" s="37"/>
      <c r="R16" s="38"/>
      <c r="S16" s="38"/>
      <c r="T16" s="38"/>
      <c r="U16" s="41"/>
      <c r="V16" s="42"/>
      <c r="X16" s="51" t="str">
        <f t="shared" si="3"/>
        <v/>
      </c>
      <c r="Y16" s="51" t="str">
        <f t="shared" si="4"/>
        <v/>
      </c>
      <c r="Z16" s="51" t="str">
        <f t="shared" si="5"/>
        <v/>
      </c>
      <c r="AA16" s="52" t="str">
        <f t="shared" si="2"/>
        <v/>
      </c>
      <c r="AB16" s="53" t="str">
        <f t="shared" si="6"/>
        <v/>
      </c>
      <c r="AC16" s="53"/>
      <c r="AD16" s="53"/>
      <c r="AE16" s="53"/>
      <c r="AF16" s="53"/>
      <c r="AG16" s="53"/>
      <c r="AH16" s="53"/>
      <c r="AI16" s="53"/>
      <c r="AJ16" s="53"/>
      <c r="AK16" s="53"/>
      <c r="AL16" s="88" t="str">
        <f>+IF('EV ADM FINANCIERA'!F16="X",'EV ADM FINANCIERA'!$F$8,IF('EV ADM FINANCIERA'!G16="X",'EV ADM FINANCIERA'!$G$8,IF('EV ADM FINANCIERA'!H16="X",'EV ADM FINANCIERA'!$H$8,"")))</f>
        <v/>
      </c>
      <c r="AM16" s="88" t="str">
        <f>+IF('EV ADM FINANCIERA'!I16="X",'EV ADM FINANCIERA'!$F$8,IF('EV ADM FINANCIERA'!J16="X",'EV ADM FINANCIERA'!$G$8,IF('EV ADM FINANCIERA'!K16="X",'EV ADM FINANCIERA'!$H$8,"")))</f>
        <v/>
      </c>
      <c r="AN16" s="88" t="str">
        <f>+IF('EV ADM FINANCIERA'!L16="X",'EV ADM FINANCIERA'!$F$8,IF('EV ADM FINANCIERA'!M16="X",'EV ADM FINANCIERA'!$G$8,IF('EV ADM FINANCIERA'!N16="X",'EV ADM FINANCIERA'!$H$8,"")))</f>
        <v/>
      </c>
      <c r="AO16" s="88" t="str">
        <f>+IF('EV ADM FINANCIERA'!O16="X",'EV ADM FINANCIERA'!$O$8,IF('EV ADM FINANCIERA'!P16="X",'EV ADM FINANCIERA'!$P$8,""))</f>
        <v/>
      </c>
    </row>
    <row r="17" spans="1:41" s="50" customFormat="1" ht="15" customHeight="1" x14ac:dyDescent="0.2">
      <c r="A17" s="29">
        <f>'RESUMEN REGION'!B25</f>
        <v>0</v>
      </c>
      <c r="B17" s="29">
        <f>'RESUMEN REGION'!C25</f>
        <v>0</v>
      </c>
      <c r="C17" s="29">
        <f>'RESUMEN REGION'!D25</f>
        <v>0</v>
      </c>
      <c r="D17" s="30">
        <f>'RESUMEN REGION'!F25</f>
        <v>0</v>
      </c>
      <c r="E17" s="31" t="str">
        <f t="shared" si="1"/>
        <v/>
      </c>
      <c r="F17" s="32"/>
      <c r="G17" s="33"/>
      <c r="H17" s="34"/>
      <c r="I17" s="32"/>
      <c r="J17" s="33"/>
      <c r="K17" s="34"/>
      <c r="L17" s="32"/>
      <c r="M17" s="33"/>
      <c r="N17" s="34"/>
      <c r="O17" s="35"/>
      <c r="P17" s="36"/>
      <c r="Q17" s="37"/>
      <c r="R17" s="38"/>
      <c r="S17" s="38"/>
      <c r="T17" s="38"/>
      <c r="U17" s="41"/>
      <c r="V17" s="42"/>
      <c r="X17" s="51" t="str">
        <f t="shared" si="3"/>
        <v/>
      </c>
      <c r="Y17" s="51" t="str">
        <f t="shared" si="4"/>
        <v/>
      </c>
      <c r="Z17" s="51" t="str">
        <f t="shared" si="5"/>
        <v/>
      </c>
      <c r="AA17" s="52" t="str">
        <f t="shared" si="2"/>
        <v/>
      </c>
      <c r="AB17" s="53" t="str">
        <f t="shared" si="6"/>
        <v/>
      </c>
      <c r="AC17" s="53"/>
      <c r="AD17" s="53"/>
      <c r="AE17" s="53"/>
      <c r="AF17" s="53"/>
      <c r="AG17" s="53"/>
      <c r="AH17" s="53"/>
      <c r="AI17" s="53"/>
      <c r="AJ17" s="53"/>
      <c r="AK17" s="53"/>
      <c r="AL17" s="88" t="str">
        <f>+IF('EV ADM FINANCIERA'!F17="X",'EV ADM FINANCIERA'!$F$8,IF('EV ADM FINANCIERA'!G17="X",'EV ADM FINANCIERA'!$G$8,IF('EV ADM FINANCIERA'!H17="X",'EV ADM FINANCIERA'!$H$8,"")))</f>
        <v/>
      </c>
      <c r="AM17" s="88" t="str">
        <f>+IF('EV ADM FINANCIERA'!I17="X",'EV ADM FINANCIERA'!$F$8,IF('EV ADM FINANCIERA'!J17="X",'EV ADM FINANCIERA'!$G$8,IF('EV ADM FINANCIERA'!K17="X",'EV ADM FINANCIERA'!$H$8,"")))</f>
        <v/>
      </c>
      <c r="AN17" s="88" t="str">
        <f>+IF('EV ADM FINANCIERA'!L17="X",'EV ADM FINANCIERA'!$F$8,IF('EV ADM FINANCIERA'!M17="X",'EV ADM FINANCIERA'!$G$8,IF('EV ADM FINANCIERA'!N17="X",'EV ADM FINANCIERA'!$H$8,"")))</f>
        <v/>
      </c>
      <c r="AO17" s="88" t="str">
        <f>+IF('EV ADM FINANCIERA'!O17="X",'EV ADM FINANCIERA'!$O$8,IF('EV ADM FINANCIERA'!P17="X",'EV ADM FINANCIERA'!$P$8,""))</f>
        <v/>
      </c>
    </row>
    <row r="18" spans="1:41" s="50" customFormat="1" ht="15" customHeight="1" x14ac:dyDescent="0.2">
      <c r="A18" s="29">
        <f>'RESUMEN REGION'!B26</f>
        <v>0</v>
      </c>
      <c r="B18" s="29">
        <f>'RESUMEN REGION'!C26</f>
        <v>0</v>
      </c>
      <c r="C18" s="29">
        <f>'RESUMEN REGION'!D26</f>
        <v>0</v>
      </c>
      <c r="D18" s="30">
        <f>'RESUMEN REGION'!F26</f>
        <v>0</v>
      </c>
      <c r="E18" s="31" t="str">
        <f t="shared" si="1"/>
        <v/>
      </c>
      <c r="F18" s="32"/>
      <c r="G18" s="33"/>
      <c r="H18" s="34"/>
      <c r="I18" s="32"/>
      <c r="J18" s="33"/>
      <c r="K18" s="34"/>
      <c r="L18" s="32"/>
      <c r="M18" s="33"/>
      <c r="N18" s="34"/>
      <c r="O18" s="35"/>
      <c r="P18" s="36"/>
      <c r="Q18" s="32"/>
      <c r="R18" s="33"/>
      <c r="S18" s="33"/>
      <c r="T18" s="33"/>
      <c r="U18" s="36"/>
      <c r="V18" s="55"/>
      <c r="X18" s="51" t="str">
        <f t="shared" si="3"/>
        <v/>
      </c>
      <c r="Y18" s="51" t="str">
        <f t="shared" si="4"/>
        <v/>
      </c>
      <c r="Z18" s="51" t="str">
        <f t="shared" si="5"/>
        <v/>
      </c>
      <c r="AA18" s="52" t="str">
        <f t="shared" si="2"/>
        <v/>
      </c>
      <c r="AB18" s="53" t="str">
        <f t="shared" si="6"/>
        <v/>
      </c>
      <c r="AC18" s="53"/>
      <c r="AD18" s="53"/>
      <c r="AE18" s="53"/>
      <c r="AF18" s="53"/>
      <c r="AG18" s="53"/>
      <c r="AH18" s="53"/>
      <c r="AI18" s="53"/>
      <c r="AJ18" s="53"/>
      <c r="AK18" s="53"/>
      <c r="AL18" s="88" t="str">
        <f>+IF('EV ADM FINANCIERA'!F18="X",'EV ADM FINANCIERA'!$F$8,IF('EV ADM FINANCIERA'!G18="X",'EV ADM FINANCIERA'!$G$8,IF('EV ADM FINANCIERA'!H18="X",'EV ADM FINANCIERA'!$H$8,"")))</f>
        <v/>
      </c>
      <c r="AM18" s="88" t="str">
        <f>+IF('EV ADM FINANCIERA'!I18="X",'EV ADM FINANCIERA'!$F$8,IF('EV ADM FINANCIERA'!J18="X",'EV ADM FINANCIERA'!$G$8,IF('EV ADM FINANCIERA'!K18="X",'EV ADM FINANCIERA'!$H$8,"")))</f>
        <v/>
      </c>
      <c r="AN18" s="88" t="str">
        <f>+IF('EV ADM FINANCIERA'!L18="X",'EV ADM FINANCIERA'!$F$8,IF('EV ADM FINANCIERA'!M18="X",'EV ADM FINANCIERA'!$G$8,IF('EV ADM FINANCIERA'!N18="X",'EV ADM FINANCIERA'!$H$8,"")))</f>
        <v/>
      </c>
      <c r="AO18" s="88" t="str">
        <f>+IF('EV ADM FINANCIERA'!O18="X",'EV ADM FINANCIERA'!$O$8,IF('EV ADM FINANCIERA'!P18="X",'EV ADM FINANCIERA'!$P$8,""))</f>
        <v/>
      </c>
    </row>
    <row r="19" spans="1:41" s="50" customFormat="1" ht="15" customHeight="1" x14ac:dyDescent="0.2">
      <c r="A19" s="29">
        <f>'RESUMEN REGION'!B27</f>
        <v>0</v>
      </c>
      <c r="B19" s="29">
        <f>'RESUMEN REGION'!C27</f>
        <v>0</v>
      </c>
      <c r="C19" s="29">
        <f>'RESUMEN REGION'!D27</f>
        <v>0</v>
      </c>
      <c r="D19" s="30">
        <f>'RESUMEN REGION'!F27</f>
        <v>0</v>
      </c>
      <c r="E19" s="31" t="str">
        <f t="shared" si="1"/>
        <v/>
      </c>
      <c r="F19" s="37"/>
      <c r="G19" s="38"/>
      <c r="H19" s="39"/>
      <c r="I19" s="37"/>
      <c r="J19" s="38"/>
      <c r="K19" s="39"/>
      <c r="L19" s="37"/>
      <c r="M19" s="38"/>
      <c r="N19" s="39"/>
      <c r="O19" s="40"/>
      <c r="P19" s="41"/>
      <c r="Q19" s="37"/>
      <c r="R19" s="38"/>
      <c r="S19" s="38"/>
      <c r="T19" s="38"/>
      <c r="U19" s="41"/>
      <c r="V19" s="42"/>
      <c r="X19" s="51" t="str">
        <f t="shared" si="3"/>
        <v/>
      </c>
      <c r="Y19" s="51" t="str">
        <f t="shared" si="4"/>
        <v/>
      </c>
      <c r="Z19" s="51" t="str">
        <f t="shared" si="5"/>
        <v/>
      </c>
      <c r="AA19" s="52" t="str">
        <f t="shared" si="2"/>
        <v/>
      </c>
      <c r="AB19" s="53" t="str">
        <f t="shared" si="6"/>
        <v/>
      </c>
      <c r="AC19" s="53"/>
      <c r="AD19" s="53"/>
      <c r="AE19" s="53"/>
      <c r="AF19" s="53"/>
      <c r="AG19" s="53"/>
      <c r="AH19" s="53"/>
      <c r="AI19" s="53"/>
      <c r="AJ19" s="53"/>
      <c r="AK19" s="53"/>
      <c r="AL19" s="88" t="str">
        <f>+IF('EV ADM FINANCIERA'!F19="X",'EV ADM FINANCIERA'!$F$8,IF('EV ADM FINANCIERA'!G19="X",'EV ADM FINANCIERA'!$G$8,IF('EV ADM FINANCIERA'!H19="X",'EV ADM FINANCIERA'!$H$8,"")))</f>
        <v/>
      </c>
      <c r="AM19" s="88" t="str">
        <f>+IF('EV ADM FINANCIERA'!I19="X",'EV ADM FINANCIERA'!$F$8,IF('EV ADM FINANCIERA'!J19="X",'EV ADM FINANCIERA'!$G$8,IF('EV ADM FINANCIERA'!K19="X",'EV ADM FINANCIERA'!$H$8,"")))</f>
        <v/>
      </c>
      <c r="AN19" s="88" t="str">
        <f>+IF('EV ADM FINANCIERA'!L19="X",'EV ADM FINANCIERA'!$F$8,IF('EV ADM FINANCIERA'!M19="X",'EV ADM FINANCIERA'!$G$8,IF('EV ADM FINANCIERA'!N19="X",'EV ADM FINANCIERA'!$H$8,"")))</f>
        <v/>
      </c>
      <c r="AO19" s="88" t="str">
        <f>+IF('EV ADM FINANCIERA'!O19="X",'EV ADM FINANCIERA'!$O$8,IF('EV ADM FINANCIERA'!P19="X",'EV ADM FINANCIERA'!$P$8,""))</f>
        <v/>
      </c>
    </row>
    <row r="20" spans="1:41" s="50" customFormat="1" ht="15" customHeight="1" x14ac:dyDescent="0.2">
      <c r="A20" s="29">
        <f>'RESUMEN REGION'!B28</f>
        <v>0</v>
      </c>
      <c r="B20" s="29">
        <f>'RESUMEN REGION'!C28</f>
        <v>0</v>
      </c>
      <c r="C20" s="29">
        <f>'RESUMEN REGION'!D28</f>
        <v>0</v>
      </c>
      <c r="D20" s="30">
        <f>'RESUMEN REGION'!F28</f>
        <v>0</v>
      </c>
      <c r="E20" s="31" t="str">
        <f t="shared" si="1"/>
        <v/>
      </c>
      <c r="F20" s="37"/>
      <c r="G20" s="38"/>
      <c r="H20" s="39"/>
      <c r="I20" s="37"/>
      <c r="J20" s="38"/>
      <c r="K20" s="39"/>
      <c r="L20" s="37"/>
      <c r="M20" s="38"/>
      <c r="N20" s="39"/>
      <c r="O20" s="43"/>
      <c r="P20" s="41"/>
      <c r="Q20" s="37"/>
      <c r="R20" s="38"/>
      <c r="S20" s="38"/>
      <c r="T20" s="38"/>
      <c r="U20" s="41"/>
      <c r="V20" s="42"/>
      <c r="X20" s="51" t="str">
        <f t="shared" si="3"/>
        <v/>
      </c>
      <c r="Y20" s="51" t="str">
        <f t="shared" si="4"/>
        <v/>
      </c>
      <c r="Z20" s="51" t="str">
        <f t="shared" si="5"/>
        <v/>
      </c>
      <c r="AA20" s="52" t="str">
        <f t="shared" si="2"/>
        <v/>
      </c>
      <c r="AB20" s="53" t="str">
        <f t="shared" si="6"/>
        <v/>
      </c>
      <c r="AC20" s="53"/>
      <c r="AD20" s="53"/>
      <c r="AE20" s="53"/>
      <c r="AF20" s="53"/>
      <c r="AG20" s="53"/>
      <c r="AH20" s="53"/>
      <c r="AI20" s="53"/>
      <c r="AJ20" s="53"/>
      <c r="AK20" s="53"/>
      <c r="AL20" s="88" t="str">
        <f>+IF('EV ADM FINANCIERA'!F20="X",'EV ADM FINANCIERA'!$F$8,IF('EV ADM FINANCIERA'!G20="X",'EV ADM FINANCIERA'!$G$8,IF('EV ADM FINANCIERA'!H20="X",'EV ADM FINANCIERA'!$H$8,"")))</f>
        <v/>
      </c>
      <c r="AM20" s="88" t="str">
        <f>+IF('EV ADM FINANCIERA'!I20="X",'EV ADM FINANCIERA'!$F$8,IF('EV ADM FINANCIERA'!J20="X",'EV ADM FINANCIERA'!$G$8,IF('EV ADM FINANCIERA'!K20="X",'EV ADM FINANCIERA'!$H$8,"")))</f>
        <v/>
      </c>
      <c r="AN20" s="88" t="str">
        <f>+IF('EV ADM FINANCIERA'!L20="X",'EV ADM FINANCIERA'!$F$8,IF('EV ADM FINANCIERA'!M20="X",'EV ADM FINANCIERA'!$G$8,IF('EV ADM FINANCIERA'!N20="X",'EV ADM FINANCIERA'!$H$8,"")))</f>
        <v/>
      </c>
      <c r="AO20" s="88" t="str">
        <f>+IF('EV ADM FINANCIERA'!O20="X",'EV ADM FINANCIERA'!$O$8,IF('EV ADM FINANCIERA'!P20="X",'EV ADM FINANCIERA'!$P$8,""))</f>
        <v/>
      </c>
    </row>
    <row r="21" spans="1:41" s="50" customFormat="1" ht="15" customHeight="1" x14ac:dyDescent="0.2">
      <c r="A21" s="29">
        <f>'RESUMEN REGION'!B29</f>
        <v>0</v>
      </c>
      <c r="B21" s="29">
        <f>'RESUMEN REGION'!C29</f>
        <v>0</v>
      </c>
      <c r="C21" s="29">
        <f>'RESUMEN REGION'!D29</f>
        <v>0</v>
      </c>
      <c r="D21" s="30">
        <f>'RESUMEN REGION'!F29</f>
        <v>0</v>
      </c>
      <c r="E21" s="31" t="str">
        <f t="shared" si="1"/>
        <v/>
      </c>
      <c r="F21" s="37"/>
      <c r="G21" s="38"/>
      <c r="H21" s="39"/>
      <c r="I21" s="37"/>
      <c r="J21" s="38"/>
      <c r="K21" s="39"/>
      <c r="L21" s="37"/>
      <c r="M21" s="38"/>
      <c r="N21" s="39"/>
      <c r="O21" s="43"/>
      <c r="P21" s="41"/>
      <c r="Q21" s="37"/>
      <c r="R21" s="38"/>
      <c r="S21" s="38"/>
      <c r="T21" s="38"/>
      <c r="U21" s="41"/>
      <c r="V21" s="42"/>
      <c r="X21" s="51" t="str">
        <f t="shared" si="3"/>
        <v/>
      </c>
      <c r="Y21" s="51" t="str">
        <f t="shared" si="4"/>
        <v/>
      </c>
      <c r="Z21" s="51" t="str">
        <f t="shared" si="5"/>
        <v/>
      </c>
      <c r="AA21" s="52" t="str">
        <f t="shared" si="2"/>
        <v/>
      </c>
      <c r="AB21" s="53" t="str">
        <f t="shared" si="6"/>
        <v/>
      </c>
      <c r="AC21" s="53"/>
      <c r="AD21" s="53"/>
      <c r="AE21" s="53"/>
      <c r="AF21" s="53"/>
      <c r="AG21" s="53"/>
      <c r="AH21" s="53"/>
      <c r="AI21" s="53"/>
      <c r="AJ21" s="53"/>
      <c r="AK21" s="53"/>
      <c r="AL21" s="88" t="str">
        <f>+IF('EV ADM FINANCIERA'!F21="X",'EV ADM FINANCIERA'!$F$8,IF('EV ADM FINANCIERA'!G21="X",'EV ADM FINANCIERA'!$G$8,IF('EV ADM FINANCIERA'!H21="X",'EV ADM FINANCIERA'!$H$8,"")))</f>
        <v/>
      </c>
      <c r="AM21" s="88" t="str">
        <f>+IF('EV ADM FINANCIERA'!I21="X",'EV ADM FINANCIERA'!$F$8,IF('EV ADM FINANCIERA'!J21="X",'EV ADM FINANCIERA'!$G$8,IF('EV ADM FINANCIERA'!K21="X",'EV ADM FINANCIERA'!$H$8,"")))</f>
        <v/>
      </c>
      <c r="AN21" s="88" t="str">
        <f>+IF('EV ADM FINANCIERA'!L21="X",'EV ADM FINANCIERA'!$F$8,IF('EV ADM FINANCIERA'!M21="X",'EV ADM FINANCIERA'!$G$8,IF('EV ADM FINANCIERA'!N21="X",'EV ADM FINANCIERA'!$H$8,"")))</f>
        <v/>
      </c>
      <c r="AO21" s="88" t="str">
        <f>+IF('EV ADM FINANCIERA'!O21="X",'EV ADM FINANCIERA'!$O$8,IF('EV ADM FINANCIERA'!P21="X",'EV ADM FINANCIERA'!$P$8,""))</f>
        <v/>
      </c>
    </row>
    <row r="22" spans="1:41" s="50" customFormat="1" ht="15" customHeight="1" x14ac:dyDescent="0.2">
      <c r="A22" s="29">
        <f>'RESUMEN REGION'!B30</f>
        <v>0</v>
      </c>
      <c r="B22" s="29">
        <f>'RESUMEN REGION'!C30</f>
        <v>0</v>
      </c>
      <c r="C22" s="29">
        <f>'RESUMEN REGION'!D30</f>
        <v>0</v>
      </c>
      <c r="D22" s="30">
        <f>'RESUMEN REGION'!F30</f>
        <v>0</v>
      </c>
      <c r="E22" s="31" t="str">
        <f t="shared" ref="E22:E37" si="7">+IF(AA22="","",IF(AA22&gt;$AC$13,$F$8,IF(AA22&gt;$AE$12,$G$8,$H$8)))</f>
        <v/>
      </c>
      <c r="F22" s="37"/>
      <c r="G22" s="38"/>
      <c r="H22" s="39"/>
      <c r="I22" s="37"/>
      <c r="J22" s="38"/>
      <c r="K22" s="39"/>
      <c r="L22" s="37"/>
      <c r="M22" s="38"/>
      <c r="N22" s="39"/>
      <c r="O22" s="43"/>
      <c r="P22" s="41"/>
      <c r="Q22" s="37"/>
      <c r="R22" s="38"/>
      <c r="S22" s="38"/>
      <c r="T22" s="38"/>
      <c r="U22" s="41"/>
      <c r="V22" s="42"/>
      <c r="X22" s="51" t="str">
        <f t="shared" ref="X22:X37" si="8">IF(F22="X",6,IF(G22="X",3,IF(H22="X",0,"")))</f>
        <v/>
      </c>
      <c r="Y22" s="51" t="str">
        <f t="shared" ref="Y22:Y37" si="9">IF(I22="X",6,IF(J22="X",3,IF(K22="X",0,"")))</f>
        <v/>
      </c>
      <c r="Z22" s="51" t="str">
        <f t="shared" ref="Z22:Z37" si="10">IF(L22="X",6,IF(M22="X",3,IF(N22="X",0,"")))</f>
        <v/>
      </c>
      <c r="AA22" s="52" t="str">
        <f t="shared" ref="AA22:AA37" si="11">IF(ISERROR(AB22),SUM(X22:Z22),"")</f>
        <v/>
      </c>
      <c r="AB22" s="53" t="str">
        <f t="shared" ref="AB22:AB37" si="12">+HLOOKUP("",X22:Z22,1,FALSE)</f>
        <v/>
      </c>
      <c r="AC22" s="53"/>
      <c r="AD22" s="53"/>
      <c r="AE22" s="53"/>
      <c r="AF22" s="53"/>
      <c r="AG22" s="53"/>
      <c r="AH22" s="53"/>
      <c r="AI22" s="53"/>
      <c r="AJ22" s="53"/>
      <c r="AK22" s="53"/>
      <c r="AL22" s="88" t="str">
        <f>+IF('EV ADM FINANCIERA'!F22="X",'EV ADM FINANCIERA'!$F$8,IF('EV ADM FINANCIERA'!G22="X",'EV ADM FINANCIERA'!$G$8,IF('EV ADM FINANCIERA'!H22="X",'EV ADM FINANCIERA'!$H$8,"")))</f>
        <v/>
      </c>
      <c r="AM22" s="88" t="str">
        <f>+IF('EV ADM FINANCIERA'!I22="X",'EV ADM FINANCIERA'!$F$8,IF('EV ADM FINANCIERA'!J22="X",'EV ADM FINANCIERA'!$G$8,IF('EV ADM FINANCIERA'!K22="X",'EV ADM FINANCIERA'!$H$8,"")))</f>
        <v/>
      </c>
      <c r="AN22" s="88" t="str">
        <f>+IF('EV ADM FINANCIERA'!L22="X",'EV ADM FINANCIERA'!$F$8,IF('EV ADM FINANCIERA'!M22="X",'EV ADM FINANCIERA'!$G$8,IF('EV ADM FINANCIERA'!N22="X",'EV ADM FINANCIERA'!$H$8,"")))</f>
        <v/>
      </c>
      <c r="AO22" s="88" t="str">
        <f>+IF('EV ADM FINANCIERA'!O22="X",'EV ADM FINANCIERA'!$O$8,IF('EV ADM FINANCIERA'!P22="X",'EV ADM FINANCIERA'!$P$8,""))</f>
        <v/>
      </c>
    </row>
    <row r="23" spans="1:41" s="50" customFormat="1" ht="15" customHeight="1" x14ac:dyDescent="0.2">
      <c r="A23" s="29">
        <f>'RESUMEN REGION'!B31</f>
        <v>0</v>
      </c>
      <c r="B23" s="29">
        <f>'RESUMEN REGION'!C31</f>
        <v>0</v>
      </c>
      <c r="C23" s="29">
        <f>'RESUMEN REGION'!D31</f>
        <v>0</v>
      </c>
      <c r="D23" s="30">
        <f>'RESUMEN REGION'!F31</f>
        <v>0</v>
      </c>
      <c r="E23" s="31" t="str">
        <f t="shared" si="7"/>
        <v/>
      </c>
      <c r="F23" s="37"/>
      <c r="G23" s="38"/>
      <c r="H23" s="39"/>
      <c r="I23" s="37"/>
      <c r="J23" s="38"/>
      <c r="K23" s="39"/>
      <c r="L23" s="37"/>
      <c r="M23" s="38"/>
      <c r="N23" s="39"/>
      <c r="O23" s="43"/>
      <c r="P23" s="41"/>
      <c r="Q23" s="37"/>
      <c r="R23" s="38"/>
      <c r="S23" s="38"/>
      <c r="T23" s="38"/>
      <c r="U23" s="41"/>
      <c r="V23" s="42"/>
      <c r="X23" s="51" t="str">
        <f t="shared" si="8"/>
        <v/>
      </c>
      <c r="Y23" s="51" t="str">
        <f t="shared" si="9"/>
        <v/>
      </c>
      <c r="Z23" s="51" t="str">
        <f t="shared" si="10"/>
        <v/>
      </c>
      <c r="AA23" s="52" t="str">
        <f t="shared" si="11"/>
        <v/>
      </c>
      <c r="AB23" s="53" t="str">
        <f t="shared" si="12"/>
        <v/>
      </c>
      <c r="AC23" s="53"/>
      <c r="AD23" s="53"/>
      <c r="AE23" s="53"/>
      <c r="AF23" s="53"/>
      <c r="AG23" s="53"/>
      <c r="AH23" s="53"/>
      <c r="AI23" s="53"/>
      <c r="AJ23" s="53"/>
      <c r="AK23" s="53"/>
      <c r="AL23" s="88" t="str">
        <f>+IF('EV ADM FINANCIERA'!F23="X",'EV ADM FINANCIERA'!$F$8,IF('EV ADM FINANCIERA'!G23="X",'EV ADM FINANCIERA'!$G$8,IF('EV ADM FINANCIERA'!H23="X",'EV ADM FINANCIERA'!$H$8,"")))</f>
        <v/>
      </c>
      <c r="AM23" s="88" t="str">
        <f>+IF('EV ADM FINANCIERA'!I23="X",'EV ADM FINANCIERA'!$F$8,IF('EV ADM FINANCIERA'!J23="X",'EV ADM FINANCIERA'!$G$8,IF('EV ADM FINANCIERA'!K23="X",'EV ADM FINANCIERA'!$H$8,"")))</f>
        <v/>
      </c>
      <c r="AN23" s="88" t="str">
        <f>+IF('EV ADM FINANCIERA'!L23="X",'EV ADM FINANCIERA'!$F$8,IF('EV ADM FINANCIERA'!M23="X",'EV ADM FINANCIERA'!$G$8,IF('EV ADM FINANCIERA'!N23="X",'EV ADM FINANCIERA'!$H$8,"")))</f>
        <v/>
      </c>
      <c r="AO23" s="88" t="str">
        <f>+IF('EV ADM FINANCIERA'!O23="X",'EV ADM FINANCIERA'!$O$8,IF('EV ADM FINANCIERA'!P23="X",'EV ADM FINANCIERA'!$P$8,""))</f>
        <v/>
      </c>
    </row>
    <row r="24" spans="1:41" s="50" customFormat="1" ht="15" customHeight="1" x14ac:dyDescent="0.2">
      <c r="A24" s="29">
        <f>'RESUMEN REGION'!B32</f>
        <v>0</v>
      </c>
      <c r="B24" s="29">
        <f>'RESUMEN REGION'!C32</f>
        <v>0</v>
      </c>
      <c r="C24" s="29">
        <f>'RESUMEN REGION'!D32</f>
        <v>0</v>
      </c>
      <c r="D24" s="30">
        <f>'RESUMEN REGION'!F32</f>
        <v>0</v>
      </c>
      <c r="E24" s="31" t="str">
        <f t="shared" si="7"/>
        <v/>
      </c>
      <c r="F24" s="37"/>
      <c r="G24" s="38"/>
      <c r="H24" s="39"/>
      <c r="I24" s="37"/>
      <c r="J24" s="38"/>
      <c r="K24" s="39"/>
      <c r="L24" s="37"/>
      <c r="M24" s="38"/>
      <c r="N24" s="39"/>
      <c r="O24" s="43"/>
      <c r="P24" s="41"/>
      <c r="Q24" s="37"/>
      <c r="R24" s="38"/>
      <c r="S24" s="38"/>
      <c r="T24" s="38"/>
      <c r="U24" s="41"/>
      <c r="V24" s="42"/>
      <c r="X24" s="51" t="str">
        <f t="shared" si="8"/>
        <v/>
      </c>
      <c r="Y24" s="51" t="str">
        <f t="shared" si="9"/>
        <v/>
      </c>
      <c r="Z24" s="51" t="str">
        <f t="shared" si="10"/>
        <v/>
      </c>
      <c r="AA24" s="52" t="str">
        <f t="shared" si="11"/>
        <v/>
      </c>
      <c r="AB24" s="53" t="str">
        <f t="shared" si="12"/>
        <v/>
      </c>
      <c r="AC24" s="53"/>
      <c r="AD24" s="53"/>
      <c r="AE24" s="53"/>
      <c r="AF24" s="53"/>
      <c r="AG24" s="53"/>
      <c r="AH24" s="53"/>
      <c r="AI24" s="53"/>
      <c r="AJ24" s="53"/>
      <c r="AK24" s="53"/>
      <c r="AL24" s="88" t="str">
        <f>+IF('EV ADM FINANCIERA'!F24="X",'EV ADM FINANCIERA'!$F$8,IF('EV ADM FINANCIERA'!G24="X",'EV ADM FINANCIERA'!$G$8,IF('EV ADM FINANCIERA'!H24="X",'EV ADM FINANCIERA'!$H$8,"")))</f>
        <v/>
      </c>
      <c r="AM24" s="88" t="str">
        <f>+IF('EV ADM FINANCIERA'!I24="X",'EV ADM FINANCIERA'!$F$8,IF('EV ADM FINANCIERA'!J24="X",'EV ADM FINANCIERA'!$G$8,IF('EV ADM FINANCIERA'!K24="X",'EV ADM FINANCIERA'!$H$8,"")))</f>
        <v/>
      </c>
      <c r="AN24" s="88" t="str">
        <f>+IF('EV ADM FINANCIERA'!L24="X",'EV ADM FINANCIERA'!$F$8,IF('EV ADM FINANCIERA'!M24="X",'EV ADM FINANCIERA'!$G$8,IF('EV ADM FINANCIERA'!N24="X",'EV ADM FINANCIERA'!$H$8,"")))</f>
        <v/>
      </c>
      <c r="AO24" s="88" t="str">
        <f>+IF('EV ADM FINANCIERA'!O24="X",'EV ADM FINANCIERA'!$O$8,IF('EV ADM FINANCIERA'!P24="X",'EV ADM FINANCIERA'!$P$8,""))</f>
        <v/>
      </c>
    </row>
    <row r="25" spans="1:41" s="50" customFormat="1" ht="15" customHeight="1" x14ac:dyDescent="0.2">
      <c r="A25" s="29">
        <f>'RESUMEN REGION'!B33</f>
        <v>0</v>
      </c>
      <c r="B25" s="29">
        <f>'RESUMEN REGION'!C33</f>
        <v>0</v>
      </c>
      <c r="C25" s="29">
        <f>'RESUMEN REGION'!D33</f>
        <v>0</v>
      </c>
      <c r="D25" s="30">
        <f>'RESUMEN REGION'!F33</f>
        <v>0</v>
      </c>
      <c r="E25" s="31" t="str">
        <f t="shared" si="7"/>
        <v/>
      </c>
      <c r="F25" s="37"/>
      <c r="G25" s="38"/>
      <c r="H25" s="39"/>
      <c r="I25" s="37"/>
      <c r="J25" s="38"/>
      <c r="K25" s="39"/>
      <c r="L25" s="37"/>
      <c r="M25" s="38"/>
      <c r="N25" s="39"/>
      <c r="O25" s="43"/>
      <c r="P25" s="41"/>
      <c r="Q25" s="37"/>
      <c r="R25" s="38"/>
      <c r="S25" s="38"/>
      <c r="T25" s="38"/>
      <c r="U25" s="41"/>
      <c r="V25" s="42"/>
      <c r="X25" s="51" t="str">
        <f t="shared" si="8"/>
        <v/>
      </c>
      <c r="Y25" s="51" t="str">
        <f t="shared" si="9"/>
        <v/>
      </c>
      <c r="Z25" s="51" t="str">
        <f t="shared" si="10"/>
        <v/>
      </c>
      <c r="AA25" s="52" t="str">
        <f t="shared" si="11"/>
        <v/>
      </c>
      <c r="AB25" s="53" t="str">
        <f t="shared" si="12"/>
        <v/>
      </c>
      <c r="AC25" s="53"/>
      <c r="AD25" s="53"/>
      <c r="AE25" s="53"/>
      <c r="AF25" s="53"/>
      <c r="AG25" s="53"/>
      <c r="AH25" s="53"/>
      <c r="AI25" s="53"/>
      <c r="AJ25" s="53"/>
      <c r="AK25" s="53"/>
      <c r="AL25" s="88" t="str">
        <f>+IF('EV ADM FINANCIERA'!F25="X",'EV ADM FINANCIERA'!$F$8,IF('EV ADM FINANCIERA'!G25="X",'EV ADM FINANCIERA'!$G$8,IF('EV ADM FINANCIERA'!H25="X",'EV ADM FINANCIERA'!$H$8,"")))</f>
        <v/>
      </c>
      <c r="AM25" s="88" t="str">
        <f>+IF('EV ADM FINANCIERA'!I25="X",'EV ADM FINANCIERA'!$F$8,IF('EV ADM FINANCIERA'!J25="X",'EV ADM FINANCIERA'!$G$8,IF('EV ADM FINANCIERA'!K25="X",'EV ADM FINANCIERA'!$H$8,"")))</f>
        <v/>
      </c>
      <c r="AN25" s="88" t="str">
        <f>+IF('EV ADM FINANCIERA'!L25="X",'EV ADM FINANCIERA'!$F$8,IF('EV ADM FINANCIERA'!M25="X",'EV ADM FINANCIERA'!$G$8,IF('EV ADM FINANCIERA'!N25="X",'EV ADM FINANCIERA'!$H$8,"")))</f>
        <v/>
      </c>
      <c r="AO25" s="88" t="str">
        <f>+IF('EV ADM FINANCIERA'!O25="X",'EV ADM FINANCIERA'!$O$8,IF('EV ADM FINANCIERA'!P25="X",'EV ADM FINANCIERA'!$P$8,""))</f>
        <v/>
      </c>
    </row>
    <row r="26" spans="1:41" s="50" customFormat="1" ht="15" customHeight="1" x14ac:dyDescent="0.2">
      <c r="A26" s="29">
        <f>'RESUMEN REGION'!B34</f>
        <v>0</v>
      </c>
      <c r="B26" s="29">
        <f>'RESUMEN REGION'!C34</f>
        <v>0</v>
      </c>
      <c r="C26" s="29">
        <f>'RESUMEN REGION'!D34</f>
        <v>0</v>
      </c>
      <c r="D26" s="30">
        <f>'RESUMEN REGION'!F34</f>
        <v>0</v>
      </c>
      <c r="E26" s="31" t="str">
        <f t="shared" si="7"/>
        <v/>
      </c>
      <c r="F26" s="37"/>
      <c r="G26" s="38"/>
      <c r="H26" s="39"/>
      <c r="I26" s="37"/>
      <c r="J26" s="38"/>
      <c r="K26" s="39"/>
      <c r="L26" s="37"/>
      <c r="M26" s="38"/>
      <c r="N26" s="39"/>
      <c r="O26" s="43"/>
      <c r="P26" s="41"/>
      <c r="Q26" s="37"/>
      <c r="R26" s="38"/>
      <c r="S26" s="38"/>
      <c r="T26" s="38"/>
      <c r="U26" s="41"/>
      <c r="V26" s="42"/>
      <c r="X26" s="51" t="str">
        <f t="shared" si="8"/>
        <v/>
      </c>
      <c r="Y26" s="51" t="str">
        <f t="shared" si="9"/>
        <v/>
      </c>
      <c r="Z26" s="51" t="str">
        <f t="shared" si="10"/>
        <v/>
      </c>
      <c r="AA26" s="52" t="str">
        <f t="shared" si="11"/>
        <v/>
      </c>
      <c r="AB26" s="53" t="str">
        <f t="shared" si="12"/>
        <v/>
      </c>
      <c r="AC26" s="53"/>
      <c r="AD26" s="53"/>
      <c r="AE26" s="53"/>
      <c r="AF26" s="53"/>
      <c r="AG26" s="53"/>
      <c r="AH26" s="53"/>
      <c r="AI26" s="53"/>
      <c r="AJ26" s="53"/>
      <c r="AK26" s="53"/>
      <c r="AL26" s="88" t="str">
        <f>+IF('EV ADM FINANCIERA'!F26="X",'EV ADM FINANCIERA'!$F$8,IF('EV ADM FINANCIERA'!G26="X",'EV ADM FINANCIERA'!$G$8,IF('EV ADM FINANCIERA'!H26="X",'EV ADM FINANCIERA'!$H$8,"")))</f>
        <v/>
      </c>
      <c r="AM26" s="88" t="str">
        <f>+IF('EV ADM FINANCIERA'!I26="X",'EV ADM FINANCIERA'!$F$8,IF('EV ADM FINANCIERA'!J26="X",'EV ADM FINANCIERA'!$G$8,IF('EV ADM FINANCIERA'!K26="X",'EV ADM FINANCIERA'!$H$8,"")))</f>
        <v/>
      </c>
      <c r="AN26" s="88" t="str">
        <f>+IF('EV ADM FINANCIERA'!L26="X",'EV ADM FINANCIERA'!$F$8,IF('EV ADM FINANCIERA'!M26="X",'EV ADM FINANCIERA'!$G$8,IF('EV ADM FINANCIERA'!N26="X",'EV ADM FINANCIERA'!$H$8,"")))</f>
        <v/>
      </c>
      <c r="AO26" s="88" t="str">
        <f>+IF('EV ADM FINANCIERA'!O26="X",'EV ADM FINANCIERA'!$O$8,IF('EV ADM FINANCIERA'!P26="X",'EV ADM FINANCIERA'!$P$8,""))</f>
        <v/>
      </c>
    </row>
    <row r="27" spans="1:41" s="50" customFormat="1" ht="15" customHeight="1" x14ac:dyDescent="0.2">
      <c r="A27" s="29">
        <f>'RESUMEN REGION'!B35</f>
        <v>0</v>
      </c>
      <c r="B27" s="29">
        <f>'RESUMEN REGION'!C35</f>
        <v>0</v>
      </c>
      <c r="C27" s="29">
        <f>'RESUMEN REGION'!D35</f>
        <v>0</v>
      </c>
      <c r="D27" s="30">
        <f>'RESUMEN REGION'!F35</f>
        <v>0</v>
      </c>
      <c r="E27" s="31" t="str">
        <f t="shared" si="7"/>
        <v/>
      </c>
      <c r="F27" s="32"/>
      <c r="G27" s="33"/>
      <c r="H27" s="34"/>
      <c r="I27" s="32"/>
      <c r="J27" s="33"/>
      <c r="K27" s="34"/>
      <c r="L27" s="32"/>
      <c r="M27" s="33"/>
      <c r="N27" s="34"/>
      <c r="O27" s="35"/>
      <c r="P27" s="36"/>
      <c r="Q27" s="37"/>
      <c r="R27" s="38"/>
      <c r="S27" s="38"/>
      <c r="T27" s="38"/>
      <c r="U27" s="41"/>
      <c r="V27" s="42"/>
      <c r="X27" s="51" t="str">
        <f t="shared" si="8"/>
        <v/>
      </c>
      <c r="Y27" s="51" t="str">
        <f t="shared" si="9"/>
        <v/>
      </c>
      <c r="Z27" s="51" t="str">
        <f t="shared" si="10"/>
        <v/>
      </c>
      <c r="AA27" s="52" t="str">
        <f t="shared" si="11"/>
        <v/>
      </c>
      <c r="AB27" s="53" t="str">
        <f t="shared" si="12"/>
        <v/>
      </c>
      <c r="AC27" s="53"/>
      <c r="AD27" s="53"/>
      <c r="AE27" s="53"/>
      <c r="AF27" s="53"/>
      <c r="AG27" s="53"/>
      <c r="AH27" s="53"/>
      <c r="AI27" s="53"/>
      <c r="AJ27" s="53"/>
      <c r="AK27" s="53"/>
      <c r="AL27" s="88" t="str">
        <f>+IF('EV ADM FINANCIERA'!F27="X",'EV ADM FINANCIERA'!$F$8,IF('EV ADM FINANCIERA'!G27="X",'EV ADM FINANCIERA'!$G$8,IF('EV ADM FINANCIERA'!H27="X",'EV ADM FINANCIERA'!$H$8,"")))</f>
        <v/>
      </c>
      <c r="AM27" s="88" t="str">
        <f>+IF('EV ADM FINANCIERA'!I27="X",'EV ADM FINANCIERA'!$F$8,IF('EV ADM FINANCIERA'!J27="X",'EV ADM FINANCIERA'!$G$8,IF('EV ADM FINANCIERA'!K27="X",'EV ADM FINANCIERA'!$H$8,"")))</f>
        <v/>
      </c>
      <c r="AN27" s="88" t="str">
        <f>+IF('EV ADM FINANCIERA'!L27="X",'EV ADM FINANCIERA'!$F$8,IF('EV ADM FINANCIERA'!M27="X",'EV ADM FINANCIERA'!$G$8,IF('EV ADM FINANCIERA'!N27="X",'EV ADM FINANCIERA'!$H$8,"")))</f>
        <v/>
      </c>
      <c r="AO27" s="88" t="str">
        <f>+IF('EV ADM FINANCIERA'!O27="X",'EV ADM FINANCIERA'!$O$8,IF('EV ADM FINANCIERA'!P27="X",'EV ADM FINANCIERA'!$P$8,""))</f>
        <v/>
      </c>
    </row>
    <row r="28" spans="1:41" s="50" customFormat="1" ht="15" customHeight="1" x14ac:dyDescent="0.2">
      <c r="A28" s="29">
        <f>'RESUMEN REGION'!B36</f>
        <v>0</v>
      </c>
      <c r="B28" s="29">
        <f>'RESUMEN REGION'!C36</f>
        <v>0</v>
      </c>
      <c r="C28" s="29">
        <f>'RESUMEN REGION'!D36</f>
        <v>0</v>
      </c>
      <c r="D28" s="30">
        <f>'RESUMEN REGION'!F36</f>
        <v>0</v>
      </c>
      <c r="E28" s="31" t="str">
        <f t="shared" si="7"/>
        <v/>
      </c>
      <c r="F28" s="32"/>
      <c r="G28" s="33"/>
      <c r="H28" s="34"/>
      <c r="I28" s="32"/>
      <c r="J28" s="33"/>
      <c r="K28" s="34"/>
      <c r="L28" s="32"/>
      <c r="M28" s="33"/>
      <c r="N28" s="34"/>
      <c r="O28" s="35"/>
      <c r="P28" s="36"/>
      <c r="Q28" s="37"/>
      <c r="R28" s="38"/>
      <c r="S28" s="38"/>
      <c r="T28" s="38"/>
      <c r="U28" s="41"/>
      <c r="V28" s="42"/>
      <c r="X28" s="51" t="str">
        <f t="shared" si="8"/>
        <v/>
      </c>
      <c r="Y28" s="51" t="str">
        <f t="shared" si="9"/>
        <v/>
      </c>
      <c r="Z28" s="51" t="str">
        <f t="shared" si="10"/>
        <v/>
      </c>
      <c r="AA28" s="52" t="str">
        <f t="shared" si="11"/>
        <v/>
      </c>
      <c r="AB28" s="53" t="str">
        <f t="shared" si="12"/>
        <v/>
      </c>
      <c r="AC28" s="53"/>
      <c r="AD28" s="53"/>
      <c r="AE28" s="53"/>
      <c r="AF28" s="53"/>
      <c r="AG28" s="53"/>
      <c r="AH28" s="53"/>
      <c r="AI28" s="53"/>
      <c r="AJ28" s="53"/>
      <c r="AK28" s="53"/>
      <c r="AL28" s="88" t="str">
        <f>+IF('EV ADM FINANCIERA'!F28="X",'EV ADM FINANCIERA'!$F$8,IF('EV ADM FINANCIERA'!G28="X",'EV ADM FINANCIERA'!$G$8,IF('EV ADM FINANCIERA'!H28="X",'EV ADM FINANCIERA'!$H$8,"")))</f>
        <v/>
      </c>
      <c r="AM28" s="88" t="str">
        <f>+IF('EV ADM FINANCIERA'!I28="X",'EV ADM FINANCIERA'!$F$8,IF('EV ADM FINANCIERA'!J28="X",'EV ADM FINANCIERA'!$G$8,IF('EV ADM FINANCIERA'!K28="X",'EV ADM FINANCIERA'!$H$8,"")))</f>
        <v/>
      </c>
      <c r="AN28" s="88" t="str">
        <f>+IF('EV ADM FINANCIERA'!L28="X",'EV ADM FINANCIERA'!$F$8,IF('EV ADM FINANCIERA'!M28="X",'EV ADM FINANCIERA'!$G$8,IF('EV ADM FINANCIERA'!N28="X",'EV ADM FINANCIERA'!$H$8,"")))</f>
        <v/>
      </c>
      <c r="AO28" s="88" t="str">
        <f>+IF('EV ADM FINANCIERA'!O28="X",'EV ADM FINANCIERA'!$O$8,IF('EV ADM FINANCIERA'!P28="X",'EV ADM FINANCIERA'!$P$8,""))</f>
        <v/>
      </c>
    </row>
    <row r="29" spans="1:41" s="50" customFormat="1" ht="15" customHeight="1" x14ac:dyDescent="0.2">
      <c r="A29" s="29">
        <f>'RESUMEN REGION'!B37</f>
        <v>0</v>
      </c>
      <c r="B29" s="29">
        <f>'RESUMEN REGION'!C37</f>
        <v>0</v>
      </c>
      <c r="C29" s="29">
        <f>'RESUMEN REGION'!D37</f>
        <v>0</v>
      </c>
      <c r="D29" s="30">
        <f>'RESUMEN REGION'!F37</f>
        <v>0</v>
      </c>
      <c r="E29" s="31" t="str">
        <f t="shared" si="7"/>
        <v/>
      </c>
      <c r="F29" s="37"/>
      <c r="G29" s="38"/>
      <c r="H29" s="39"/>
      <c r="I29" s="37"/>
      <c r="J29" s="38"/>
      <c r="K29" s="39"/>
      <c r="L29" s="37"/>
      <c r="M29" s="38"/>
      <c r="N29" s="39"/>
      <c r="O29" s="43"/>
      <c r="P29" s="41"/>
      <c r="Q29" s="37"/>
      <c r="R29" s="38"/>
      <c r="S29" s="38"/>
      <c r="T29" s="38"/>
      <c r="U29" s="41"/>
      <c r="V29" s="42"/>
      <c r="X29" s="51" t="str">
        <f t="shared" si="8"/>
        <v/>
      </c>
      <c r="Y29" s="51" t="str">
        <f t="shared" si="9"/>
        <v/>
      </c>
      <c r="Z29" s="51" t="str">
        <f t="shared" si="10"/>
        <v/>
      </c>
      <c r="AA29" s="52" t="str">
        <f t="shared" si="11"/>
        <v/>
      </c>
      <c r="AB29" s="53" t="str">
        <f t="shared" si="12"/>
        <v/>
      </c>
      <c r="AC29" s="53"/>
      <c r="AD29" s="53"/>
      <c r="AE29" s="53"/>
      <c r="AF29" s="53"/>
      <c r="AG29" s="53"/>
      <c r="AH29" s="53"/>
      <c r="AI29" s="53"/>
      <c r="AJ29" s="53"/>
      <c r="AK29" s="53"/>
      <c r="AL29" s="88" t="str">
        <f>+IF('EV ADM FINANCIERA'!F29="X",'EV ADM FINANCIERA'!$F$8,IF('EV ADM FINANCIERA'!G29="X",'EV ADM FINANCIERA'!$G$8,IF('EV ADM FINANCIERA'!H29="X",'EV ADM FINANCIERA'!$H$8,"")))</f>
        <v/>
      </c>
      <c r="AM29" s="88" t="str">
        <f>+IF('EV ADM FINANCIERA'!I29="X",'EV ADM FINANCIERA'!$F$8,IF('EV ADM FINANCIERA'!J29="X",'EV ADM FINANCIERA'!$G$8,IF('EV ADM FINANCIERA'!K29="X",'EV ADM FINANCIERA'!$H$8,"")))</f>
        <v/>
      </c>
      <c r="AN29" s="88" t="str">
        <f>+IF('EV ADM FINANCIERA'!L29="X",'EV ADM FINANCIERA'!$F$8,IF('EV ADM FINANCIERA'!M29="X",'EV ADM FINANCIERA'!$G$8,IF('EV ADM FINANCIERA'!N29="X",'EV ADM FINANCIERA'!$H$8,"")))</f>
        <v/>
      </c>
      <c r="AO29" s="88" t="str">
        <f>+IF('EV ADM FINANCIERA'!O29="X",'EV ADM FINANCIERA'!$O$8,IF('EV ADM FINANCIERA'!P29="X",'EV ADM FINANCIERA'!$P$8,""))</f>
        <v/>
      </c>
    </row>
    <row r="30" spans="1:41" s="50" customFormat="1" ht="15" customHeight="1" x14ac:dyDescent="0.2">
      <c r="A30" s="29">
        <f>'RESUMEN REGION'!B38</f>
        <v>0</v>
      </c>
      <c r="B30" s="29">
        <f>'RESUMEN REGION'!C38</f>
        <v>0</v>
      </c>
      <c r="C30" s="29">
        <f>'RESUMEN REGION'!D38</f>
        <v>0</v>
      </c>
      <c r="D30" s="30">
        <f>'RESUMEN REGION'!F38</f>
        <v>0</v>
      </c>
      <c r="E30" s="31" t="str">
        <f t="shared" si="7"/>
        <v/>
      </c>
      <c r="F30" s="37"/>
      <c r="G30" s="38"/>
      <c r="H30" s="39"/>
      <c r="I30" s="37"/>
      <c r="J30" s="38"/>
      <c r="K30" s="39"/>
      <c r="L30" s="37"/>
      <c r="M30" s="38"/>
      <c r="N30" s="39"/>
      <c r="O30" s="43"/>
      <c r="P30" s="41"/>
      <c r="Q30" s="37"/>
      <c r="R30" s="38"/>
      <c r="S30" s="38"/>
      <c r="T30" s="38"/>
      <c r="U30" s="41"/>
      <c r="V30" s="42"/>
      <c r="X30" s="51" t="str">
        <f t="shared" si="8"/>
        <v/>
      </c>
      <c r="Y30" s="51" t="str">
        <f t="shared" si="9"/>
        <v/>
      </c>
      <c r="Z30" s="51" t="str">
        <f t="shared" si="10"/>
        <v/>
      </c>
      <c r="AA30" s="52" t="str">
        <f t="shared" si="11"/>
        <v/>
      </c>
      <c r="AB30" s="53" t="str">
        <f t="shared" si="12"/>
        <v/>
      </c>
      <c r="AC30" s="53"/>
      <c r="AD30" s="53"/>
      <c r="AE30" s="53"/>
      <c r="AF30" s="53"/>
      <c r="AG30" s="53"/>
      <c r="AH30" s="53"/>
      <c r="AI30" s="53"/>
      <c r="AJ30" s="53"/>
      <c r="AK30" s="53"/>
      <c r="AL30" s="88" t="str">
        <f>+IF('EV ADM FINANCIERA'!F30="X",'EV ADM FINANCIERA'!$F$8,IF('EV ADM FINANCIERA'!G30="X",'EV ADM FINANCIERA'!$G$8,IF('EV ADM FINANCIERA'!H30="X",'EV ADM FINANCIERA'!$H$8,"")))</f>
        <v/>
      </c>
      <c r="AM30" s="88" t="str">
        <f>+IF('EV ADM FINANCIERA'!I30="X",'EV ADM FINANCIERA'!$F$8,IF('EV ADM FINANCIERA'!J30="X",'EV ADM FINANCIERA'!$G$8,IF('EV ADM FINANCIERA'!K30="X",'EV ADM FINANCIERA'!$H$8,"")))</f>
        <v/>
      </c>
      <c r="AN30" s="88" t="str">
        <f>+IF('EV ADM FINANCIERA'!L30="X",'EV ADM FINANCIERA'!$F$8,IF('EV ADM FINANCIERA'!M30="X",'EV ADM FINANCIERA'!$G$8,IF('EV ADM FINANCIERA'!N30="X",'EV ADM FINANCIERA'!$H$8,"")))</f>
        <v/>
      </c>
      <c r="AO30" s="88" t="str">
        <f>+IF('EV ADM FINANCIERA'!O30="X",'EV ADM FINANCIERA'!$O$8,IF('EV ADM FINANCIERA'!P30="X",'EV ADM FINANCIERA'!$P$8,""))</f>
        <v/>
      </c>
    </row>
    <row r="31" spans="1:41" s="50" customFormat="1" ht="15" customHeight="1" x14ac:dyDescent="0.2">
      <c r="A31" s="29">
        <f>'RESUMEN REGION'!B39</f>
        <v>0</v>
      </c>
      <c r="B31" s="29">
        <f>'RESUMEN REGION'!C39</f>
        <v>0</v>
      </c>
      <c r="C31" s="29">
        <f>'RESUMEN REGION'!D39</f>
        <v>0</v>
      </c>
      <c r="D31" s="30">
        <f>'RESUMEN REGION'!F39</f>
        <v>0</v>
      </c>
      <c r="E31" s="31" t="str">
        <f t="shared" si="7"/>
        <v/>
      </c>
      <c r="F31" s="37"/>
      <c r="G31" s="38"/>
      <c r="H31" s="39"/>
      <c r="I31" s="37"/>
      <c r="J31" s="38"/>
      <c r="K31" s="39"/>
      <c r="L31" s="37"/>
      <c r="M31" s="38"/>
      <c r="N31" s="39"/>
      <c r="O31" s="43"/>
      <c r="P31" s="41"/>
      <c r="Q31" s="37"/>
      <c r="R31" s="38"/>
      <c r="S31" s="38"/>
      <c r="T31" s="38"/>
      <c r="U31" s="41"/>
      <c r="V31" s="42"/>
      <c r="X31" s="51" t="str">
        <f t="shared" si="8"/>
        <v/>
      </c>
      <c r="Y31" s="51" t="str">
        <f t="shared" si="9"/>
        <v/>
      </c>
      <c r="Z31" s="51" t="str">
        <f t="shared" si="10"/>
        <v/>
      </c>
      <c r="AA31" s="52" t="str">
        <f t="shared" si="11"/>
        <v/>
      </c>
      <c r="AB31" s="53" t="str">
        <f t="shared" si="12"/>
        <v/>
      </c>
      <c r="AC31" s="53"/>
      <c r="AD31" s="53"/>
      <c r="AE31" s="53"/>
      <c r="AF31" s="53"/>
      <c r="AG31" s="53"/>
      <c r="AH31" s="53"/>
      <c r="AI31" s="53"/>
      <c r="AJ31" s="53"/>
      <c r="AK31" s="53"/>
      <c r="AL31" s="88" t="str">
        <f>+IF('EV ADM FINANCIERA'!F31="X",'EV ADM FINANCIERA'!$F$8,IF('EV ADM FINANCIERA'!G31="X",'EV ADM FINANCIERA'!$G$8,IF('EV ADM FINANCIERA'!H31="X",'EV ADM FINANCIERA'!$H$8,"")))</f>
        <v/>
      </c>
      <c r="AM31" s="88" t="str">
        <f>+IF('EV ADM FINANCIERA'!I31="X",'EV ADM FINANCIERA'!$F$8,IF('EV ADM FINANCIERA'!J31="X",'EV ADM FINANCIERA'!$G$8,IF('EV ADM FINANCIERA'!K31="X",'EV ADM FINANCIERA'!$H$8,"")))</f>
        <v/>
      </c>
      <c r="AN31" s="88" t="str">
        <f>+IF('EV ADM FINANCIERA'!L31="X",'EV ADM FINANCIERA'!$F$8,IF('EV ADM FINANCIERA'!M31="X",'EV ADM FINANCIERA'!$G$8,IF('EV ADM FINANCIERA'!N31="X",'EV ADM FINANCIERA'!$H$8,"")))</f>
        <v/>
      </c>
      <c r="AO31" s="88" t="str">
        <f>+IF('EV ADM FINANCIERA'!O31="X",'EV ADM FINANCIERA'!$O$8,IF('EV ADM FINANCIERA'!P31="X",'EV ADM FINANCIERA'!$P$8,""))</f>
        <v/>
      </c>
    </row>
    <row r="32" spans="1:41" s="50" customFormat="1" ht="15" customHeight="1" x14ac:dyDescent="0.2">
      <c r="A32" s="29">
        <f>'RESUMEN REGION'!B40</f>
        <v>0</v>
      </c>
      <c r="B32" s="29">
        <f>'RESUMEN REGION'!C40</f>
        <v>0</v>
      </c>
      <c r="C32" s="29">
        <f>'RESUMEN REGION'!D40</f>
        <v>0</v>
      </c>
      <c r="D32" s="30">
        <f>'RESUMEN REGION'!F40</f>
        <v>0</v>
      </c>
      <c r="E32" s="31" t="str">
        <f t="shared" si="7"/>
        <v/>
      </c>
      <c r="F32" s="37"/>
      <c r="G32" s="38"/>
      <c r="H32" s="39"/>
      <c r="I32" s="37"/>
      <c r="J32" s="38"/>
      <c r="K32" s="39"/>
      <c r="L32" s="37"/>
      <c r="M32" s="38"/>
      <c r="N32" s="39"/>
      <c r="O32" s="43"/>
      <c r="P32" s="41"/>
      <c r="Q32" s="37"/>
      <c r="R32" s="38"/>
      <c r="S32" s="38"/>
      <c r="T32" s="38"/>
      <c r="U32" s="41"/>
      <c r="V32" s="42"/>
      <c r="X32" s="51" t="str">
        <f t="shared" si="8"/>
        <v/>
      </c>
      <c r="Y32" s="51" t="str">
        <f t="shared" si="9"/>
        <v/>
      </c>
      <c r="Z32" s="51" t="str">
        <f t="shared" si="10"/>
        <v/>
      </c>
      <c r="AA32" s="52" t="str">
        <f t="shared" si="11"/>
        <v/>
      </c>
      <c r="AB32" s="53" t="str">
        <f t="shared" si="12"/>
        <v/>
      </c>
      <c r="AC32" s="53"/>
      <c r="AD32" s="53"/>
      <c r="AE32" s="53"/>
      <c r="AF32" s="53"/>
      <c r="AG32" s="53"/>
      <c r="AH32" s="53"/>
      <c r="AI32" s="53"/>
      <c r="AJ32" s="53"/>
      <c r="AK32" s="53"/>
      <c r="AL32" s="88" t="str">
        <f>+IF('EV ADM FINANCIERA'!F32="X",'EV ADM FINANCIERA'!$F$8,IF('EV ADM FINANCIERA'!G32="X",'EV ADM FINANCIERA'!$G$8,IF('EV ADM FINANCIERA'!H32="X",'EV ADM FINANCIERA'!$H$8,"")))</f>
        <v/>
      </c>
      <c r="AM32" s="88" t="str">
        <f>+IF('EV ADM FINANCIERA'!I32="X",'EV ADM FINANCIERA'!$F$8,IF('EV ADM FINANCIERA'!J32="X",'EV ADM FINANCIERA'!$G$8,IF('EV ADM FINANCIERA'!K32="X",'EV ADM FINANCIERA'!$H$8,"")))</f>
        <v/>
      </c>
      <c r="AN32" s="88" t="str">
        <f>+IF('EV ADM FINANCIERA'!L32="X",'EV ADM FINANCIERA'!$F$8,IF('EV ADM FINANCIERA'!M32="X",'EV ADM FINANCIERA'!$G$8,IF('EV ADM FINANCIERA'!N32="X",'EV ADM FINANCIERA'!$H$8,"")))</f>
        <v/>
      </c>
      <c r="AO32" s="88" t="str">
        <f>+IF('EV ADM FINANCIERA'!O32="X",'EV ADM FINANCIERA'!$O$8,IF('EV ADM FINANCIERA'!P32="X",'EV ADM FINANCIERA'!$P$8,""))</f>
        <v/>
      </c>
    </row>
    <row r="33" spans="1:41" s="50" customFormat="1" ht="15" customHeight="1" x14ac:dyDescent="0.2">
      <c r="A33" s="29">
        <f>'RESUMEN REGION'!B41</f>
        <v>0</v>
      </c>
      <c r="B33" s="29">
        <f>'RESUMEN REGION'!C41</f>
        <v>0</v>
      </c>
      <c r="C33" s="29">
        <f>'RESUMEN REGION'!D41</f>
        <v>0</v>
      </c>
      <c r="D33" s="30">
        <f>'RESUMEN REGION'!F41</f>
        <v>0</v>
      </c>
      <c r="E33" s="31" t="str">
        <f t="shared" si="7"/>
        <v/>
      </c>
      <c r="F33" s="37"/>
      <c r="G33" s="38"/>
      <c r="H33" s="39"/>
      <c r="I33" s="37"/>
      <c r="J33" s="38"/>
      <c r="K33" s="39"/>
      <c r="L33" s="37"/>
      <c r="M33" s="38"/>
      <c r="N33" s="39"/>
      <c r="O33" s="43"/>
      <c r="P33" s="41"/>
      <c r="Q33" s="37"/>
      <c r="R33" s="38"/>
      <c r="S33" s="38"/>
      <c r="T33" s="38"/>
      <c r="U33" s="41"/>
      <c r="V33" s="42"/>
      <c r="X33" s="51" t="str">
        <f t="shared" si="8"/>
        <v/>
      </c>
      <c r="Y33" s="51" t="str">
        <f t="shared" si="9"/>
        <v/>
      </c>
      <c r="Z33" s="51" t="str">
        <f t="shared" si="10"/>
        <v/>
      </c>
      <c r="AA33" s="52" t="str">
        <f t="shared" si="11"/>
        <v/>
      </c>
      <c r="AB33" s="53" t="str">
        <f t="shared" si="12"/>
        <v/>
      </c>
      <c r="AC33" s="53"/>
      <c r="AD33" s="53"/>
      <c r="AE33" s="53"/>
      <c r="AF33" s="53"/>
      <c r="AG33" s="53"/>
      <c r="AH33" s="53"/>
      <c r="AI33" s="53"/>
      <c r="AJ33" s="53"/>
      <c r="AK33" s="53"/>
      <c r="AL33" s="88" t="str">
        <f>+IF('EV ADM FINANCIERA'!F33="X",'EV ADM FINANCIERA'!$F$8,IF('EV ADM FINANCIERA'!G33="X",'EV ADM FINANCIERA'!$G$8,IF('EV ADM FINANCIERA'!H33="X",'EV ADM FINANCIERA'!$H$8,"")))</f>
        <v/>
      </c>
      <c r="AM33" s="88" t="str">
        <f>+IF('EV ADM FINANCIERA'!I33="X",'EV ADM FINANCIERA'!$F$8,IF('EV ADM FINANCIERA'!J33="X",'EV ADM FINANCIERA'!$G$8,IF('EV ADM FINANCIERA'!K33="X",'EV ADM FINANCIERA'!$H$8,"")))</f>
        <v/>
      </c>
      <c r="AN33" s="88" t="str">
        <f>+IF('EV ADM FINANCIERA'!L33="X",'EV ADM FINANCIERA'!$F$8,IF('EV ADM FINANCIERA'!M33="X",'EV ADM FINANCIERA'!$G$8,IF('EV ADM FINANCIERA'!N33="X",'EV ADM FINANCIERA'!$H$8,"")))</f>
        <v/>
      </c>
      <c r="AO33" s="88" t="str">
        <f>+IF('EV ADM FINANCIERA'!O33="X",'EV ADM FINANCIERA'!$O$8,IF('EV ADM FINANCIERA'!P33="X",'EV ADM FINANCIERA'!$P$8,""))</f>
        <v/>
      </c>
    </row>
    <row r="34" spans="1:41" s="50" customFormat="1" ht="15" customHeight="1" x14ac:dyDescent="0.2">
      <c r="A34" s="29">
        <f>'RESUMEN REGION'!B42</f>
        <v>0</v>
      </c>
      <c r="B34" s="29">
        <f>'RESUMEN REGION'!C42</f>
        <v>0</v>
      </c>
      <c r="C34" s="29">
        <f>'RESUMEN REGION'!D42</f>
        <v>0</v>
      </c>
      <c r="D34" s="30">
        <f>'RESUMEN REGION'!F42</f>
        <v>0</v>
      </c>
      <c r="E34" s="31" t="str">
        <f t="shared" si="7"/>
        <v/>
      </c>
      <c r="F34" s="32"/>
      <c r="G34" s="33"/>
      <c r="H34" s="34"/>
      <c r="I34" s="32"/>
      <c r="J34" s="33"/>
      <c r="K34" s="34"/>
      <c r="L34" s="32"/>
      <c r="M34" s="33"/>
      <c r="N34" s="34"/>
      <c r="O34" s="35"/>
      <c r="P34" s="36"/>
      <c r="Q34" s="37"/>
      <c r="R34" s="38"/>
      <c r="S34" s="38"/>
      <c r="T34" s="38"/>
      <c r="U34" s="41"/>
      <c r="V34" s="42"/>
      <c r="X34" s="51" t="str">
        <f t="shared" si="8"/>
        <v/>
      </c>
      <c r="Y34" s="51" t="str">
        <f t="shared" si="9"/>
        <v/>
      </c>
      <c r="Z34" s="51" t="str">
        <f t="shared" si="10"/>
        <v/>
      </c>
      <c r="AA34" s="52" t="str">
        <f t="shared" si="11"/>
        <v/>
      </c>
      <c r="AB34" s="53" t="str">
        <f t="shared" si="12"/>
        <v/>
      </c>
      <c r="AC34" s="53"/>
      <c r="AD34" s="53"/>
      <c r="AE34" s="53"/>
      <c r="AF34" s="53"/>
      <c r="AG34" s="53"/>
      <c r="AH34" s="53"/>
      <c r="AI34" s="53"/>
      <c r="AJ34" s="53"/>
      <c r="AK34" s="53"/>
      <c r="AL34" s="88" t="str">
        <f>+IF('EV ADM FINANCIERA'!F34="X",'EV ADM FINANCIERA'!$F$8,IF('EV ADM FINANCIERA'!G34="X",'EV ADM FINANCIERA'!$G$8,IF('EV ADM FINANCIERA'!H34="X",'EV ADM FINANCIERA'!$H$8,"")))</f>
        <v/>
      </c>
      <c r="AM34" s="88" t="str">
        <f>+IF('EV ADM FINANCIERA'!I34="X",'EV ADM FINANCIERA'!$F$8,IF('EV ADM FINANCIERA'!J34="X",'EV ADM FINANCIERA'!$G$8,IF('EV ADM FINANCIERA'!K34="X",'EV ADM FINANCIERA'!$H$8,"")))</f>
        <v/>
      </c>
      <c r="AN34" s="88" t="str">
        <f>+IF('EV ADM FINANCIERA'!L34="X",'EV ADM FINANCIERA'!$F$8,IF('EV ADM FINANCIERA'!M34="X",'EV ADM FINANCIERA'!$G$8,IF('EV ADM FINANCIERA'!N34="X",'EV ADM FINANCIERA'!$H$8,"")))</f>
        <v/>
      </c>
      <c r="AO34" s="88" t="str">
        <f>+IF('EV ADM FINANCIERA'!O34="X",'EV ADM FINANCIERA'!$O$8,IF('EV ADM FINANCIERA'!P34="X",'EV ADM FINANCIERA'!$P$8,""))</f>
        <v/>
      </c>
    </row>
    <row r="35" spans="1:41" s="50" customFormat="1" ht="15" customHeight="1" x14ac:dyDescent="0.2">
      <c r="A35" s="29">
        <f>'RESUMEN REGION'!B43</f>
        <v>0</v>
      </c>
      <c r="B35" s="29">
        <f>'RESUMEN REGION'!C43</f>
        <v>0</v>
      </c>
      <c r="C35" s="29">
        <f>'RESUMEN REGION'!D43</f>
        <v>0</v>
      </c>
      <c r="D35" s="30">
        <f>'RESUMEN REGION'!F43</f>
        <v>0</v>
      </c>
      <c r="E35" s="31" t="str">
        <f t="shared" si="7"/>
        <v/>
      </c>
      <c r="F35" s="37"/>
      <c r="G35" s="38"/>
      <c r="H35" s="39"/>
      <c r="I35" s="37"/>
      <c r="J35" s="38"/>
      <c r="K35" s="39"/>
      <c r="L35" s="37"/>
      <c r="M35" s="38"/>
      <c r="N35" s="39"/>
      <c r="O35" s="43"/>
      <c r="P35" s="41"/>
      <c r="Q35" s="37"/>
      <c r="R35" s="38"/>
      <c r="S35" s="38"/>
      <c r="T35" s="38"/>
      <c r="U35" s="41"/>
      <c r="V35" s="42"/>
      <c r="X35" s="51" t="str">
        <f t="shared" si="8"/>
        <v/>
      </c>
      <c r="Y35" s="51" t="str">
        <f t="shared" si="9"/>
        <v/>
      </c>
      <c r="Z35" s="51" t="str">
        <f t="shared" si="10"/>
        <v/>
      </c>
      <c r="AA35" s="52" t="str">
        <f t="shared" si="11"/>
        <v/>
      </c>
      <c r="AB35" s="53" t="str">
        <f t="shared" si="12"/>
        <v/>
      </c>
      <c r="AC35" s="53"/>
      <c r="AD35" s="53"/>
      <c r="AE35" s="53"/>
      <c r="AF35" s="53"/>
      <c r="AG35" s="53"/>
      <c r="AH35" s="53"/>
      <c r="AI35" s="53"/>
      <c r="AJ35" s="53"/>
      <c r="AK35" s="53"/>
      <c r="AL35" s="88" t="str">
        <f>+IF('EV ADM FINANCIERA'!F35="X",'EV ADM FINANCIERA'!$F$8,IF('EV ADM FINANCIERA'!G35="X",'EV ADM FINANCIERA'!$G$8,IF('EV ADM FINANCIERA'!H35="X",'EV ADM FINANCIERA'!$H$8,"")))</f>
        <v/>
      </c>
      <c r="AM35" s="88" t="str">
        <f>+IF('EV ADM FINANCIERA'!I35="X",'EV ADM FINANCIERA'!$F$8,IF('EV ADM FINANCIERA'!J35="X",'EV ADM FINANCIERA'!$G$8,IF('EV ADM FINANCIERA'!K35="X",'EV ADM FINANCIERA'!$H$8,"")))</f>
        <v/>
      </c>
      <c r="AN35" s="88" t="str">
        <f>+IF('EV ADM FINANCIERA'!L35="X",'EV ADM FINANCIERA'!$F$8,IF('EV ADM FINANCIERA'!M35="X",'EV ADM FINANCIERA'!$G$8,IF('EV ADM FINANCIERA'!N35="X",'EV ADM FINANCIERA'!$H$8,"")))</f>
        <v/>
      </c>
      <c r="AO35" s="88" t="str">
        <f>+IF('EV ADM FINANCIERA'!O35="X",'EV ADM FINANCIERA'!$O$8,IF('EV ADM FINANCIERA'!P35="X",'EV ADM FINANCIERA'!$P$8,""))</f>
        <v/>
      </c>
    </row>
    <row r="36" spans="1:41" s="50" customFormat="1" ht="15" customHeight="1" x14ac:dyDescent="0.2">
      <c r="A36" s="29">
        <f>'RESUMEN REGION'!B44</f>
        <v>0</v>
      </c>
      <c r="B36" s="29">
        <f>'RESUMEN REGION'!C44</f>
        <v>0</v>
      </c>
      <c r="C36" s="29">
        <f>'RESUMEN REGION'!D44</f>
        <v>0</v>
      </c>
      <c r="D36" s="30">
        <f>'RESUMEN REGION'!F44</f>
        <v>0</v>
      </c>
      <c r="E36" s="31" t="str">
        <f t="shared" si="7"/>
        <v/>
      </c>
      <c r="F36" s="37"/>
      <c r="G36" s="38"/>
      <c r="H36" s="39"/>
      <c r="I36" s="37"/>
      <c r="J36" s="38"/>
      <c r="K36" s="39"/>
      <c r="L36" s="37"/>
      <c r="M36" s="38"/>
      <c r="N36" s="39"/>
      <c r="O36" s="43"/>
      <c r="P36" s="41"/>
      <c r="Q36" s="37"/>
      <c r="R36" s="38"/>
      <c r="S36" s="38"/>
      <c r="T36" s="38"/>
      <c r="U36" s="41"/>
      <c r="V36" s="42"/>
      <c r="X36" s="51" t="str">
        <f t="shared" si="8"/>
        <v/>
      </c>
      <c r="Y36" s="51" t="str">
        <f t="shared" si="9"/>
        <v/>
      </c>
      <c r="Z36" s="51" t="str">
        <f t="shared" si="10"/>
        <v/>
      </c>
      <c r="AA36" s="52" t="str">
        <f t="shared" si="11"/>
        <v/>
      </c>
      <c r="AB36" s="53" t="str">
        <f t="shared" si="12"/>
        <v/>
      </c>
      <c r="AC36" s="53"/>
      <c r="AD36" s="53"/>
      <c r="AE36" s="53"/>
      <c r="AF36" s="53"/>
      <c r="AG36" s="53"/>
      <c r="AH36" s="53"/>
      <c r="AI36" s="53"/>
      <c r="AJ36" s="53"/>
      <c r="AK36" s="53"/>
      <c r="AL36" s="88" t="str">
        <f>+IF('EV ADM FINANCIERA'!F36="X",'EV ADM FINANCIERA'!$F$8,IF('EV ADM FINANCIERA'!G36="X",'EV ADM FINANCIERA'!$G$8,IF('EV ADM FINANCIERA'!H36="X",'EV ADM FINANCIERA'!$H$8,"")))</f>
        <v/>
      </c>
      <c r="AM36" s="88" t="str">
        <f>+IF('EV ADM FINANCIERA'!I36="X",'EV ADM FINANCIERA'!$F$8,IF('EV ADM FINANCIERA'!J36="X",'EV ADM FINANCIERA'!$G$8,IF('EV ADM FINANCIERA'!K36="X",'EV ADM FINANCIERA'!$H$8,"")))</f>
        <v/>
      </c>
      <c r="AN36" s="88" t="str">
        <f>+IF('EV ADM FINANCIERA'!L36="X",'EV ADM FINANCIERA'!$F$8,IF('EV ADM FINANCIERA'!M36="X",'EV ADM FINANCIERA'!$G$8,IF('EV ADM FINANCIERA'!N36="X",'EV ADM FINANCIERA'!$H$8,"")))</f>
        <v/>
      </c>
      <c r="AO36" s="88" t="str">
        <f>+IF('EV ADM FINANCIERA'!O36="X",'EV ADM FINANCIERA'!$O$8,IF('EV ADM FINANCIERA'!P36="X",'EV ADM FINANCIERA'!$P$8,""))</f>
        <v/>
      </c>
    </row>
    <row r="37" spans="1:41" s="50" customFormat="1" ht="15" customHeight="1" x14ac:dyDescent="0.2">
      <c r="A37" s="29">
        <f>'RESUMEN REGION'!B45</f>
        <v>0</v>
      </c>
      <c r="B37" s="29">
        <f>'RESUMEN REGION'!C45</f>
        <v>0</v>
      </c>
      <c r="C37" s="29">
        <f>'RESUMEN REGION'!D45</f>
        <v>0</v>
      </c>
      <c r="D37" s="30">
        <f>'RESUMEN REGION'!F45</f>
        <v>0</v>
      </c>
      <c r="E37" s="31" t="str">
        <f t="shared" si="7"/>
        <v/>
      </c>
      <c r="F37" s="37"/>
      <c r="G37" s="38"/>
      <c r="H37" s="39"/>
      <c r="I37" s="37"/>
      <c r="J37" s="38"/>
      <c r="K37" s="39"/>
      <c r="L37" s="37"/>
      <c r="M37" s="38"/>
      <c r="N37" s="39"/>
      <c r="O37" s="43"/>
      <c r="P37" s="41"/>
      <c r="Q37" s="37"/>
      <c r="R37" s="38"/>
      <c r="S37" s="38"/>
      <c r="T37" s="38"/>
      <c r="U37" s="41"/>
      <c r="V37" s="42"/>
      <c r="X37" s="51" t="str">
        <f t="shared" si="8"/>
        <v/>
      </c>
      <c r="Y37" s="51" t="str">
        <f t="shared" si="9"/>
        <v/>
      </c>
      <c r="Z37" s="51" t="str">
        <f t="shared" si="10"/>
        <v/>
      </c>
      <c r="AA37" s="52" t="str">
        <f t="shared" si="11"/>
        <v/>
      </c>
      <c r="AB37" s="53" t="str">
        <f t="shared" si="12"/>
        <v/>
      </c>
      <c r="AC37" s="53"/>
      <c r="AD37" s="53"/>
      <c r="AE37" s="53"/>
      <c r="AF37" s="53"/>
      <c r="AG37" s="53"/>
      <c r="AH37" s="53"/>
      <c r="AI37" s="53"/>
      <c r="AJ37" s="53"/>
      <c r="AK37" s="53"/>
      <c r="AL37" s="88" t="str">
        <f>+IF('EV ADM FINANCIERA'!F37="X",'EV ADM FINANCIERA'!$F$8,IF('EV ADM FINANCIERA'!G37="X",'EV ADM FINANCIERA'!$G$8,IF('EV ADM FINANCIERA'!H37="X",'EV ADM FINANCIERA'!$H$8,"")))</f>
        <v/>
      </c>
      <c r="AM37" s="88" t="str">
        <f>+IF('EV ADM FINANCIERA'!I37="X",'EV ADM FINANCIERA'!$F$8,IF('EV ADM FINANCIERA'!J37="X",'EV ADM FINANCIERA'!$G$8,IF('EV ADM FINANCIERA'!K37="X",'EV ADM FINANCIERA'!$H$8,"")))</f>
        <v/>
      </c>
      <c r="AN37" s="88" t="str">
        <f>+IF('EV ADM FINANCIERA'!L37="X",'EV ADM FINANCIERA'!$F$8,IF('EV ADM FINANCIERA'!M37="X",'EV ADM FINANCIERA'!$G$8,IF('EV ADM FINANCIERA'!N37="X",'EV ADM FINANCIERA'!$H$8,"")))</f>
        <v/>
      </c>
      <c r="AO37" s="88" t="str">
        <f>+IF('EV ADM FINANCIERA'!O37="X",'EV ADM FINANCIERA'!$O$8,IF('EV ADM FINANCIERA'!P37="X",'EV ADM FINANCIERA'!$P$8,""))</f>
        <v/>
      </c>
    </row>
    <row r="38" spans="1:41" x14ac:dyDescent="0.2">
      <c r="A38" s="3" t="s">
        <v>93</v>
      </c>
      <c r="B38" s="3" t="s">
        <v>93</v>
      </c>
      <c r="C38" s="3" t="s">
        <v>93</v>
      </c>
      <c r="D38" s="3" t="s">
        <v>93</v>
      </c>
      <c r="E38" s="3" t="s">
        <v>93</v>
      </c>
      <c r="F38" s="44" t="s">
        <v>93</v>
      </c>
      <c r="G38" s="44" t="s">
        <v>93</v>
      </c>
      <c r="H38" s="44" t="s">
        <v>93</v>
      </c>
      <c r="I38" s="44" t="s">
        <v>93</v>
      </c>
      <c r="J38" s="44" t="s">
        <v>93</v>
      </c>
      <c r="K38" s="44" t="s">
        <v>93</v>
      </c>
      <c r="L38" s="44" t="s">
        <v>93</v>
      </c>
      <c r="M38" s="44" t="s">
        <v>93</v>
      </c>
      <c r="N38" s="44" t="s">
        <v>93</v>
      </c>
      <c r="O38" s="44" t="s">
        <v>93</v>
      </c>
      <c r="P38" s="44" t="s">
        <v>93</v>
      </c>
      <c r="Q38" s="44" t="s">
        <v>93</v>
      </c>
      <c r="R38" s="44" t="s">
        <v>93</v>
      </c>
      <c r="S38" s="44" t="s">
        <v>93</v>
      </c>
      <c r="T38" s="44" t="s">
        <v>93</v>
      </c>
      <c r="U38" s="44" t="s">
        <v>93</v>
      </c>
      <c r="V38" s="44" t="s">
        <v>93</v>
      </c>
      <c r="AL38" s="88"/>
      <c r="AM38" s="88"/>
      <c r="AN38" s="88"/>
      <c r="AO38" s="88"/>
    </row>
    <row r="39" spans="1:41" x14ac:dyDescent="0.2">
      <c r="A39" s="577" t="s">
        <v>130</v>
      </c>
      <c r="B39" s="577"/>
      <c r="C39" s="577"/>
      <c r="D39" s="577"/>
      <c r="E39" s="577"/>
      <c r="F39" s="577"/>
      <c r="G39" s="577"/>
      <c r="H39" s="577"/>
      <c r="I39" s="577"/>
      <c r="J39" s="3"/>
      <c r="K39" s="3"/>
      <c r="L39" s="3"/>
      <c r="M39" s="3"/>
      <c r="N39" s="3"/>
      <c r="O39" s="3"/>
      <c r="P39" s="3"/>
      <c r="Q39" s="3"/>
      <c r="R39" s="3"/>
      <c r="S39" s="3"/>
      <c r="T39" s="3"/>
      <c r="U39" s="3"/>
      <c r="V39" s="3"/>
      <c r="AL39" s="88"/>
      <c r="AM39" s="88"/>
      <c r="AN39" s="88"/>
      <c r="AO39" s="88"/>
    </row>
    <row r="40" spans="1:41" ht="21.75" customHeight="1" x14ac:dyDescent="0.2">
      <c r="A40" s="577" t="s">
        <v>131</v>
      </c>
      <c r="B40" s="577"/>
      <c r="C40" s="577"/>
      <c r="D40" s="577"/>
      <c r="E40" s="577"/>
      <c r="F40" s="577"/>
      <c r="G40" s="577"/>
      <c r="H40" s="577"/>
      <c r="I40" s="577"/>
      <c r="J40" s="577"/>
      <c r="K40" s="577"/>
      <c r="L40" s="577"/>
      <c r="M40" s="577"/>
      <c r="N40" s="577"/>
      <c r="O40" s="3"/>
      <c r="P40" s="3"/>
      <c r="Q40" s="3"/>
      <c r="R40" s="3"/>
      <c r="S40" s="3"/>
      <c r="T40" s="3"/>
      <c r="U40" s="3"/>
      <c r="V40" s="3"/>
      <c r="AL40" s="88"/>
      <c r="AM40" s="88"/>
      <c r="AN40" s="88"/>
      <c r="AO40" s="88"/>
    </row>
    <row r="41" spans="1:41" x14ac:dyDescent="0.2">
      <c r="A41" s="581" t="s">
        <v>132</v>
      </c>
      <c r="B41" s="581"/>
      <c r="C41" s="581" t="s">
        <v>133</v>
      </c>
      <c r="D41" s="581"/>
      <c r="E41" s="581"/>
      <c r="F41" s="581"/>
      <c r="G41" s="581"/>
      <c r="H41" s="581"/>
      <c r="I41" s="581"/>
      <c r="J41" s="581"/>
      <c r="K41" s="581"/>
      <c r="L41" s="581"/>
      <c r="M41" s="581"/>
      <c r="N41" s="581"/>
      <c r="O41" s="3"/>
      <c r="P41" s="3"/>
      <c r="Q41" s="3"/>
      <c r="R41" s="3"/>
      <c r="S41" s="3"/>
      <c r="T41" s="3"/>
      <c r="U41" s="3"/>
      <c r="V41" s="3"/>
      <c r="AL41" s="88"/>
      <c r="AM41" s="88"/>
      <c r="AN41" s="88"/>
      <c r="AO41" s="88"/>
    </row>
    <row r="42" spans="1:41" ht="18" customHeight="1" x14ac:dyDescent="0.2">
      <c r="A42" s="570" t="s">
        <v>134</v>
      </c>
      <c r="B42" s="570"/>
      <c r="C42" s="570" t="s">
        <v>135</v>
      </c>
      <c r="D42" s="570"/>
      <c r="E42" s="570"/>
      <c r="F42" s="570"/>
      <c r="G42" s="570"/>
      <c r="H42" s="570"/>
      <c r="I42" s="570"/>
      <c r="J42" s="570"/>
      <c r="K42" s="570"/>
      <c r="L42" s="570"/>
      <c r="M42" s="570"/>
      <c r="N42" s="570"/>
      <c r="O42" s="3"/>
      <c r="P42" s="3"/>
      <c r="Q42" s="3"/>
      <c r="R42" s="3"/>
      <c r="S42" s="3"/>
      <c r="T42" s="3"/>
      <c r="U42" s="3"/>
      <c r="V42" s="3"/>
      <c r="AL42" s="88"/>
      <c r="AM42" s="88"/>
      <c r="AN42" s="88"/>
      <c r="AO42" s="88"/>
    </row>
    <row r="43" spans="1:41" ht="26.25" customHeight="1" x14ac:dyDescent="0.2">
      <c r="A43" s="570" t="s">
        <v>136</v>
      </c>
      <c r="B43" s="570"/>
      <c r="C43" s="570" t="s">
        <v>137</v>
      </c>
      <c r="D43" s="570"/>
      <c r="E43" s="570"/>
      <c r="F43" s="570"/>
      <c r="G43" s="570"/>
      <c r="H43" s="570"/>
      <c r="I43" s="570"/>
      <c r="J43" s="570"/>
      <c r="K43" s="570"/>
      <c r="L43" s="570"/>
      <c r="M43" s="570"/>
      <c r="N43" s="570"/>
      <c r="O43" s="3"/>
      <c r="P43" s="3"/>
      <c r="Q43" s="3"/>
      <c r="R43" s="3"/>
      <c r="S43" s="3"/>
      <c r="T43" s="3"/>
      <c r="U43" s="3"/>
      <c r="V43" s="3"/>
      <c r="AL43" s="88"/>
      <c r="AM43" s="88"/>
      <c r="AN43" s="88"/>
      <c r="AO43" s="88"/>
    </row>
    <row r="44" spans="1:41" ht="36" customHeight="1" x14ac:dyDescent="0.2">
      <c r="A44" s="570" t="s">
        <v>138</v>
      </c>
      <c r="B44" s="570"/>
      <c r="C44" s="570" t="s">
        <v>139</v>
      </c>
      <c r="D44" s="570"/>
      <c r="E44" s="570"/>
      <c r="F44" s="570"/>
      <c r="G44" s="570"/>
      <c r="H44" s="570"/>
      <c r="I44" s="570"/>
      <c r="J44" s="570"/>
      <c r="K44" s="570"/>
      <c r="L44" s="570"/>
      <c r="M44" s="570"/>
      <c r="N44" s="570"/>
      <c r="O44" s="3"/>
      <c r="P44" s="3"/>
      <c r="Q44" s="3"/>
      <c r="R44" s="3"/>
      <c r="S44" s="3"/>
      <c r="T44" s="3"/>
      <c r="U44" s="3"/>
      <c r="V44" s="3"/>
      <c r="AL44" s="88"/>
      <c r="AM44" s="88"/>
      <c r="AN44" s="88"/>
      <c r="AO44" s="88"/>
    </row>
    <row r="45" spans="1:41" ht="12.75" hidden="1" customHeight="1" x14ac:dyDescent="0.2">
      <c r="AL45" s="88"/>
      <c r="AM45" s="88"/>
      <c r="AN45" s="88"/>
      <c r="AO45" s="88"/>
    </row>
    <row r="46" spans="1:41" ht="12.75" hidden="1" customHeight="1" x14ac:dyDescent="0.2">
      <c r="AL46" s="88"/>
      <c r="AM46" s="88"/>
      <c r="AN46" s="88"/>
      <c r="AO46" s="88"/>
    </row>
    <row r="47" spans="1:41" hidden="1" x14ac:dyDescent="0.2">
      <c r="AL47" s="88"/>
      <c r="AM47" s="88"/>
      <c r="AN47" s="88"/>
      <c r="AO47" s="88"/>
    </row>
    <row r="48" spans="1:41" hidden="1" x14ac:dyDescent="0.2">
      <c r="AL48" s="88"/>
      <c r="AM48" s="88"/>
      <c r="AN48" s="88"/>
      <c r="AO48" s="88"/>
    </row>
    <row r="49" spans="38:41" hidden="1" x14ac:dyDescent="0.2">
      <c r="AL49" s="88"/>
      <c r="AM49" s="88"/>
      <c r="AN49" s="88"/>
      <c r="AO49" s="88"/>
    </row>
    <row r="50" spans="38:41" hidden="1" x14ac:dyDescent="0.2">
      <c r="AL50" s="88"/>
      <c r="AM50" s="88"/>
      <c r="AN50" s="88"/>
      <c r="AO50" s="88"/>
    </row>
    <row r="51" spans="38:41" hidden="1" x14ac:dyDescent="0.2">
      <c r="AL51" s="88"/>
      <c r="AM51" s="88"/>
      <c r="AN51" s="88"/>
      <c r="AO51" s="88"/>
    </row>
    <row r="52" spans="38:41" hidden="1" x14ac:dyDescent="0.2">
      <c r="AL52" s="88"/>
      <c r="AM52" s="88"/>
      <c r="AN52" s="88"/>
      <c r="AO52" s="88"/>
    </row>
    <row r="53" spans="38:41" hidden="1" x14ac:dyDescent="0.2">
      <c r="AL53" s="88"/>
      <c r="AM53" s="88"/>
      <c r="AN53" s="88"/>
      <c r="AO53" s="88"/>
    </row>
    <row r="54" spans="38:41" hidden="1" x14ac:dyDescent="0.2">
      <c r="AL54" s="88"/>
      <c r="AM54" s="88"/>
      <c r="AN54" s="88"/>
      <c r="AO54" s="88"/>
    </row>
    <row r="55" spans="38:41" hidden="1" x14ac:dyDescent="0.2">
      <c r="AL55" s="88"/>
      <c r="AM55" s="88"/>
      <c r="AN55" s="88"/>
      <c r="AO55" s="88"/>
    </row>
    <row r="56" spans="38:41" hidden="1" x14ac:dyDescent="0.2">
      <c r="AL56" s="88"/>
      <c r="AM56" s="88"/>
      <c r="AN56" s="88"/>
      <c r="AO56" s="88"/>
    </row>
    <row r="57" spans="38:41" hidden="1" x14ac:dyDescent="0.2">
      <c r="AL57" s="88"/>
      <c r="AM57" s="88"/>
      <c r="AN57" s="88"/>
      <c r="AO57" s="88"/>
    </row>
    <row r="58" spans="38:41" hidden="1" x14ac:dyDescent="0.2">
      <c r="AL58" s="88"/>
      <c r="AM58" s="88"/>
      <c r="AN58" s="88"/>
      <c r="AO58" s="88"/>
    </row>
    <row r="59" spans="38:41" hidden="1" x14ac:dyDescent="0.2">
      <c r="AL59" s="88"/>
      <c r="AM59" s="88"/>
      <c r="AN59" s="88"/>
      <c r="AO59" s="88"/>
    </row>
    <row r="60" spans="38:41" hidden="1" x14ac:dyDescent="0.2">
      <c r="AL60" s="88"/>
      <c r="AM60" s="88"/>
      <c r="AN60" s="88"/>
      <c r="AO60" s="88"/>
    </row>
    <row r="61" spans="38:41" hidden="1" x14ac:dyDescent="0.2">
      <c r="AL61" s="88"/>
      <c r="AM61" s="88"/>
      <c r="AN61" s="88"/>
      <c r="AO61" s="88"/>
    </row>
    <row r="62" spans="38:41" hidden="1" x14ac:dyDescent="0.2">
      <c r="AL62" s="88"/>
      <c r="AM62" s="88"/>
      <c r="AN62" s="88"/>
      <c r="AO62" s="88"/>
    </row>
    <row r="63" spans="38:41" hidden="1" x14ac:dyDescent="0.2">
      <c r="AL63" s="88"/>
      <c r="AM63" s="88"/>
      <c r="AN63" s="88"/>
      <c r="AO63" s="88"/>
    </row>
  </sheetData>
  <sheetProtection algorithmName="SHA-512" hashValue="qJ2OxKDvLvZVB9Y91R+7SFLekStCm554C83CStY0FvxlTK1Fe8JxTK4EwKpXL0LPKHetOE/U2lDTMBeDbusJOw==" saltValue="xLXGHx8GYxMOm+uWBiayWA==" spinCount="100000" sheet="1" formatCells="0" formatColumns="0" formatRows="0" autoFilter="0"/>
  <mergeCells count="29">
    <mergeCell ref="L7:N7"/>
    <mergeCell ref="F6:U6"/>
    <mergeCell ref="A1:U1"/>
    <mergeCell ref="A2:T2"/>
    <mergeCell ref="I4:M4"/>
    <mergeCell ref="N4:U4"/>
    <mergeCell ref="F5:U5"/>
    <mergeCell ref="A43:B43"/>
    <mergeCell ref="C43:N43"/>
    <mergeCell ref="A44:B44"/>
    <mergeCell ref="C44:N44"/>
    <mergeCell ref="V7:V8"/>
    <mergeCell ref="C9:D9"/>
    <mergeCell ref="C10:D10"/>
    <mergeCell ref="A39:I39"/>
    <mergeCell ref="A40:N40"/>
    <mergeCell ref="O7:P7"/>
    <mergeCell ref="Q7:U7"/>
    <mergeCell ref="A41:B41"/>
    <mergeCell ref="C41:N41"/>
    <mergeCell ref="C7:E7"/>
    <mergeCell ref="F7:H7"/>
    <mergeCell ref="I7:K7"/>
    <mergeCell ref="AL8:AL10"/>
    <mergeCell ref="AM8:AM10"/>
    <mergeCell ref="AN8:AN10"/>
    <mergeCell ref="AO8:AO10"/>
    <mergeCell ref="A42:B42"/>
    <mergeCell ref="C42:N42"/>
  </mergeCells>
  <conditionalFormatting sqref="B8:D8">
    <cfRule type="cellIs" dxfId="115" priority="38" stopIfTrue="1" operator="equal">
      <formula>0</formula>
    </cfRule>
  </conditionalFormatting>
  <conditionalFormatting sqref="E11:E37">
    <cfRule type="cellIs" dxfId="114" priority="39" stopIfTrue="1" operator="equal">
      <formula>$F$8</formula>
    </cfRule>
    <cfRule type="cellIs" dxfId="113" priority="40" stopIfTrue="1" operator="equal">
      <formula>$H$8</formula>
    </cfRule>
  </conditionalFormatting>
  <conditionalFormatting sqref="F4">
    <cfRule type="cellIs" dxfId="112" priority="29" stopIfTrue="1" operator="equal">
      <formula>"X"</formula>
    </cfRule>
    <cfRule type="cellIs" dxfId="111" priority="30" stopIfTrue="1" operator="equal">
      <formula>0</formula>
    </cfRule>
  </conditionalFormatting>
  <conditionalFormatting sqref="F9:N9">
    <cfRule type="cellIs" dxfId="110" priority="36" stopIfTrue="1" operator="equal">
      <formula>$X$9</formula>
    </cfRule>
  </conditionalFormatting>
  <conditionalFormatting sqref="F9:P10 I4 B4:B6 D6 X9:Z9 A9:B10 Q10:U10 A11:E37">
    <cfRule type="cellIs" dxfId="109" priority="37" stopIfTrue="1" operator="equal">
      <formula>0</formula>
    </cfRule>
  </conditionalFormatting>
  <conditionalFormatting sqref="F11:U37">
    <cfRule type="cellIs" dxfId="108" priority="1" stopIfTrue="1" operator="equal">
      <formula>"x"</formula>
    </cfRule>
  </conditionalFormatting>
  <conditionalFormatting sqref="F11:V37">
    <cfRule type="containsBlanks" dxfId="107" priority="2">
      <formula>LEN(TRIM(F11))=0</formula>
    </cfRule>
  </conditionalFormatting>
  <conditionalFormatting sqref="H4">
    <cfRule type="cellIs" dxfId="106" priority="31" stopIfTrue="1" operator="equal">
      <formula>"X"</formula>
    </cfRule>
    <cfRule type="cellIs" dxfId="105" priority="32" stopIfTrue="1" operator="equal">
      <formula>0</formula>
    </cfRule>
  </conditionalFormatting>
  <conditionalFormatting sqref="N4 C4:C5">
    <cfRule type="cellIs" dxfId="104" priority="34" stopIfTrue="1" operator="equal">
      <formula>"X"</formula>
    </cfRule>
    <cfRule type="cellIs" dxfId="103" priority="35" stopIfTrue="1" operator="equal">
      <formula>0</formula>
    </cfRule>
  </conditionalFormatting>
  <dataValidations count="2">
    <dataValidation type="list" allowBlank="1" showDropDown="1" showInputMessage="1" showErrorMessage="1" errorTitle="DATO ERRÓNEO" error="INGRESAR UNA &quot;X&quot; SEGÚN RESPUESTA." sqref="F11:U37" xr:uid="{00000000-0002-0000-0200-000000000000}">
      <formula1>$AC$7</formula1>
    </dataValidation>
    <dataValidation allowBlank="1" showDropDown="1" showInputMessage="1" showErrorMessage="1" errorTitle="DATO ERRÓNEO" error="MARCAR CON UNA &quot;X&quot; EN OPCIÓN QUE CORRESPONDA" sqref="N4 C4:C5 H4 F4" xr:uid="{00000000-0002-0000-0200-000001000000}"/>
  </dataValidations>
  <pageMargins left="0" right="0" top="0" bottom="0" header="0.15748031496062992" footer="0"/>
  <pageSetup paperSize="9" scale="85" orientation="landscape" horizontalDpi="4294967292" r:id="rId1"/>
  <headerFooter alignWithMargins="0">
    <oddHeader>&amp;L&amp;F&amp;R&amp;A</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W62"/>
  <sheetViews>
    <sheetView showGridLines="0" topLeftCell="A12" zoomScaleNormal="100" workbookViewId="0">
      <selection activeCell="H17" sqref="H17"/>
    </sheetView>
  </sheetViews>
  <sheetFormatPr baseColWidth="10" defaultColWidth="0" defaultRowHeight="12.75" zeroHeight="1" x14ac:dyDescent="0.2"/>
  <cols>
    <col min="1" max="1" width="5.140625" style="62" customWidth="1"/>
    <col min="2" max="2" width="17.42578125" style="62" customWidth="1"/>
    <col min="3" max="3" width="32.7109375" style="62" customWidth="1"/>
    <col min="4" max="4" width="7.42578125" style="62" customWidth="1"/>
    <col min="5" max="6" width="7.7109375" style="62" customWidth="1"/>
    <col min="7" max="7" width="6.42578125" style="62" customWidth="1"/>
    <col min="8" max="8" width="7.42578125" style="62" customWidth="1"/>
    <col min="9" max="9" width="6.42578125" style="62" customWidth="1"/>
    <col min="10" max="11" width="10.42578125" style="62" customWidth="1"/>
    <col min="12" max="12" width="14.42578125" style="62" customWidth="1"/>
    <col min="13" max="13" width="13.42578125" style="62" customWidth="1"/>
    <col min="14" max="14" width="13" style="62" customWidth="1"/>
    <col min="15" max="15" width="11.7109375" style="62" customWidth="1"/>
    <col min="16" max="17" width="10.42578125" style="62" customWidth="1"/>
    <col min="18" max="21" width="10.42578125" style="59" customWidth="1"/>
    <col min="22" max="22" width="33.28515625" style="62" customWidth="1"/>
    <col min="23" max="23" width="11.42578125" style="62" customWidth="1"/>
    <col min="24" max="24" width="7.42578125" style="62" hidden="1" customWidth="1"/>
    <col min="25" max="26" width="11.42578125" style="62" hidden="1" customWidth="1"/>
    <col min="27" max="27" width="3.28515625" style="62" hidden="1" customWidth="1"/>
    <col min="28" max="28" width="12.42578125" style="62" hidden="1" customWidth="1"/>
    <col min="29" max="29" width="3.42578125" style="62" hidden="1" customWidth="1"/>
    <col min="30" max="37" width="2.28515625" style="62" hidden="1" customWidth="1"/>
    <col min="38" max="16384" width="11.42578125" style="62" hidden="1"/>
  </cols>
  <sheetData>
    <row r="1" spans="1:49" s="59" customFormat="1" ht="21.6" hidden="1" customHeight="1" x14ac:dyDescent="0.2">
      <c r="B1" s="59">
        <v>1</v>
      </c>
      <c r="C1" s="59">
        <v>2</v>
      </c>
      <c r="D1" s="59">
        <v>3</v>
      </c>
      <c r="E1" s="59">
        <v>4</v>
      </c>
      <c r="F1" s="59">
        <v>5</v>
      </c>
      <c r="G1" s="59">
        <v>6</v>
      </c>
      <c r="H1" s="59">
        <v>7</v>
      </c>
      <c r="I1" s="59">
        <v>8</v>
      </c>
      <c r="J1" s="59">
        <v>9</v>
      </c>
      <c r="K1" s="59">
        <v>10</v>
      </c>
      <c r="L1" s="59">
        <v>11</v>
      </c>
      <c r="M1" s="59">
        <v>12</v>
      </c>
      <c r="N1" s="59">
        <v>13</v>
      </c>
      <c r="O1" s="59">
        <v>14</v>
      </c>
      <c r="P1" s="59">
        <v>15</v>
      </c>
      <c r="Q1" s="59">
        <v>16</v>
      </c>
      <c r="R1" s="59">
        <v>17</v>
      </c>
      <c r="S1" s="59">
        <v>18</v>
      </c>
      <c r="T1" s="59">
        <v>19</v>
      </c>
      <c r="U1" s="59">
        <v>20</v>
      </c>
      <c r="V1" s="59">
        <v>21</v>
      </c>
    </row>
    <row r="2" spans="1:49" s="59" customFormat="1" ht="43.5" customHeight="1" x14ac:dyDescent="0.2">
      <c r="A2" s="645" t="s">
        <v>140</v>
      </c>
      <c r="B2" s="646"/>
      <c r="C2" s="646"/>
      <c r="D2" s="646"/>
      <c r="E2" s="646"/>
      <c r="F2" s="646"/>
      <c r="G2" s="646"/>
      <c r="H2" s="646"/>
      <c r="I2" s="646"/>
      <c r="J2" s="646"/>
      <c r="K2" s="646"/>
      <c r="L2" s="646"/>
      <c r="M2" s="646"/>
      <c r="N2" s="646"/>
      <c r="O2" s="646"/>
      <c r="P2" s="646"/>
      <c r="Q2" s="60"/>
      <c r="V2" s="61"/>
      <c r="W2" s="62"/>
      <c r="X2" s="62"/>
    </row>
    <row r="3" spans="1:49" s="61" customFormat="1" ht="18.75" customHeight="1" x14ac:dyDescent="0.2">
      <c r="A3" s="63" t="s">
        <v>141</v>
      </c>
      <c r="B3" s="63"/>
      <c r="C3" s="63"/>
      <c r="D3" s="63"/>
      <c r="E3" s="63"/>
      <c r="F3" s="63"/>
      <c r="G3" s="63"/>
      <c r="H3" s="63"/>
      <c r="I3" s="63"/>
      <c r="J3" s="63"/>
      <c r="K3" s="63"/>
      <c r="L3" s="63"/>
      <c r="M3" s="63"/>
      <c r="N3" s="63"/>
      <c r="O3" s="63"/>
      <c r="P3" s="63"/>
      <c r="Q3" s="63"/>
      <c r="R3" s="64"/>
      <c r="S3" s="64"/>
      <c r="T3" s="64"/>
      <c r="U3" s="64"/>
      <c r="W3" s="61" t="s">
        <v>93</v>
      </c>
    </row>
    <row r="4" spans="1:49" s="64" customFormat="1" ht="30" customHeight="1" x14ac:dyDescent="0.2">
      <c r="B4" s="309" t="s">
        <v>142</v>
      </c>
      <c r="C4" s="647"/>
      <c r="D4" s="648"/>
      <c r="E4" s="648"/>
      <c r="F4" s="649"/>
      <c r="G4" s="425"/>
      <c r="H4" s="425"/>
      <c r="I4" s="425"/>
      <c r="J4" s="425"/>
      <c r="K4" s="444"/>
      <c r="L4" s="445">
        <v>4</v>
      </c>
      <c r="M4" s="65">
        <v>37</v>
      </c>
      <c r="N4" s="65">
        <v>38</v>
      </c>
      <c r="O4" s="65">
        <v>39</v>
      </c>
      <c r="P4" s="65">
        <v>40</v>
      </c>
      <c r="Q4" s="65"/>
      <c r="R4" s="65">
        <v>64</v>
      </c>
      <c r="X4" s="66" t="s">
        <v>143</v>
      </c>
      <c r="Y4" s="67" t="s">
        <v>144</v>
      </c>
    </row>
    <row r="5" spans="1:49" s="64" customFormat="1" ht="17.25" customHeight="1" x14ac:dyDescent="0.2">
      <c r="A5" s="61"/>
      <c r="B5" s="283" t="s">
        <v>101</v>
      </c>
      <c r="C5" s="656">
        <f>+$A$17</f>
        <v>0</v>
      </c>
      <c r="D5" s="657"/>
      <c r="E5" s="657"/>
      <c r="F5" s="657"/>
      <c r="G5" s="446"/>
      <c r="H5" s="446"/>
      <c r="I5" s="446"/>
      <c r="J5" s="446"/>
      <c r="K5" s="447" t="s">
        <v>145</v>
      </c>
      <c r="L5" s="442"/>
      <c r="M5" s="61"/>
      <c r="N5" s="61"/>
      <c r="O5" s="61"/>
      <c r="P5" s="61"/>
      <c r="Q5" s="61"/>
      <c r="X5" s="66" t="s">
        <v>146</v>
      </c>
      <c r="Y5" s="67" t="s">
        <v>147</v>
      </c>
    </row>
    <row r="6" spans="1:49" s="61" customFormat="1" ht="17.25" customHeight="1" x14ac:dyDescent="0.2">
      <c r="B6" s="283" t="s">
        <v>104</v>
      </c>
      <c r="C6" s="284">
        <f ca="1">+NOW()</f>
        <v>45979.675029282407</v>
      </c>
      <c r="D6" s="425"/>
      <c r="E6" s="425"/>
      <c r="F6" s="425"/>
      <c r="G6" s="425"/>
      <c r="H6" s="425"/>
      <c r="I6" s="425"/>
      <c r="J6" s="425"/>
      <c r="K6" s="447" t="s">
        <v>148</v>
      </c>
      <c r="L6" s="443" t="s">
        <v>115</v>
      </c>
      <c r="R6" s="64"/>
      <c r="S6" s="64"/>
      <c r="T6" s="64"/>
      <c r="U6" s="64"/>
      <c r="X6" s="66" t="s">
        <v>149</v>
      </c>
      <c r="Y6" s="67" t="s">
        <v>150</v>
      </c>
      <c r="AQ6" s="64" t="s">
        <v>151</v>
      </c>
    </row>
    <row r="7" spans="1:49" s="61" customFormat="1" ht="17.25" customHeight="1" x14ac:dyDescent="0.2">
      <c r="E7" s="305"/>
      <c r="F7" s="305"/>
      <c r="G7" s="306"/>
      <c r="H7" s="306"/>
      <c r="I7" s="305"/>
      <c r="J7" s="305"/>
      <c r="K7" s="307"/>
      <c r="L7" s="305"/>
      <c r="M7" s="305"/>
      <c r="N7" s="308"/>
      <c r="O7" s="305"/>
      <c r="P7" s="305"/>
      <c r="Q7" s="305"/>
      <c r="R7" s="64"/>
      <c r="S7" s="64"/>
      <c r="T7" s="64"/>
      <c r="U7" s="64"/>
      <c r="X7" s="66" t="s">
        <v>152</v>
      </c>
      <c r="Y7" s="69" t="s">
        <v>153</v>
      </c>
      <c r="AQ7" s="297"/>
      <c r="AR7" s="297"/>
    </row>
    <row r="8" spans="1:49" s="64" customFormat="1" ht="17.25" customHeight="1" thickBot="1" x14ac:dyDescent="0.25">
      <c r="A8" s="59"/>
      <c r="D8" s="298" t="s">
        <v>148</v>
      </c>
      <c r="E8" s="299">
        <v>0.6</v>
      </c>
      <c r="F8" s="300"/>
      <c r="G8" s="300"/>
      <c r="H8" s="300"/>
      <c r="I8" s="300"/>
      <c r="J8" s="300"/>
      <c r="K8" s="300"/>
      <c r="L8" s="301">
        <v>0.3</v>
      </c>
      <c r="M8" s="302"/>
      <c r="N8" s="302"/>
      <c r="O8" s="302"/>
      <c r="P8" s="302"/>
      <c r="Q8" s="302"/>
      <c r="R8" s="303">
        <v>0.1</v>
      </c>
      <c r="S8" s="304"/>
      <c r="T8" s="304"/>
    </row>
    <row r="9" spans="1:49" s="61" customFormat="1" ht="31.5" customHeight="1" thickBot="1" x14ac:dyDescent="0.25">
      <c r="B9" s="68"/>
      <c r="E9" s="650" t="s">
        <v>154</v>
      </c>
      <c r="F9" s="651"/>
      <c r="G9" s="651"/>
      <c r="H9" s="651"/>
      <c r="I9" s="651"/>
      <c r="J9" s="651"/>
      <c r="K9" s="652"/>
      <c r="L9" s="653" t="s">
        <v>155</v>
      </c>
      <c r="M9" s="654"/>
      <c r="N9" s="654"/>
      <c r="O9" s="654"/>
      <c r="P9" s="654"/>
      <c r="Q9" s="655"/>
      <c r="R9" s="643" t="s">
        <v>156</v>
      </c>
      <c r="S9" s="644"/>
      <c r="T9" s="644"/>
      <c r="U9" s="644"/>
      <c r="AQ9" s="178" t="s">
        <v>157</v>
      </c>
      <c r="AR9" s="255">
        <v>1</v>
      </c>
    </row>
    <row r="10" spans="1:49" s="61" customFormat="1" ht="31.5" customHeight="1" thickBot="1" x14ac:dyDescent="0.25">
      <c r="A10" s="62"/>
      <c r="E10" s="250" t="s">
        <v>158</v>
      </c>
      <c r="F10" s="251"/>
      <c r="G10" s="251"/>
      <c r="H10" s="251"/>
      <c r="I10" s="251"/>
      <c r="J10" s="251"/>
      <c r="K10" s="252"/>
      <c r="L10" s="253" t="s">
        <v>105</v>
      </c>
      <c r="M10" s="254"/>
      <c r="N10" s="254"/>
      <c r="O10" s="254"/>
      <c r="P10" s="254"/>
      <c r="Q10" s="254"/>
      <c r="R10" s="612" t="s">
        <v>159</v>
      </c>
      <c r="S10" s="613"/>
      <c r="T10" s="613"/>
      <c r="U10" s="614" t="s">
        <v>160</v>
      </c>
      <c r="AN10" s="61" t="s">
        <v>144</v>
      </c>
      <c r="AQ10" s="178" t="s">
        <v>120</v>
      </c>
      <c r="AR10" s="255">
        <v>0.7</v>
      </c>
    </row>
    <row r="11" spans="1:49" s="61" customFormat="1" ht="27" customHeight="1" x14ac:dyDescent="0.2">
      <c r="B11" s="68"/>
      <c r="E11" s="617" t="s">
        <v>161</v>
      </c>
      <c r="F11" s="618"/>
      <c r="G11" s="621" t="s">
        <v>162</v>
      </c>
      <c r="H11" s="622"/>
      <c r="I11" s="622"/>
      <c r="J11" s="622"/>
      <c r="K11" s="625" t="s">
        <v>163</v>
      </c>
      <c r="L11" s="628" t="s">
        <v>164</v>
      </c>
      <c r="M11" s="628"/>
      <c r="N11" s="628"/>
      <c r="O11" s="628"/>
      <c r="P11" s="628"/>
      <c r="Q11" s="630" t="s">
        <v>165</v>
      </c>
      <c r="R11" s="633" t="s">
        <v>166</v>
      </c>
      <c r="S11" s="633"/>
      <c r="T11" s="635" t="s">
        <v>167</v>
      </c>
      <c r="U11" s="615"/>
      <c r="AN11" s="61" t="s">
        <v>147</v>
      </c>
      <c r="AQ11" s="178" t="s">
        <v>168</v>
      </c>
      <c r="AR11" s="255">
        <v>0.49</v>
      </c>
    </row>
    <row r="12" spans="1:49" s="61" customFormat="1" ht="75" customHeight="1" thickBot="1" x14ac:dyDescent="0.25">
      <c r="B12" s="68"/>
      <c r="D12" s="68"/>
      <c r="E12" s="619"/>
      <c r="F12" s="620"/>
      <c r="G12" s="623"/>
      <c r="H12" s="624"/>
      <c r="I12" s="624"/>
      <c r="J12" s="624"/>
      <c r="K12" s="626"/>
      <c r="L12" s="629"/>
      <c r="M12" s="629"/>
      <c r="N12" s="629"/>
      <c r="O12" s="629"/>
      <c r="P12" s="629"/>
      <c r="Q12" s="631"/>
      <c r="R12" s="634"/>
      <c r="S12" s="634"/>
      <c r="T12" s="636"/>
      <c r="U12" s="615"/>
      <c r="AA12" s="68"/>
      <c r="AB12" s="68"/>
      <c r="AC12" s="68"/>
      <c r="AD12" s="68"/>
      <c r="AE12" s="68"/>
      <c r="AF12" s="68"/>
      <c r="AG12" s="68"/>
      <c r="AH12" s="68"/>
      <c r="AI12" s="68"/>
      <c r="AJ12" s="68"/>
      <c r="AK12" s="68"/>
      <c r="AL12" s="68"/>
      <c r="AM12" s="68"/>
      <c r="AN12" s="61" t="s">
        <v>153</v>
      </c>
      <c r="AQ12" s="178" t="s">
        <v>169</v>
      </c>
      <c r="AR12" s="256">
        <v>0</v>
      </c>
    </row>
    <row r="13" spans="1:49" s="61" customFormat="1" ht="35.25" customHeight="1" thickBot="1" x14ac:dyDescent="0.25">
      <c r="A13" s="70" t="s">
        <v>107</v>
      </c>
      <c r="B13" s="282">
        <f>'RESUMEN REGION'!W6</f>
        <v>0</v>
      </c>
      <c r="E13" s="638">
        <v>0.7</v>
      </c>
      <c r="F13" s="638"/>
      <c r="G13" s="639">
        <v>0.3</v>
      </c>
      <c r="H13" s="639"/>
      <c r="I13" s="639"/>
      <c r="J13" s="639"/>
      <c r="K13" s="627"/>
      <c r="L13" s="640">
        <v>1</v>
      </c>
      <c r="M13" s="640"/>
      <c r="N13" s="640"/>
      <c r="O13" s="640"/>
      <c r="P13" s="641"/>
      <c r="Q13" s="632"/>
      <c r="R13" s="642" t="s">
        <v>170</v>
      </c>
      <c r="S13" s="642"/>
      <c r="T13" s="637"/>
      <c r="U13" s="616"/>
      <c r="V13" s="605" t="s">
        <v>114</v>
      </c>
      <c r="X13" s="179">
        <v>6</v>
      </c>
      <c r="Y13" s="179">
        <v>3</v>
      </c>
      <c r="Z13" s="179">
        <v>0</v>
      </c>
      <c r="AA13" s="179"/>
      <c r="AB13" s="179"/>
      <c r="AC13" s="179" t="s">
        <v>115</v>
      </c>
      <c r="AD13" s="179"/>
      <c r="AE13" s="179"/>
      <c r="AF13" s="179"/>
      <c r="AG13" s="179"/>
      <c r="AH13" s="179"/>
      <c r="AI13" s="179"/>
      <c r="AJ13" s="179"/>
      <c r="AK13" s="179"/>
      <c r="AN13" s="61" t="s">
        <v>150</v>
      </c>
    </row>
    <row r="14" spans="1:49" s="61" customFormat="1" ht="69" customHeight="1" thickBot="1" x14ac:dyDescent="0.25">
      <c r="A14" s="71" t="s">
        <v>44</v>
      </c>
      <c r="B14" s="72" t="s">
        <v>97</v>
      </c>
      <c r="C14" s="72" t="s">
        <v>116</v>
      </c>
      <c r="D14" s="73" t="s">
        <v>117</v>
      </c>
      <c r="E14" s="257" t="s">
        <v>77</v>
      </c>
      <c r="F14" s="258" t="s">
        <v>171</v>
      </c>
      <c r="G14" s="607" t="s">
        <v>172</v>
      </c>
      <c r="H14" s="608"/>
      <c r="I14" s="609"/>
      <c r="J14" s="327" t="s">
        <v>173</v>
      </c>
      <c r="K14" s="259" t="s">
        <v>171</v>
      </c>
      <c r="L14" s="74" t="s">
        <v>118</v>
      </c>
      <c r="M14" s="75" t="s">
        <v>109</v>
      </c>
      <c r="N14" s="76" t="s">
        <v>110</v>
      </c>
      <c r="O14" s="75" t="s">
        <v>111</v>
      </c>
      <c r="P14" s="76" t="s">
        <v>112</v>
      </c>
      <c r="Q14" s="260" t="s">
        <v>171</v>
      </c>
      <c r="R14" s="610" t="s">
        <v>174</v>
      </c>
      <c r="S14" s="611"/>
      <c r="T14" s="261" t="s">
        <v>171</v>
      </c>
      <c r="U14" s="262" t="s">
        <v>171</v>
      </c>
      <c r="V14" s="606"/>
      <c r="X14" s="180" t="s">
        <v>109</v>
      </c>
      <c r="Y14" s="180" t="s">
        <v>110</v>
      </c>
      <c r="Z14" s="180" t="s">
        <v>111</v>
      </c>
      <c r="AA14" s="179"/>
      <c r="AB14" s="179"/>
      <c r="AC14" s="179">
        <v>2</v>
      </c>
      <c r="AD14" s="179">
        <v>1</v>
      </c>
      <c r="AE14" s="179">
        <v>0</v>
      </c>
      <c r="AF14" s="179">
        <v>2</v>
      </c>
      <c r="AG14" s="179">
        <v>1</v>
      </c>
      <c r="AH14" s="179">
        <v>0</v>
      </c>
      <c r="AI14" s="179">
        <v>2</v>
      </c>
      <c r="AJ14" s="179">
        <v>1</v>
      </c>
      <c r="AK14" s="179">
        <v>0</v>
      </c>
      <c r="AM14" s="61" t="s">
        <v>120</v>
      </c>
      <c r="AN14" s="61" t="s">
        <v>119</v>
      </c>
      <c r="AO14" s="61" t="s">
        <v>121</v>
      </c>
      <c r="AQ14" s="263" t="s">
        <v>88</v>
      </c>
      <c r="AR14" s="263" t="s">
        <v>89</v>
      </c>
      <c r="AS14" s="263" t="s">
        <v>90</v>
      </c>
      <c r="AV14" s="181" t="s">
        <v>6</v>
      </c>
      <c r="AW14" s="181"/>
    </row>
    <row r="15" spans="1:49" s="61" customFormat="1" ht="22.5" x14ac:dyDescent="0.2">
      <c r="A15" s="415"/>
      <c r="B15" s="416"/>
      <c r="C15" s="597" t="s">
        <v>128</v>
      </c>
      <c r="D15" s="598"/>
      <c r="E15" s="77" t="s">
        <v>175</v>
      </c>
      <c r="F15" s="12" t="str">
        <f>+IFERROR(COUNTIF(F$17:F$43,"&gt;=50%")/COUNTIF($A$17:$A$43,"&gt;0"),"")</f>
        <v/>
      </c>
      <c r="G15" s="325" t="s">
        <v>176</v>
      </c>
      <c r="H15" s="325" t="s">
        <v>177</v>
      </c>
      <c r="I15" s="325" t="s">
        <v>58</v>
      </c>
      <c r="J15" s="328" t="str">
        <f>+IFERROR(COUNTIF(J$17:J$43,"&gt;=50%")/COUNTIF($A$17:$A$43,"&gt;0"),"")</f>
        <v/>
      </c>
      <c r="K15" s="78" t="str">
        <f>+IFERROR(COUNTIF(K$17:K$43,"&gt;=50%")/COUNTIF($A$17:$A$43,"&gt;0"),"")</f>
        <v/>
      </c>
      <c r="L15" s="12" t="str">
        <f>+IF(ISERROR((COUNTIF(L$17:L$43,$AM$14)+COUNTIF(L$17:L$43,$AN$14))/(COUNTIF($A$17:$A$43,"&gt;0"))),"",(COUNTIF(L$17:L$43,$AM$14)+COUNTIF(L$17:L$43,$AN$14))/(COUNTIF($A$17:$A$43,"&gt;0")))</f>
        <v/>
      </c>
      <c r="M15" s="12" t="str">
        <f>+IF(ISERROR((COUNTIF(M$17:M$43,$AM$14)+COUNTIF(M$17:M$43,$AN$14))/(COUNTIF($A$17:$A$43,"&gt;0"))),"",(COUNTIF(M$17:M$43,$AM$14)+COUNTIF(M$17:M$43,$AN$14))/(COUNTIF($A$17:$A$43,"&gt;0")))</f>
        <v/>
      </c>
      <c r="N15" s="12" t="str">
        <f>+IF(ISERROR((COUNTIF(N$17:N$43,$AM$14)+COUNTIF(N$17:N$43,$AN$14))/(COUNTIF($A$17:$A$43,"&gt;0"))),"",(COUNTIF(N$17:N$43,$AM$14)+COUNTIF(N$17:N$43,$AN$14))/(COUNTIF($A$17:$A$43,"&gt;0")))</f>
        <v/>
      </c>
      <c r="O15" s="12" t="str">
        <f>+IF(ISERROR((COUNTIF(O$17:O$43,$AM$14)+COUNTIF(O$17:O$43,$AN$14))/(COUNTIF($A$17:$A$43,"&gt;0"))),"",(COUNTIF(O$17:O$43,$AM$14)+COUNTIF(O$17:O$43,$AN$14))/(COUNTIF($A$17:$A$43,"&gt;0")))</f>
        <v/>
      </c>
      <c r="P15" s="12" t="str">
        <f>+IF(ISERROR(COUNTIF(P$17:P$43,"SI")/COUNTIF($A$17:$A$43,"&gt;0")),"",COUNTIF(P$17:P$43,"SI")/COUNTIF($A$17:$A$43,"&gt;0"))</f>
        <v/>
      </c>
      <c r="Q15" s="78" t="str">
        <f>+IFERROR(COUNTIF(Q$17:Q$43,"&gt;=50%")/COUNTIF($A$17:$A$43,"&gt;0"),"")</f>
        <v/>
      </c>
      <c r="R15" s="599" t="s">
        <v>175</v>
      </c>
      <c r="S15" s="600"/>
      <c r="T15" s="79" t="str">
        <f>+IFERROR(COUNTIF(T$17:T$43,"&gt;=50%")/COUNTIF($A$17:$A$43,"&gt;0"),"")</f>
        <v/>
      </c>
      <c r="U15" s="80" t="str">
        <f>+IFERROR(COUNTIF(U$17:U$43,"&gt;=50%")/COUNTIF($A$17:$A$43,"&gt;0"),"")</f>
        <v/>
      </c>
      <c r="V15" s="413"/>
      <c r="X15" s="182">
        <f>+MAX($F$15:$H$15)</f>
        <v>0</v>
      </c>
      <c r="Y15" s="183">
        <f>+MAX($I$15:$M$15)</f>
        <v>0</v>
      </c>
      <c r="Z15" s="184">
        <f>+MAX($N$15:$P$15)</f>
        <v>0</v>
      </c>
      <c r="AA15" s="179"/>
      <c r="AB15" s="179"/>
      <c r="AC15" s="179"/>
      <c r="AD15" s="179"/>
      <c r="AE15" s="179"/>
      <c r="AF15" s="179"/>
      <c r="AG15" s="179"/>
      <c r="AH15" s="179"/>
      <c r="AI15" s="179"/>
      <c r="AJ15" s="179"/>
      <c r="AK15" s="179"/>
      <c r="AM15" s="61">
        <f>+(COUNTIF($A$17:$A$43,"&gt;0"))</f>
        <v>0</v>
      </c>
      <c r="AV15" s="181">
        <v>0</v>
      </c>
      <c r="AW15" s="181" t="s">
        <v>178</v>
      </c>
    </row>
    <row r="16" spans="1:49" s="61" customFormat="1" ht="18.75" x14ac:dyDescent="0.2">
      <c r="A16" s="417"/>
      <c r="B16" s="418"/>
      <c r="C16" s="601" t="s">
        <v>129</v>
      </c>
      <c r="D16" s="602"/>
      <c r="E16" s="419" t="str">
        <f>IFERROR(AVERAGEIF(E17:E43,"&gt;0",E17:E43),"")</f>
        <v/>
      </c>
      <c r="F16" s="22" t="str">
        <f>+IFERROR(COUNTIF(F$17:F$43,"&lt;50%")/COUNTIF($A$17:$A$43,"&gt;0"),"")</f>
        <v/>
      </c>
      <c r="G16" s="420">
        <f>SUM(G17:G43)</f>
        <v>0</v>
      </c>
      <c r="H16" s="420">
        <f>SUM(H17:H43)</f>
        <v>0</v>
      </c>
      <c r="I16" s="421" t="str">
        <f>+IF(ISERROR(H16/G16),"",H16/G16)</f>
        <v/>
      </c>
      <c r="J16" s="22" t="str">
        <f>+IFERROR(COUNTIF(J$17:J$43,"&lt;50%")/COUNTIF($A$17:$A$43,"&gt;0"),"")</f>
        <v/>
      </c>
      <c r="K16" s="22" t="str">
        <f>+IFERROR(COUNTIF(K$17:K$43,"&lt;50%")/COUNTIF($A$17:$A$43,"&gt;0"),"")</f>
        <v/>
      </c>
      <c r="L16" s="22" t="str">
        <f>+IF(ISERROR(COUNTIF(L$17:L$43,$AO$14)/COUNTIF($A$17:$A$43,"&gt;0")),"",COUNTIF(L$17:L$43,$AO$14)/COUNTIF($A$17:$A$43,"&gt;0"))</f>
        <v/>
      </c>
      <c r="M16" s="22" t="str">
        <f>+IF(ISERROR(COUNTIF(M$17:M$43,$AO$14)/COUNTIF($A$17:$A$43,"&gt;0")),"",COUNTIF(M$17:M$43,$AO$14)/COUNTIF($A$17:$A$43,"&gt;0"))</f>
        <v/>
      </c>
      <c r="N16" s="22" t="str">
        <f>+IF(ISERROR(COUNTIF(N$17:N$43,$AO$14)/COUNTIF($A$17:$A$43,"&gt;0")),"",COUNTIF(N$17:N$43,$AO$14)/COUNTIF($A$17:$A$43,"&gt;0"))</f>
        <v/>
      </c>
      <c r="O16" s="22" t="str">
        <f>+IF(ISERROR(COUNTIF(O$17:O$43,$AO$14)/COUNTIF($A$17:$A$43,"&gt;0")),"",COUNTIF(O$17:O$43,$AO$14)/COUNTIF($A$17:$A$43,"&gt;0"))</f>
        <v/>
      </c>
      <c r="P16" s="22" t="str">
        <f>+IF(ISERROR(COUNTIF(P$17:P$43,"NO")/COUNTIF($A$17:$A$43,"&gt;0")),"",COUNTIF(P$17:P$43,"NO")/COUNTIF($A$17:$A$43,"&gt;0"))</f>
        <v/>
      </c>
      <c r="Q16" s="22" t="str">
        <f>+IFERROR(COUNTIF(Q$17:Q$43,"&lt;50%")/COUNTIF($A$17:$A$43,"&gt;0"),"")</f>
        <v/>
      </c>
      <c r="R16" s="603" t="str">
        <f>IFERROR(AVERAGEIF(R17:R43,"&gt;0",R17:R43),"")</f>
        <v/>
      </c>
      <c r="S16" s="604"/>
      <c r="T16" s="81" t="str">
        <f>+IFERROR(COUNTIF(T$17:T$43,"&lt;50%")/COUNTIF($A$17:$A$43,"&gt;0"),"")</f>
        <v/>
      </c>
      <c r="U16" s="82" t="str">
        <f>+IFERROR(COUNTIF(U$17:U$43,"&lt;50%")/COUNTIF($A$17:$A$43,"&gt;0"),"")</f>
        <v/>
      </c>
      <c r="V16" s="414"/>
      <c r="X16" s="422"/>
      <c r="Y16" s="423"/>
      <c r="Z16" s="424"/>
      <c r="AA16" s="179"/>
      <c r="AB16" s="179"/>
      <c r="AC16" s="179">
        <f>+AC14+AF14+AI14</f>
        <v>6</v>
      </c>
      <c r="AD16" s="179">
        <f>+AD14+AG14+AJ14</f>
        <v>3</v>
      </c>
      <c r="AE16" s="179">
        <f>+AE14+AH14+AK14</f>
        <v>0</v>
      </c>
      <c r="AF16" s="179"/>
      <c r="AG16" s="179"/>
      <c r="AH16" s="179"/>
      <c r="AI16" s="179"/>
      <c r="AJ16" s="179"/>
      <c r="AK16" s="179"/>
      <c r="AM16" s="61">
        <v>10</v>
      </c>
      <c r="AQ16" s="179" t="s">
        <v>179</v>
      </c>
      <c r="AR16" s="179"/>
      <c r="AS16" s="179"/>
      <c r="AT16" s="181" t="s">
        <v>6</v>
      </c>
      <c r="AV16" s="181" t="s">
        <v>180</v>
      </c>
      <c r="AW16" s="181" t="str">
        <f>+AO14</f>
        <v>Insuficiente</v>
      </c>
    </row>
    <row r="17" spans="1:49" s="425" customFormat="1" ht="18" customHeight="1" x14ac:dyDescent="0.2">
      <c r="A17" s="433">
        <f>+'RESUMEN REGION'!B19</f>
        <v>0</v>
      </c>
      <c r="B17" s="434">
        <f>'RESUMEN REGION'!C19</f>
        <v>0</v>
      </c>
      <c r="C17" s="434">
        <f>'RESUMEN REGION'!D19</f>
        <v>0</v>
      </c>
      <c r="D17" s="435">
        <f>'RESUMEN REGION'!F19</f>
        <v>0</v>
      </c>
      <c r="E17" s="436" t="str">
        <f>+IFERROR(VLOOKUP(B17,'RESUMEN REGION'!$C$19:$ED$61,137,FALSE),"")</f>
        <v/>
      </c>
      <c r="F17" s="437" t="str">
        <f>+IF(ISERROR(E17/7),"",E17/7)</f>
        <v/>
      </c>
      <c r="G17" s="438">
        <f>'RESUMEN REGION'!L19</f>
        <v>0</v>
      </c>
      <c r="H17" s="83"/>
      <c r="I17" s="439" t="str">
        <f>+IF(ISERROR(H17/G17),"",H17/G17)</f>
        <v/>
      </c>
      <c r="J17" s="437" t="str">
        <f>+IF(B17=0,"",AS17)</f>
        <v/>
      </c>
      <c r="K17" s="437" t="str">
        <f t="shared" ref="K17:K43" si="0">+IFERROR((F17*$E$13)+($G$13*J17),"")</f>
        <v/>
      </c>
      <c r="L17" s="440" t="str">
        <f>+IFERROR(VLOOKUP($B17,'EV ADM FINANCIERA'!$B$11:$AZ$37,4,FALSE),"")</f>
        <v/>
      </c>
      <c r="M17" s="440" t="str">
        <f>+IFERROR(VLOOKUP($B17,'EV ADM FINANCIERA'!$B$11:$AZ$37,M$4,FALSE),"")</f>
        <v/>
      </c>
      <c r="N17" s="440" t="str">
        <f>+IFERROR(VLOOKUP($B17,'EV ADM FINANCIERA'!$B$11:$AZ$90,N$4,FALSE),"")</f>
        <v/>
      </c>
      <c r="O17" s="440" t="str">
        <f>+IFERROR(VLOOKUP($B17,'EV ADM FINANCIERA'!$B$11:$AZ$90,O$4,FALSE),"")</f>
        <v/>
      </c>
      <c r="P17" s="441" t="str">
        <f>+IFERROR(VLOOKUP($B17,'EV ADM FINANCIERA'!$B$11:$AZ$90,P$4,FALSE),"")</f>
        <v/>
      </c>
      <c r="Q17" s="437" t="str">
        <f t="shared" ref="Q17:Q43" si="1">+IFERROR(VLOOKUP($L17,$AQ$9:$AR$12,2,FALSE),"")</f>
        <v/>
      </c>
      <c r="R17" s="658"/>
      <c r="S17" s="659"/>
      <c r="T17" s="185" t="str">
        <f>IF(R17=0,"",IF(ISERROR(R17/5),"",R17/5))</f>
        <v/>
      </c>
      <c r="U17" s="186" t="str">
        <f t="shared" ref="U17:U43" si="2">+IFERROR((T17*$R$8+Q17*$L$8+K17*$E$8),"")</f>
        <v/>
      </c>
      <c r="V17" s="83"/>
      <c r="X17" s="426" t="str">
        <f t="shared" ref="X17:X43" si="3">IF(E17="X",6,IF(G17="X",3,IF(H17="X",0,"")))</f>
        <v/>
      </c>
      <c r="Y17" s="426" t="str">
        <f t="shared" ref="Y17:Y43" si="4">IF(I17="X",6,IF(L17="X",3,IF(M17="X",0,"")))</f>
        <v/>
      </c>
      <c r="Z17" s="426" t="str">
        <f>IF(N17="X",6,IF(O17="X",3,IF(P17="X",0,"")))</f>
        <v/>
      </c>
      <c r="AA17" s="427" t="str">
        <f>IF(ISERROR(AB17),SUM(X17:Z17),"")</f>
        <v/>
      </c>
      <c r="AB17" s="428" t="str">
        <f>+HLOOKUP("",X17:Z17,1,FALSE)</f>
        <v/>
      </c>
      <c r="AC17" s="428">
        <f>+AC16*3</f>
        <v>18</v>
      </c>
      <c r="AD17" s="428">
        <f>+AD16*3</f>
        <v>9</v>
      </c>
      <c r="AE17" s="428">
        <f>+AE16*3</f>
        <v>0</v>
      </c>
      <c r="AF17" s="428"/>
      <c r="AG17" s="428"/>
      <c r="AH17" s="428"/>
      <c r="AI17" s="428"/>
      <c r="AJ17" s="428"/>
      <c r="AK17" s="428"/>
      <c r="AM17" s="425" t="e">
        <f>+AM18/AM15</f>
        <v>#DIV/0!</v>
      </c>
      <c r="AQ17" s="429">
        <f>G17</f>
        <v>0</v>
      </c>
      <c r="AR17" s="430">
        <f>H17</f>
        <v>0</v>
      </c>
      <c r="AS17" s="84" t="str">
        <f>+IFERROR(IF($L$5="x",IF(AR17&gt;0,100%,IF(AR17=0,0%)),AR17/AQ17),"")</f>
        <v/>
      </c>
      <c r="AT17" s="425" t="str">
        <f>+IF(AQ17=$AV$15,$AW$15,IF(AS17&lt;50%,$AW$16,IF(AS17&lt;80%,$AW$17,IF(AS17&gt;=80%,$AW$18,""))))</f>
        <v>S/I</v>
      </c>
      <c r="AV17" s="431">
        <v>100000</v>
      </c>
      <c r="AW17" s="431" t="str">
        <f>+AN14</f>
        <v>Suficiente</v>
      </c>
    </row>
    <row r="18" spans="1:49" s="425" customFormat="1" ht="15" customHeight="1" x14ac:dyDescent="0.2">
      <c r="A18" s="433">
        <f>+'RESUMEN REGION'!B20</f>
        <v>0</v>
      </c>
      <c r="B18" s="434">
        <f>'RESUMEN REGION'!C20</f>
        <v>0</v>
      </c>
      <c r="C18" s="434">
        <f>'RESUMEN REGION'!D20</f>
        <v>0</v>
      </c>
      <c r="D18" s="435">
        <f>'RESUMEN REGION'!F20</f>
        <v>0</v>
      </c>
      <c r="E18" s="436" t="str">
        <f>+IFERROR(VLOOKUP(B18,'RESUMEN REGION'!$C$19:$ED$61,137,FALSE),"")</f>
        <v/>
      </c>
      <c r="F18" s="437" t="str">
        <f t="shared" ref="F18:F43" si="5">+IF(ISERROR(E18/7),"",E18/7)</f>
        <v/>
      </c>
      <c r="G18" s="438">
        <f>'RESUMEN REGION'!L20</f>
        <v>0</v>
      </c>
      <c r="H18" s="83"/>
      <c r="I18" s="439" t="str">
        <f t="shared" ref="I18:I43" si="6">+IF(ISERROR(H18/G18),"",H18/G18)</f>
        <v/>
      </c>
      <c r="J18" s="437" t="str">
        <f t="shared" ref="J18:J43" si="7">+IF(B18=0,"",AS18)</f>
        <v/>
      </c>
      <c r="K18" s="437" t="str">
        <f t="shared" si="0"/>
        <v/>
      </c>
      <c r="L18" s="440" t="str">
        <f>+IFERROR(VLOOKUP($B18,'EV ADM FINANCIERA'!$B$11:$AZ$37,4,FALSE),"")</f>
        <v/>
      </c>
      <c r="M18" s="440" t="str">
        <f>+IFERROR(VLOOKUP($B18,'EV ADM FINANCIERA'!$B$11:$AZ$37,M$4,FALSE),"")</f>
        <v/>
      </c>
      <c r="N18" s="440" t="str">
        <f>+IFERROR(VLOOKUP($B18,'EV ADM FINANCIERA'!$B$11:$AZ$90,N$4,FALSE),"")</f>
        <v/>
      </c>
      <c r="O18" s="440" t="str">
        <f>+IFERROR(VLOOKUP($B18,'EV ADM FINANCIERA'!$B$11:$AZ$90,O$4,FALSE),"")</f>
        <v/>
      </c>
      <c r="P18" s="441" t="str">
        <f>+IFERROR(VLOOKUP($B18,'EV ADM FINANCIERA'!$B$11:$AZ$90,P$4,FALSE),"")</f>
        <v/>
      </c>
      <c r="Q18" s="437" t="str">
        <f t="shared" si="1"/>
        <v/>
      </c>
      <c r="R18" s="660"/>
      <c r="S18" s="661"/>
      <c r="T18" s="185" t="str">
        <f t="shared" ref="T18:T43" si="8">IF(R18=0,"",IF(ISERROR(R18/5),"",R18/5))</f>
        <v/>
      </c>
      <c r="U18" s="186" t="str">
        <f t="shared" si="2"/>
        <v/>
      </c>
      <c r="V18" s="83"/>
      <c r="X18" s="426" t="str">
        <f t="shared" si="3"/>
        <v/>
      </c>
      <c r="Y18" s="426" t="str">
        <f t="shared" si="4"/>
        <v/>
      </c>
      <c r="Z18" s="426" t="str">
        <f t="shared" ref="Z18:Z25" si="9">IF(N18="X",6,IF(O18="X",3,IF(P18="X",0,"")))</f>
        <v/>
      </c>
      <c r="AA18" s="427" t="str">
        <f t="shared" ref="AA18:AA25" si="10">IF(ISERROR(AB18),SUM(X18:Z18),"")</f>
        <v/>
      </c>
      <c r="AB18" s="428" t="str">
        <f t="shared" ref="AB18:AB25" si="11">+HLOOKUP("",X18:Z18,1,FALSE)</f>
        <v/>
      </c>
      <c r="AC18" s="432">
        <f>9/2</f>
        <v>4.5</v>
      </c>
      <c r="AD18" s="428"/>
      <c r="AE18" s="432">
        <v>6</v>
      </c>
      <c r="AF18" s="428"/>
      <c r="AG18" s="428"/>
      <c r="AH18" s="428"/>
      <c r="AI18" s="428"/>
      <c r="AJ18" s="428"/>
      <c r="AK18" s="428"/>
      <c r="AM18" s="425">
        <f>+(COUNTIF(N$17:N$43,$AM$14))</f>
        <v>0</v>
      </c>
      <c r="AQ18" s="429">
        <f t="shared" ref="AQ18:AQ43" si="12">G18</f>
        <v>0</v>
      </c>
      <c r="AR18" s="430">
        <f t="shared" ref="AR18:AR43" si="13">H18</f>
        <v>0</v>
      </c>
      <c r="AS18" s="84" t="str">
        <f t="shared" ref="AS18:AS43" si="14">+IFERROR(IF($L$5="x",IF(AR18&gt;0,100%,IF(AR18=0,0%)),AR18/AQ18),"")</f>
        <v/>
      </c>
      <c r="AT18" s="425" t="str">
        <f t="shared" ref="AT18:AT43" si="15">+IF(AQ18=$AV$15,$AW$15,IF(AS18&lt;50%,$AW$16,IF(AS18&lt;80%,$AW$17,IF(AS18&gt;=80%,$AW$18,""))))</f>
        <v>S/I</v>
      </c>
      <c r="AV18" s="431" t="s">
        <v>181</v>
      </c>
      <c r="AW18" s="431" t="str">
        <f>+AM14</f>
        <v>Adecuado</v>
      </c>
    </row>
    <row r="19" spans="1:49" s="425" customFormat="1" ht="15" customHeight="1" x14ac:dyDescent="0.2">
      <c r="A19" s="433">
        <f>+'RESUMEN REGION'!B21</f>
        <v>0</v>
      </c>
      <c r="B19" s="434">
        <f>'RESUMEN REGION'!C21</f>
        <v>0</v>
      </c>
      <c r="C19" s="434">
        <f>'RESUMEN REGION'!D21</f>
        <v>0</v>
      </c>
      <c r="D19" s="435">
        <f>'RESUMEN REGION'!F21</f>
        <v>0</v>
      </c>
      <c r="E19" s="436" t="str">
        <f>+IFERROR(VLOOKUP(B19,'RESUMEN REGION'!$C$19:$ED$61,137,FALSE),"")</f>
        <v/>
      </c>
      <c r="F19" s="437" t="str">
        <f t="shared" si="5"/>
        <v/>
      </c>
      <c r="G19" s="438">
        <f>'RESUMEN REGION'!L21</f>
        <v>0</v>
      </c>
      <c r="H19" s="83"/>
      <c r="I19" s="439" t="str">
        <f t="shared" si="6"/>
        <v/>
      </c>
      <c r="J19" s="437" t="str">
        <f t="shared" si="7"/>
        <v/>
      </c>
      <c r="K19" s="437" t="str">
        <f t="shared" si="0"/>
        <v/>
      </c>
      <c r="L19" s="440" t="str">
        <f>+IFERROR(VLOOKUP($B19,'EV ADM FINANCIERA'!$B$11:$AZ$37,4,FALSE),"")</f>
        <v/>
      </c>
      <c r="M19" s="440" t="str">
        <f>+IFERROR(VLOOKUP($B19,'EV ADM FINANCIERA'!$B$11:$AZ$37,M$4,FALSE),"")</f>
        <v/>
      </c>
      <c r="N19" s="440" t="str">
        <f>+IFERROR(VLOOKUP($B19,'EV ADM FINANCIERA'!$B$11:$AZ$90,N$4,FALSE),"")</f>
        <v/>
      </c>
      <c r="O19" s="440" t="str">
        <f>+IFERROR(VLOOKUP($B19,'EV ADM FINANCIERA'!$B$11:$AZ$90,O$4,FALSE),"")</f>
        <v/>
      </c>
      <c r="P19" s="441" t="str">
        <f>+IFERROR(VLOOKUP($B19,'EV ADM FINANCIERA'!$B$11:$AZ$90,P$4,FALSE),"")</f>
        <v/>
      </c>
      <c r="Q19" s="437" t="str">
        <f t="shared" si="1"/>
        <v/>
      </c>
      <c r="R19" s="660"/>
      <c r="S19" s="661"/>
      <c r="T19" s="185" t="str">
        <f t="shared" si="8"/>
        <v/>
      </c>
      <c r="U19" s="186" t="str">
        <f t="shared" si="2"/>
        <v/>
      </c>
      <c r="V19" s="83"/>
      <c r="X19" s="426" t="str">
        <f t="shared" si="3"/>
        <v/>
      </c>
      <c r="Y19" s="426" t="str">
        <f t="shared" si="4"/>
        <v/>
      </c>
      <c r="Z19" s="426" t="str">
        <f t="shared" si="9"/>
        <v/>
      </c>
      <c r="AA19" s="427" t="str">
        <f t="shared" si="10"/>
        <v/>
      </c>
      <c r="AB19" s="428" t="str">
        <f t="shared" si="11"/>
        <v/>
      </c>
      <c r="AC19" s="428">
        <v>17</v>
      </c>
      <c r="AD19" s="428"/>
      <c r="AE19" s="428"/>
      <c r="AF19" s="428"/>
      <c r="AG19" s="428"/>
      <c r="AH19" s="428"/>
      <c r="AI19" s="428"/>
      <c r="AJ19" s="428"/>
      <c r="AK19" s="428"/>
      <c r="AQ19" s="429">
        <f t="shared" si="12"/>
        <v>0</v>
      </c>
      <c r="AR19" s="430">
        <f t="shared" si="13"/>
        <v>0</v>
      </c>
      <c r="AS19" s="84" t="str">
        <f t="shared" si="14"/>
        <v/>
      </c>
      <c r="AT19" s="425" t="str">
        <f t="shared" si="15"/>
        <v>S/I</v>
      </c>
    </row>
    <row r="20" spans="1:49" s="425" customFormat="1" ht="15" customHeight="1" x14ac:dyDescent="0.2">
      <c r="A20" s="433">
        <f>+'RESUMEN REGION'!B22</f>
        <v>0</v>
      </c>
      <c r="B20" s="434">
        <f>'RESUMEN REGION'!C22</f>
        <v>0</v>
      </c>
      <c r="C20" s="434">
        <f>'RESUMEN REGION'!D22</f>
        <v>0</v>
      </c>
      <c r="D20" s="435">
        <f>'RESUMEN REGION'!F22</f>
        <v>0</v>
      </c>
      <c r="E20" s="436" t="str">
        <f>+IFERROR(VLOOKUP(B20,'RESUMEN REGION'!$C$19:$ED$61,137,FALSE),"")</f>
        <v/>
      </c>
      <c r="F20" s="437" t="str">
        <f t="shared" si="5"/>
        <v/>
      </c>
      <c r="G20" s="438">
        <f>'RESUMEN REGION'!L22</f>
        <v>0</v>
      </c>
      <c r="H20" s="83"/>
      <c r="I20" s="439" t="str">
        <f t="shared" si="6"/>
        <v/>
      </c>
      <c r="J20" s="437" t="str">
        <f t="shared" si="7"/>
        <v/>
      </c>
      <c r="K20" s="437" t="str">
        <f t="shared" si="0"/>
        <v/>
      </c>
      <c r="L20" s="440" t="str">
        <f>+IFERROR(VLOOKUP($B20,'EV ADM FINANCIERA'!$B$11:$AZ$37,4,FALSE),"")</f>
        <v/>
      </c>
      <c r="M20" s="440" t="str">
        <f>+IFERROR(VLOOKUP($B20,'EV ADM FINANCIERA'!$B$11:$AZ$37,M$4,FALSE),"")</f>
        <v/>
      </c>
      <c r="N20" s="440" t="str">
        <f>+IFERROR(VLOOKUP($B20,'EV ADM FINANCIERA'!$B$11:$AZ$90,N$4,FALSE),"")</f>
        <v/>
      </c>
      <c r="O20" s="440" t="str">
        <f>+IFERROR(VLOOKUP($B20,'EV ADM FINANCIERA'!$B$11:$AZ$90,O$4,FALSE),"")</f>
        <v/>
      </c>
      <c r="P20" s="441" t="str">
        <f>+IFERROR(VLOOKUP($B20,'EV ADM FINANCIERA'!$B$11:$AZ$90,P$4,FALSE),"")</f>
        <v/>
      </c>
      <c r="Q20" s="437" t="str">
        <f t="shared" si="1"/>
        <v/>
      </c>
      <c r="R20" s="660"/>
      <c r="S20" s="661"/>
      <c r="T20" s="185" t="str">
        <f t="shared" si="8"/>
        <v/>
      </c>
      <c r="U20" s="186" t="str">
        <f t="shared" si="2"/>
        <v/>
      </c>
      <c r="V20" s="83"/>
      <c r="X20" s="426" t="str">
        <f t="shared" si="3"/>
        <v/>
      </c>
      <c r="Y20" s="426" t="str">
        <f t="shared" si="4"/>
        <v/>
      </c>
      <c r="Z20" s="426" t="str">
        <f t="shared" si="9"/>
        <v/>
      </c>
      <c r="AA20" s="427" t="str">
        <f t="shared" si="10"/>
        <v/>
      </c>
      <c r="AB20" s="428" t="str">
        <f t="shared" si="11"/>
        <v/>
      </c>
      <c r="AC20" s="428"/>
      <c r="AD20" s="428"/>
      <c r="AE20" s="428"/>
      <c r="AF20" s="428"/>
      <c r="AG20" s="428"/>
      <c r="AH20" s="428"/>
      <c r="AI20" s="428"/>
      <c r="AJ20" s="428"/>
      <c r="AK20" s="428"/>
      <c r="AQ20" s="429">
        <f t="shared" si="12"/>
        <v>0</v>
      </c>
      <c r="AR20" s="430">
        <f t="shared" si="13"/>
        <v>0</v>
      </c>
      <c r="AS20" s="84" t="str">
        <f t="shared" si="14"/>
        <v/>
      </c>
      <c r="AT20" s="425" t="str">
        <f t="shared" si="15"/>
        <v>S/I</v>
      </c>
    </row>
    <row r="21" spans="1:49" s="425" customFormat="1" ht="15" customHeight="1" x14ac:dyDescent="0.2">
      <c r="A21" s="433">
        <f>+'RESUMEN REGION'!B23</f>
        <v>0</v>
      </c>
      <c r="B21" s="434">
        <f>'RESUMEN REGION'!C23</f>
        <v>0</v>
      </c>
      <c r="C21" s="434">
        <f>'RESUMEN REGION'!D23</f>
        <v>0</v>
      </c>
      <c r="D21" s="435">
        <f>'RESUMEN REGION'!F23</f>
        <v>0</v>
      </c>
      <c r="E21" s="436" t="str">
        <f>+IFERROR(VLOOKUP(B21,'RESUMEN REGION'!$C$19:$ED$61,137,FALSE),"")</f>
        <v/>
      </c>
      <c r="F21" s="437" t="str">
        <f t="shared" si="5"/>
        <v/>
      </c>
      <c r="G21" s="438">
        <f>'RESUMEN REGION'!L23</f>
        <v>0</v>
      </c>
      <c r="H21" s="83"/>
      <c r="I21" s="439" t="str">
        <f t="shared" si="6"/>
        <v/>
      </c>
      <c r="J21" s="437" t="str">
        <f t="shared" si="7"/>
        <v/>
      </c>
      <c r="K21" s="437" t="str">
        <f t="shared" si="0"/>
        <v/>
      </c>
      <c r="L21" s="440" t="str">
        <f>+IFERROR(VLOOKUP($B21,'EV ADM FINANCIERA'!$B$11:$AZ$37,4,FALSE),"")</f>
        <v/>
      </c>
      <c r="M21" s="440" t="str">
        <f>+IFERROR(VLOOKUP($B21,'EV ADM FINANCIERA'!$B$11:$AZ$37,M$4,FALSE),"")</f>
        <v/>
      </c>
      <c r="N21" s="440" t="str">
        <f>+IFERROR(VLOOKUP($B21,'EV ADM FINANCIERA'!$B$11:$AZ$90,N$4,FALSE),"")</f>
        <v/>
      </c>
      <c r="O21" s="440" t="str">
        <f>+IFERROR(VLOOKUP($B21,'EV ADM FINANCIERA'!$B$11:$AZ$90,O$4,FALSE),"")</f>
        <v/>
      </c>
      <c r="P21" s="441" t="str">
        <f>+IFERROR(VLOOKUP($B21,'EV ADM FINANCIERA'!$B$11:$AZ$90,P$4,FALSE),"")</f>
        <v/>
      </c>
      <c r="Q21" s="437" t="str">
        <f t="shared" si="1"/>
        <v/>
      </c>
      <c r="R21" s="660"/>
      <c r="S21" s="661"/>
      <c r="T21" s="185" t="str">
        <f t="shared" si="8"/>
        <v/>
      </c>
      <c r="U21" s="186" t="str">
        <f t="shared" si="2"/>
        <v/>
      </c>
      <c r="V21" s="83"/>
      <c r="X21" s="426" t="str">
        <f t="shared" si="3"/>
        <v/>
      </c>
      <c r="Y21" s="426" t="str">
        <f t="shared" si="4"/>
        <v/>
      </c>
      <c r="Z21" s="426" t="str">
        <f t="shared" si="9"/>
        <v/>
      </c>
      <c r="AA21" s="427" t="str">
        <f t="shared" si="10"/>
        <v/>
      </c>
      <c r="AB21" s="428" t="str">
        <f t="shared" si="11"/>
        <v/>
      </c>
      <c r="AC21" s="428"/>
      <c r="AD21" s="428"/>
      <c r="AE21" s="428"/>
      <c r="AF21" s="428"/>
      <c r="AG21" s="428"/>
      <c r="AH21" s="428"/>
      <c r="AI21" s="428"/>
      <c r="AJ21" s="428"/>
      <c r="AK21" s="428"/>
      <c r="AQ21" s="429">
        <f t="shared" si="12"/>
        <v>0</v>
      </c>
      <c r="AR21" s="430">
        <f t="shared" si="13"/>
        <v>0</v>
      </c>
      <c r="AS21" s="84" t="str">
        <f t="shared" si="14"/>
        <v/>
      </c>
      <c r="AT21" s="425" t="str">
        <f t="shared" si="15"/>
        <v>S/I</v>
      </c>
    </row>
    <row r="22" spans="1:49" s="425" customFormat="1" ht="15" customHeight="1" x14ac:dyDescent="0.2">
      <c r="A22" s="433">
        <f>+'RESUMEN REGION'!B24</f>
        <v>0</v>
      </c>
      <c r="B22" s="434">
        <f>'RESUMEN REGION'!C24</f>
        <v>0</v>
      </c>
      <c r="C22" s="434">
        <f>'RESUMEN REGION'!D24</f>
        <v>0</v>
      </c>
      <c r="D22" s="435">
        <f>'RESUMEN REGION'!F24</f>
        <v>0</v>
      </c>
      <c r="E22" s="436" t="str">
        <f>+IFERROR(VLOOKUP(B22,'RESUMEN REGION'!$C$19:$ED$61,137,FALSE),"")</f>
        <v/>
      </c>
      <c r="F22" s="437" t="str">
        <f t="shared" si="5"/>
        <v/>
      </c>
      <c r="G22" s="438">
        <f>'RESUMEN REGION'!L24</f>
        <v>0</v>
      </c>
      <c r="H22" s="83"/>
      <c r="I22" s="439" t="str">
        <f t="shared" si="6"/>
        <v/>
      </c>
      <c r="J22" s="437" t="str">
        <f t="shared" si="7"/>
        <v/>
      </c>
      <c r="K22" s="437" t="str">
        <f t="shared" si="0"/>
        <v/>
      </c>
      <c r="L22" s="440" t="str">
        <f>+IFERROR(VLOOKUP($B22,'EV ADM FINANCIERA'!$B$11:$AZ$37,4,FALSE),"")</f>
        <v/>
      </c>
      <c r="M22" s="440" t="str">
        <f>+IFERROR(VLOOKUP($B22,'EV ADM FINANCIERA'!$B$11:$AZ$37,M$4,FALSE),"")</f>
        <v/>
      </c>
      <c r="N22" s="440" t="str">
        <f>+IFERROR(VLOOKUP($B22,'EV ADM FINANCIERA'!$B$11:$AZ$90,N$4,FALSE),"")</f>
        <v/>
      </c>
      <c r="O22" s="440" t="str">
        <f>+IFERROR(VLOOKUP($B22,'EV ADM FINANCIERA'!$B$11:$AZ$90,O$4,FALSE),"")</f>
        <v/>
      </c>
      <c r="P22" s="441" t="str">
        <f>+IFERROR(VLOOKUP($B22,'EV ADM FINANCIERA'!$B$11:$AZ$90,P$4,FALSE),"")</f>
        <v/>
      </c>
      <c r="Q22" s="437" t="str">
        <f t="shared" si="1"/>
        <v/>
      </c>
      <c r="R22" s="660"/>
      <c r="S22" s="661"/>
      <c r="T22" s="185" t="str">
        <f t="shared" si="8"/>
        <v/>
      </c>
      <c r="U22" s="186" t="str">
        <f t="shared" si="2"/>
        <v/>
      </c>
      <c r="V22" s="83"/>
      <c r="X22" s="426" t="str">
        <f t="shared" si="3"/>
        <v/>
      </c>
      <c r="Y22" s="426" t="str">
        <f t="shared" si="4"/>
        <v/>
      </c>
      <c r="Z22" s="426" t="str">
        <f t="shared" si="9"/>
        <v/>
      </c>
      <c r="AA22" s="427" t="str">
        <f t="shared" si="10"/>
        <v/>
      </c>
      <c r="AB22" s="428" t="str">
        <f t="shared" si="11"/>
        <v/>
      </c>
      <c r="AC22" s="428"/>
      <c r="AD22" s="428"/>
      <c r="AE22" s="428"/>
      <c r="AF22" s="428"/>
      <c r="AG22" s="428"/>
      <c r="AH22" s="428"/>
      <c r="AI22" s="428"/>
      <c r="AJ22" s="428"/>
      <c r="AK22" s="428"/>
      <c r="AQ22" s="429">
        <f t="shared" si="12"/>
        <v>0</v>
      </c>
      <c r="AR22" s="430">
        <f t="shared" si="13"/>
        <v>0</v>
      </c>
      <c r="AS22" s="84" t="str">
        <f t="shared" si="14"/>
        <v/>
      </c>
      <c r="AT22" s="425" t="str">
        <f t="shared" si="15"/>
        <v>S/I</v>
      </c>
    </row>
    <row r="23" spans="1:49" s="425" customFormat="1" ht="15" customHeight="1" x14ac:dyDescent="0.2">
      <c r="A23" s="433">
        <f>+'RESUMEN REGION'!B25</f>
        <v>0</v>
      </c>
      <c r="B23" s="434">
        <f>'RESUMEN REGION'!C25</f>
        <v>0</v>
      </c>
      <c r="C23" s="434">
        <f>'RESUMEN REGION'!D25</f>
        <v>0</v>
      </c>
      <c r="D23" s="435">
        <f>'RESUMEN REGION'!F25</f>
        <v>0</v>
      </c>
      <c r="E23" s="436" t="str">
        <f>+IFERROR(VLOOKUP(B23,'RESUMEN REGION'!$C$19:$ED$61,137,FALSE),"")</f>
        <v/>
      </c>
      <c r="F23" s="437" t="str">
        <f t="shared" si="5"/>
        <v/>
      </c>
      <c r="G23" s="438">
        <f>'RESUMEN REGION'!L25</f>
        <v>0</v>
      </c>
      <c r="H23" s="83"/>
      <c r="I23" s="439" t="str">
        <f t="shared" si="6"/>
        <v/>
      </c>
      <c r="J23" s="437" t="str">
        <f t="shared" si="7"/>
        <v/>
      </c>
      <c r="K23" s="437" t="str">
        <f t="shared" si="0"/>
        <v/>
      </c>
      <c r="L23" s="440" t="str">
        <f>+IFERROR(VLOOKUP($B23,'EV ADM FINANCIERA'!$B$11:$AZ$37,4,FALSE),"")</f>
        <v/>
      </c>
      <c r="M23" s="440" t="str">
        <f>+IFERROR(VLOOKUP($B23,'EV ADM FINANCIERA'!$B$11:$AZ$37,M$4,FALSE),"")</f>
        <v/>
      </c>
      <c r="N23" s="440" t="str">
        <f>+IFERROR(VLOOKUP($B23,'EV ADM FINANCIERA'!$B$11:$AZ$90,N$4,FALSE),"")</f>
        <v/>
      </c>
      <c r="O23" s="440" t="str">
        <f>+IFERROR(VLOOKUP($B23,'EV ADM FINANCIERA'!$B$11:$AZ$90,O$4,FALSE),"")</f>
        <v/>
      </c>
      <c r="P23" s="441" t="str">
        <f>+IFERROR(VLOOKUP($B23,'EV ADM FINANCIERA'!$B$11:$AZ$90,P$4,FALSE),"")</f>
        <v/>
      </c>
      <c r="Q23" s="437" t="str">
        <f t="shared" si="1"/>
        <v/>
      </c>
      <c r="R23" s="660"/>
      <c r="S23" s="661"/>
      <c r="T23" s="185" t="str">
        <f t="shared" si="8"/>
        <v/>
      </c>
      <c r="U23" s="186" t="str">
        <f t="shared" si="2"/>
        <v/>
      </c>
      <c r="V23" s="83"/>
      <c r="X23" s="426" t="str">
        <f t="shared" si="3"/>
        <v/>
      </c>
      <c r="Y23" s="426" t="str">
        <f t="shared" si="4"/>
        <v/>
      </c>
      <c r="Z23" s="426" t="str">
        <f t="shared" si="9"/>
        <v/>
      </c>
      <c r="AA23" s="427" t="str">
        <f t="shared" si="10"/>
        <v/>
      </c>
      <c r="AB23" s="428" t="str">
        <f t="shared" si="11"/>
        <v/>
      </c>
      <c r="AC23" s="428"/>
      <c r="AD23" s="428"/>
      <c r="AE23" s="428"/>
      <c r="AF23" s="428"/>
      <c r="AG23" s="428"/>
      <c r="AH23" s="428"/>
      <c r="AI23" s="428"/>
      <c r="AJ23" s="428"/>
      <c r="AK23" s="428"/>
      <c r="AQ23" s="429">
        <f t="shared" si="12"/>
        <v>0</v>
      </c>
      <c r="AR23" s="430">
        <f t="shared" si="13"/>
        <v>0</v>
      </c>
      <c r="AS23" s="84" t="str">
        <f t="shared" si="14"/>
        <v/>
      </c>
      <c r="AT23" s="425" t="str">
        <f t="shared" si="15"/>
        <v>S/I</v>
      </c>
    </row>
    <row r="24" spans="1:49" s="425" customFormat="1" ht="15" customHeight="1" x14ac:dyDescent="0.2">
      <c r="A24" s="433">
        <f>+'RESUMEN REGION'!B26</f>
        <v>0</v>
      </c>
      <c r="B24" s="434">
        <f>'RESUMEN REGION'!C26</f>
        <v>0</v>
      </c>
      <c r="C24" s="434">
        <f>'RESUMEN REGION'!D26</f>
        <v>0</v>
      </c>
      <c r="D24" s="435">
        <f>'RESUMEN REGION'!F26</f>
        <v>0</v>
      </c>
      <c r="E24" s="436" t="str">
        <f>+IFERROR(VLOOKUP(B24,'RESUMEN REGION'!$C$19:$ED$61,137,FALSE),"")</f>
        <v/>
      </c>
      <c r="F24" s="437" t="str">
        <f t="shared" si="5"/>
        <v/>
      </c>
      <c r="G24" s="438">
        <f>'RESUMEN REGION'!L26</f>
        <v>0</v>
      </c>
      <c r="H24" s="83"/>
      <c r="I24" s="439" t="str">
        <f t="shared" si="6"/>
        <v/>
      </c>
      <c r="J24" s="437" t="str">
        <f t="shared" si="7"/>
        <v/>
      </c>
      <c r="K24" s="437" t="str">
        <f t="shared" si="0"/>
        <v/>
      </c>
      <c r="L24" s="440" t="str">
        <f>+IFERROR(VLOOKUP($B24,'EV ADM FINANCIERA'!$B$11:$AZ$37,4,FALSE),"")</f>
        <v/>
      </c>
      <c r="M24" s="440" t="str">
        <f>+IFERROR(VLOOKUP($B24,'EV ADM FINANCIERA'!$B$11:$AZ$37,M$4,FALSE),"")</f>
        <v/>
      </c>
      <c r="N24" s="440" t="str">
        <f>+IFERROR(VLOOKUP($B24,'EV ADM FINANCIERA'!$B$11:$AZ$90,N$4,FALSE),"")</f>
        <v/>
      </c>
      <c r="O24" s="440" t="str">
        <f>+IFERROR(VLOOKUP($B24,'EV ADM FINANCIERA'!$B$11:$AZ$90,O$4,FALSE),"")</f>
        <v/>
      </c>
      <c r="P24" s="441" t="str">
        <f>+IFERROR(VLOOKUP($B24,'EV ADM FINANCIERA'!$B$11:$AZ$90,P$4,FALSE),"")</f>
        <v/>
      </c>
      <c r="Q24" s="437" t="str">
        <f t="shared" si="1"/>
        <v/>
      </c>
      <c r="R24" s="660"/>
      <c r="S24" s="661"/>
      <c r="T24" s="185" t="str">
        <f t="shared" si="8"/>
        <v/>
      </c>
      <c r="U24" s="186" t="str">
        <f t="shared" si="2"/>
        <v/>
      </c>
      <c r="V24" s="83"/>
      <c r="X24" s="426" t="str">
        <f t="shared" si="3"/>
        <v/>
      </c>
      <c r="Y24" s="426" t="str">
        <f t="shared" si="4"/>
        <v/>
      </c>
      <c r="Z24" s="426" t="str">
        <f t="shared" si="9"/>
        <v/>
      </c>
      <c r="AA24" s="427" t="str">
        <f t="shared" si="10"/>
        <v/>
      </c>
      <c r="AB24" s="428" t="str">
        <f t="shared" si="11"/>
        <v/>
      </c>
      <c r="AC24" s="428"/>
      <c r="AD24" s="428"/>
      <c r="AE24" s="428"/>
      <c r="AF24" s="428"/>
      <c r="AG24" s="428"/>
      <c r="AH24" s="428"/>
      <c r="AI24" s="428"/>
      <c r="AJ24" s="428"/>
      <c r="AK24" s="428"/>
      <c r="AQ24" s="429">
        <f t="shared" si="12"/>
        <v>0</v>
      </c>
      <c r="AR24" s="430">
        <f t="shared" si="13"/>
        <v>0</v>
      </c>
      <c r="AS24" s="84" t="str">
        <f t="shared" si="14"/>
        <v/>
      </c>
      <c r="AT24" s="425" t="str">
        <f t="shared" si="15"/>
        <v>S/I</v>
      </c>
    </row>
    <row r="25" spans="1:49" s="425" customFormat="1" ht="15" customHeight="1" x14ac:dyDescent="0.2">
      <c r="A25" s="433">
        <f>+'RESUMEN REGION'!B27</f>
        <v>0</v>
      </c>
      <c r="B25" s="434">
        <f>'RESUMEN REGION'!C27</f>
        <v>0</v>
      </c>
      <c r="C25" s="434">
        <f>'RESUMEN REGION'!D27</f>
        <v>0</v>
      </c>
      <c r="D25" s="435">
        <f>'RESUMEN REGION'!F27</f>
        <v>0</v>
      </c>
      <c r="E25" s="436" t="str">
        <f>+IFERROR(VLOOKUP(B25,'RESUMEN REGION'!$C$19:$ED$61,137,FALSE),"")</f>
        <v/>
      </c>
      <c r="F25" s="437" t="str">
        <f t="shared" si="5"/>
        <v/>
      </c>
      <c r="G25" s="438">
        <f>'RESUMEN REGION'!L27</f>
        <v>0</v>
      </c>
      <c r="H25" s="83"/>
      <c r="I25" s="439" t="str">
        <f t="shared" si="6"/>
        <v/>
      </c>
      <c r="J25" s="437" t="str">
        <f t="shared" si="7"/>
        <v/>
      </c>
      <c r="K25" s="437" t="str">
        <f t="shared" si="0"/>
        <v/>
      </c>
      <c r="L25" s="440" t="str">
        <f>+IFERROR(VLOOKUP($B25,'EV ADM FINANCIERA'!$B$11:$AZ$37,4,FALSE),"")</f>
        <v/>
      </c>
      <c r="M25" s="440" t="str">
        <f>+IFERROR(VLOOKUP($B25,'EV ADM FINANCIERA'!$B$11:$AZ$37,M$4,FALSE),"")</f>
        <v/>
      </c>
      <c r="N25" s="440" t="str">
        <f>+IFERROR(VLOOKUP($B25,'EV ADM FINANCIERA'!$B$11:$AZ$90,N$4,FALSE),"")</f>
        <v/>
      </c>
      <c r="O25" s="440" t="str">
        <f>+IFERROR(VLOOKUP($B25,'EV ADM FINANCIERA'!$B$11:$AZ$90,O$4,FALSE),"")</f>
        <v/>
      </c>
      <c r="P25" s="441" t="str">
        <f>+IFERROR(VLOOKUP($B25,'EV ADM FINANCIERA'!$B$11:$AZ$90,P$4,FALSE),"")</f>
        <v/>
      </c>
      <c r="Q25" s="437" t="str">
        <f t="shared" si="1"/>
        <v/>
      </c>
      <c r="R25" s="660"/>
      <c r="S25" s="661"/>
      <c r="T25" s="185" t="str">
        <f t="shared" si="8"/>
        <v/>
      </c>
      <c r="U25" s="186" t="str">
        <f t="shared" si="2"/>
        <v/>
      </c>
      <c r="V25" s="83"/>
      <c r="X25" s="426" t="str">
        <f t="shared" si="3"/>
        <v/>
      </c>
      <c r="Y25" s="426" t="str">
        <f t="shared" si="4"/>
        <v/>
      </c>
      <c r="Z25" s="426" t="str">
        <f t="shared" si="9"/>
        <v/>
      </c>
      <c r="AA25" s="427" t="str">
        <f t="shared" si="10"/>
        <v/>
      </c>
      <c r="AB25" s="428" t="str">
        <f t="shared" si="11"/>
        <v/>
      </c>
      <c r="AC25" s="428"/>
      <c r="AD25" s="428"/>
      <c r="AE25" s="428"/>
      <c r="AF25" s="428"/>
      <c r="AG25" s="428"/>
      <c r="AH25" s="428"/>
      <c r="AI25" s="428"/>
      <c r="AJ25" s="428"/>
      <c r="AK25" s="428"/>
      <c r="AQ25" s="429">
        <f t="shared" si="12"/>
        <v>0</v>
      </c>
      <c r="AR25" s="430">
        <f t="shared" si="13"/>
        <v>0</v>
      </c>
      <c r="AS25" s="84" t="str">
        <f t="shared" si="14"/>
        <v/>
      </c>
      <c r="AT25" s="425" t="str">
        <f t="shared" si="15"/>
        <v>S/I</v>
      </c>
    </row>
    <row r="26" spans="1:49" s="425" customFormat="1" ht="15" customHeight="1" x14ac:dyDescent="0.2">
      <c r="A26" s="433">
        <f>+'RESUMEN REGION'!B28</f>
        <v>0</v>
      </c>
      <c r="B26" s="434">
        <f>'RESUMEN REGION'!C28</f>
        <v>0</v>
      </c>
      <c r="C26" s="434">
        <f>'RESUMEN REGION'!D28</f>
        <v>0</v>
      </c>
      <c r="D26" s="435">
        <f>'RESUMEN REGION'!F28</f>
        <v>0</v>
      </c>
      <c r="E26" s="436" t="str">
        <f>+IFERROR(VLOOKUP(B26,'RESUMEN REGION'!$C$19:$ED$61,137,FALSE),"")</f>
        <v/>
      </c>
      <c r="F26" s="437" t="str">
        <f t="shared" si="5"/>
        <v/>
      </c>
      <c r="G26" s="438">
        <f>'RESUMEN REGION'!L28</f>
        <v>0</v>
      </c>
      <c r="H26" s="83"/>
      <c r="I26" s="439" t="str">
        <f t="shared" si="6"/>
        <v/>
      </c>
      <c r="J26" s="437" t="str">
        <f t="shared" si="7"/>
        <v/>
      </c>
      <c r="K26" s="437" t="str">
        <f t="shared" si="0"/>
        <v/>
      </c>
      <c r="L26" s="440" t="str">
        <f>+IFERROR(VLOOKUP($B26,'EV ADM FINANCIERA'!$B$11:$AZ$37,4,FALSE),"")</f>
        <v/>
      </c>
      <c r="M26" s="440" t="str">
        <f>+IFERROR(VLOOKUP($B26,'EV ADM FINANCIERA'!$B$11:$AZ$37,M$4,FALSE),"")</f>
        <v/>
      </c>
      <c r="N26" s="440" t="str">
        <f>+IFERROR(VLOOKUP($B26,'EV ADM FINANCIERA'!$B$11:$AZ$90,N$4,FALSE),"")</f>
        <v/>
      </c>
      <c r="O26" s="440" t="str">
        <f>+IFERROR(VLOOKUP($B26,'EV ADM FINANCIERA'!$B$11:$AZ$90,O$4,FALSE),"")</f>
        <v/>
      </c>
      <c r="P26" s="441" t="str">
        <f>+IFERROR(VLOOKUP($B26,'EV ADM FINANCIERA'!$B$11:$AZ$90,P$4,FALSE),"")</f>
        <v/>
      </c>
      <c r="Q26" s="437" t="str">
        <f t="shared" si="1"/>
        <v/>
      </c>
      <c r="R26" s="660"/>
      <c r="S26" s="661"/>
      <c r="T26" s="185" t="str">
        <f t="shared" si="8"/>
        <v/>
      </c>
      <c r="U26" s="186" t="str">
        <f t="shared" si="2"/>
        <v/>
      </c>
      <c r="V26" s="83"/>
      <c r="X26" s="426" t="str">
        <f t="shared" si="3"/>
        <v/>
      </c>
      <c r="Y26" s="426" t="str">
        <f t="shared" si="4"/>
        <v/>
      </c>
      <c r="Z26" s="426" t="str">
        <f t="shared" ref="Z26:Z43" si="16">IF(N26="X",6,IF(O26="X",3,IF(P26="X",0,"")))</f>
        <v/>
      </c>
      <c r="AA26" s="427" t="str">
        <f t="shared" ref="AA26:AA43" si="17">IF(ISERROR(AB26),SUM(X26:Z26),"")</f>
        <v/>
      </c>
      <c r="AB26" s="428" t="str">
        <f t="shared" ref="AB26:AB43" si="18">+HLOOKUP("",X26:Z26,1,FALSE)</f>
        <v/>
      </c>
      <c r="AC26" s="428"/>
      <c r="AD26" s="428"/>
      <c r="AE26" s="428"/>
      <c r="AF26" s="428"/>
      <c r="AG26" s="428"/>
      <c r="AH26" s="428"/>
      <c r="AI26" s="428"/>
      <c r="AJ26" s="428"/>
      <c r="AK26" s="428"/>
      <c r="AQ26" s="429">
        <f t="shared" si="12"/>
        <v>0</v>
      </c>
      <c r="AR26" s="430">
        <f t="shared" si="13"/>
        <v>0</v>
      </c>
      <c r="AS26" s="84" t="str">
        <f t="shared" si="14"/>
        <v/>
      </c>
      <c r="AT26" s="425" t="str">
        <f t="shared" si="15"/>
        <v>S/I</v>
      </c>
    </row>
    <row r="27" spans="1:49" s="425" customFormat="1" ht="15" customHeight="1" x14ac:dyDescent="0.2">
      <c r="A27" s="433">
        <f>+'RESUMEN REGION'!B29</f>
        <v>0</v>
      </c>
      <c r="B27" s="434">
        <f>'RESUMEN REGION'!C29</f>
        <v>0</v>
      </c>
      <c r="C27" s="434">
        <f>'RESUMEN REGION'!D29</f>
        <v>0</v>
      </c>
      <c r="D27" s="435">
        <f>'RESUMEN REGION'!F29</f>
        <v>0</v>
      </c>
      <c r="E27" s="436" t="str">
        <f>+IFERROR(VLOOKUP(B27,'RESUMEN REGION'!$C$19:$ED$61,137,FALSE),"")</f>
        <v/>
      </c>
      <c r="F27" s="437" t="str">
        <f t="shared" si="5"/>
        <v/>
      </c>
      <c r="G27" s="438">
        <f>'RESUMEN REGION'!L29</f>
        <v>0</v>
      </c>
      <c r="H27" s="83"/>
      <c r="I27" s="439" t="str">
        <f t="shared" si="6"/>
        <v/>
      </c>
      <c r="J27" s="437" t="str">
        <f t="shared" si="7"/>
        <v/>
      </c>
      <c r="K27" s="437" t="str">
        <f t="shared" si="0"/>
        <v/>
      </c>
      <c r="L27" s="440" t="str">
        <f>+IFERROR(VLOOKUP($B27,'EV ADM FINANCIERA'!$B$11:$AZ$37,4,FALSE),"")</f>
        <v/>
      </c>
      <c r="M27" s="440" t="str">
        <f>+IFERROR(VLOOKUP($B27,'EV ADM FINANCIERA'!$B$11:$AZ$37,M$4,FALSE),"")</f>
        <v/>
      </c>
      <c r="N27" s="440" t="str">
        <f>+IFERROR(VLOOKUP($B27,'EV ADM FINANCIERA'!$B$11:$AZ$90,N$4,FALSE),"")</f>
        <v/>
      </c>
      <c r="O27" s="440" t="str">
        <f>+IFERROR(VLOOKUP($B27,'EV ADM FINANCIERA'!$B$11:$AZ$90,O$4,FALSE),"")</f>
        <v/>
      </c>
      <c r="P27" s="441" t="str">
        <f>+IFERROR(VLOOKUP($B27,'EV ADM FINANCIERA'!$B$11:$AZ$90,P$4,FALSE),"")</f>
        <v/>
      </c>
      <c r="Q27" s="437" t="str">
        <f t="shared" si="1"/>
        <v/>
      </c>
      <c r="R27" s="660"/>
      <c r="S27" s="661"/>
      <c r="T27" s="185" t="str">
        <f t="shared" si="8"/>
        <v/>
      </c>
      <c r="U27" s="186" t="str">
        <f t="shared" si="2"/>
        <v/>
      </c>
      <c r="V27" s="83"/>
      <c r="X27" s="426" t="str">
        <f t="shared" si="3"/>
        <v/>
      </c>
      <c r="Y27" s="426" t="str">
        <f t="shared" si="4"/>
        <v/>
      </c>
      <c r="Z27" s="426" t="str">
        <f t="shared" si="16"/>
        <v/>
      </c>
      <c r="AA27" s="427" t="str">
        <f t="shared" si="17"/>
        <v/>
      </c>
      <c r="AB27" s="428" t="str">
        <f t="shared" si="18"/>
        <v/>
      </c>
      <c r="AC27" s="428"/>
      <c r="AD27" s="428"/>
      <c r="AE27" s="428"/>
      <c r="AF27" s="428"/>
      <c r="AG27" s="428"/>
      <c r="AH27" s="428"/>
      <c r="AI27" s="428"/>
      <c r="AJ27" s="428"/>
      <c r="AK27" s="428"/>
      <c r="AQ27" s="429">
        <f t="shared" si="12"/>
        <v>0</v>
      </c>
      <c r="AR27" s="430">
        <f t="shared" si="13"/>
        <v>0</v>
      </c>
      <c r="AS27" s="84" t="str">
        <f t="shared" si="14"/>
        <v/>
      </c>
      <c r="AT27" s="425" t="str">
        <f t="shared" si="15"/>
        <v>S/I</v>
      </c>
    </row>
    <row r="28" spans="1:49" s="425" customFormat="1" ht="15" customHeight="1" x14ac:dyDescent="0.2">
      <c r="A28" s="433">
        <f>+'RESUMEN REGION'!B30</f>
        <v>0</v>
      </c>
      <c r="B28" s="434">
        <f>'RESUMEN REGION'!C30</f>
        <v>0</v>
      </c>
      <c r="C28" s="434">
        <f>'RESUMEN REGION'!D30</f>
        <v>0</v>
      </c>
      <c r="D28" s="435">
        <f>'RESUMEN REGION'!F30</f>
        <v>0</v>
      </c>
      <c r="E28" s="436" t="str">
        <f>+IFERROR(VLOOKUP(B28,'RESUMEN REGION'!$C$19:$ED$61,137,FALSE),"")</f>
        <v/>
      </c>
      <c r="F28" s="437" t="str">
        <f t="shared" si="5"/>
        <v/>
      </c>
      <c r="G28" s="438">
        <f>'RESUMEN REGION'!L43</f>
        <v>0</v>
      </c>
      <c r="H28" s="83"/>
      <c r="I28" s="439" t="str">
        <f t="shared" si="6"/>
        <v/>
      </c>
      <c r="J28" s="437" t="str">
        <f t="shared" si="7"/>
        <v/>
      </c>
      <c r="K28" s="437" t="str">
        <f t="shared" si="0"/>
        <v/>
      </c>
      <c r="L28" s="440" t="str">
        <f>+IFERROR(VLOOKUP($B28,'EV ADM FINANCIERA'!$B$11:$AZ$37,4,FALSE),"")</f>
        <v/>
      </c>
      <c r="M28" s="440" t="str">
        <f>+IFERROR(VLOOKUP($B28,'EV ADM FINANCIERA'!$B$11:$AZ$37,M$4,FALSE),"")</f>
        <v/>
      </c>
      <c r="N28" s="440" t="str">
        <f>+IFERROR(VLOOKUP($B28,'EV ADM FINANCIERA'!$B$11:$AZ$90,N$4,FALSE),"")</f>
        <v/>
      </c>
      <c r="O28" s="440" t="str">
        <f>+IFERROR(VLOOKUP($B28,'EV ADM FINANCIERA'!$B$11:$AZ$90,O$4,FALSE),"")</f>
        <v/>
      </c>
      <c r="P28" s="441" t="str">
        <f>+IFERROR(VLOOKUP($B28,'EV ADM FINANCIERA'!$B$11:$AZ$90,P$4,FALSE),"")</f>
        <v/>
      </c>
      <c r="Q28" s="437" t="str">
        <f t="shared" si="1"/>
        <v/>
      </c>
      <c r="R28" s="660"/>
      <c r="S28" s="661"/>
      <c r="T28" s="185" t="str">
        <f t="shared" si="8"/>
        <v/>
      </c>
      <c r="U28" s="186" t="str">
        <f t="shared" si="2"/>
        <v/>
      </c>
      <c r="V28" s="83"/>
      <c r="X28" s="426" t="str">
        <f t="shared" si="3"/>
        <v/>
      </c>
      <c r="Y28" s="426" t="str">
        <f t="shared" si="4"/>
        <v/>
      </c>
      <c r="Z28" s="426" t="str">
        <f t="shared" si="16"/>
        <v/>
      </c>
      <c r="AA28" s="427" t="str">
        <f t="shared" si="17"/>
        <v/>
      </c>
      <c r="AB28" s="428" t="str">
        <f t="shared" si="18"/>
        <v/>
      </c>
      <c r="AC28" s="428"/>
      <c r="AD28" s="428"/>
      <c r="AE28" s="428"/>
      <c r="AF28" s="428"/>
      <c r="AG28" s="428"/>
      <c r="AH28" s="428"/>
      <c r="AI28" s="428"/>
      <c r="AJ28" s="428"/>
      <c r="AK28" s="428"/>
      <c r="AQ28" s="429">
        <f t="shared" si="12"/>
        <v>0</v>
      </c>
      <c r="AR28" s="430">
        <f t="shared" si="13"/>
        <v>0</v>
      </c>
      <c r="AS28" s="84" t="str">
        <f t="shared" si="14"/>
        <v/>
      </c>
      <c r="AT28" s="425" t="str">
        <f t="shared" si="15"/>
        <v>S/I</v>
      </c>
    </row>
    <row r="29" spans="1:49" s="425" customFormat="1" ht="15" customHeight="1" x14ac:dyDescent="0.2">
      <c r="A29" s="433">
        <f>+'RESUMEN REGION'!B31</f>
        <v>0</v>
      </c>
      <c r="B29" s="434">
        <f>'RESUMEN REGION'!C31</f>
        <v>0</v>
      </c>
      <c r="C29" s="434">
        <f>'RESUMEN REGION'!D31</f>
        <v>0</v>
      </c>
      <c r="D29" s="435">
        <f>'RESUMEN REGION'!F31</f>
        <v>0</v>
      </c>
      <c r="E29" s="436" t="str">
        <f>+IFERROR(VLOOKUP(B29,'RESUMEN REGION'!$C$19:$ED$61,137,FALSE),"")</f>
        <v/>
      </c>
      <c r="F29" s="437" t="str">
        <f t="shared" si="5"/>
        <v/>
      </c>
      <c r="G29" s="438">
        <f>'RESUMEN REGION'!L44</f>
        <v>0</v>
      </c>
      <c r="H29" s="83"/>
      <c r="I29" s="439" t="str">
        <f t="shared" si="6"/>
        <v/>
      </c>
      <c r="J29" s="437" t="str">
        <f t="shared" si="7"/>
        <v/>
      </c>
      <c r="K29" s="437" t="str">
        <f t="shared" si="0"/>
        <v/>
      </c>
      <c r="L29" s="440" t="str">
        <f>+IFERROR(VLOOKUP($B29,'EV ADM FINANCIERA'!$B$11:$AZ$37,4,FALSE),"")</f>
        <v/>
      </c>
      <c r="M29" s="440" t="str">
        <f>+IFERROR(VLOOKUP($B29,'EV ADM FINANCIERA'!$B$11:$AZ$37,M$4,FALSE),"")</f>
        <v/>
      </c>
      <c r="N29" s="440" t="str">
        <f>+IFERROR(VLOOKUP($B29,'EV ADM FINANCIERA'!$B$11:$AZ$90,N$4,FALSE),"")</f>
        <v/>
      </c>
      <c r="O29" s="440" t="str">
        <f>+IFERROR(VLOOKUP($B29,'EV ADM FINANCIERA'!$B$11:$AZ$90,O$4,FALSE),"")</f>
        <v/>
      </c>
      <c r="P29" s="441" t="str">
        <f>+IFERROR(VLOOKUP($B29,'EV ADM FINANCIERA'!$B$11:$AZ$90,P$4,FALSE),"")</f>
        <v/>
      </c>
      <c r="Q29" s="437" t="str">
        <f t="shared" si="1"/>
        <v/>
      </c>
      <c r="R29" s="660"/>
      <c r="S29" s="661"/>
      <c r="T29" s="185" t="str">
        <f t="shared" si="8"/>
        <v/>
      </c>
      <c r="U29" s="186" t="str">
        <f t="shared" si="2"/>
        <v/>
      </c>
      <c r="V29" s="83"/>
      <c r="X29" s="426" t="str">
        <f t="shared" si="3"/>
        <v/>
      </c>
      <c r="Y29" s="426" t="str">
        <f t="shared" si="4"/>
        <v/>
      </c>
      <c r="Z29" s="426" t="str">
        <f t="shared" si="16"/>
        <v/>
      </c>
      <c r="AA29" s="427" t="str">
        <f t="shared" si="17"/>
        <v/>
      </c>
      <c r="AB29" s="428" t="str">
        <f t="shared" si="18"/>
        <v/>
      </c>
      <c r="AC29" s="428"/>
      <c r="AD29" s="428"/>
      <c r="AE29" s="428"/>
      <c r="AF29" s="428"/>
      <c r="AG29" s="428"/>
      <c r="AH29" s="428"/>
      <c r="AI29" s="428"/>
      <c r="AJ29" s="428"/>
      <c r="AK29" s="428"/>
      <c r="AQ29" s="429">
        <f t="shared" si="12"/>
        <v>0</v>
      </c>
      <c r="AR29" s="430">
        <f t="shared" si="13"/>
        <v>0</v>
      </c>
      <c r="AS29" s="84" t="str">
        <f t="shared" si="14"/>
        <v/>
      </c>
      <c r="AT29" s="425" t="str">
        <f t="shared" si="15"/>
        <v>S/I</v>
      </c>
    </row>
    <row r="30" spans="1:49" s="425" customFormat="1" ht="15" customHeight="1" x14ac:dyDescent="0.2">
      <c r="A30" s="433">
        <f>+'RESUMEN REGION'!B32</f>
        <v>0</v>
      </c>
      <c r="B30" s="434">
        <f>'RESUMEN REGION'!C32</f>
        <v>0</v>
      </c>
      <c r="C30" s="434">
        <f>'RESUMEN REGION'!D32</f>
        <v>0</v>
      </c>
      <c r="D30" s="435">
        <f>'RESUMEN REGION'!F32</f>
        <v>0</v>
      </c>
      <c r="E30" s="436" t="str">
        <f>+IFERROR(VLOOKUP(B30,'RESUMEN REGION'!$C$19:$ED$61,137,FALSE),"")</f>
        <v/>
      </c>
      <c r="F30" s="437" t="str">
        <f t="shared" si="5"/>
        <v/>
      </c>
      <c r="G30" s="438">
        <f>'RESUMEN REGION'!L45</f>
        <v>0</v>
      </c>
      <c r="H30" s="83"/>
      <c r="I30" s="439" t="str">
        <f t="shared" si="6"/>
        <v/>
      </c>
      <c r="J30" s="437" t="str">
        <f t="shared" si="7"/>
        <v/>
      </c>
      <c r="K30" s="437" t="str">
        <f t="shared" si="0"/>
        <v/>
      </c>
      <c r="L30" s="440" t="str">
        <f>+IFERROR(VLOOKUP($B30,'EV ADM FINANCIERA'!$B$11:$AZ$37,4,FALSE),"")</f>
        <v/>
      </c>
      <c r="M30" s="440" t="str">
        <f>+IFERROR(VLOOKUP($B30,'EV ADM FINANCIERA'!$B$11:$AZ$37,M$4,FALSE),"")</f>
        <v/>
      </c>
      <c r="N30" s="440" t="str">
        <f>+IFERROR(VLOOKUP($B30,'EV ADM FINANCIERA'!$B$11:$AZ$90,N$4,FALSE),"")</f>
        <v/>
      </c>
      <c r="O30" s="440" t="str">
        <f>+IFERROR(VLOOKUP($B30,'EV ADM FINANCIERA'!$B$11:$AZ$90,O$4,FALSE),"")</f>
        <v/>
      </c>
      <c r="P30" s="441" t="str">
        <f>+IFERROR(VLOOKUP($B30,'EV ADM FINANCIERA'!$B$11:$AZ$90,P$4,FALSE),"")</f>
        <v/>
      </c>
      <c r="Q30" s="437" t="str">
        <f t="shared" si="1"/>
        <v/>
      </c>
      <c r="R30" s="660"/>
      <c r="S30" s="661"/>
      <c r="T30" s="185" t="str">
        <f t="shared" si="8"/>
        <v/>
      </c>
      <c r="U30" s="186" t="str">
        <f t="shared" si="2"/>
        <v/>
      </c>
      <c r="V30" s="83"/>
      <c r="X30" s="426" t="str">
        <f t="shared" si="3"/>
        <v/>
      </c>
      <c r="Y30" s="426" t="str">
        <f t="shared" si="4"/>
        <v/>
      </c>
      <c r="Z30" s="426" t="str">
        <f t="shared" si="16"/>
        <v/>
      </c>
      <c r="AA30" s="427" t="str">
        <f t="shared" si="17"/>
        <v/>
      </c>
      <c r="AB30" s="428" t="str">
        <f t="shared" si="18"/>
        <v/>
      </c>
      <c r="AC30" s="428"/>
      <c r="AD30" s="428"/>
      <c r="AE30" s="428"/>
      <c r="AF30" s="428"/>
      <c r="AG30" s="428"/>
      <c r="AH30" s="428"/>
      <c r="AI30" s="428"/>
      <c r="AJ30" s="428"/>
      <c r="AK30" s="428"/>
      <c r="AQ30" s="429">
        <f t="shared" si="12"/>
        <v>0</v>
      </c>
      <c r="AR30" s="430">
        <f t="shared" si="13"/>
        <v>0</v>
      </c>
      <c r="AS30" s="84" t="str">
        <f t="shared" si="14"/>
        <v/>
      </c>
      <c r="AT30" s="425" t="str">
        <f t="shared" si="15"/>
        <v>S/I</v>
      </c>
    </row>
    <row r="31" spans="1:49" s="425" customFormat="1" ht="15" customHeight="1" x14ac:dyDescent="0.2">
      <c r="A31" s="433">
        <f>+'RESUMEN REGION'!B33</f>
        <v>0</v>
      </c>
      <c r="B31" s="434">
        <f>'RESUMEN REGION'!C33</f>
        <v>0</v>
      </c>
      <c r="C31" s="434">
        <f>'RESUMEN REGION'!D33</f>
        <v>0</v>
      </c>
      <c r="D31" s="435">
        <f>'RESUMEN REGION'!F33</f>
        <v>0</v>
      </c>
      <c r="E31" s="436" t="str">
        <f>+IFERROR(VLOOKUP(B31,'RESUMEN REGION'!$C$19:$ED$61,137,FALSE),"")</f>
        <v/>
      </c>
      <c r="F31" s="437" t="str">
        <f t="shared" si="5"/>
        <v/>
      </c>
      <c r="G31" s="438">
        <f>'RESUMEN REGION'!L46</f>
        <v>0</v>
      </c>
      <c r="H31" s="83"/>
      <c r="I31" s="439" t="str">
        <f t="shared" si="6"/>
        <v/>
      </c>
      <c r="J31" s="437" t="str">
        <f t="shared" si="7"/>
        <v/>
      </c>
      <c r="K31" s="437" t="str">
        <f t="shared" si="0"/>
        <v/>
      </c>
      <c r="L31" s="440" t="str">
        <f>+IFERROR(VLOOKUP($B31,'EV ADM FINANCIERA'!$B$11:$AZ$37,4,FALSE),"")</f>
        <v/>
      </c>
      <c r="M31" s="440" t="str">
        <f>+IFERROR(VLOOKUP($B31,'EV ADM FINANCIERA'!$B$11:$AZ$37,M$4,FALSE),"")</f>
        <v/>
      </c>
      <c r="N31" s="440" t="str">
        <f>+IFERROR(VLOOKUP($B31,'EV ADM FINANCIERA'!$B$11:$AZ$90,N$4,FALSE),"")</f>
        <v/>
      </c>
      <c r="O31" s="440" t="str">
        <f>+IFERROR(VLOOKUP($B31,'EV ADM FINANCIERA'!$B$11:$AZ$90,O$4,FALSE),"")</f>
        <v/>
      </c>
      <c r="P31" s="441" t="str">
        <f>+IFERROR(VLOOKUP($B31,'EV ADM FINANCIERA'!$B$11:$AZ$90,P$4,FALSE),"")</f>
        <v/>
      </c>
      <c r="Q31" s="437" t="str">
        <f t="shared" si="1"/>
        <v/>
      </c>
      <c r="R31" s="660"/>
      <c r="S31" s="661"/>
      <c r="T31" s="185" t="str">
        <f t="shared" si="8"/>
        <v/>
      </c>
      <c r="U31" s="186" t="str">
        <f t="shared" si="2"/>
        <v/>
      </c>
      <c r="V31" s="83"/>
      <c r="X31" s="426" t="str">
        <f t="shared" si="3"/>
        <v/>
      </c>
      <c r="Y31" s="426" t="str">
        <f t="shared" si="4"/>
        <v/>
      </c>
      <c r="Z31" s="426" t="str">
        <f t="shared" si="16"/>
        <v/>
      </c>
      <c r="AA31" s="427" t="str">
        <f t="shared" si="17"/>
        <v/>
      </c>
      <c r="AB31" s="428" t="str">
        <f t="shared" si="18"/>
        <v/>
      </c>
      <c r="AC31" s="428"/>
      <c r="AD31" s="428"/>
      <c r="AE31" s="428"/>
      <c r="AF31" s="428"/>
      <c r="AG31" s="428"/>
      <c r="AH31" s="428"/>
      <c r="AI31" s="428"/>
      <c r="AJ31" s="428"/>
      <c r="AK31" s="428"/>
      <c r="AQ31" s="429">
        <f t="shared" si="12"/>
        <v>0</v>
      </c>
      <c r="AR31" s="430">
        <f t="shared" si="13"/>
        <v>0</v>
      </c>
      <c r="AS31" s="84" t="str">
        <f t="shared" si="14"/>
        <v/>
      </c>
      <c r="AT31" s="425" t="str">
        <f t="shared" si="15"/>
        <v>S/I</v>
      </c>
    </row>
    <row r="32" spans="1:49" s="425" customFormat="1" ht="15" customHeight="1" x14ac:dyDescent="0.2">
      <c r="A32" s="433">
        <f>+'RESUMEN REGION'!B34</f>
        <v>0</v>
      </c>
      <c r="B32" s="434">
        <f>'RESUMEN REGION'!C34</f>
        <v>0</v>
      </c>
      <c r="C32" s="434">
        <f>'RESUMEN REGION'!D34</f>
        <v>0</v>
      </c>
      <c r="D32" s="435">
        <f>'RESUMEN REGION'!F34</f>
        <v>0</v>
      </c>
      <c r="E32" s="436" t="str">
        <f>+IFERROR(VLOOKUP(B32,'RESUMEN REGION'!$C$19:$ED$61,137,FALSE),"")</f>
        <v/>
      </c>
      <c r="F32" s="437" t="str">
        <f t="shared" si="5"/>
        <v/>
      </c>
      <c r="G32" s="438">
        <f>'RESUMEN REGION'!L47</f>
        <v>0</v>
      </c>
      <c r="H32" s="83"/>
      <c r="I32" s="439" t="str">
        <f t="shared" si="6"/>
        <v/>
      </c>
      <c r="J32" s="437" t="str">
        <f t="shared" si="7"/>
        <v/>
      </c>
      <c r="K32" s="437" t="str">
        <f t="shared" si="0"/>
        <v/>
      </c>
      <c r="L32" s="440" t="str">
        <f>+IFERROR(VLOOKUP($B32,'EV ADM FINANCIERA'!$B$11:$AZ$37,4,FALSE),"")</f>
        <v/>
      </c>
      <c r="M32" s="440" t="str">
        <f>+IFERROR(VLOOKUP($B32,'EV ADM FINANCIERA'!$B$11:$AZ$37,M$4,FALSE),"")</f>
        <v/>
      </c>
      <c r="N32" s="440" t="str">
        <f>+IFERROR(VLOOKUP($B32,'EV ADM FINANCIERA'!$B$11:$AZ$90,N$4,FALSE),"")</f>
        <v/>
      </c>
      <c r="O32" s="440" t="str">
        <f>+IFERROR(VLOOKUP($B32,'EV ADM FINANCIERA'!$B$11:$AZ$90,O$4,FALSE),"")</f>
        <v/>
      </c>
      <c r="P32" s="441" t="str">
        <f>+IFERROR(VLOOKUP($B32,'EV ADM FINANCIERA'!$B$11:$AZ$90,P$4,FALSE),"")</f>
        <v/>
      </c>
      <c r="Q32" s="437" t="str">
        <f t="shared" si="1"/>
        <v/>
      </c>
      <c r="R32" s="660"/>
      <c r="S32" s="661"/>
      <c r="T32" s="185" t="str">
        <f t="shared" si="8"/>
        <v/>
      </c>
      <c r="U32" s="186" t="str">
        <f t="shared" si="2"/>
        <v/>
      </c>
      <c r="V32" s="83"/>
      <c r="X32" s="426" t="str">
        <f t="shared" si="3"/>
        <v/>
      </c>
      <c r="Y32" s="426" t="str">
        <f t="shared" si="4"/>
        <v/>
      </c>
      <c r="Z32" s="426" t="str">
        <f t="shared" si="16"/>
        <v/>
      </c>
      <c r="AA32" s="427" t="str">
        <f t="shared" si="17"/>
        <v/>
      </c>
      <c r="AB32" s="428" t="str">
        <f t="shared" si="18"/>
        <v/>
      </c>
      <c r="AC32" s="428"/>
      <c r="AD32" s="428"/>
      <c r="AE32" s="428"/>
      <c r="AF32" s="428"/>
      <c r="AG32" s="428"/>
      <c r="AH32" s="428"/>
      <c r="AI32" s="428"/>
      <c r="AJ32" s="428"/>
      <c r="AK32" s="428"/>
      <c r="AQ32" s="429">
        <f t="shared" si="12"/>
        <v>0</v>
      </c>
      <c r="AR32" s="430">
        <f t="shared" si="13"/>
        <v>0</v>
      </c>
      <c r="AS32" s="84" t="str">
        <f t="shared" si="14"/>
        <v/>
      </c>
      <c r="AT32" s="425" t="str">
        <f t="shared" si="15"/>
        <v>S/I</v>
      </c>
    </row>
    <row r="33" spans="1:49" s="425" customFormat="1" ht="15" customHeight="1" x14ac:dyDescent="0.2">
      <c r="A33" s="433">
        <f>+'RESUMEN REGION'!B35</f>
        <v>0</v>
      </c>
      <c r="B33" s="434">
        <f>'RESUMEN REGION'!C35</f>
        <v>0</v>
      </c>
      <c r="C33" s="434">
        <f>'RESUMEN REGION'!D35</f>
        <v>0</v>
      </c>
      <c r="D33" s="435">
        <f>'RESUMEN REGION'!F35</f>
        <v>0</v>
      </c>
      <c r="E33" s="436" t="str">
        <f>+IFERROR(VLOOKUP(B33,'RESUMEN REGION'!$C$19:$ED$61,137,FALSE),"")</f>
        <v/>
      </c>
      <c r="F33" s="437" t="str">
        <f t="shared" si="5"/>
        <v/>
      </c>
      <c r="G33" s="438">
        <f>'RESUMEN REGION'!L48</f>
        <v>0</v>
      </c>
      <c r="H33" s="83"/>
      <c r="I33" s="439" t="str">
        <f t="shared" si="6"/>
        <v/>
      </c>
      <c r="J33" s="437" t="str">
        <f t="shared" si="7"/>
        <v/>
      </c>
      <c r="K33" s="437" t="str">
        <f t="shared" si="0"/>
        <v/>
      </c>
      <c r="L33" s="440" t="str">
        <f>+IFERROR(VLOOKUP($B33,'EV ADM FINANCIERA'!$B$11:$AZ$37,4,FALSE),"")</f>
        <v/>
      </c>
      <c r="M33" s="440" t="str">
        <f>+IFERROR(VLOOKUP($B33,'EV ADM FINANCIERA'!$B$11:$AZ$37,M$4,FALSE),"")</f>
        <v/>
      </c>
      <c r="N33" s="440" t="str">
        <f>+IFERROR(VLOOKUP($B33,'EV ADM FINANCIERA'!$B$11:$AZ$90,N$4,FALSE),"")</f>
        <v/>
      </c>
      <c r="O33" s="440" t="str">
        <f>+IFERROR(VLOOKUP($B33,'EV ADM FINANCIERA'!$B$11:$AZ$90,O$4,FALSE),"")</f>
        <v/>
      </c>
      <c r="P33" s="441" t="str">
        <f>+IFERROR(VLOOKUP($B33,'EV ADM FINANCIERA'!$B$11:$AZ$90,P$4,FALSE),"")</f>
        <v/>
      </c>
      <c r="Q33" s="437" t="str">
        <f t="shared" si="1"/>
        <v/>
      </c>
      <c r="R33" s="660"/>
      <c r="S33" s="661"/>
      <c r="T33" s="185" t="str">
        <f t="shared" si="8"/>
        <v/>
      </c>
      <c r="U33" s="186" t="str">
        <f t="shared" si="2"/>
        <v/>
      </c>
      <c r="V33" s="83"/>
      <c r="X33" s="426" t="str">
        <f t="shared" si="3"/>
        <v/>
      </c>
      <c r="Y33" s="426" t="str">
        <f t="shared" si="4"/>
        <v/>
      </c>
      <c r="Z33" s="426" t="str">
        <f t="shared" si="16"/>
        <v/>
      </c>
      <c r="AA33" s="427" t="str">
        <f t="shared" si="17"/>
        <v/>
      </c>
      <c r="AB33" s="428" t="str">
        <f t="shared" si="18"/>
        <v/>
      </c>
      <c r="AC33" s="428"/>
      <c r="AD33" s="428"/>
      <c r="AE33" s="428"/>
      <c r="AF33" s="428"/>
      <c r="AG33" s="428"/>
      <c r="AH33" s="428"/>
      <c r="AI33" s="428"/>
      <c r="AJ33" s="428"/>
      <c r="AK33" s="428"/>
      <c r="AQ33" s="429">
        <f t="shared" si="12"/>
        <v>0</v>
      </c>
      <c r="AR33" s="430">
        <f t="shared" si="13"/>
        <v>0</v>
      </c>
      <c r="AS33" s="84" t="str">
        <f t="shared" si="14"/>
        <v/>
      </c>
      <c r="AT33" s="425" t="str">
        <f t="shared" si="15"/>
        <v>S/I</v>
      </c>
    </row>
    <row r="34" spans="1:49" s="425" customFormat="1" ht="15" customHeight="1" x14ac:dyDescent="0.2">
      <c r="A34" s="433">
        <f>+'RESUMEN REGION'!B36</f>
        <v>0</v>
      </c>
      <c r="B34" s="434">
        <f>'RESUMEN REGION'!C36</f>
        <v>0</v>
      </c>
      <c r="C34" s="434">
        <f>'RESUMEN REGION'!D36</f>
        <v>0</v>
      </c>
      <c r="D34" s="435">
        <f>'RESUMEN REGION'!F36</f>
        <v>0</v>
      </c>
      <c r="E34" s="436" t="str">
        <f>+IFERROR(VLOOKUP(B34,'RESUMEN REGION'!$C$19:$ED$61,137,FALSE),"")</f>
        <v/>
      </c>
      <c r="F34" s="437" t="str">
        <f t="shared" si="5"/>
        <v/>
      </c>
      <c r="G34" s="438">
        <f>'RESUMEN REGION'!L49</f>
        <v>0</v>
      </c>
      <c r="H34" s="83"/>
      <c r="I34" s="439" t="str">
        <f t="shared" si="6"/>
        <v/>
      </c>
      <c r="J34" s="437" t="str">
        <f t="shared" si="7"/>
        <v/>
      </c>
      <c r="K34" s="437" t="str">
        <f t="shared" si="0"/>
        <v/>
      </c>
      <c r="L34" s="440" t="str">
        <f>+IFERROR(VLOOKUP($B34,'EV ADM FINANCIERA'!$B$11:$AZ$37,4,FALSE),"")</f>
        <v/>
      </c>
      <c r="M34" s="440" t="str">
        <f>+IFERROR(VLOOKUP($B34,'EV ADM FINANCIERA'!$B$11:$AZ$37,M$4,FALSE),"")</f>
        <v/>
      </c>
      <c r="N34" s="440" t="str">
        <f>+IFERROR(VLOOKUP($B34,'EV ADM FINANCIERA'!$B$11:$AZ$90,N$4,FALSE),"")</f>
        <v/>
      </c>
      <c r="O34" s="440" t="str">
        <f>+IFERROR(VLOOKUP($B34,'EV ADM FINANCIERA'!$B$11:$AZ$90,O$4,FALSE),"")</f>
        <v/>
      </c>
      <c r="P34" s="441" t="str">
        <f>+IFERROR(VLOOKUP($B34,'EV ADM FINANCIERA'!$B$11:$AZ$90,P$4,FALSE),"")</f>
        <v/>
      </c>
      <c r="Q34" s="437" t="str">
        <f t="shared" si="1"/>
        <v/>
      </c>
      <c r="R34" s="660"/>
      <c r="S34" s="661"/>
      <c r="T34" s="185" t="str">
        <f t="shared" si="8"/>
        <v/>
      </c>
      <c r="U34" s="186" t="str">
        <f t="shared" si="2"/>
        <v/>
      </c>
      <c r="V34" s="83"/>
      <c r="X34" s="426" t="str">
        <f t="shared" si="3"/>
        <v/>
      </c>
      <c r="Y34" s="426" t="str">
        <f t="shared" si="4"/>
        <v/>
      </c>
      <c r="Z34" s="426" t="str">
        <f t="shared" si="16"/>
        <v/>
      </c>
      <c r="AA34" s="427" t="str">
        <f t="shared" si="17"/>
        <v/>
      </c>
      <c r="AB34" s="428" t="str">
        <f t="shared" si="18"/>
        <v/>
      </c>
      <c r="AC34" s="428"/>
      <c r="AD34" s="428"/>
      <c r="AE34" s="428"/>
      <c r="AF34" s="428"/>
      <c r="AG34" s="428"/>
      <c r="AH34" s="428"/>
      <c r="AI34" s="428"/>
      <c r="AJ34" s="428"/>
      <c r="AK34" s="428"/>
      <c r="AQ34" s="429">
        <f t="shared" si="12"/>
        <v>0</v>
      </c>
      <c r="AR34" s="430">
        <f t="shared" si="13"/>
        <v>0</v>
      </c>
      <c r="AS34" s="84" t="str">
        <f t="shared" si="14"/>
        <v/>
      </c>
      <c r="AT34" s="425" t="str">
        <f t="shared" si="15"/>
        <v>S/I</v>
      </c>
    </row>
    <row r="35" spans="1:49" s="425" customFormat="1" ht="15" customHeight="1" x14ac:dyDescent="0.2">
      <c r="A35" s="433">
        <f>+'RESUMEN REGION'!B37</f>
        <v>0</v>
      </c>
      <c r="B35" s="434">
        <f>'RESUMEN REGION'!C37</f>
        <v>0</v>
      </c>
      <c r="C35" s="434">
        <f>'RESUMEN REGION'!D37</f>
        <v>0</v>
      </c>
      <c r="D35" s="435">
        <f>'RESUMEN REGION'!F37</f>
        <v>0</v>
      </c>
      <c r="E35" s="436" t="str">
        <f>+IFERROR(VLOOKUP(B35,'RESUMEN REGION'!$C$19:$ED$61,137,FALSE),"")</f>
        <v/>
      </c>
      <c r="F35" s="437" t="str">
        <f t="shared" si="5"/>
        <v/>
      </c>
      <c r="G35" s="438">
        <f>'RESUMEN REGION'!L50</f>
        <v>0</v>
      </c>
      <c r="H35" s="83"/>
      <c r="I35" s="439" t="str">
        <f t="shared" si="6"/>
        <v/>
      </c>
      <c r="J35" s="437" t="str">
        <f t="shared" si="7"/>
        <v/>
      </c>
      <c r="K35" s="437" t="str">
        <f t="shared" si="0"/>
        <v/>
      </c>
      <c r="L35" s="440" t="str">
        <f>+IFERROR(VLOOKUP($B35,'EV ADM FINANCIERA'!$B$11:$AZ$37,4,FALSE),"")</f>
        <v/>
      </c>
      <c r="M35" s="440" t="str">
        <f>+IFERROR(VLOOKUP($B35,'EV ADM FINANCIERA'!$B$11:$AZ$37,M$4,FALSE),"")</f>
        <v/>
      </c>
      <c r="N35" s="440" t="str">
        <f>+IFERROR(VLOOKUP($B35,'EV ADM FINANCIERA'!$B$11:$AZ$90,N$4,FALSE),"")</f>
        <v/>
      </c>
      <c r="O35" s="440" t="str">
        <f>+IFERROR(VLOOKUP($B35,'EV ADM FINANCIERA'!$B$11:$AZ$90,O$4,FALSE),"")</f>
        <v/>
      </c>
      <c r="P35" s="441" t="str">
        <f>+IFERROR(VLOOKUP($B35,'EV ADM FINANCIERA'!$B$11:$AZ$90,P$4,FALSE),"")</f>
        <v/>
      </c>
      <c r="Q35" s="437" t="str">
        <f t="shared" si="1"/>
        <v/>
      </c>
      <c r="R35" s="660"/>
      <c r="S35" s="661"/>
      <c r="T35" s="185" t="str">
        <f t="shared" si="8"/>
        <v/>
      </c>
      <c r="U35" s="186" t="str">
        <f t="shared" si="2"/>
        <v/>
      </c>
      <c r="V35" s="83"/>
      <c r="X35" s="426" t="str">
        <f t="shared" si="3"/>
        <v/>
      </c>
      <c r="Y35" s="426" t="str">
        <f t="shared" si="4"/>
        <v/>
      </c>
      <c r="Z35" s="426" t="str">
        <f t="shared" si="16"/>
        <v/>
      </c>
      <c r="AA35" s="427" t="str">
        <f t="shared" si="17"/>
        <v/>
      </c>
      <c r="AB35" s="428" t="str">
        <f t="shared" si="18"/>
        <v/>
      </c>
      <c r="AC35" s="428"/>
      <c r="AD35" s="428"/>
      <c r="AE35" s="428"/>
      <c r="AF35" s="428"/>
      <c r="AG35" s="428"/>
      <c r="AH35" s="428"/>
      <c r="AI35" s="428"/>
      <c r="AJ35" s="428"/>
      <c r="AK35" s="428"/>
      <c r="AQ35" s="429">
        <f t="shared" si="12"/>
        <v>0</v>
      </c>
      <c r="AR35" s="430">
        <f t="shared" si="13"/>
        <v>0</v>
      </c>
      <c r="AS35" s="84" t="str">
        <f t="shared" si="14"/>
        <v/>
      </c>
      <c r="AT35" s="425" t="str">
        <f t="shared" si="15"/>
        <v>S/I</v>
      </c>
    </row>
    <row r="36" spans="1:49" s="425" customFormat="1" ht="15" customHeight="1" x14ac:dyDescent="0.2">
      <c r="A36" s="433">
        <f>+'RESUMEN REGION'!B38</f>
        <v>0</v>
      </c>
      <c r="B36" s="434">
        <f>'RESUMEN REGION'!C38</f>
        <v>0</v>
      </c>
      <c r="C36" s="434">
        <f>'RESUMEN REGION'!D38</f>
        <v>0</v>
      </c>
      <c r="D36" s="435">
        <f>'RESUMEN REGION'!F38</f>
        <v>0</v>
      </c>
      <c r="E36" s="436" t="str">
        <f>+IFERROR(VLOOKUP(B36,'RESUMEN REGION'!$C$19:$ED$61,137,FALSE),"")</f>
        <v/>
      </c>
      <c r="F36" s="437" t="str">
        <f t="shared" si="5"/>
        <v/>
      </c>
      <c r="G36" s="438">
        <f>'RESUMEN REGION'!L51</f>
        <v>0</v>
      </c>
      <c r="H36" s="83"/>
      <c r="I36" s="439" t="str">
        <f t="shared" si="6"/>
        <v/>
      </c>
      <c r="J36" s="437" t="str">
        <f t="shared" si="7"/>
        <v/>
      </c>
      <c r="K36" s="437" t="str">
        <f t="shared" si="0"/>
        <v/>
      </c>
      <c r="L36" s="440" t="str">
        <f>+IFERROR(VLOOKUP($B36,'EV ADM FINANCIERA'!$B$11:$AZ$37,4,FALSE),"")</f>
        <v/>
      </c>
      <c r="M36" s="440" t="str">
        <f>+IFERROR(VLOOKUP($B36,'EV ADM FINANCIERA'!$B$11:$AZ$37,M$4,FALSE),"")</f>
        <v/>
      </c>
      <c r="N36" s="440" t="str">
        <f>+IFERROR(VLOOKUP($B36,'EV ADM FINANCIERA'!$B$11:$AZ$90,N$4,FALSE),"")</f>
        <v/>
      </c>
      <c r="O36" s="440" t="str">
        <f>+IFERROR(VLOOKUP($B36,'EV ADM FINANCIERA'!$B$11:$AZ$90,O$4,FALSE),"")</f>
        <v/>
      </c>
      <c r="P36" s="441" t="str">
        <f>+IFERROR(VLOOKUP($B36,'EV ADM FINANCIERA'!$B$11:$AZ$90,P$4,FALSE),"")</f>
        <v/>
      </c>
      <c r="Q36" s="437" t="str">
        <f t="shared" si="1"/>
        <v/>
      </c>
      <c r="R36" s="660"/>
      <c r="S36" s="661"/>
      <c r="T36" s="185" t="str">
        <f t="shared" si="8"/>
        <v/>
      </c>
      <c r="U36" s="186" t="str">
        <f t="shared" si="2"/>
        <v/>
      </c>
      <c r="V36" s="83"/>
      <c r="X36" s="426" t="str">
        <f t="shared" si="3"/>
        <v/>
      </c>
      <c r="Y36" s="426" t="str">
        <f t="shared" si="4"/>
        <v/>
      </c>
      <c r="Z36" s="426" t="str">
        <f t="shared" si="16"/>
        <v/>
      </c>
      <c r="AA36" s="427" t="str">
        <f t="shared" si="17"/>
        <v/>
      </c>
      <c r="AB36" s="428" t="str">
        <f t="shared" si="18"/>
        <v/>
      </c>
      <c r="AC36" s="428"/>
      <c r="AD36" s="428"/>
      <c r="AE36" s="428"/>
      <c r="AF36" s="428"/>
      <c r="AG36" s="428"/>
      <c r="AH36" s="428"/>
      <c r="AI36" s="428"/>
      <c r="AJ36" s="428"/>
      <c r="AK36" s="428"/>
      <c r="AQ36" s="429">
        <f t="shared" si="12"/>
        <v>0</v>
      </c>
      <c r="AR36" s="430">
        <f t="shared" si="13"/>
        <v>0</v>
      </c>
      <c r="AS36" s="84" t="str">
        <f t="shared" si="14"/>
        <v/>
      </c>
      <c r="AT36" s="425" t="str">
        <f t="shared" si="15"/>
        <v>S/I</v>
      </c>
    </row>
    <row r="37" spans="1:49" s="425" customFormat="1" ht="15" customHeight="1" x14ac:dyDescent="0.2">
      <c r="A37" s="433">
        <f>+'RESUMEN REGION'!B39</f>
        <v>0</v>
      </c>
      <c r="B37" s="434">
        <f>'RESUMEN REGION'!C39</f>
        <v>0</v>
      </c>
      <c r="C37" s="434">
        <f>'RESUMEN REGION'!D39</f>
        <v>0</v>
      </c>
      <c r="D37" s="435">
        <f>'RESUMEN REGION'!F39</f>
        <v>0</v>
      </c>
      <c r="E37" s="436" t="str">
        <f>+IFERROR(VLOOKUP(B37,'RESUMEN REGION'!$C$19:$ED$61,137,FALSE),"")</f>
        <v/>
      </c>
      <c r="F37" s="437" t="str">
        <f t="shared" si="5"/>
        <v/>
      </c>
      <c r="G37" s="438">
        <f>'RESUMEN REGION'!L52</f>
        <v>0</v>
      </c>
      <c r="H37" s="83"/>
      <c r="I37" s="439" t="str">
        <f t="shared" si="6"/>
        <v/>
      </c>
      <c r="J37" s="437" t="str">
        <f t="shared" si="7"/>
        <v/>
      </c>
      <c r="K37" s="437" t="str">
        <f t="shared" si="0"/>
        <v/>
      </c>
      <c r="L37" s="440" t="str">
        <f>+IFERROR(VLOOKUP($B37,'EV ADM FINANCIERA'!$B$11:$AZ$37,4,FALSE),"")</f>
        <v/>
      </c>
      <c r="M37" s="440" t="str">
        <f>+IFERROR(VLOOKUP($B37,'EV ADM FINANCIERA'!$B$11:$AZ$37,M$4,FALSE),"")</f>
        <v/>
      </c>
      <c r="N37" s="440" t="str">
        <f>+IFERROR(VLOOKUP($B37,'EV ADM FINANCIERA'!$B$11:$AZ$90,N$4,FALSE),"")</f>
        <v/>
      </c>
      <c r="O37" s="440" t="str">
        <f>+IFERROR(VLOOKUP($B37,'EV ADM FINANCIERA'!$B$11:$AZ$90,O$4,FALSE),"")</f>
        <v/>
      </c>
      <c r="P37" s="441" t="str">
        <f>+IFERROR(VLOOKUP($B37,'EV ADM FINANCIERA'!$B$11:$AZ$90,P$4,FALSE),"")</f>
        <v/>
      </c>
      <c r="Q37" s="437" t="str">
        <f t="shared" si="1"/>
        <v/>
      </c>
      <c r="R37" s="660"/>
      <c r="S37" s="661"/>
      <c r="T37" s="185" t="str">
        <f t="shared" si="8"/>
        <v/>
      </c>
      <c r="U37" s="186" t="str">
        <f t="shared" si="2"/>
        <v/>
      </c>
      <c r="V37" s="83"/>
      <c r="X37" s="426" t="str">
        <f t="shared" si="3"/>
        <v/>
      </c>
      <c r="Y37" s="426" t="str">
        <f t="shared" si="4"/>
        <v/>
      </c>
      <c r="Z37" s="426" t="str">
        <f t="shared" si="16"/>
        <v/>
      </c>
      <c r="AA37" s="427" t="str">
        <f t="shared" si="17"/>
        <v/>
      </c>
      <c r="AB37" s="428" t="str">
        <f t="shared" si="18"/>
        <v/>
      </c>
      <c r="AC37" s="428"/>
      <c r="AD37" s="428"/>
      <c r="AE37" s="428"/>
      <c r="AF37" s="428"/>
      <c r="AG37" s="428"/>
      <c r="AH37" s="428"/>
      <c r="AI37" s="428"/>
      <c r="AJ37" s="428"/>
      <c r="AK37" s="428"/>
      <c r="AQ37" s="429">
        <f t="shared" si="12"/>
        <v>0</v>
      </c>
      <c r="AR37" s="430">
        <f t="shared" si="13"/>
        <v>0</v>
      </c>
      <c r="AS37" s="84" t="str">
        <f t="shared" si="14"/>
        <v/>
      </c>
      <c r="AT37" s="425" t="str">
        <f t="shared" si="15"/>
        <v>S/I</v>
      </c>
    </row>
    <row r="38" spans="1:49" s="425" customFormat="1" ht="15" customHeight="1" x14ac:dyDescent="0.2">
      <c r="A38" s="433">
        <f>+'RESUMEN REGION'!B40</f>
        <v>0</v>
      </c>
      <c r="B38" s="434">
        <f>'RESUMEN REGION'!C40</f>
        <v>0</v>
      </c>
      <c r="C38" s="434">
        <f>'RESUMEN REGION'!D40</f>
        <v>0</v>
      </c>
      <c r="D38" s="435">
        <f>'RESUMEN REGION'!F40</f>
        <v>0</v>
      </c>
      <c r="E38" s="436" t="str">
        <f>+IFERROR(VLOOKUP(B38,'RESUMEN REGION'!$C$19:$ED$61,137,FALSE),"")</f>
        <v/>
      </c>
      <c r="F38" s="437" t="str">
        <f t="shared" si="5"/>
        <v/>
      </c>
      <c r="G38" s="438">
        <f>'RESUMEN REGION'!L53</f>
        <v>0</v>
      </c>
      <c r="H38" s="83"/>
      <c r="I38" s="439" t="str">
        <f t="shared" si="6"/>
        <v/>
      </c>
      <c r="J38" s="437" t="str">
        <f t="shared" si="7"/>
        <v/>
      </c>
      <c r="K38" s="437" t="str">
        <f t="shared" si="0"/>
        <v/>
      </c>
      <c r="L38" s="440" t="str">
        <f>+IFERROR(VLOOKUP($B38,'EV ADM FINANCIERA'!$B$11:$AZ$37,4,FALSE),"")</f>
        <v/>
      </c>
      <c r="M38" s="440" t="str">
        <f>+IFERROR(VLOOKUP($B38,'EV ADM FINANCIERA'!$B$11:$AZ$37,M$4,FALSE),"")</f>
        <v/>
      </c>
      <c r="N38" s="440" t="str">
        <f>+IFERROR(VLOOKUP($B38,'EV ADM FINANCIERA'!$B$11:$AZ$90,N$4,FALSE),"")</f>
        <v/>
      </c>
      <c r="O38" s="440" t="str">
        <f>+IFERROR(VLOOKUP($B38,'EV ADM FINANCIERA'!$B$11:$AZ$90,O$4,FALSE),"")</f>
        <v/>
      </c>
      <c r="P38" s="441" t="str">
        <f>+IFERROR(VLOOKUP($B38,'EV ADM FINANCIERA'!$B$11:$AZ$90,P$4,FALSE),"")</f>
        <v/>
      </c>
      <c r="Q38" s="437" t="str">
        <f t="shared" si="1"/>
        <v/>
      </c>
      <c r="R38" s="660"/>
      <c r="S38" s="661"/>
      <c r="T38" s="185" t="str">
        <f t="shared" si="8"/>
        <v/>
      </c>
      <c r="U38" s="186" t="str">
        <f t="shared" si="2"/>
        <v/>
      </c>
      <c r="V38" s="83"/>
      <c r="X38" s="426" t="str">
        <f t="shared" si="3"/>
        <v/>
      </c>
      <c r="Y38" s="426" t="str">
        <f t="shared" si="4"/>
        <v/>
      </c>
      <c r="Z38" s="426" t="str">
        <f t="shared" si="16"/>
        <v/>
      </c>
      <c r="AA38" s="427" t="str">
        <f t="shared" si="17"/>
        <v/>
      </c>
      <c r="AB38" s="428" t="str">
        <f t="shared" si="18"/>
        <v/>
      </c>
      <c r="AC38" s="428"/>
      <c r="AD38" s="428"/>
      <c r="AE38" s="428"/>
      <c r="AF38" s="428"/>
      <c r="AG38" s="428"/>
      <c r="AH38" s="428"/>
      <c r="AI38" s="428"/>
      <c r="AJ38" s="428"/>
      <c r="AK38" s="428"/>
      <c r="AQ38" s="429">
        <f t="shared" si="12"/>
        <v>0</v>
      </c>
      <c r="AR38" s="430">
        <f t="shared" si="13"/>
        <v>0</v>
      </c>
      <c r="AS38" s="84" t="str">
        <f t="shared" si="14"/>
        <v/>
      </c>
      <c r="AT38" s="425" t="str">
        <f t="shared" si="15"/>
        <v>S/I</v>
      </c>
    </row>
    <row r="39" spans="1:49" s="425" customFormat="1" ht="15" customHeight="1" x14ac:dyDescent="0.2">
      <c r="A39" s="433">
        <f>+'RESUMEN REGION'!B41</f>
        <v>0</v>
      </c>
      <c r="B39" s="434">
        <f>'RESUMEN REGION'!C41</f>
        <v>0</v>
      </c>
      <c r="C39" s="434">
        <f>'RESUMEN REGION'!D41</f>
        <v>0</v>
      </c>
      <c r="D39" s="435">
        <f>'RESUMEN REGION'!F41</f>
        <v>0</v>
      </c>
      <c r="E39" s="436" t="str">
        <f>+IFERROR(VLOOKUP(B39,'RESUMEN REGION'!$C$19:$ED$61,137,FALSE),"")</f>
        <v/>
      </c>
      <c r="F39" s="437" t="str">
        <f t="shared" si="5"/>
        <v/>
      </c>
      <c r="G39" s="438">
        <f>'RESUMEN REGION'!L54</f>
        <v>0</v>
      </c>
      <c r="H39" s="83"/>
      <c r="I39" s="326" t="str">
        <f t="shared" si="6"/>
        <v/>
      </c>
      <c r="J39" s="185" t="str">
        <f t="shared" si="7"/>
        <v/>
      </c>
      <c r="K39" s="185" t="str">
        <f t="shared" si="0"/>
        <v/>
      </c>
      <c r="L39" s="85" t="str">
        <f>+IFERROR(VLOOKUP($B39,'EV ADM FINANCIERA'!$B$11:$AZ$37,4,FALSE),"")</f>
        <v/>
      </c>
      <c r="M39" s="85" t="str">
        <f>+IFERROR(VLOOKUP($B39,'EV ADM FINANCIERA'!$B$11:$AZ$37,M$4,FALSE),"")</f>
        <v/>
      </c>
      <c r="N39" s="85" t="str">
        <f>+IFERROR(VLOOKUP($B39,'EV ADM FINANCIERA'!$B$11:$AZ$90,N$4,FALSE),"")</f>
        <v/>
      </c>
      <c r="O39" s="85" t="str">
        <f>+IFERROR(VLOOKUP($B39,'EV ADM FINANCIERA'!$B$11:$AZ$90,O$4,FALSE),"")</f>
        <v/>
      </c>
      <c r="P39" s="86" t="str">
        <f>+IFERROR(VLOOKUP($B39,'EV ADM FINANCIERA'!$B$11:$AZ$90,P$4,FALSE),"")</f>
        <v/>
      </c>
      <c r="Q39" s="185" t="str">
        <f t="shared" si="1"/>
        <v/>
      </c>
      <c r="R39" s="660"/>
      <c r="S39" s="661"/>
      <c r="T39" s="185" t="str">
        <f t="shared" si="8"/>
        <v/>
      </c>
      <c r="U39" s="186" t="str">
        <f t="shared" si="2"/>
        <v/>
      </c>
      <c r="V39" s="83"/>
      <c r="X39" s="426" t="str">
        <f t="shared" si="3"/>
        <v/>
      </c>
      <c r="Y39" s="426" t="str">
        <f t="shared" si="4"/>
        <v/>
      </c>
      <c r="Z39" s="426" t="str">
        <f t="shared" si="16"/>
        <v/>
      </c>
      <c r="AA39" s="427" t="str">
        <f t="shared" si="17"/>
        <v/>
      </c>
      <c r="AB39" s="428" t="str">
        <f t="shared" si="18"/>
        <v/>
      </c>
      <c r="AC39" s="428"/>
      <c r="AD39" s="428"/>
      <c r="AE39" s="428"/>
      <c r="AF39" s="428"/>
      <c r="AG39" s="428"/>
      <c r="AH39" s="428"/>
      <c r="AI39" s="428"/>
      <c r="AJ39" s="428"/>
      <c r="AK39" s="428"/>
      <c r="AQ39" s="429">
        <f t="shared" si="12"/>
        <v>0</v>
      </c>
      <c r="AR39" s="430">
        <f t="shared" si="13"/>
        <v>0</v>
      </c>
      <c r="AS39" s="84" t="str">
        <f t="shared" si="14"/>
        <v/>
      </c>
      <c r="AT39" s="425" t="str">
        <f t="shared" si="15"/>
        <v>S/I</v>
      </c>
    </row>
    <row r="40" spans="1:49" s="425" customFormat="1" ht="15" customHeight="1" x14ac:dyDescent="0.2">
      <c r="A40" s="433">
        <f>+'RESUMEN REGION'!B42</f>
        <v>0</v>
      </c>
      <c r="B40" s="434">
        <f>'RESUMEN REGION'!C42</f>
        <v>0</v>
      </c>
      <c r="C40" s="434">
        <f>'RESUMEN REGION'!D42</f>
        <v>0</v>
      </c>
      <c r="D40" s="435">
        <f>'RESUMEN REGION'!F42</f>
        <v>0</v>
      </c>
      <c r="E40" s="436" t="str">
        <f>+IFERROR(VLOOKUP(B40,'RESUMEN REGION'!$C$19:$ED$61,137,FALSE),"")</f>
        <v/>
      </c>
      <c r="F40" s="437" t="str">
        <f t="shared" si="5"/>
        <v/>
      </c>
      <c r="G40" s="438">
        <f>'RESUMEN REGION'!L55</f>
        <v>0</v>
      </c>
      <c r="H40" s="83"/>
      <c r="I40" s="326" t="str">
        <f t="shared" si="6"/>
        <v/>
      </c>
      <c r="J40" s="185" t="str">
        <f t="shared" si="7"/>
        <v/>
      </c>
      <c r="K40" s="185" t="str">
        <f t="shared" si="0"/>
        <v/>
      </c>
      <c r="L40" s="85" t="str">
        <f>+IFERROR(VLOOKUP($B40,'EV ADM FINANCIERA'!$B$11:$AZ$37,4,FALSE),"")</f>
        <v/>
      </c>
      <c r="M40" s="85" t="str">
        <f>+IFERROR(VLOOKUP($B40,'EV ADM FINANCIERA'!$B$11:$AZ$37,M$4,FALSE),"")</f>
        <v/>
      </c>
      <c r="N40" s="85" t="str">
        <f>+IFERROR(VLOOKUP($B40,'EV ADM FINANCIERA'!$B$11:$AZ$90,N$4,FALSE),"")</f>
        <v/>
      </c>
      <c r="O40" s="85" t="str">
        <f>+IFERROR(VLOOKUP($B40,'EV ADM FINANCIERA'!$B$11:$AZ$90,O$4,FALSE),"")</f>
        <v/>
      </c>
      <c r="P40" s="86" t="str">
        <f>+IFERROR(VLOOKUP($B40,'EV ADM FINANCIERA'!$B$11:$AZ$90,P$4,FALSE),"")</f>
        <v/>
      </c>
      <c r="Q40" s="185" t="str">
        <f t="shared" si="1"/>
        <v/>
      </c>
      <c r="R40" s="660"/>
      <c r="S40" s="661"/>
      <c r="T40" s="185" t="str">
        <f t="shared" si="8"/>
        <v/>
      </c>
      <c r="U40" s="186" t="str">
        <f t="shared" si="2"/>
        <v/>
      </c>
      <c r="V40" s="83"/>
      <c r="X40" s="426" t="str">
        <f t="shared" si="3"/>
        <v/>
      </c>
      <c r="Y40" s="426" t="str">
        <f t="shared" si="4"/>
        <v/>
      </c>
      <c r="Z40" s="426" t="str">
        <f t="shared" si="16"/>
        <v/>
      </c>
      <c r="AA40" s="427" t="str">
        <f t="shared" si="17"/>
        <v/>
      </c>
      <c r="AB40" s="428" t="str">
        <f t="shared" si="18"/>
        <v/>
      </c>
      <c r="AC40" s="428"/>
      <c r="AD40" s="428"/>
      <c r="AE40" s="428"/>
      <c r="AF40" s="428"/>
      <c r="AG40" s="428"/>
      <c r="AH40" s="428"/>
      <c r="AI40" s="428"/>
      <c r="AJ40" s="428"/>
      <c r="AK40" s="428"/>
      <c r="AQ40" s="429">
        <f t="shared" si="12"/>
        <v>0</v>
      </c>
      <c r="AR40" s="430">
        <f t="shared" si="13"/>
        <v>0</v>
      </c>
      <c r="AS40" s="84" t="str">
        <f t="shared" si="14"/>
        <v/>
      </c>
      <c r="AT40" s="425" t="str">
        <f t="shared" si="15"/>
        <v>S/I</v>
      </c>
    </row>
    <row r="41" spans="1:49" s="425" customFormat="1" ht="15" customHeight="1" x14ac:dyDescent="0.2">
      <c r="A41" s="433">
        <f>+'RESUMEN REGION'!B43</f>
        <v>0</v>
      </c>
      <c r="B41" s="434">
        <f>'RESUMEN REGION'!C43</f>
        <v>0</v>
      </c>
      <c r="C41" s="434">
        <f>'RESUMEN REGION'!D43</f>
        <v>0</v>
      </c>
      <c r="D41" s="435">
        <f>'RESUMEN REGION'!F43</f>
        <v>0</v>
      </c>
      <c r="E41" s="436" t="str">
        <f>+IFERROR(VLOOKUP(B41,'RESUMEN REGION'!$C$19:$ED$61,137,FALSE),"")</f>
        <v/>
      </c>
      <c r="F41" s="437" t="str">
        <f t="shared" si="5"/>
        <v/>
      </c>
      <c r="G41" s="438">
        <f>'RESUMEN REGION'!L56</f>
        <v>0</v>
      </c>
      <c r="H41" s="83"/>
      <c r="I41" s="326" t="str">
        <f t="shared" si="6"/>
        <v/>
      </c>
      <c r="J41" s="185" t="str">
        <f t="shared" si="7"/>
        <v/>
      </c>
      <c r="K41" s="185" t="str">
        <f t="shared" si="0"/>
        <v/>
      </c>
      <c r="L41" s="85" t="str">
        <f>+IFERROR(VLOOKUP($B41,'EV ADM FINANCIERA'!$B$11:$AZ$37,4,FALSE),"")</f>
        <v/>
      </c>
      <c r="M41" s="85" t="str">
        <f>+IFERROR(VLOOKUP($B41,'EV ADM FINANCIERA'!$B$11:$AZ$37,M$4,FALSE),"")</f>
        <v/>
      </c>
      <c r="N41" s="85" t="str">
        <f>+IFERROR(VLOOKUP($B41,'EV ADM FINANCIERA'!$B$11:$AZ$90,N$4,FALSE),"")</f>
        <v/>
      </c>
      <c r="O41" s="85" t="str">
        <f>+IFERROR(VLOOKUP($B41,'EV ADM FINANCIERA'!$B$11:$AZ$90,O$4,FALSE),"")</f>
        <v/>
      </c>
      <c r="P41" s="86" t="str">
        <f>+IFERROR(VLOOKUP($B41,'EV ADM FINANCIERA'!$B$11:$AZ$90,P$4,FALSE),"")</f>
        <v/>
      </c>
      <c r="Q41" s="185" t="str">
        <f t="shared" si="1"/>
        <v/>
      </c>
      <c r="R41" s="660"/>
      <c r="S41" s="661"/>
      <c r="T41" s="185" t="str">
        <f t="shared" si="8"/>
        <v/>
      </c>
      <c r="U41" s="186" t="str">
        <f t="shared" si="2"/>
        <v/>
      </c>
      <c r="V41" s="83"/>
      <c r="X41" s="426" t="str">
        <f t="shared" si="3"/>
        <v/>
      </c>
      <c r="Y41" s="426" t="str">
        <f t="shared" si="4"/>
        <v/>
      </c>
      <c r="Z41" s="426" t="str">
        <f t="shared" si="16"/>
        <v/>
      </c>
      <c r="AA41" s="427" t="str">
        <f t="shared" si="17"/>
        <v/>
      </c>
      <c r="AB41" s="428" t="str">
        <f t="shared" si="18"/>
        <v/>
      </c>
      <c r="AC41" s="428"/>
      <c r="AD41" s="428"/>
      <c r="AE41" s="428"/>
      <c r="AF41" s="428"/>
      <c r="AG41" s="428"/>
      <c r="AH41" s="428"/>
      <c r="AI41" s="428"/>
      <c r="AJ41" s="428"/>
      <c r="AK41" s="428"/>
      <c r="AQ41" s="429">
        <f t="shared" si="12"/>
        <v>0</v>
      </c>
      <c r="AR41" s="430">
        <f t="shared" si="13"/>
        <v>0</v>
      </c>
      <c r="AS41" s="84" t="str">
        <f t="shared" si="14"/>
        <v/>
      </c>
      <c r="AT41" s="425" t="str">
        <f t="shared" si="15"/>
        <v>S/I</v>
      </c>
    </row>
    <row r="42" spans="1:49" s="425" customFormat="1" ht="15" customHeight="1" x14ac:dyDescent="0.2">
      <c r="A42" s="433">
        <f>+'RESUMEN REGION'!B44</f>
        <v>0</v>
      </c>
      <c r="B42" s="434">
        <f>'RESUMEN REGION'!C44</f>
        <v>0</v>
      </c>
      <c r="C42" s="434">
        <f>'RESUMEN REGION'!D44</f>
        <v>0</v>
      </c>
      <c r="D42" s="435">
        <f>'RESUMEN REGION'!F44</f>
        <v>0</v>
      </c>
      <c r="E42" s="436" t="str">
        <f>+IFERROR(VLOOKUP(B42,'RESUMEN REGION'!$C$19:$ED$61,137,FALSE),"")</f>
        <v/>
      </c>
      <c r="F42" s="437" t="str">
        <f t="shared" si="5"/>
        <v/>
      </c>
      <c r="G42" s="438">
        <f>'RESUMEN REGION'!L57</f>
        <v>0</v>
      </c>
      <c r="H42" s="83"/>
      <c r="I42" s="326" t="str">
        <f t="shared" si="6"/>
        <v/>
      </c>
      <c r="J42" s="185" t="str">
        <f t="shared" si="7"/>
        <v/>
      </c>
      <c r="K42" s="185" t="str">
        <f t="shared" si="0"/>
        <v/>
      </c>
      <c r="L42" s="85" t="str">
        <f>+IFERROR(VLOOKUP($B42,'EV ADM FINANCIERA'!$B$11:$AZ$37,4,FALSE),"")</f>
        <v/>
      </c>
      <c r="M42" s="85" t="str">
        <f>+IFERROR(VLOOKUP($B42,'EV ADM FINANCIERA'!$B$11:$AZ$37,M$4,FALSE),"")</f>
        <v/>
      </c>
      <c r="N42" s="85" t="str">
        <f>+IFERROR(VLOOKUP($B42,'EV ADM FINANCIERA'!$B$11:$AZ$90,N$4,FALSE),"")</f>
        <v/>
      </c>
      <c r="O42" s="85" t="str">
        <f>+IFERROR(VLOOKUP($B42,'EV ADM FINANCIERA'!$B$11:$AZ$90,O$4,FALSE),"")</f>
        <v/>
      </c>
      <c r="P42" s="86" t="str">
        <f>+IFERROR(VLOOKUP($B42,'EV ADM FINANCIERA'!$B$11:$AZ$90,P$4,FALSE),"")</f>
        <v/>
      </c>
      <c r="Q42" s="185" t="str">
        <f t="shared" si="1"/>
        <v/>
      </c>
      <c r="R42" s="660"/>
      <c r="S42" s="661"/>
      <c r="T42" s="185" t="str">
        <f t="shared" si="8"/>
        <v/>
      </c>
      <c r="U42" s="186" t="str">
        <f t="shared" si="2"/>
        <v/>
      </c>
      <c r="V42" s="83"/>
      <c r="X42" s="426" t="str">
        <f t="shared" si="3"/>
        <v/>
      </c>
      <c r="Y42" s="426" t="str">
        <f t="shared" si="4"/>
        <v/>
      </c>
      <c r="Z42" s="426" t="str">
        <f t="shared" si="16"/>
        <v/>
      </c>
      <c r="AA42" s="427" t="str">
        <f t="shared" si="17"/>
        <v/>
      </c>
      <c r="AB42" s="428" t="str">
        <f t="shared" si="18"/>
        <v/>
      </c>
      <c r="AC42" s="428"/>
      <c r="AD42" s="428"/>
      <c r="AE42" s="428"/>
      <c r="AF42" s="428"/>
      <c r="AG42" s="428"/>
      <c r="AH42" s="428"/>
      <c r="AI42" s="428"/>
      <c r="AJ42" s="428"/>
      <c r="AK42" s="428"/>
      <c r="AQ42" s="429">
        <f t="shared" si="12"/>
        <v>0</v>
      </c>
      <c r="AR42" s="430">
        <f t="shared" si="13"/>
        <v>0</v>
      </c>
      <c r="AS42" s="84" t="str">
        <f t="shared" si="14"/>
        <v/>
      </c>
      <c r="AT42" s="425" t="str">
        <f t="shared" si="15"/>
        <v>S/I</v>
      </c>
    </row>
    <row r="43" spans="1:49" s="425" customFormat="1" ht="15" customHeight="1" x14ac:dyDescent="0.2">
      <c r="A43" s="433">
        <f>+'RESUMEN REGION'!B45</f>
        <v>0</v>
      </c>
      <c r="B43" s="434">
        <f>'RESUMEN REGION'!C45</f>
        <v>0</v>
      </c>
      <c r="C43" s="434">
        <f>'RESUMEN REGION'!D45</f>
        <v>0</v>
      </c>
      <c r="D43" s="435">
        <f>'RESUMEN REGION'!F45</f>
        <v>0</v>
      </c>
      <c r="E43" s="436" t="str">
        <f>+IFERROR(VLOOKUP(B43,'RESUMEN REGION'!$C$19:$ED$61,137,FALSE),"")</f>
        <v/>
      </c>
      <c r="F43" s="437" t="str">
        <f t="shared" si="5"/>
        <v/>
      </c>
      <c r="G43" s="438">
        <f>'RESUMEN REGION'!L58</f>
        <v>0</v>
      </c>
      <c r="H43" s="83"/>
      <c r="I43" s="326" t="str">
        <f t="shared" si="6"/>
        <v/>
      </c>
      <c r="J43" s="185" t="str">
        <f t="shared" si="7"/>
        <v/>
      </c>
      <c r="K43" s="185" t="str">
        <f t="shared" si="0"/>
        <v/>
      </c>
      <c r="L43" s="85" t="str">
        <f>+IFERROR(VLOOKUP($B43,'EV ADM FINANCIERA'!$B$11:$AZ$37,4,FALSE),"")</f>
        <v/>
      </c>
      <c r="M43" s="85" t="str">
        <f>+IFERROR(VLOOKUP($B43,'EV ADM FINANCIERA'!$B$11:$AZ$37,M$4,FALSE),"")</f>
        <v/>
      </c>
      <c r="N43" s="85" t="str">
        <f>+IFERROR(VLOOKUP($B43,'EV ADM FINANCIERA'!$B$11:$AZ$90,N$4,FALSE),"")</f>
        <v/>
      </c>
      <c r="O43" s="85" t="str">
        <f>+IFERROR(VLOOKUP($B43,'EV ADM FINANCIERA'!$B$11:$AZ$90,O$4,FALSE),"")</f>
        <v/>
      </c>
      <c r="P43" s="86" t="str">
        <f>+IFERROR(VLOOKUP($B43,'EV ADM FINANCIERA'!$B$11:$AZ$90,P$4,FALSE),"")</f>
        <v/>
      </c>
      <c r="Q43" s="185" t="str">
        <f t="shared" si="1"/>
        <v/>
      </c>
      <c r="R43" s="660"/>
      <c r="S43" s="661"/>
      <c r="T43" s="185" t="str">
        <f t="shared" si="8"/>
        <v/>
      </c>
      <c r="U43" s="186" t="str">
        <f t="shared" si="2"/>
        <v/>
      </c>
      <c r="V43" s="83"/>
      <c r="X43" s="426" t="str">
        <f t="shared" si="3"/>
        <v/>
      </c>
      <c r="Y43" s="426" t="str">
        <f t="shared" si="4"/>
        <v/>
      </c>
      <c r="Z43" s="426" t="str">
        <f t="shared" si="16"/>
        <v/>
      </c>
      <c r="AA43" s="427" t="str">
        <f t="shared" si="17"/>
        <v/>
      </c>
      <c r="AB43" s="428" t="str">
        <f t="shared" si="18"/>
        <v/>
      </c>
      <c r="AC43" s="428"/>
      <c r="AD43" s="428"/>
      <c r="AE43" s="428"/>
      <c r="AF43" s="428"/>
      <c r="AG43" s="428"/>
      <c r="AH43" s="428"/>
      <c r="AI43" s="428"/>
      <c r="AJ43" s="428"/>
      <c r="AK43" s="428"/>
      <c r="AQ43" s="429">
        <f t="shared" si="12"/>
        <v>0</v>
      </c>
      <c r="AR43" s="430">
        <f t="shared" si="13"/>
        <v>0</v>
      </c>
      <c r="AS43" s="84" t="str">
        <f t="shared" si="14"/>
        <v/>
      </c>
      <c r="AT43" s="425" t="str">
        <f t="shared" si="15"/>
        <v>S/I</v>
      </c>
    </row>
    <row r="44" spans="1:49" s="61" customFormat="1" x14ac:dyDescent="0.2">
      <c r="A44" s="61" t="s">
        <v>93</v>
      </c>
      <c r="B44" s="61" t="s">
        <v>93</v>
      </c>
      <c r="C44" s="61" t="s">
        <v>93</v>
      </c>
      <c r="D44" s="177" t="s">
        <v>93</v>
      </c>
      <c r="E44" s="61" t="s">
        <v>93</v>
      </c>
      <c r="F44" s="61" t="s">
        <v>93</v>
      </c>
      <c r="G44" s="61" t="s">
        <v>93</v>
      </c>
      <c r="H44" s="61" t="s">
        <v>93</v>
      </c>
      <c r="I44" s="61" t="s">
        <v>93</v>
      </c>
      <c r="J44" s="61" t="s">
        <v>93</v>
      </c>
      <c r="K44" s="61" t="s">
        <v>93</v>
      </c>
      <c r="L44" s="61" t="s">
        <v>93</v>
      </c>
      <c r="M44" s="61" t="s">
        <v>93</v>
      </c>
      <c r="N44" s="61" t="s">
        <v>93</v>
      </c>
      <c r="O44" s="61" t="s">
        <v>93</v>
      </c>
      <c r="P44" s="61" t="s">
        <v>93</v>
      </c>
      <c r="Q44" s="61" t="s">
        <v>93</v>
      </c>
      <c r="R44" s="61" t="s">
        <v>93</v>
      </c>
      <c r="S44" s="61" t="s">
        <v>93</v>
      </c>
      <c r="T44" s="61" t="s">
        <v>93</v>
      </c>
      <c r="U44" s="61" t="s">
        <v>93</v>
      </c>
      <c r="V44" s="61" t="s">
        <v>93</v>
      </c>
      <c r="AQ44" s="187"/>
      <c r="AR44" s="187"/>
    </row>
    <row r="45" spans="1:49" ht="12.75" customHeight="1" x14ac:dyDescent="0.2">
      <c r="B45" s="61"/>
      <c r="C45" s="61"/>
      <c r="D45" s="61"/>
      <c r="E45" s="61"/>
      <c r="F45" s="61"/>
      <c r="G45" s="61"/>
      <c r="H45" s="61"/>
      <c r="I45" s="61"/>
      <c r="J45" s="61"/>
      <c r="K45" s="61"/>
      <c r="L45" s="61"/>
      <c r="M45" s="61"/>
      <c r="N45" s="61"/>
      <c r="O45" s="61"/>
      <c r="P45" s="61"/>
      <c r="Q45" s="61"/>
      <c r="R45" s="64"/>
      <c r="S45" s="64"/>
      <c r="T45" s="64"/>
      <c r="U45" s="64"/>
      <c r="V45" s="61"/>
      <c r="W45" s="61"/>
      <c r="X45" s="61"/>
      <c r="Y45" s="61"/>
      <c r="Z45" s="61"/>
      <c r="AA45" s="61"/>
      <c r="AB45" s="61"/>
      <c r="AC45" s="61"/>
      <c r="AD45" s="61"/>
      <c r="AE45" s="61"/>
      <c r="AF45" s="61"/>
      <c r="AG45" s="61"/>
      <c r="AH45" s="61"/>
      <c r="AI45" s="61"/>
      <c r="AJ45" s="61"/>
      <c r="AK45" s="61"/>
      <c r="AL45" s="61"/>
      <c r="AM45" s="61"/>
      <c r="AN45" s="61"/>
      <c r="AO45" s="61"/>
      <c r="AP45" s="61"/>
      <c r="AQ45" s="61"/>
      <c r="AR45" s="61"/>
      <c r="AS45" s="61"/>
      <c r="AT45" s="61"/>
      <c r="AU45" s="61"/>
      <c r="AV45" s="61"/>
      <c r="AW45" s="61"/>
    </row>
    <row r="46" spans="1:49" ht="21.75" hidden="1" customHeight="1" x14ac:dyDescent="0.2">
      <c r="B46" s="61"/>
      <c r="C46" s="61"/>
      <c r="D46" s="61"/>
      <c r="E46" s="61"/>
      <c r="F46" s="61"/>
      <c r="G46" s="61"/>
      <c r="H46" s="61"/>
      <c r="I46" s="61"/>
      <c r="J46" s="61"/>
      <c r="K46" s="61"/>
      <c r="L46" s="61"/>
      <c r="M46" s="61"/>
      <c r="N46" s="61"/>
      <c r="O46" s="61"/>
      <c r="P46" s="61"/>
      <c r="Q46" s="61"/>
      <c r="R46" s="64"/>
      <c r="S46" s="64"/>
      <c r="T46" s="64"/>
      <c r="U46" s="64"/>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row>
    <row r="47" spans="1:49" ht="12.75" hidden="1" customHeight="1" x14ac:dyDescent="0.2">
      <c r="B47" s="61"/>
      <c r="C47" s="61"/>
      <c r="D47" s="61"/>
      <c r="E47" s="61"/>
      <c r="F47" s="61"/>
      <c r="G47" s="61"/>
      <c r="H47" s="61"/>
      <c r="I47" s="61"/>
      <c r="J47" s="61"/>
      <c r="K47" s="61"/>
      <c r="L47" s="61"/>
      <c r="M47" s="61"/>
      <c r="N47" s="61"/>
      <c r="O47" s="61"/>
      <c r="P47" s="61"/>
      <c r="Q47" s="61"/>
      <c r="R47" s="64"/>
      <c r="S47" s="64"/>
      <c r="T47" s="64"/>
      <c r="U47" s="64"/>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row>
    <row r="48" spans="1:49" ht="18" hidden="1" customHeight="1" x14ac:dyDescent="0.2">
      <c r="B48" s="61"/>
      <c r="C48" s="61"/>
      <c r="D48" s="61"/>
      <c r="E48" s="61"/>
      <c r="F48" s="61"/>
      <c r="G48" s="61"/>
      <c r="H48" s="61"/>
      <c r="I48" s="61"/>
      <c r="J48" s="61"/>
      <c r="K48" s="61"/>
      <c r="L48" s="61"/>
      <c r="M48" s="61"/>
      <c r="N48" s="61"/>
      <c r="O48" s="61"/>
      <c r="P48" s="61"/>
      <c r="Q48" s="61"/>
      <c r="R48" s="64"/>
      <c r="S48" s="64"/>
      <c r="T48" s="64"/>
      <c r="U48" s="64"/>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row>
    <row r="49" spans="2:49" ht="26.25" hidden="1" customHeight="1" x14ac:dyDescent="0.2">
      <c r="B49" s="61"/>
      <c r="C49" s="61"/>
      <c r="D49" s="61"/>
      <c r="E49" s="61"/>
      <c r="F49" s="61"/>
      <c r="G49" s="61"/>
      <c r="H49" s="61"/>
      <c r="I49" s="61"/>
      <c r="J49" s="61"/>
      <c r="K49" s="61"/>
      <c r="L49" s="61"/>
      <c r="M49" s="61"/>
      <c r="N49" s="61"/>
      <c r="O49" s="61"/>
      <c r="P49" s="61"/>
      <c r="Q49" s="61"/>
      <c r="R49" s="64"/>
      <c r="S49" s="64"/>
      <c r="T49" s="64"/>
      <c r="U49" s="64"/>
      <c r="V49" s="61"/>
      <c r="W49" s="61"/>
      <c r="X49" s="61"/>
      <c r="Y49" s="61"/>
      <c r="Z49" s="61"/>
      <c r="AA49" s="61"/>
      <c r="AB49" s="61"/>
      <c r="AC49" s="61"/>
      <c r="AD49" s="61"/>
      <c r="AE49" s="61"/>
      <c r="AF49" s="61"/>
      <c r="AG49" s="61"/>
      <c r="AH49" s="61"/>
      <c r="AI49" s="61"/>
      <c r="AJ49" s="61"/>
      <c r="AK49" s="61"/>
      <c r="AL49" s="61"/>
      <c r="AM49" s="61"/>
      <c r="AN49" s="61"/>
      <c r="AO49" s="61"/>
      <c r="AP49" s="61"/>
      <c r="AQ49" s="61"/>
      <c r="AR49" s="61"/>
      <c r="AS49" s="61"/>
      <c r="AT49" s="61"/>
      <c r="AU49" s="61"/>
      <c r="AV49" s="61"/>
      <c r="AW49" s="61"/>
    </row>
    <row r="50" spans="2:49" ht="36" hidden="1" customHeight="1" x14ac:dyDescent="0.2">
      <c r="B50" s="61"/>
      <c r="C50" s="61"/>
      <c r="D50" s="61"/>
      <c r="E50" s="61"/>
      <c r="F50" s="61"/>
      <c r="G50" s="61"/>
      <c r="H50" s="61"/>
      <c r="I50" s="61"/>
      <c r="J50" s="61"/>
      <c r="K50" s="61"/>
      <c r="L50" s="61"/>
      <c r="M50" s="61"/>
      <c r="N50" s="61"/>
      <c r="O50" s="61"/>
      <c r="P50" s="61"/>
      <c r="Q50" s="61"/>
      <c r="R50" s="64"/>
      <c r="S50" s="64"/>
      <c r="T50" s="64"/>
      <c r="U50" s="64"/>
      <c r="V50" s="61"/>
      <c r="W50" s="61"/>
      <c r="X50" s="61"/>
      <c r="Y50" s="61"/>
      <c r="Z50" s="61"/>
      <c r="AA50" s="61"/>
      <c r="AB50" s="61"/>
      <c r="AC50" s="61"/>
      <c r="AD50" s="61"/>
      <c r="AE50" s="61"/>
      <c r="AF50" s="61"/>
      <c r="AG50" s="61"/>
      <c r="AH50" s="61"/>
      <c r="AI50" s="61"/>
      <c r="AJ50" s="61"/>
      <c r="AK50" s="61"/>
      <c r="AL50" s="61"/>
      <c r="AM50" s="61"/>
      <c r="AN50" s="61"/>
      <c r="AO50" s="61"/>
      <c r="AP50" s="61"/>
      <c r="AQ50" s="61"/>
      <c r="AR50" s="61"/>
      <c r="AS50" s="61"/>
      <c r="AT50" s="61"/>
      <c r="AU50" s="61"/>
      <c r="AV50" s="61"/>
      <c r="AW50" s="61"/>
    </row>
    <row r="51" spans="2:49" ht="12.75" hidden="1" customHeight="1" x14ac:dyDescent="0.2">
      <c r="B51" s="61"/>
      <c r="C51" s="61"/>
      <c r="D51" s="61"/>
      <c r="E51" s="61"/>
      <c r="F51" s="61"/>
      <c r="G51" s="61"/>
      <c r="H51" s="61"/>
      <c r="I51" s="61"/>
      <c r="J51" s="61"/>
      <c r="K51" s="61"/>
      <c r="L51" s="61"/>
      <c r="M51" s="61"/>
      <c r="N51" s="61"/>
      <c r="O51" s="61"/>
      <c r="P51" s="61"/>
      <c r="Q51" s="61"/>
      <c r="R51" s="64"/>
      <c r="S51" s="64"/>
      <c r="T51" s="64"/>
      <c r="U51" s="64"/>
      <c r="V51" s="61"/>
      <c r="W51" s="61"/>
      <c r="X51" s="61"/>
      <c r="Y51" s="61"/>
      <c r="Z51" s="61"/>
      <c r="AA51" s="61"/>
      <c r="AB51" s="61"/>
      <c r="AC51" s="61"/>
      <c r="AD51" s="61"/>
      <c r="AE51" s="61"/>
      <c r="AF51" s="61"/>
      <c r="AG51" s="61"/>
      <c r="AH51" s="61"/>
      <c r="AI51" s="61"/>
      <c r="AJ51" s="61"/>
      <c r="AK51" s="61"/>
      <c r="AL51" s="61"/>
      <c r="AM51" s="61"/>
      <c r="AN51" s="61"/>
      <c r="AO51" s="61"/>
      <c r="AP51" s="61"/>
      <c r="AQ51" s="61"/>
      <c r="AR51" s="61"/>
      <c r="AS51" s="61"/>
      <c r="AT51" s="61"/>
      <c r="AU51" s="61"/>
      <c r="AV51" s="61"/>
      <c r="AW51" s="61"/>
    </row>
    <row r="52" spans="2:49" ht="12.75" hidden="1" customHeight="1" x14ac:dyDescent="0.2">
      <c r="B52" s="61"/>
      <c r="C52" s="61"/>
      <c r="D52" s="61"/>
      <c r="E52" s="61"/>
      <c r="F52" s="61"/>
      <c r="G52" s="61"/>
      <c r="H52" s="61"/>
      <c r="I52" s="61"/>
      <c r="J52" s="61"/>
      <c r="K52" s="61"/>
      <c r="L52" s="61"/>
      <c r="M52" s="61"/>
      <c r="N52" s="61"/>
      <c r="O52" s="61"/>
      <c r="P52" s="61"/>
      <c r="Q52" s="61"/>
      <c r="R52" s="64"/>
      <c r="S52" s="64"/>
      <c r="T52" s="64"/>
      <c r="U52" s="64"/>
      <c r="V52" s="61"/>
      <c r="W52" s="61"/>
      <c r="X52" s="61"/>
      <c r="Y52" s="61"/>
      <c r="Z52" s="61"/>
      <c r="AA52" s="61"/>
      <c r="AB52" s="61"/>
      <c r="AC52" s="61"/>
      <c r="AD52" s="61"/>
      <c r="AE52" s="61"/>
      <c r="AF52" s="61"/>
      <c r="AG52" s="61"/>
      <c r="AH52" s="61"/>
      <c r="AI52" s="61"/>
      <c r="AJ52" s="61"/>
      <c r="AK52" s="61"/>
      <c r="AL52" s="61"/>
      <c r="AM52" s="61"/>
      <c r="AN52" s="61"/>
      <c r="AO52" s="61"/>
      <c r="AP52" s="61"/>
      <c r="AQ52" s="61"/>
      <c r="AR52" s="61"/>
      <c r="AS52" s="61"/>
      <c r="AT52" s="61"/>
      <c r="AU52" s="61"/>
      <c r="AV52" s="61"/>
      <c r="AW52" s="61"/>
    </row>
    <row r="53" spans="2:49" hidden="1" x14ac:dyDescent="0.2">
      <c r="B53" s="61"/>
      <c r="C53" s="61"/>
      <c r="D53" s="61"/>
      <c r="E53" s="61"/>
      <c r="F53" s="61"/>
      <c r="G53" s="61"/>
      <c r="H53" s="61"/>
      <c r="I53" s="61"/>
      <c r="J53" s="61"/>
      <c r="K53" s="61"/>
      <c r="L53" s="61"/>
      <c r="M53" s="61"/>
      <c r="N53" s="61"/>
      <c r="O53" s="61"/>
      <c r="P53" s="61"/>
      <c r="Q53" s="61"/>
      <c r="R53" s="64"/>
      <c r="S53" s="64"/>
      <c r="T53" s="64"/>
      <c r="U53" s="64"/>
      <c r="V53" s="61"/>
      <c r="W53" s="61"/>
      <c r="X53" s="61"/>
      <c r="Y53" s="61"/>
      <c r="Z53" s="61"/>
      <c r="AA53" s="61"/>
      <c r="AB53" s="61"/>
      <c r="AC53" s="61"/>
      <c r="AD53" s="61"/>
      <c r="AE53" s="61"/>
      <c r="AF53" s="61"/>
      <c r="AG53" s="61"/>
      <c r="AH53" s="61"/>
      <c r="AI53" s="61"/>
      <c r="AJ53" s="61"/>
      <c r="AK53" s="61"/>
      <c r="AL53" s="61"/>
      <c r="AM53" s="61"/>
      <c r="AN53" s="61"/>
      <c r="AO53" s="61"/>
      <c r="AP53" s="61"/>
      <c r="AQ53" s="61"/>
      <c r="AR53" s="61"/>
      <c r="AS53" s="61"/>
      <c r="AT53" s="61"/>
      <c r="AU53" s="61"/>
      <c r="AV53" s="61"/>
      <c r="AW53" s="61"/>
    </row>
    <row r="54" spans="2:49" hidden="1" x14ac:dyDescent="0.2">
      <c r="B54" s="61"/>
      <c r="C54" s="61"/>
      <c r="D54" s="61"/>
      <c r="E54" s="61"/>
      <c r="F54" s="61"/>
      <c r="G54" s="61"/>
      <c r="H54" s="61"/>
      <c r="I54" s="61"/>
      <c r="J54" s="61"/>
      <c r="K54" s="61"/>
      <c r="L54" s="61"/>
      <c r="M54" s="61"/>
      <c r="N54" s="61"/>
      <c r="O54" s="61"/>
      <c r="P54" s="61"/>
      <c r="Q54" s="61"/>
      <c r="R54" s="64"/>
      <c r="S54" s="64"/>
      <c r="T54" s="64"/>
      <c r="U54" s="64"/>
      <c r="V54" s="61"/>
      <c r="W54" s="61"/>
      <c r="X54" s="61"/>
      <c r="Y54" s="61"/>
      <c r="Z54" s="61"/>
      <c r="AA54" s="61"/>
      <c r="AB54" s="61"/>
      <c r="AC54" s="61"/>
      <c r="AD54" s="61"/>
      <c r="AE54" s="61"/>
      <c r="AF54" s="61"/>
      <c r="AG54" s="61"/>
      <c r="AH54" s="61"/>
      <c r="AI54" s="61"/>
      <c r="AJ54" s="61"/>
      <c r="AK54" s="61"/>
      <c r="AL54" s="61"/>
      <c r="AM54" s="61"/>
      <c r="AN54" s="61"/>
      <c r="AO54" s="61"/>
      <c r="AP54" s="61"/>
      <c r="AQ54" s="61"/>
      <c r="AR54" s="61"/>
      <c r="AS54" s="61"/>
      <c r="AT54" s="61"/>
      <c r="AU54" s="61"/>
      <c r="AV54" s="61"/>
      <c r="AW54" s="61"/>
    </row>
    <row r="55" spans="2:49" hidden="1" x14ac:dyDescent="0.2">
      <c r="B55" s="61"/>
      <c r="C55" s="61"/>
      <c r="D55" s="61"/>
      <c r="E55" s="61"/>
      <c r="F55" s="61"/>
      <c r="G55" s="61"/>
      <c r="H55" s="61"/>
      <c r="I55" s="61"/>
      <c r="J55" s="61"/>
      <c r="K55" s="61"/>
      <c r="L55" s="61"/>
      <c r="M55" s="61"/>
      <c r="N55" s="61"/>
      <c r="O55" s="61"/>
      <c r="P55" s="61"/>
      <c r="Q55" s="61"/>
      <c r="R55" s="64"/>
      <c r="S55" s="64"/>
      <c r="T55" s="64"/>
      <c r="U55" s="64"/>
      <c r="V55" s="61"/>
      <c r="W55" s="61"/>
      <c r="X55" s="61"/>
      <c r="Y55" s="61"/>
      <c r="Z55" s="61"/>
      <c r="AA55" s="61"/>
      <c r="AB55" s="61"/>
      <c r="AC55" s="61"/>
      <c r="AD55" s="61"/>
      <c r="AE55" s="61"/>
      <c r="AF55" s="61"/>
      <c r="AG55" s="61"/>
      <c r="AH55" s="61"/>
      <c r="AI55" s="61"/>
      <c r="AJ55" s="61"/>
      <c r="AK55" s="61"/>
      <c r="AL55" s="61"/>
      <c r="AM55" s="61"/>
      <c r="AN55" s="61"/>
      <c r="AO55" s="61"/>
      <c r="AP55" s="61"/>
      <c r="AQ55" s="61"/>
      <c r="AR55" s="61"/>
      <c r="AS55" s="61"/>
      <c r="AT55" s="61"/>
      <c r="AU55" s="61"/>
      <c r="AV55" s="61"/>
      <c r="AW55" s="61"/>
    </row>
    <row r="56" spans="2:49" hidden="1" x14ac:dyDescent="0.2">
      <c r="B56" s="61"/>
      <c r="C56" s="61"/>
      <c r="D56" s="61"/>
      <c r="E56" s="61"/>
      <c r="F56" s="61"/>
      <c r="G56" s="61"/>
      <c r="H56" s="61"/>
      <c r="I56" s="61"/>
      <c r="J56" s="61"/>
      <c r="K56" s="61"/>
      <c r="L56" s="61"/>
      <c r="M56" s="61"/>
      <c r="N56" s="61"/>
      <c r="O56" s="61"/>
      <c r="P56" s="61"/>
      <c r="Q56" s="61"/>
      <c r="R56" s="64"/>
      <c r="S56" s="64"/>
      <c r="T56" s="64"/>
      <c r="U56" s="64"/>
      <c r="V56" s="61"/>
      <c r="W56" s="61"/>
      <c r="X56" s="61"/>
      <c r="Y56" s="61"/>
      <c r="Z56" s="61"/>
      <c r="AA56" s="61"/>
      <c r="AB56" s="61"/>
      <c r="AC56" s="61"/>
      <c r="AD56" s="61"/>
      <c r="AE56" s="61"/>
      <c r="AF56" s="61"/>
      <c r="AG56" s="61"/>
      <c r="AH56" s="61"/>
      <c r="AI56" s="61"/>
      <c r="AJ56" s="61"/>
      <c r="AK56" s="61"/>
      <c r="AL56" s="61"/>
      <c r="AM56" s="61"/>
      <c r="AN56" s="61"/>
      <c r="AO56" s="61"/>
      <c r="AP56" s="61"/>
      <c r="AQ56" s="61"/>
      <c r="AR56" s="61"/>
      <c r="AS56" s="61"/>
      <c r="AT56" s="61"/>
      <c r="AU56" s="61"/>
      <c r="AV56" s="61"/>
      <c r="AW56" s="61"/>
    </row>
    <row r="57" spans="2:49" hidden="1" x14ac:dyDescent="0.2">
      <c r="B57" s="61"/>
      <c r="C57" s="61"/>
      <c r="D57" s="61"/>
      <c r="E57" s="61"/>
      <c r="F57" s="61"/>
      <c r="G57" s="61"/>
      <c r="H57" s="61"/>
      <c r="I57" s="61"/>
      <c r="J57" s="61"/>
      <c r="K57" s="61"/>
      <c r="L57" s="61"/>
      <c r="M57" s="61"/>
      <c r="N57" s="61"/>
      <c r="O57" s="61"/>
      <c r="P57" s="61"/>
      <c r="Q57" s="61"/>
      <c r="R57" s="64"/>
      <c r="S57" s="64"/>
      <c r="T57" s="64"/>
      <c r="U57" s="64"/>
      <c r="V57" s="61"/>
      <c r="W57" s="61"/>
      <c r="X57" s="61"/>
      <c r="Y57" s="61"/>
      <c r="Z57" s="61"/>
      <c r="AA57" s="61"/>
      <c r="AB57" s="61"/>
      <c r="AC57" s="61"/>
      <c r="AD57" s="61"/>
      <c r="AE57" s="61"/>
      <c r="AF57" s="61"/>
      <c r="AG57" s="61"/>
      <c r="AH57" s="61"/>
      <c r="AI57" s="61"/>
      <c r="AJ57" s="61"/>
      <c r="AK57" s="61"/>
      <c r="AL57" s="61"/>
      <c r="AM57" s="61"/>
      <c r="AN57" s="61"/>
      <c r="AO57" s="61"/>
      <c r="AP57" s="61"/>
      <c r="AQ57" s="61"/>
      <c r="AR57" s="61"/>
      <c r="AS57" s="61"/>
      <c r="AT57" s="61"/>
      <c r="AU57" s="61"/>
      <c r="AV57" s="61"/>
      <c r="AW57" s="61"/>
    </row>
    <row r="58" spans="2:49" hidden="1" x14ac:dyDescent="0.2">
      <c r="B58" s="61"/>
      <c r="C58" s="61"/>
      <c r="D58" s="61"/>
      <c r="E58" s="61"/>
      <c r="F58" s="61"/>
      <c r="G58" s="61"/>
      <c r="H58" s="61"/>
      <c r="I58" s="61"/>
      <c r="J58" s="61"/>
      <c r="K58" s="61"/>
      <c r="L58" s="61"/>
      <c r="M58" s="61"/>
      <c r="N58" s="61"/>
      <c r="O58" s="61"/>
      <c r="P58" s="61"/>
      <c r="Q58" s="61"/>
      <c r="R58" s="64"/>
      <c r="S58" s="64"/>
      <c r="T58" s="64"/>
      <c r="U58" s="64"/>
      <c r="V58" s="61"/>
      <c r="W58" s="61"/>
      <c r="X58" s="61"/>
      <c r="Y58" s="61"/>
      <c r="Z58" s="61"/>
      <c r="AA58" s="61"/>
      <c r="AB58" s="61"/>
      <c r="AC58" s="61"/>
      <c r="AD58" s="61"/>
      <c r="AE58" s="61"/>
      <c r="AF58" s="61"/>
      <c r="AG58" s="61"/>
      <c r="AH58" s="61"/>
      <c r="AI58" s="61"/>
      <c r="AJ58" s="61"/>
      <c r="AK58" s="61"/>
      <c r="AL58" s="61"/>
      <c r="AM58" s="61"/>
      <c r="AN58" s="61"/>
      <c r="AO58" s="61"/>
      <c r="AP58" s="61"/>
      <c r="AQ58" s="61"/>
      <c r="AR58" s="61"/>
      <c r="AS58" s="61"/>
      <c r="AT58" s="61"/>
      <c r="AU58" s="61"/>
      <c r="AV58" s="61"/>
      <c r="AW58" s="61"/>
    </row>
    <row r="59" spans="2:49" hidden="1" x14ac:dyDescent="0.2">
      <c r="B59" s="61"/>
      <c r="C59" s="61"/>
      <c r="D59" s="61"/>
      <c r="E59" s="61"/>
      <c r="F59" s="61"/>
      <c r="G59" s="61"/>
      <c r="H59" s="61"/>
      <c r="I59" s="61"/>
      <c r="J59" s="61"/>
      <c r="K59" s="61"/>
      <c r="L59" s="61"/>
      <c r="M59" s="61"/>
      <c r="N59" s="61"/>
      <c r="O59" s="61"/>
      <c r="P59" s="61"/>
      <c r="Q59" s="61"/>
      <c r="R59" s="64"/>
      <c r="S59" s="64"/>
      <c r="T59" s="64"/>
      <c r="U59" s="64"/>
      <c r="V59" s="61"/>
      <c r="W59" s="61"/>
      <c r="X59" s="61"/>
      <c r="Y59" s="61"/>
      <c r="Z59" s="61"/>
      <c r="AA59" s="61"/>
      <c r="AB59" s="61"/>
      <c r="AC59" s="61"/>
      <c r="AD59" s="61"/>
      <c r="AE59" s="61"/>
      <c r="AF59" s="61"/>
      <c r="AG59" s="61"/>
      <c r="AH59" s="61"/>
      <c r="AI59" s="61"/>
      <c r="AJ59" s="61"/>
      <c r="AK59" s="61"/>
      <c r="AL59" s="61"/>
      <c r="AM59" s="61"/>
      <c r="AN59" s="61"/>
      <c r="AO59" s="61"/>
      <c r="AP59" s="61"/>
      <c r="AQ59" s="61"/>
      <c r="AR59" s="61"/>
      <c r="AS59" s="61"/>
      <c r="AT59" s="61"/>
      <c r="AU59" s="61"/>
      <c r="AV59" s="61"/>
      <c r="AW59" s="61"/>
    </row>
    <row r="60" spans="2:49" hidden="1" x14ac:dyDescent="0.2">
      <c r="B60" s="61"/>
      <c r="C60" s="61"/>
      <c r="D60" s="61"/>
      <c r="E60" s="61"/>
      <c r="F60" s="61"/>
      <c r="G60" s="61"/>
      <c r="H60" s="61"/>
      <c r="I60" s="61"/>
      <c r="J60" s="61"/>
      <c r="K60" s="61"/>
      <c r="L60" s="61"/>
      <c r="M60" s="61"/>
      <c r="N60" s="61"/>
      <c r="O60" s="61"/>
      <c r="P60" s="61"/>
      <c r="Q60" s="61"/>
      <c r="R60" s="64"/>
      <c r="S60" s="64"/>
      <c r="T60" s="64"/>
      <c r="U60" s="64"/>
      <c r="V60" s="61"/>
      <c r="W60" s="61"/>
      <c r="X60" s="61"/>
      <c r="Y60" s="61"/>
      <c r="Z60" s="61"/>
      <c r="AA60" s="61"/>
      <c r="AB60" s="61"/>
      <c r="AC60" s="61"/>
      <c r="AD60" s="61"/>
      <c r="AE60" s="61"/>
      <c r="AF60" s="61"/>
      <c r="AG60" s="61"/>
      <c r="AH60" s="61"/>
      <c r="AI60" s="61"/>
      <c r="AJ60" s="61"/>
      <c r="AK60" s="61"/>
      <c r="AL60" s="61"/>
      <c r="AM60" s="61"/>
      <c r="AN60" s="61"/>
      <c r="AO60" s="61"/>
      <c r="AP60" s="61"/>
      <c r="AQ60" s="61"/>
      <c r="AR60" s="61"/>
      <c r="AS60" s="61"/>
      <c r="AT60" s="61"/>
      <c r="AU60" s="61"/>
      <c r="AV60" s="61"/>
      <c r="AW60" s="61"/>
    </row>
    <row r="61" spans="2:49" hidden="1" x14ac:dyDescent="0.2">
      <c r="B61" s="61"/>
      <c r="C61" s="61"/>
      <c r="D61" s="61"/>
      <c r="E61" s="61"/>
      <c r="F61" s="61"/>
      <c r="G61" s="61"/>
      <c r="H61" s="61"/>
      <c r="I61" s="61"/>
      <c r="J61" s="61"/>
      <c r="K61" s="61"/>
      <c r="L61" s="61"/>
      <c r="M61" s="61"/>
      <c r="N61" s="61"/>
      <c r="O61" s="61"/>
      <c r="P61" s="61"/>
      <c r="Q61" s="61"/>
      <c r="R61" s="64"/>
      <c r="S61" s="64"/>
      <c r="T61" s="64"/>
      <c r="U61" s="64"/>
      <c r="V61" s="61"/>
      <c r="W61" s="61"/>
      <c r="X61" s="61"/>
      <c r="Y61" s="61"/>
      <c r="Z61" s="61"/>
      <c r="AA61" s="61"/>
      <c r="AB61" s="61"/>
      <c r="AC61" s="61"/>
      <c r="AD61" s="61"/>
      <c r="AE61" s="61"/>
      <c r="AF61" s="61"/>
      <c r="AG61" s="61"/>
      <c r="AH61" s="61"/>
      <c r="AI61" s="61"/>
      <c r="AJ61" s="61"/>
      <c r="AK61" s="61"/>
      <c r="AL61" s="61"/>
      <c r="AM61" s="61"/>
      <c r="AN61" s="61"/>
      <c r="AO61" s="61"/>
      <c r="AP61" s="61"/>
      <c r="AQ61" s="61"/>
      <c r="AR61" s="61"/>
      <c r="AS61" s="61"/>
      <c r="AT61" s="61"/>
      <c r="AU61" s="61"/>
      <c r="AV61" s="61"/>
      <c r="AW61" s="61"/>
    </row>
    <row r="62" spans="2:49" hidden="1" x14ac:dyDescent="0.2">
      <c r="B62" s="61"/>
      <c r="C62" s="61"/>
      <c r="D62" s="61"/>
      <c r="E62" s="61"/>
      <c r="F62" s="61"/>
      <c r="G62" s="61"/>
      <c r="H62" s="61"/>
      <c r="I62" s="61"/>
      <c r="J62" s="61"/>
      <c r="K62" s="61"/>
      <c r="L62" s="61"/>
      <c r="M62" s="61"/>
      <c r="N62" s="61"/>
      <c r="O62" s="61"/>
      <c r="P62" s="61"/>
      <c r="Q62" s="61"/>
      <c r="R62" s="64"/>
      <c r="S62" s="64"/>
      <c r="T62" s="64"/>
      <c r="U62" s="64"/>
      <c r="V62" s="61"/>
      <c r="W62" s="61"/>
      <c r="X62" s="61"/>
      <c r="Y62" s="61"/>
      <c r="Z62" s="61"/>
      <c r="AA62" s="61"/>
      <c r="AB62" s="61"/>
      <c r="AC62" s="61"/>
      <c r="AD62" s="61"/>
      <c r="AE62" s="61"/>
      <c r="AF62" s="61"/>
      <c r="AG62" s="61"/>
      <c r="AH62" s="61"/>
      <c r="AI62" s="61"/>
      <c r="AJ62" s="61"/>
      <c r="AK62" s="61"/>
      <c r="AL62" s="61"/>
      <c r="AM62" s="61"/>
      <c r="AN62" s="61"/>
      <c r="AO62" s="61"/>
      <c r="AP62" s="61"/>
      <c r="AQ62" s="61"/>
      <c r="AR62" s="61"/>
      <c r="AS62" s="61"/>
      <c r="AT62" s="61"/>
      <c r="AU62" s="61"/>
      <c r="AV62" s="61"/>
      <c r="AW62" s="61"/>
    </row>
  </sheetData>
  <sheetProtection algorithmName="SHA-512" hashValue="qeKiGNKe9gwN6wkprtzyGkt4JwPnrXvHNaVmqYNdWghaeJxLOQSGXGj+k0rdWwT2vRO+YwVNWR2vCgOu2b0Y/A==" saltValue="7zWZ+Fe2b/+HCnHINObGuA==" spinCount="100000" sheet="1" formatCells="0" formatColumns="0" formatRows="0" autoFilter="0"/>
  <mergeCells count="53">
    <mergeCell ref="R42:S42"/>
    <mergeCell ref="R43:S43"/>
    <mergeCell ref="R37:S37"/>
    <mergeCell ref="R38:S38"/>
    <mergeCell ref="R39:S39"/>
    <mergeCell ref="R40:S40"/>
    <mergeCell ref="R41:S41"/>
    <mergeCell ref="R32:S32"/>
    <mergeCell ref="R33:S33"/>
    <mergeCell ref="R34:S34"/>
    <mergeCell ref="R35:S35"/>
    <mergeCell ref="R36:S36"/>
    <mergeCell ref="R27:S27"/>
    <mergeCell ref="R28:S28"/>
    <mergeCell ref="R29:S29"/>
    <mergeCell ref="R30:S30"/>
    <mergeCell ref="R31:S31"/>
    <mergeCell ref="R22:S22"/>
    <mergeCell ref="R23:S23"/>
    <mergeCell ref="R24:S24"/>
    <mergeCell ref="R25:S25"/>
    <mergeCell ref="R26:S26"/>
    <mergeCell ref="R17:S17"/>
    <mergeCell ref="R18:S18"/>
    <mergeCell ref="R19:S19"/>
    <mergeCell ref="R20:S20"/>
    <mergeCell ref="R21:S21"/>
    <mergeCell ref="R9:U9"/>
    <mergeCell ref="A2:P2"/>
    <mergeCell ref="C4:F4"/>
    <mergeCell ref="E9:K9"/>
    <mergeCell ref="L9:Q9"/>
    <mergeCell ref="C5:F5"/>
    <mergeCell ref="R10:T10"/>
    <mergeCell ref="U10:U13"/>
    <mergeCell ref="E11:F12"/>
    <mergeCell ref="G11:J12"/>
    <mergeCell ref="K11:K13"/>
    <mergeCell ref="L11:P12"/>
    <mergeCell ref="Q11:Q13"/>
    <mergeCell ref="R11:S12"/>
    <mergeCell ref="T11:T13"/>
    <mergeCell ref="E13:F13"/>
    <mergeCell ref="G13:J13"/>
    <mergeCell ref="L13:P13"/>
    <mergeCell ref="R13:S13"/>
    <mergeCell ref="C15:D15"/>
    <mergeCell ref="R15:S15"/>
    <mergeCell ref="C16:D16"/>
    <mergeCell ref="R16:S16"/>
    <mergeCell ref="V13:V14"/>
    <mergeCell ref="G14:I14"/>
    <mergeCell ref="R14:S14"/>
  </mergeCells>
  <conditionalFormatting sqref="B14:D14">
    <cfRule type="cellIs" dxfId="102" priority="60" stopIfTrue="1" operator="equal">
      <formula>0</formula>
    </cfRule>
  </conditionalFormatting>
  <conditionalFormatting sqref="C4:C5">
    <cfRule type="cellIs" dxfId="101" priority="30" stopIfTrue="1" operator="equal">
      <formula>"X"</formula>
    </cfRule>
    <cfRule type="cellIs" dxfId="100" priority="31" stopIfTrue="1" operator="equal">
      <formula>0</formula>
    </cfRule>
  </conditionalFormatting>
  <conditionalFormatting sqref="E16">
    <cfRule type="cellIs" dxfId="99" priority="21" stopIfTrue="1" operator="between">
      <formula>3.99999999999999</formula>
      <formula>0.00000000001</formula>
    </cfRule>
    <cfRule type="cellIs" dxfId="98" priority="22" stopIfTrue="1" operator="between">
      <formula>4</formula>
      <formula>4.99999999999</formula>
    </cfRule>
  </conditionalFormatting>
  <conditionalFormatting sqref="E17:F43">
    <cfRule type="cellIs" dxfId="97" priority="23" stopIfTrue="1" operator="between">
      <formula>0.000001</formula>
      <formula>0.4999999</formula>
    </cfRule>
    <cfRule type="cellIs" dxfId="96" priority="24" stopIfTrue="1" operator="between">
      <formula>0.9</formula>
      <formula>1</formula>
    </cfRule>
  </conditionalFormatting>
  <conditionalFormatting sqref="G17:G43">
    <cfRule type="cellIs" dxfId="95" priority="47" stopIfTrue="1" operator="equal">
      <formula>0</formula>
    </cfRule>
  </conditionalFormatting>
  <conditionalFormatting sqref="G15:I15 B4:B6 B9 B11:B12 D12 X15:Z15 A15:B16 G16:H16 A17:D43">
    <cfRule type="cellIs" dxfId="94" priority="59" stopIfTrue="1" operator="equal">
      <formula>0</formula>
    </cfRule>
  </conditionalFormatting>
  <conditionalFormatting sqref="G15:I15">
    <cfRule type="cellIs" dxfId="93" priority="58" stopIfTrue="1" operator="equal">
      <formula>$X$15</formula>
    </cfRule>
  </conditionalFormatting>
  <conditionalFormatting sqref="H17:H43">
    <cfRule type="containsBlanks" dxfId="92" priority="27">
      <formula>LEN(TRIM(H17))=0</formula>
    </cfRule>
  </conditionalFormatting>
  <conditionalFormatting sqref="I16:I43">
    <cfRule type="cellIs" dxfId="91" priority="44" stopIfTrue="1" operator="lessThan">
      <formula>0.9</formula>
    </cfRule>
    <cfRule type="cellIs" dxfId="90" priority="45" stopIfTrue="1" operator="greaterThan">
      <formula>1.1</formula>
    </cfRule>
    <cfRule type="cellIs" dxfId="89" priority="46" stopIfTrue="1" operator="equal">
      <formula>1</formula>
    </cfRule>
  </conditionalFormatting>
  <conditionalFormatting sqref="J17:K43">
    <cfRule type="cellIs" dxfId="88" priority="17" stopIfTrue="1" operator="between">
      <formula>0.000001</formula>
      <formula>0.4999999</formula>
    </cfRule>
    <cfRule type="cellIs" dxfId="87" priority="18" stopIfTrue="1" operator="between">
      <formula>0.9</formula>
      <formula>1</formula>
    </cfRule>
  </conditionalFormatting>
  <conditionalFormatting sqref="L5">
    <cfRule type="cellIs" dxfId="86" priority="56" stopIfTrue="1" operator="equal">
      <formula>"X"</formula>
    </cfRule>
    <cfRule type="cellIs" dxfId="85" priority="57" stopIfTrue="1" operator="equal">
      <formula>0</formula>
    </cfRule>
  </conditionalFormatting>
  <conditionalFormatting sqref="L6">
    <cfRule type="containsBlanks" dxfId="84" priority="2">
      <formula>LEN(TRIM(L6))=0</formula>
    </cfRule>
  </conditionalFormatting>
  <conditionalFormatting sqref="L17:P43">
    <cfRule type="cellIs" dxfId="83" priority="3" operator="equal">
      <formula>0</formula>
    </cfRule>
  </conditionalFormatting>
  <conditionalFormatting sqref="P17:P43">
    <cfRule type="cellIs" dxfId="82" priority="55" stopIfTrue="1" operator="equal">
      <formula>"x"</formula>
    </cfRule>
  </conditionalFormatting>
  <conditionalFormatting sqref="Q17:Q43">
    <cfRule type="cellIs" dxfId="81" priority="13" stopIfTrue="1" operator="between">
      <formula>0.000001</formula>
      <formula>0.4999999</formula>
    </cfRule>
    <cfRule type="cellIs" dxfId="80" priority="14" stopIfTrue="1" operator="between">
      <formula>0.9</formula>
      <formula>1</formula>
    </cfRule>
  </conditionalFormatting>
  <conditionalFormatting sqref="R16">
    <cfRule type="cellIs" dxfId="79" priority="6" stopIfTrue="1" operator="equal">
      <formula>0</formula>
    </cfRule>
  </conditionalFormatting>
  <conditionalFormatting sqref="R17:R43">
    <cfRule type="containsBlanks" dxfId="78" priority="1">
      <formula>LEN(TRIM(R17))=0</formula>
    </cfRule>
  </conditionalFormatting>
  <conditionalFormatting sqref="T18:T43">
    <cfRule type="cellIs" dxfId="77" priority="10" stopIfTrue="1" operator="between">
      <formula>0.000001</formula>
      <formula>0.4999999</formula>
    </cfRule>
    <cfRule type="cellIs" dxfId="76" priority="11" stopIfTrue="1" operator="between">
      <formula>0.9</formula>
      <formula>1</formula>
    </cfRule>
  </conditionalFormatting>
  <conditionalFormatting sqref="T17:U43">
    <cfRule type="cellIs" dxfId="75" priority="4" stopIfTrue="1" operator="between">
      <formula>0.000001</formula>
      <formula>0.4999999</formula>
    </cfRule>
    <cfRule type="cellIs" dxfId="74" priority="5" stopIfTrue="1" operator="between">
      <formula>0.9</formula>
      <formula>1</formula>
    </cfRule>
  </conditionalFormatting>
  <conditionalFormatting sqref="V17:V43">
    <cfRule type="containsBlanks" dxfId="73" priority="28">
      <formula>LEN(TRIM(V17))=0</formula>
    </cfRule>
  </conditionalFormatting>
  <conditionalFormatting sqref="Y6">
    <cfRule type="cellIs" dxfId="72" priority="15" stopIfTrue="1" operator="equal">
      <formula>$AM$14</formula>
    </cfRule>
    <cfRule type="cellIs" dxfId="71" priority="16" stopIfTrue="1" operator="equal">
      <formula>$AO$14</formula>
    </cfRule>
  </conditionalFormatting>
  <conditionalFormatting sqref="AA12:AM12">
    <cfRule type="cellIs" dxfId="70" priority="29" stopIfTrue="1" operator="equal">
      <formula>0</formula>
    </cfRule>
  </conditionalFormatting>
  <conditionalFormatting sqref="AQ14">
    <cfRule type="cellIs" dxfId="69" priority="53" stopIfTrue="1" operator="equal">
      <formula>$AM$14</formula>
    </cfRule>
  </conditionalFormatting>
  <conditionalFormatting sqref="AS14">
    <cfRule type="cellIs" dxfId="68" priority="54" stopIfTrue="1" operator="equal">
      <formula>$AO$14</formula>
    </cfRule>
  </conditionalFormatting>
  <conditionalFormatting sqref="AS17:AS43">
    <cfRule type="cellIs" dxfId="67" priority="35" stopIfTrue="1" operator="lessThan">
      <formula>0.9</formula>
    </cfRule>
    <cfRule type="cellIs" dxfId="66" priority="36" stopIfTrue="1" operator="greaterThan">
      <formula>1.1</formula>
    </cfRule>
    <cfRule type="cellIs" dxfId="65" priority="37" stopIfTrue="1" operator="equal">
      <formula>1</formula>
    </cfRule>
  </conditionalFormatting>
  <dataValidations count="2">
    <dataValidation allowBlank="1" showDropDown="1" showInputMessage="1" showErrorMessage="1" errorTitle="DATO ERRÓNEO" error="MARCAR CON UNA &quot;X&quot; EN OPCIÓN QUE CORRESPONDA" sqref="L5 C4:C6 F4" xr:uid="{00000000-0002-0000-0300-000000000000}"/>
    <dataValidation allowBlank="1" showDropDown="1" showInputMessage="1" showErrorMessage="1" errorTitle="DATO ERRÓNEO" error="INGRESAR UNA &quot;X&quot; SEGÚN RESPUESTA." sqref="P17:P43" xr:uid="{00000000-0002-0000-0300-000001000000}"/>
  </dataValidations>
  <pageMargins left="0" right="0" top="0" bottom="0" header="0.15748031496062992" footer="0"/>
  <pageSetup paperSize="9" scale="85" orientation="landscape" horizontalDpi="4294967292" r:id="rId1"/>
  <headerFooter alignWithMargins="0">
    <oddHeader>&amp;L&amp;F&amp;R&amp;A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B35"/>
  <sheetViews>
    <sheetView showGridLines="0" zoomScaleNormal="100" workbookViewId="0">
      <selection activeCell="E7" sqref="E7"/>
    </sheetView>
  </sheetViews>
  <sheetFormatPr baseColWidth="10" defaultColWidth="0" defaultRowHeight="15" zeroHeight="1" x14ac:dyDescent="0.25"/>
  <cols>
    <col min="1" max="1" width="55.42578125" style="4" customWidth="1"/>
    <col min="2" max="2" width="7" style="4" customWidth="1"/>
    <col min="3" max="45" width="6.42578125" style="4" customWidth="1"/>
    <col min="46" max="46" width="6.42578125" customWidth="1"/>
    <col min="47" max="69" width="6.42578125" hidden="1" customWidth="1"/>
    <col min="70" max="70" width="7.7109375" style="4" hidden="1" customWidth="1"/>
    <col min="71" max="80" width="0" style="4" hidden="1" customWidth="1"/>
    <col min="81" max="16384" width="10.7109375" style="4" hidden="1"/>
  </cols>
  <sheetData>
    <row r="1" spans="1:70" ht="15.75" thickBot="1" x14ac:dyDescent="0.3">
      <c r="BR1" s="229" t="s">
        <v>93</v>
      </c>
    </row>
    <row r="2" spans="1:70" ht="29.25" customHeight="1" x14ac:dyDescent="0.25">
      <c r="A2" s="460" t="s">
        <v>182</v>
      </c>
      <c r="B2" s="460"/>
      <c r="C2" s="46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0"/>
      <c r="AK2" s="230"/>
      <c r="AL2" s="230"/>
      <c r="AM2" s="230"/>
      <c r="AN2" s="230"/>
      <c r="AO2" s="230"/>
      <c r="AP2" s="230"/>
      <c r="AQ2" s="230"/>
      <c r="AR2" s="230"/>
      <c r="AS2" s="230"/>
      <c r="BR2" s="229" t="s">
        <v>93</v>
      </c>
    </row>
    <row r="3" spans="1:70" ht="6.75" customHeight="1" x14ac:dyDescent="0.2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BR3" s="229" t="s">
        <v>93</v>
      </c>
    </row>
    <row r="4" spans="1:70" ht="15" customHeight="1" x14ac:dyDescent="0.25">
      <c r="A4" s="232" t="s">
        <v>183</v>
      </c>
      <c r="B4" s="233">
        <f>'RESUMEN REGION'!B19</f>
        <v>0</v>
      </c>
      <c r="C4" s="448"/>
      <c r="D4" s="448" t="s">
        <v>184</v>
      </c>
      <c r="E4" s="233">
        <f>'RESUMEN REGION'!W6</f>
        <v>0</v>
      </c>
      <c r="F4" s="448"/>
      <c r="G4" s="449" t="s">
        <v>6</v>
      </c>
      <c r="H4" s="235"/>
      <c r="I4" s="450" t="s">
        <v>7</v>
      </c>
      <c r="J4" s="235" t="s">
        <v>115</v>
      </c>
      <c r="K4" s="451" t="s">
        <v>185</v>
      </c>
      <c r="L4" s="233" t="s">
        <v>186</v>
      </c>
      <c r="M4" s="448"/>
      <c r="N4" s="448"/>
      <c r="O4" s="234"/>
      <c r="P4" s="234"/>
      <c r="Q4" s="234"/>
      <c r="R4" s="234"/>
      <c r="S4" s="234"/>
      <c r="T4" s="234"/>
      <c r="U4" s="234"/>
      <c r="V4" s="234"/>
      <c r="W4" s="234"/>
      <c r="X4" s="234"/>
      <c r="Y4" s="234"/>
      <c r="Z4" s="234"/>
      <c r="AA4" s="234"/>
      <c r="AB4" s="234"/>
      <c r="AC4" s="234"/>
      <c r="AD4" s="234"/>
      <c r="AE4" s="234"/>
      <c r="AF4" s="234"/>
      <c r="AG4" s="234"/>
      <c r="AH4" s="234"/>
      <c r="AI4" s="234"/>
      <c r="AJ4" s="234"/>
      <c r="AK4" s="234"/>
      <c r="AL4" s="234"/>
      <c r="AM4" s="234"/>
      <c r="AN4" s="234"/>
      <c r="AO4" s="234"/>
      <c r="AP4" s="234"/>
      <c r="AQ4" s="234"/>
      <c r="AR4" s="234"/>
      <c r="AS4" s="234"/>
      <c r="BR4" s="229" t="s">
        <v>93</v>
      </c>
    </row>
    <row r="5" spans="1:70" ht="6.75" customHeight="1" x14ac:dyDescent="0.25">
      <c r="A5" s="231"/>
      <c r="B5" s="231"/>
      <c r="C5" s="231"/>
      <c r="D5" s="231"/>
      <c r="E5" s="231"/>
      <c r="F5" s="231"/>
      <c r="G5" s="231"/>
      <c r="H5" s="231"/>
      <c r="I5" s="231"/>
      <c r="J5" s="231"/>
      <c r="K5" s="231"/>
      <c r="L5" s="231"/>
      <c r="M5" s="231"/>
      <c r="N5" s="231"/>
      <c r="O5" s="231"/>
      <c r="P5" s="231"/>
      <c r="Q5" s="231"/>
      <c r="R5" s="231"/>
      <c r="S5" s="231"/>
      <c r="T5" s="231"/>
      <c r="U5" s="231"/>
      <c r="V5" s="231"/>
      <c r="W5" s="231"/>
      <c r="X5" s="231"/>
      <c r="Y5" s="231"/>
      <c r="Z5" s="231"/>
      <c r="AA5" s="231"/>
      <c r="AB5" s="231"/>
      <c r="AC5" s="231"/>
      <c r="AD5" s="231"/>
      <c r="AE5" s="231"/>
      <c r="AF5" s="231"/>
      <c r="AG5" s="231"/>
      <c r="AH5" s="231"/>
      <c r="AI5" s="231"/>
      <c r="AJ5" s="231"/>
      <c r="AK5" s="231"/>
      <c r="AL5" s="231"/>
      <c r="AM5" s="231"/>
      <c r="AN5" s="231"/>
      <c r="AO5" s="231"/>
      <c r="AP5" s="231"/>
      <c r="AQ5" s="231"/>
      <c r="AR5" s="231"/>
      <c r="AS5" s="231"/>
      <c r="BR5" s="229" t="s">
        <v>93</v>
      </c>
    </row>
    <row r="6" spans="1:70" ht="48" x14ac:dyDescent="0.25">
      <c r="A6" s="239" t="s">
        <v>187</v>
      </c>
      <c r="B6" s="461" t="s">
        <v>188</v>
      </c>
      <c r="C6" s="461"/>
      <c r="D6" s="461"/>
      <c r="E6" s="461"/>
      <c r="F6" s="461"/>
      <c r="G6" s="461"/>
      <c r="H6" s="461"/>
      <c r="I6" s="461"/>
      <c r="J6" s="461"/>
      <c r="K6" s="461"/>
      <c r="L6" s="461"/>
      <c r="M6" s="461"/>
      <c r="N6" s="461"/>
      <c r="O6" s="461"/>
      <c r="P6" s="461"/>
      <c r="Q6" s="461"/>
      <c r="R6" s="461"/>
      <c r="S6" s="461"/>
      <c r="T6" s="461"/>
      <c r="U6" s="461"/>
      <c r="V6" s="461"/>
      <c r="W6" s="461"/>
      <c r="X6" s="461"/>
      <c r="Y6" s="461"/>
      <c r="Z6" s="461"/>
      <c r="AA6" s="461"/>
      <c r="AB6" s="461"/>
      <c r="AC6" s="461"/>
      <c r="AD6" s="461"/>
      <c r="AE6" s="461"/>
      <c r="AF6" s="461"/>
      <c r="AG6" s="461"/>
      <c r="AH6" s="461"/>
      <c r="AI6" s="461"/>
      <c r="AJ6" s="461"/>
      <c r="AK6" s="461"/>
      <c r="AL6" s="461"/>
      <c r="AM6" s="461"/>
      <c r="AN6" s="461"/>
      <c r="AO6" s="461"/>
      <c r="AP6" s="461"/>
      <c r="AQ6" s="461"/>
      <c r="AR6" s="461"/>
      <c r="AS6" s="461"/>
      <c r="BR6" s="229" t="s">
        <v>93</v>
      </c>
    </row>
    <row r="7" spans="1:70" ht="85.5" customHeight="1" x14ac:dyDescent="0.25">
      <c r="A7" s="239"/>
      <c r="B7" s="264" t="s">
        <v>189</v>
      </c>
      <c r="C7" s="236" cm="1">
        <f t="array" ref="C7:AS7">+TRANSPOSE('RESUMEN REGION'!C19:C61)</f>
        <v>0</v>
      </c>
      <c r="D7" s="236">
        <v>0</v>
      </c>
      <c r="E7" s="236">
        <v>0</v>
      </c>
      <c r="F7" s="236">
        <v>0</v>
      </c>
      <c r="G7" s="236">
        <v>0</v>
      </c>
      <c r="H7" s="236">
        <v>0</v>
      </c>
      <c r="I7" s="236">
        <v>0</v>
      </c>
      <c r="J7" s="236">
        <v>0</v>
      </c>
      <c r="K7" s="236">
        <v>0</v>
      </c>
      <c r="L7" s="236">
        <v>0</v>
      </c>
      <c r="M7" s="236">
        <v>0</v>
      </c>
      <c r="N7" s="236">
        <v>0</v>
      </c>
      <c r="O7" s="236">
        <v>0</v>
      </c>
      <c r="P7" s="236">
        <v>0</v>
      </c>
      <c r="Q7" s="236">
        <v>0</v>
      </c>
      <c r="R7" s="236">
        <v>0</v>
      </c>
      <c r="S7" s="236">
        <v>0</v>
      </c>
      <c r="T7" s="236">
        <v>0</v>
      </c>
      <c r="U7" s="236">
        <v>0</v>
      </c>
      <c r="V7" s="236">
        <v>0</v>
      </c>
      <c r="W7" s="236">
        <v>0</v>
      </c>
      <c r="X7" s="236">
        <v>0</v>
      </c>
      <c r="Y7" s="236">
        <v>0</v>
      </c>
      <c r="Z7" s="236">
        <v>0</v>
      </c>
      <c r="AA7" s="236">
        <v>0</v>
      </c>
      <c r="AB7" s="236">
        <v>0</v>
      </c>
      <c r="AC7" s="236">
        <v>0</v>
      </c>
      <c r="AD7" s="236">
        <v>0</v>
      </c>
      <c r="AE7" s="236">
        <v>0</v>
      </c>
      <c r="AF7" s="236">
        <v>0</v>
      </c>
      <c r="AG7" s="236">
        <v>0</v>
      </c>
      <c r="AH7" s="236">
        <v>0</v>
      </c>
      <c r="AI7" s="236">
        <v>0</v>
      </c>
      <c r="AJ7" s="236">
        <v>0</v>
      </c>
      <c r="AK7" s="236">
        <v>0</v>
      </c>
      <c r="AL7" s="236">
        <v>0</v>
      </c>
      <c r="AM7" s="236">
        <v>0</v>
      </c>
      <c r="AN7" s="236">
        <v>0</v>
      </c>
      <c r="AO7" s="236">
        <v>0</v>
      </c>
      <c r="AP7" s="236">
        <v>0</v>
      </c>
      <c r="AQ7" s="236">
        <v>0</v>
      </c>
      <c r="AR7" s="236">
        <v>0</v>
      </c>
      <c r="AS7" s="236">
        <v>0</v>
      </c>
      <c r="BR7" s="229"/>
    </row>
    <row r="8" spans="1:70" ht="89.25" customHeight="1" x14ac:dyDescent="0.25">
      <c r="A8" s="237" t="s">
        <v>190</v>
      </c>
      <c r="B8" s="265" t="str">
        <f>+IFERROR(AVERAGE(C8:AS8),"")</f>
        <v/>
      </c>
      <c r="C8" s="238"/>
      <c r="D8" s="238"/>
      <c r="E8" s="238"/>
      <c r="F8" s="238"/>
      <c r="G8" s="238"/>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BR8" s="403" t="s">
        <v>93</v>
      </c>
    </row>
    <row r="9" spans="1:70" ht="135" x14ac:dyDescent="0.25">
      <c r="A9" s="237" t="s">
        <v>191</v>
      </c>
      <c r="B9" s="265" t="str">
        <f>+IFERROR(AVERAGE(C9:AS9),"")</f>
        <v/>
      </c>
      <c r="C9" s="238"/>
      <c r="D9" s="238"/>
      <c r="E9" s="238"/>
      <c r="F9" s="238"/>
      <c r="G9" s="238"/>
      <c r="H9" s="238"/>
      <c r="I9" s="238"/>
      <c r="J9" s="238"/>
      <c r="K9" s="238"/>
      <c r="L9" s="238"/>
      <c r="M9" s="238"/>
      <c r="N9" s="238"/>
      <c r="O9" s="238"/>
      <c r="P9" s="238"/>
      <c r="Q9" s="238"/>
      <c r="R9" s="238"/>
      <c r="S9" s="238"/>
      <c r="T9" s="238"/>
      <c r="U9" s="238"/>
      <c r="V9" s="238"/>
      <c r="W9" s="238"/>
      <c r="X9" s="238"/>
      <c r="Y9" s="238"/>
      <c r="Z9" s="238"/>
      <c r="AA9" s="238"/>
      <c r="AB9" s="238"/>
      <c r="AC9" s="238"/>
      <c r="AD9" s="238"/>
      <c r="AE9" s="238"/>
      <c r="AF9" s="238"/>
      <c r="AG9" s="238"/>
      <c r="AH9" s="238"/>
      <c r="AI9" s="238"/>
      <c r="AJ9" s="238"/>
      <c r="AK9" s="238"/>
      <c r="AL9" s="238"/>
      <c r="AM9" s="238"/>
      <c r="AN9" s="238"/>
      <c r="AO9" s="238"/>
      <c r="AP9" s="238"/>
      <c r="AQ9" s="238"/>
      <c r="AR9" s="238"/>
      <c r="AS9" s="238"/>
      <c r="BR9" s="403" t="s">
        <v>93</v>
      </c>
    </row>
    <row r="10" spans="1:70" ht="69" customHeight="1" x14ac:dyDescent="0.25">
      <c r="A10" s="237" t="s">
        <v>192</v>
      </c>
      <c r="B10" s="265" t="str">
        <f>+IFERROR(AVERAGE(C10:AS10),"")</f>
        <v/>
      </c>
      <c r="C10" s="238"/>
      <c r="D10" s="238"/>
      <c r="E10" s="238"/>
      <c r="F10" s="238"/>
      <c r="G10" s="238"/>
      <c r="H10" s="238"/>
      <c r="I10" s="238"/>
      <c r="J10" s="238"/>
      <c r="K10" s="238"/>
      <c r="L10" s="238"/>
      <c r="M10" s="238"/>
      <c r="N10" s="238"/>
      <c r="O10" s="238"/>
      <c r="P10" s="238"/>
      <c r="Q10" s="238"/>
      <c r="R10" s="238"/>
      <c r="S10" s="238"/>
      <c r="T10" s="238"/>
      <c r="U10" s="238"/>
      <c r="V10" s="238"/>
      <c r="W10" s="238"/>
      <c r="X10" s="238"/>
      <c r="Y10" s="238"/>
      <c r="Z10" s="238"/>
      <c r="AA10" s="238"/>
      <c r="AB10" s="238"/>
      <c r="AC10" s="238"/>
      <c r="AD10" s="238"/>
      <c r="AE10" s="238"/>
      <c r="AF10" s="238"/>
      <c r="AG10" s="238"/>
      <c r="AH10" s="238"/>
      <c r="AI10" s="238"/>
      <c r="AJ10" s="238"/>
      <c r="AK10" s="238"/>
      <c r="AL10" s="238"/>
      <c r="AM10" s="238"/>
      <c r="AN10" s="238"/>
      <c r="AO10" s="238"/>
      <c r="AP10" s="238"/>
      <c r="AQ10" s="238"/>
      <c r="AR10" s="238"/>
      <c r="AS10" s="238"/>
      <c r="BR10" s="403" t="s">
        <v>93</v>
      </c>
    </row>
    <row r="11" spans="1:70" ht="56.25" customHeight="1" x14ac:dyDescent="0.25">
      <c r="A11" s="237" t="s">
        <v>193</v>
      </c>
      <c r="B11" s="265" t="str">
        <f>+IFERROR(AVERAGE(C11:AS11),"")</f>
        <v/>
      </c>
      <c r="C11" s="238"/>
      <c r="D11" s="238"/>
      <c r="E11" s="238"/>
      <c r="F11" s="238"/>
      <c r="G11" s="238"/>
      <c r="H11" s="238"/>
      <c r="I11" s="238"/>
      <c r="J11" s="238"/>
      <c r="K11" s="238"/>
      <c r="L11" s="238"/>
      <c r="M11" s="238"/>
      <c r="N11" s="238"/>
      <c r="O11" s="238"/>
      <c r="P11" s="238"/>
      <c r="Q11" s="238"/>
      <c r="R11" s="238"/>
      <c r="S11" s="238"/>
      <c r="T11" s="238"/>
      <c r="U11" s="238"/>
      <c r="V11" s="238"/>
      <c r="W11" s="238"/>
      <c r="X11" s="238"/>
      <c r="Y11" s="238"/>
      <c r="Z11" s="238"/>
      <c r="AA11" s="238"/>
      <c r="AB11" s="238"/>
      <c r="AC11" s="238"/>
      <c r="AD11" s="238"/>
      <c r="AE11" s="238"/>
      <c r="AF11" s="238"/>
      <c r="AG11" s="238"/>
      <c r="AH11" s="238"/>
      <c r="AI11" s="238"/>
      <c r="AJ11" s="238"/>
      <c r="AK11" s="238"/>
      <c r="AL11" s="238"/>
      <c r="AM11" s="238"/>
      <c r="AN11" s="238"/>
      <c r="AO11" s="238"/>
      <c r="AP11" s="238"/>
      <c r="AQ11" s="238"/>
      <c r="AR11" s="238"/>
      <c r="AS11" s="238"/>
      <c r="BR11" s="403" t="s">
        <v>93</v>
      </c>
    </row>
    <row r="12" spans="1:70" x14ac:dyDescent="0.25">
      <c r="A12" s="239" t="s">
        <v>194</v>
      </c>
      <c r="B12" s="265" t="str">
        <f>+IFERROR(AVERAGE(B8:B11),"")</f>
        <v/>
      </c>
      <c r="C12" s="238" t="str">
        <f t="shared" ref="C12:AS12" si="0">+IFERROR(AVERAGE(C8:C11),"")</f>
        <v/>
      </c>
      <c r="D12" s="238" t="str">
        <f t="shared" si="0"/>
        <v/>
      </c>
      <c r="E12" s="238" t="str">
        <f t="shared" si="0"/>
        <v/>
      </c>
      <c r="F12" s="238" t="str">
        <f t="shared" si="0"/>
        <v/>
      </c>
      <c r="G12" s="238" t="str">
        <f t="shared" si="0"/>
        <v/>
      </c>
      <c r="H12" s="238" t="str">
        <f t="shared" si="0"/>
        <v/>
      </c>
      <c r="I12" s="238" t="str">
        <f t="shared" si="0"/>
        <v/>
      </c>
      <c r="J12" s="238" t="str">
        <f t="shared" si="0"/>
        <v/>
      </c>
      <c r="K12" s="238" t="str">
        <f t="shared" si="0"/>
        <v/>
      </c>
      <c r="L12" s="238" t="str">
        <f t="shared" si="0"/>
        <v/>
      </c>
      <c r="M12" s="238" t="str">
        <f t="shared" si="0"/>
        <v/>
      </c>
      <c r="N12" s="238" t="str">
        <f t="shared" si="0"/>
        <v/>
      </c>
      <c r="O12" s="238" t="str">
        <f t="shared" si="0"/>
        <v/>
      </c>
      <c r="P12" s="238" t="str">
        <f t="shared" si="0"/>
        <v/>
      </c>
      <c r="Q12" s="238" t="str">
        <f t="shared" si="0"/>
        <v/>
      </c>
      <c r="R12" s="238" t="str">
        <f t="shared" si="0"/>
        <v/>
      </c>
      <c r="S12" s="238" t="str">
        <f t="shared" si="0"/>
        <v/>
      </c>
      <c r="T12" s="238" t="str">
        <f t="shared" si="0"/>
        <v/>
      </c>
      <c r="U12" s="238" t="str">
        <f t="shared" si="0"/>
        <v/>
      </c>
      <c r="V12" s="238" t="str">
        <f t="shared" si="0"/>
        <v/>
      </c>
      <c r="W12" s="238" t="str">
        <f t="shared" si="0"/>
        <v/>
      </c>
      <c r="X12" s="238" t="str">
        <f t="shared" si="0"/>
        <v/>
      </c>
      <c r="Y12" s="238" t="str">
        <f t="shared" si="0"/>
        <v/>
      </c>
      <c r="Z12" s="238" t="str">
        <f t="shared" si="0"/>
        <v/>
      </c>
      <c r="AA12" s="238" t="str">
        <f t="shared" si="0"/>
        <v/>
      </c>
      <c r="AB12" s="238" t="str">
        <f t="shared" si="0"/>
        <v/>
      </c>
      <c r="AC12" s="238" t="str">
        <f t="shared" si="0"/>
        <v/>
      </c>
      <c r="AD12" s="238" t="str">
        <f t="shared" si="0"/>
        <v/>
      </c>
      <c r="AE12" s="238" t="str">
        <f t="shared" si="0"/>
        <v/>
      </c>
      <c r="AF12" s="238" t="str">
        <f t="shared" si="0"/>
        <v/>
      </c>
      <c r="AG12" s="238" t="str">
        <f t="shared" si="0"/>
        <v/>
      </c>
      <c r="AH12" s="238" t="str">
        <f t="shared" si="0"/>
        <v/>
      </c>
      <c r="AI12" s="238" t="str">
        <f t="shared" si="0"/>
        <v/>
      </c>
      <c r="AJ12" s="238" t="str">
        <f t="shared" si="0"/>
        <v/>
      </c>
      <c r="AK12" s="238" t="str">
        <f t="shared" si="0"/>
        <v/>
      </c>
      <c r="AL12" s="238" t="str">
        <f t="shared" si="0"/>
        <v/>
      </c>
      <c r="AM12" s="238" t="str">
        <f t="shared" si="0"/>
        <v/>
      </c>
      <c r="AN12" s="238" t="str">
        <f t="shared" si="0"/>
        <v/>
      </c>
      <c r="AO12" s="238" t="str">
        <f t="shared" si="0"/>
        <v/>
      </c>
      <c r="AP12" s="238" t="str">
        <f t="shared" si="0"/>
        <v/>
      </c>
      <c r="AQ12" s="238" t="str">
        <f t="shared" si="0"/>
        <v/>
      </c>
      <c r="AR12" s="238" t="str">
        <f t="shared" si="0"/>
        <v/>
      </c>
      <c r="AS12" s="238" t="str">
        <f t="shared" si="0"/>
        <v/>
      </c>
      <c r="BR12" s="229" t="s">
        <v>93</v>
      </c>
    </row>
    <row r="13" spans="1:70" ht="15.75" thickBot="1" x14ac:dyDescent="0.3">
      <c r="A13" s="240" t="s">
        <v>93</v>
      </c>
      <c r="B13" s="240" t="s">
        <v>93</v>
      </c>
      <c r="C13" s="240" t="s">
        <v>93</v>
      </c>
      <c r="D13" s="240" t="s">
        <v>93</v>
      </c>
      <c r="E13" s="240" t="s">
        <v>93</v>
      </c>
      <c r="F13" s="240" t="s">
        <v>93</v>
      </c>
      <c r="G13" s="240" t="s">
        <v>93</v>
      </c>
      <c r="H13" s="240" t="s">
        <v>93</v>
      </c>
      <c r="I13" s="240" t="s">
        <v>93</v>
      </c>
      <c r="J13" s="240" t="s">
        <v>93</v>
      </c>
      <c r="K13" s="240" t="s">
        <v>93</v>
      </c>
      <c r="L13" s="240" t="s">
        <v>93</v>
      </c>
      <c r="M13" s="240" t="s">
        <v>93</v>
      </c>
      <c r="N13" s="240" t="s">
        <v>93</v>
      </c>
      <c r="O13" s="240" t="s">
        <v>93</v>
      </c>
      <c r="P13" s="240" t="s">
        <v>93</v>
      </c>
      <c r="Q13" s="240" t="s">
        <v>93</v>
      </c>
      <c r="R13" s="240" t="s">
        <v>93</v>
      </c>
      <c r="S13" s="240" t="s">
        <v>93</v>
      </c>
      <c r="T13" s="240" t="s">
        <v>93</v>
      </c>
      <c r="U13" s="240" t="s">
        <v>93</v>
      </c>
      <c r="V13" s="240" t="s">
        <v>93</v>
      </c>
      <c r="W13" s="240" t="s">
        <v>93</v>
      </c>
      <c r="X13" s="240" t="s">
        <v>93</v>
      </c>
      <c r="Y13" s="240" t="s">
        <v>93</v>
      </c>
      <c r="Z13" s="240" t="s">
        <v>93</v>
      </c>
      <c r="AA13" s="240" t="s">
        <v>93</v>
      </c>
      <c r="AB13" s="240" t="s">
        <v>93</v>
      </c>
      <c r="AC13" s="240" t="s">
        <v>93</v>
      </c>
      <c r="AD13" s="240" t="s">
        <v>93</v>
      </c>
      <c r="AE13" s="240" t="s">
        <v>93</v>
      </c>
      <c r="AF13" s="240" t="s">
        <v>93</v>
      </c>
      <c r="AG13" s="240" t="s">
        <v>93</v>
      </c>
      <c r="AH13" s="240" t="s">
        <v>93</v>
      </c>
      <c r="AI13" s="240" t="s">
        <v>93</v>
      </c>
      <c r="AJ13" s="240" t="s">
        <v>93</v>
      </c>
      <c r="AK13" s="240" t="s">
        <v>93</v>
      </c>
      <c r="AL13" s="240" t="s">
        <v>93</v>
      </c>
      <c r="AM13" s="240" t="s">
        <v>93</v>
      </c>
      <c r="AN13" s="240" t="s">
        <v>93</v>
      </c>
      <c r="AO13" s="240"/>
      <c r="AP13" s="240"/>
      <c r="AQ13" s="240"/>
      <c r="AR13" s="240"/>
      <c r="AS13" s="240"/>
    </row>
    <row r="14" spans="1:70" ht="63" x14ac:dyDescent="0.25">
      <c r="B14" s="462" t="s">
        <v>195</v>
      </c>
      <c r="C14" s="462"/>
      <c r="D14" s="462"/>
      <c r="E14" s="462"/>
      <c r="F14" s="462"/>
      <c r="G14" s="462"/>
      <c r="H14" s="462"/>
      <c r="I14" s="462"/>
      <c r="J14" s="462"/>
      <c r="K14" s="462"/>
    </row>
    <row r="15" spans="1:70" ht="18" x14ac:dyDescent="0.25">
      <c r="B15" s="241" t="s">
        <v>196</v>
      </c>
      <c r="C15" s="241" t="s">
        <v>132</v>
      </c>
      <c r="D15" s="241"/>
      <c r="E15" s="241" t="s">
        <v>133</v>
      </c>
      <c r="F15" s="241"/>
      <c r="G15" s="241"/>
      <c r="H15" s="241"/>
      <c r="I15" s="241"/>
      <c r="J15" s="241"/>
      <c r="K15" s="241"/>
    </row>
    <row r="16" spans="1:70" ht="54" x14ac:dyDescent="0.25">
      <c r="B16" s="242" t="s">
        <v>197</v>
      </c>
      <c r="C16" s="242" t="s">
        <v>198</v>
      </c>
      <c r="D16" s="242"/>
      <c r="E16" s="242" t="s">
        <v>199</v>
      </c>
      <c r="F16" s="242"/>
      <c r="G16" s="242"/>
      <c r="H16" s="242"/>
      <c r="I16" s="242"/>
      <c r="J16" s="242"/>
      <c r="K16" s="242"/>
    </row>
    <row r="17" spans="2:80" ht="99" x14ac:dyDescent="0.25">
      <c r="B17" s="242" t="s">
        <v>200</v>
      </c>
      <c r="C17" s="242" t="s">
        <v>201</v>
      </c>
      <c r="D17" s="242"/>
      <c r="E17" s="242" t="s">
        <v>202</v>
      </c>
      <c r="F17" s="242"/>
      <c r="G17" s="242"/>
      <c r="H17" s="242"/>
      <c r="I17" s="242"/>
      <c r="J17" s="242"/>
      <c r="K17" s="242"/>
    </row>
    <row r="18" spans="2:80" ht="90" x14ac:dyDescent="0.25">
      <c r="B18" s="242" t="s">
        <v>203</v>
      </c>
      <c r="C18" s="242" t="s">
        <v>204</v>
      </c>
      <c r="D18" s="242"/>
      <c r="E18" s="242" t="s">
        <v>205</v>
      </c>
      <c r="F18" s="242"/>
      <c r="G18" s="242"/>
      <c r="H18" s="242"/>
      <c r="I18" s="242"/>
      <c r="J18" s="242"/>
      <c r="K18" s="242"/>
    </row>
    <row r="19" spans="2:80" ht="63.75" thickBot="1" x14ac:dyDescent="0.3">
      <c r="B19" s="243" t="s">
        <v>206</v>
      </c>
      <c r="C19" s="243" t="s">
        <v>207</v>
      </c>
      <c r="D19" s="243"/>
      <c r="E19" s="243" t="s">
        <v>208</v>
      </c>
      <c r="F19" s="243"/>
      <c r="G19" s="243"/>
      <c r="H19" s="243"/>
      <c r="I19" s="243"/>
      <c r="J19" s="243"/>
      <c r="K19" s="243"/>
    </row>
    <row r="20" spans="2:80" x14ac:dyDescent="0.25"/>
    <row r="27" spans="2:80" ht="12.75" hidden="1" customHeight="1" x14ac:dyDescent="0.25"/>
    <row r="30" spans="2:80" hidden="1" x14ac:dyDescent="0.25">
      <c r="J30" s="242"/>
      <c r="K30" s="242"/>
      <c r="L30" s="242"/>
      <c r="M30" s="242"/>
      <c r="N30" s="242"/>
      <c r="O30" s="242"/>
      <c r="P30" s="242"/>
      <c r="Q30" s="242"/>
      <c r="R30" s="242"/>
      <c r="S30" s="242"/>
      <c r="T30" s="242"/>
      <c r="U30" s="242"/>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row>
    <row r="31" spans="2:80" hidden="1" x14ac:dyDescent="0.25">
      <c r="J31" s="242"/>
      <c r="K31" s="242"/>
      <c r="L31" s="242"/>
      <c r="M31" s="242"/>
      <c r="N31" s="242"/>
      <c r="O31" s="242"/>
      <c r="P31" s="242"/>
      <c r="Q31" s="242"/>
      <c r="R31" s="242"/>
      <c r="S31" s="242"/>
      <c r="T31" s="242"/>
      <c r="U31" s="242"/>
      <c r="V31" s="242"/>
      <c r="W31" s="242"/>
      <c r="X31" s="242"/>
      <c r="Y31" s="242"/>
      <c r="Z31" s="242"/>
      <c r="AA31" s="242"/>
      <c r="AB31" s="242"/>
      <c r="AC31" s="242"/>
      <c r="AD31" s="242"/>
      <c r="AE31" s="242"/>
      <c r="AF31" s="242"/>
      <c r="AG31" s="242"/>
      <c r="AH31" s="242"/>
      <c r="AI31" s="242"/>
      <c r="AJ31" s="242"/>
      <c r="AK31" s="242"/>
      <c r="AL31" s="242"/>
      <c r="AM31" s="242"/>
      <c r="AN31" s="242"/>
      <c r="AO31" s="242"/>
      <c r="AP31" s="242"/>
      <c r="AQ31" s="242"/>
      <c r="AR31" s="242"/>
      <c r="AS31" s="242"/>
      <c r="BR31" s="242"/>
      <c r="BS31" s="242"/>
      <c r="BT31" s="242"/>
      <c r="BU31" s="242"/>
      <c r="BV31" s="242"/>
      <c r="BW31" s="242"/>
      <c r="BX31" s="242"/>
      <c r="BY31" s="242"/>
      <c r="BZ31" s="242"/>
      <c r="CA31" s="242"/>
      <c r="CB31" s="242"/>
    </row>
    <row r="32" spans="2:80" hidden="1" x14ac:dyDescent="0.25">
      <c r="J32" s="242"/>
      <c r="K32" s="242"/>
      <c r="L32" s="242"/>
      <c r="M32" s="242"/>
      <c r="N32" s="242"/>
      <c r="O32" s="242"/>
      <c r="P32" s="242"/>
      <c r="Q32" s="242"/>
      <c r="R32" s="242"/>
      <c r="S32" s="242"/>
      <c r="T32" s="242"/>
      <c r="U32" s="242"/>
      <c r="V32" s="242"/>
      <c r="W32" s="242"/>
      <c r="X32" s="242"/>
      <c r="Y32" s="242"/>
      <c r="Z32" s="242"/>
      <c r="AA32" s="242"/>
      <c r="AB32" s="242"/>
      <c r="AC32" s="242"/>
      <c r="AD32" s="242"/>
      <c r="AE32" s="242"/>
      <c r="AF32" s="242"/>
      <c r="AG32" s="242"/>
      <c r="AH32" s="242"/>
      <c r="AI32" s="242"/>
      <c r="AJ32" s="242"/>
      <c r="AK32" s="242"/>
      <c r="AL32" s="242"/>
      <c r="AM32" s="242"/>
      <c r="AN32" s="242"/>
      <c r="AO32" s="242"/>
      <c r="AP32" s="242"/>
      <c r="AQ32" s="242"/>
      <c r="AR32" s="242"/>
      <c r="AS32" s="242"/>
      <c r="BR32" s="242"/>
      <c r="BS32" s="242"/>
      <c r="BT32" s="242"/>
      <c r="BU32" s="242"/>
      <c r="BV32" s="242"/>
      <c r="BW32" s="242"/>
      <c r="BX32" s="242"/>
      <c r="BY32" s="242"/>
      <c r="BZ32" s="242"/>
      <c r="CA32" s="242"/>
      <c r="CB32" s="242"/>
    </row>
    <row r="33" spans="10:80" hidden="1" x14ac:dyDescent="0.25">
      <c r="J33" s="242"/>
      <c r="K33" s="242"/>
      <c r="L33" s="242"/>
      <c r="M33" s="242"/>
      <c r="N33" s="242"/>
      <c r="O33" s="242"/>
      <c r="P33" s="242"/>
      <c r="Q33" s="242"/>
      <c r="R33" s="242"/>
      <c r="S33" s="242"/>
      <c r="T33" s="242"/>
      <c r="U33" s="242"/>
      <c r="V33" s="242"/>
      <c r="W33" s="242"/>
      <c r="X33" s="242"/>
      <c r="Y33" s="242"/>
      <c r="Z33" s="242"/>
      <c r="AA33" s="242"/>
      <c r="AB33" s="242"/>
      <c r="AC33" s="242"/>
      <c r="AD33" s="242"/>
      <c r="AE33" s="242"/>
      <c r="AF33" s="242"/>
      <c r="AG33" s="242"/>
      <c r="AH33" s="242"/>
      <c r="AI33" s="242"/>
      <c r="AJ33" s="242"/>
      <c r="AK33" s="242"/>
      <c r="AL33" s="242"/>
      <c r="AM33" s="242"/>
      <c r="AN33" s="242"/>
      <c r="AO33" s="242"/>
      <c r="AP33" s="242"/>
      <c r="AQ33" s="242"/>
      <c r="AR33" s="242"/>
      <c r="AS33" s="242"/>
      <c r="BR33" s="242"/>
      <c r="BS33" s="242"/>
      <c r="BT33" s="242"/>
      <c r="BU33" s="242"/>
      <c r="BV33" s="242"/>
      <c r="BW33" s="242"/>
      <c r="BX33" s="242"/>
      <c r="BY33" s="242"/>
      <c r="BZ33" s="242"/>
      <c r="CA33" s="242"/>
      <c r="CB33" s="242"/>
    </row>
    <row r="34" spans="10:80" hidden="1" x14ac:dyDescent="0.25">
      <c r="J34" s="242"/>
      <c r="K34" s="242"/>
      <c r="L34" s="242"/>
      <c r="M34" s="242"/>
      <c r="N34" s="242"/>
      <c r="O34" s="242"/>
      <c r="P34" s="242"/>
      <c r="Q34" s="242"/>
      <c r="R34" s="242"/>
      <c r="S34" s="242"/>
      <c r="T34" s="242"/>
      <c r="U34" s="242"/>
      <c r="V34" s="242"/>
      <c r="W34" s="242"/>
      <c r="X34" s="242"/>
      <c r="Y34" s="242"/>
      <c r="Z34" s="242"/>
      <c r="AA34" s="242"/>
      <c r="AB34" s="242"/>
      <c r="AC34" s="242"/>
      <c r="AD34" s="242"/>
      <c r="AE34" s="242"/>
      <c r="AF34" s="242"/>
      <c r="AG34" s="242"/>
      <c r="AH34" s="242"/>
      <c r="AI34" s="242"/>
      <c r="AJ34" s="242"/>
      <c r="AK34" s="242"/>
      <c r="AL34" s="242"/>
      <c r="AM34" s="242"/>
      <c r="AN34" s="242"/>
      <c r="AO34" s="242"/>
      <c r="AP34" s="242"/>
      <c r="AQ34" s="242"/>
      <c r="AR34" s="242"/>
      <c r="AS34" s="242"/>
      <c r="BR34" s="242"/>
      <c r="BS34" s="242"/>
      <c r="BT34" s="242"/>
      <c r="BU34" s="242"/>
      <c r="BV34" s="242"/>
      <c r="BW34" s="242"/>
      <c r="BX34" s="242"/>
      <c r="BY34" s="242"/>
      <c r="BZ34" s="242"/>
      <c r="CA34" s="242"/>
      <c r="CB34" s="242"/>
    </row>
    <row r="35" spans="10:80" hidden="1" x14ac:dyDescent="0.25">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BR35" s="242"/>
      <c r="BS35" s="242"/>
      <c r="BT35" s="242"/>
      <c r="BU35" s="242"/>
      <c r="BV35" s="242"/>
      <c r="BW35" s="242"/>
      <c r="BX35" s="242"/>
      <c r="BY35" s="242"/>
      <c r="BZ35" s="242"/>
      <c r="CA35" s="242"/>
      <c r="CB35" s="242"/>
    </row>
  </sheetData>
  <sheetProtection formatCells="0" formatColumns="0" formatRows="0" autoFilter="0"/>
  <conditionalFormatting sqref="B4">
    <cfRule type="cellIs" dxfId="64" priority="50" stopIfTrue="1" operator="equal">
      <formula>"X"</formula>
    </cfRule>
    <cfRule type="cellIs" dxfId="63" priority="51" stopIfTrue="1" operator="equal">
      <formula>0</formula>
    </cfRule>
  </conditionalFormatting>
  <conditionalFormatting sqref="B8:AS12">
    <cfRule type="cellIs" dxfId="62" priority="2" operator="greaterThanOrEqual">
      <formula>6</formula>
    </cfRule>
    <cfRule type="cellIs" dxfId="61" priority="3" operator="between">
      <formula>0.00001</formula>
      <formula>3.99999</formula>
    </cfRule>
  </conditionalFormatting>
  <conditionalFormatting sqref="C7:AS7">
    <cfRule type="cellIs" dxfId="60" priority="58" operator="equal">
      <formula>0</formula>
    </cfRule>
  </conditionalFormatting>
  <conditionalFormatting sqref="C8:AS11">
    <cfRule type="containsBlanks" dxfId="59" priority="1">
      <formula>LEN(TRIM(C8))=0</formula>
    </cfRule>
  </conditionalFormatting>
  <conditionalFormatting sqref="E4">
    <cfRule type="cellIs" dxfId="58" priority="48" stopIfTrue="1" operator="equal">
      <formula>"X"</formula>
    </cfRule>
    <cfRule type="cellIs" dxfId="57" priority="49" stopIfTrue="1" operator="equal">
      <formula>0</formula>
    </cfRule>
  </conditionalFormatting>
  <conditionalFormatting sqref="H4">
    <cfRule type="cellIs" dxfId="56" priority="44" stopIfTrue="1" operator="equal">
      <formula>"X"</formula>
    </cfRule>
    <cfRule type="cellIs" dxfId="55" priority="45" stopIfTrue="1" operator="equal">
      <formula>0</formula>
    </cfRule>
  </conditionalFormatting>
  <conditionalFormatting sqref="J4">
    <cfRule type="cellIs" dxfId="54" priority="46" stopIfTrue="1" operator="equal">
      <formula>"X"</formula>
    </cfRule>
    <cfRule type="cellIs" dxfId="53" priority="47" stopIfTrue="1" operator="equal">
      <formula>0</formula>
    </cfRule>
  </conditionalFormatting>
  <conditionalFormatting sqref="L4">
    <cfRule type="cellIs" dxfId="52" priority="37" stopIfTrue="1" operator="equal">
      <formula>"X"</formula>
    </cfRule>
    <cfRule type="cellIs" dxfId="51" priority="38" stopIfTrue="1" operator="equal">
      <formula>0</formula>
    </cfRule>
  </conditionalFormatting>
  <dataValidations count="1">
    <dataValidation allowBlank="1" showDropDown="1" showInputMessage="1" showErrorMessage="1" errorTitle="DATO ERRÓNEO" error="MARCAR CON UNA &quot;X&quot; EN OPCIÓN QUE CORRESPONDA" sqref="B4 E4 J4 H4 L4" xr:uid="{00000000-0002-0000-0500-000000000000}"/>
  </dataValidations>
  <pageMargins left="0" right="0" top="0.74803149606299213" bottom="0.74803149606299213" header="0.31496062992125984" footer="0.31496062992125984"/>
  <pageSetup paperSize="9" scale="8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A375"/>
  <sheetViews>
    <sheetView showGridLines="0" topLeftCell="A27" workbookViewId="0">
      <selection activeCell="B19" sqref="B19:E20"/>
    </sheetView>
  </sheetViews>
  <sheetFormatPr baseColWidth="10" defaultColWidth="0" defaultRowHeight="12.75" x14ac:dyDescent="0.2"/>
  <cols>
    <col min="1" max="1" width="34.7109375" style="62" customWidth="1"/>
    <col min="2" max="2" width="20" style="62" customWidth="1"/>
    <col min="3" max="3" width="14.42578125" style="62" customWidth="1"/>
    <col min="4" max="4" width="14" style="62" customWidth="1"/>
    <col min="5" max="6" width="11.42578125" style="62" customWidth="1"/>
    <col min="7" max="24" width="0" style="62" hidden="1" customWidth="1"/>
    <col min="25" max="16384" width="11.42578125" style="62" hidden="1"/>
  </cols>
  <sheetData>
    <row r="1" spans="1:23" ht="69" customHeight="1" x14ac:dyDescent="0.2">
      <c r="A1" s="724" t="s">
        <v>209</v>
      </c>
      <c r="B1" s="725"/>
      <c r="C1" s="725"/>
      <c r="D1" s="725"/>
      <c r="E1" s="725"/>
      <c r="F1" s="87"/>
      <c r="G1" s="87"/>
      <c r="H1" s="87"/>
      <c r="I1" s="87"/>
      <c r="M1" s="314" t="s">
        <v>210</v>
      </c>
      <c r="N1" s="188" t="s">
        <v>45</v>
      </c>
      <c r="O1" s="188" t="s">
        <v>211</v>
      </c>
      <c r="P1" s="188" t="s">
        <v>212</v>
      </c>
      <c r="Q1" s="188" t="s">
        <v>213</v>
      </c>
      <c r="R1" s="188" t="s">
        <v>214</v>
      </c>
      <c r="S1" s="188" t="s">
        <v>215</v>
      </c>
      <c r="T1" s="89"/>
      <c r="U1" s="89"/>
      <c r="V1" s="90" t="s">
        <v>58</v>
      </c>
      <c r="W1" s="90" t="s">
        <v>216</v>
      </c>
    </row>
    <row r="2" spans="1:23" ht="15" hidden="1" x14ac:dyDescent="0.2">
      <c r="A2" s="91"/>
      <c r="B2" s="92"/>
      <c r="C2" s="92"/>
      <c r="D2" s="92"/>
      <c r="E2" s="92"/>
      <c r="F2" s="87"/>
      <c r="G2" s="87"/>
      <c r="H2" s="87"/>
      <c r="I2" s="87"/>
      <c r="M2" s="88"/>
      <c r="N2" s="189" t="s">
        <v>217</v>
      </c>
      <c r="O2" s="190">
        <v>5</v>
      </c>
      <c r="P2" s="190" t="s">
        <v>218</v>
      </c>
      <c r="Q2" s="190" t="s">
        <v>218</v>
      </c>
      <c r="R2" s="190" t="s">
        <v>218</v>
      </c>
      <c r="S2" s="190" t="s">
        <v>218</v>
      </c>
      <c r="T2" s="90"/>
      <c r="U2" s="90" t="s">
        <v>152</v>
      </c>
      <c r="V2" s="90" t="s">
        <v>219</v>
      </c>
      <c r="W2" s="90" t="s">
        <v>153</v>
      </c>
    </row>
    <row r="3" spans="1:23" ht="15" thickBot="1" x14ac:dyDescent="0.25">
      <c r="A3" s="92"/>
      <c r="B3" s="92"/>
      <c r="C3" s="92"/>
      <c r="D3" s="92"/>
      <c r="E3" s="92"/>
      <c r="F3" s="87"/>
      <c r="G3" s="87"/>
      <c r="H3" s="87"/>
      <c r="I3" s="87"/>
      <c r="M3" s="88"/>
      <c r="N3" s="189" t="s">
        <v>220</v>
      </c>
      <c r="O3" s="190">
        <v>13</v>
      </c>
      <c r="P3" s="190" t="s">
        <v>218</v>
      </c>
      <c r="Q3" s="190" t="s">
        <v>218</v>
      </c>
      <c r="R3" s="190" t="s">
        <v>218</v>
      </c>
      <c r="S3" s="190"/>
      <c r="T3" s="90" t="s">
        <v>149</v>
      </c>
      <c r="U3" s="90" t="s">
        <v>221</v>
      </c>
      <c r="V3" s="90" t="s">
        <v>222</v>
      </c>
      <c r="W3" s="90" t="s">
        <v>150</v>
      </c>
    </row>
    <row r="4" spans="1:23" ht="15" thickBot="1" x14ac:dyDescent="0.25">
      <c r="A4" s="726" t="s">
        <v>223</v>
      </c>
      <c r="B4" s="727"/>
      <c r="C4" s="728"/>
      <c r="D4" s="93" t="s">
        <v>224</v>
      </c>
      <c r="E4" s="94" t="s">
        <v>225</v>
      </c>
      <c r="F4" s="87"/>
      <c r="G4" s="87"/>
      <c r="H4" s="87"/>
      <c r="I4" s="87"/>
      <c r="M4" s="88"/>
      <c r="N4" s="189" t="s">
        <v>226</v>
      </c>
      <c r="O4" s="190">
        <v>8</v>
      </c>
      <c r="P4" s="190" t="s">
        <v>218</v>
      </c>
      <c r="Q4" s="190" t="s">
        <v>218</v>
      </c>
      <c r="R4" s="190" t="s">
        <v>218</v>
      </c>
      <c r="S4" s="190"/>
      <c r="T4" s="90" t="s">
        <v>146</v>
      </c>
      <c r="U4" s="90" t="s">
        <v>227</v>
      </c>
      <c r="V4" s="90" t="s">
        <v>228</v>
      </c>
      <c r="W4" s="90" t="s">
        <v>147</v>
      </c>
    </row>
    <row r="5" spans="1:23" ht="14.25" x14ac:dyDescent="0.2">
      <c r="A5" s="729" t="s">
        <v>229</v>
      </c>
      <c r="B5" s="729"/>
      <c r="C5" s="729"/>
      <c r="D5" s="729"/>
      <c r="E5" s="729"/>
      <c r="F5" s="87"/>
      <c r="G5" s="87"/>
      <c r="H5" s="87"/>
      <c r="I5" s="87"/>
      <c r="M5" s="88"/>
      <c r="N5" s="189" t="s">
        <v>230</v>
      </c>
      <c r="O5" s="190">
        <v>3</v>
      </c>
      <c r="P5" s="190" t="s">
        <v>218</v>
      </c>
      <c r="Q5" s="190" t="s">
        <v>218</v>
      </c>
      <c r="R5" s="190" t="s">
        <v>218</v>
      </c>
      <c r="S5" s="190"/>
      <c r="T5" s="90"/>
      <c r="U5" s="90" t="s">
        <v>143</v>
      </c>
      <c r="V5" s="90" t="s">
        <v>231</v>
      </c>
      <c r="W5" s="90" t="s">
        <v>144</v>
      </c>
    </row>
    <row r="6" spans="1:23" ht="14.25" x14ac:dyDescent="0.2">
      <c r="A6" s="730"/>
      <c r="B6" s="730"/>
      <c r="C6" s="730"/>
      <c r="D6" s="730"/>
      <c r="E6" s="730"/>
      <c r="F6" s="87"/>
      <c r="G6" s="87"/>
      <c r="H6" s="87"/>
      <c r="I6" s="87"/>
      <c r="M6" s="88"/>
      <c r="N6" s="189" t="s">
        <v>232</v>
      </c>
      <c r="O6" s="190">
        <v>1</v>
      </c>
      <c r="P6" s="190">
        <v>2018</v>
      </c>
      <c r="Q6" s="190">
        <v>12</v>
      </c>
      <c r="R6" s="190" t="s">
        <v>233</v>
      </c>
      <c r="S6" s="190"/>
      <c r="T6" s="95"/>
      <c r="U6" s="95"/>
      <c r="V6" s="96"/>
      <c r="W6" s="96"/>
    </row>
    <row r="7" spans="1:23" ht="15" thickBot="1" x14ac:dyDescent="0.25">
      <c r="A7" s="731"/>
      <c r="B7" s="731"/>
      <c r="C7" s="731"/>
      <c r="D7" s="731"/>
      <c r="E7" s="731"/>
      <c r="F7" s="87"/>
      <c r="G7" s="87"/>
      <c r="H7" s="87"/>
      <c r="I7" s="87"/>
      <c r="M7" s="88"/>
      <c r="N7" s="189" t="s">
        <v>234</v>
      </c>
      <c r="O7" s="190">
        <v>10</v>
      </c>
      <c r="P7" s="190" t="s">
        <v>218</v>
      </c>
      <c r="Q7" s="190" t="s">
        <v>218</v>
      </c>
      <c r="R7" s="190" t="s">
        <v>218</v>
      </c>
      <c r="S7" s="190"/>
      <c r="T7" s="97"/>
      <c r="U7" s="97"/>
      <c r="V7" s="96"/>
      <c r="W7" s="96"/>
    </row>
    <row r="8" spans="1:23" ht="14.25" x14ac:dyDescent="0.2">
      <c r="A8" s="98" t="s">
        <v>9</v>
      </c>
      <c r="B8" s="732"/>
      <c r="C8" s="733"/>
      <c r="D8" s="99"/>
      <c r="E8" s="99"/>
      <c r="F8" s="87"/>
      <c r="G8" s="87"/>
      <c r="H8" s="87"/>
      <c r="I8" s="87"/>
      <c r="M8" s="88"/>
      <c r="N8" s="189" t="s">
        <v>235</v>
      </c>
      <c r="O8" s="190">
        <v>4</v>
      </c>
      <c r="P8" s="190" t="s">
        <v>218</v>
      </c>
      <c r="Q8" s="190" t="s">
        <v>218</v>
      </c>
      <c r="R8" s="190" t="s">
        <v>218</v>
      </c>
      <c r="S8" s="190"/>
      <c r="T8" s="97"/>
      <c r="U8" s="97"/>
      <c r="V8" s="96"/>
      <c r="W8" s="96"/>
    </row>
    <row r="9" spans="1:23" ht="15" thickBot="1" x14ac:dyDescent="0.25">
      <c r="A9" s="100"/>
      <c r="B9" s="99"/>
      <c r="C9" s="99"/>
      <c r="D9" s="99"/>
      <c r="E9" s="99"/>
      <c r="F9" s="87"/>
      <c r="G9" s="87"/>
      <c r="H9" s="87"/>
      <c r="I9" s="87"/>
      <c r="M9" s="88"/>
      <c r="N9" s="189" t="s">
        <v>236</v>
      </c>
      <c r="O9" s="190">
        <v>9</v>
      </c>
      <c r="P9" s="190" t="s">
        <v>218</v>
      </c>
      <c r="Q9" s="190" t="s">
        <v>218</v>
      </c>
      <c r="R9" s="190" t="s">
        <v>218</v>
      </c>
      <c r="S9" s="190"/>
      <c r="T9" s="97"/>
      <c r="U9" s="97"/>
      <c r="V9" s="96"/>
      <c r="W9" s="96"/>
    </row>
    <row r="10" spans="1:23" ht="27" customHeight="1" x14ac:dyDescent="0.2">
      <c r="A10" s="734" t="s">
        <v>237</v>
      </c>
      <c r="B10" s="735"/>
      <c r="C10" s="735"/>
      <c r="D10" s="735"/>
      <c r="E10" s="736"/>
      <c r="F10" s="87"/>
      <c r="G10" s="87"/>
      <c r="H10" s="87"/>
      <c r="I10" s="87"/>
      <c r="M10" s="88"/>
      <c r="N10" s="189" t="s">
        <v>238</v>
      </c>
      <c r="O10" s="190">
        <v>12</v>
      </c>
      <c r="P10" s="190" t="s">
        <v>218</v>
      </c>
      <c r="Q10" s="190" t="s">
        <v>218</v>
      </c>
      <c r="R10" s="190" t="s">
        <v>218</v>
      </c>
      <c r="S10" s="190"/>
      <c r="T10" s="97"/>
      <c r="U10" s="97"/>
      <c r="V10" s="96"/>
      <c r="W10" s="96"/>
    </row>
    <row r="11" spans="1:23" ht="14.25" x14ac:dyDescent="0.2">
      <c r="A11" s="101" t="s">
        <v>239</v>
      </c>
      <c r="B11" s="723"/>
      <c r="C11" s="723"/>
      <c r="D11" s="102" t="s">
        <v>240</v>
      </c>
      <c r="E11" s="103">
        <f>IF(ISERROR(VLOOKUP($B$11,$N$1:$R$348,2,FALSE)),0,VLOOKUP($B$11,$N$1:$R$348,2,FALSE))</f>
        <v>0</v>
      </c>
      <c r="F11" s="87"/>
      <c r="G11" s="87"/>
      <c r="H11" s="87"/>
      <c r="I11" s="87"/>
      <c r="M11" s="88"/>
      <c r="N11" s="189" t="s">
        <v>241</v>
      </c>
      <c r="O11" s="190">
        <v>2</v>
      </c>
      <c r="P11" s="190">
        <v>2018</v>
      </c>
      <c r="Q11" s="190">
        <v>12</v>
      </c>
      <c r="R11" s="190" t="s">
        <v>242</v>
      </c>
      <c r="S11" s="190"/>
      <c r="T11" s="97"/>
      <c r="U11" s="97"/>
      <c r="V11" s="96"/>
      <c r="W11" s="96"/>
    </row>
    <row r="12" spans="1:23" ht="14.25" x14ac:dyDescent="0.2">
      <c r="A12" s="406" t="s">
        <v>243</v>
      </c>
      <c r="B12" s="701">
        <f>+IF(ISERROR(VLOOKUP($B11,$N$2:$R$348,5,FALSE)),0,VLOOKUP($B11,$N$2:$R$348,5,FALSE))</f>
        <v>0</v>
      </c>
      <c r="C12" s="701"/>
      <c r="D12" s="701"/>
      <c r="E12" s="701"/>
      <c r="F12" s="87"/>
      <c r="G12" s="87"/>
      <c r="H12" s="87"/>
      <c r="I12" s="87"/>
      <c r="M12" s="88"/>
      <c r="N12" s="189" t="s">
        <v>244</v>
      </c>
      <c r="O12" s="190">
        <v>8</v>
      </c>
      <c r="P12" s="190" t="s">
        <v>218</v>
      </c>
      <c r="Q12" s="190" t="s">
        <v>218</v>
      </c>
      <c r="R12" s="190" t="s">
        <v>218</v>
      </c>
      <c r="S12" s="190"/>
      <c r="T12" s="96"/>
      <c r="U12" s="96"/>
      <c r="V12" s="96"/>
      <c r="W12" s="96"/>
    </row>
    <row r="13" spans="1:23" ht="14.25" x14ac:dyDescent="0.2">
      <c r="A13" s="104" t="s">
        <v>245</v>
      </c>
      <c r="B13" s="951" t="s">
        <v>145</v>
      </c>
      <c r="C13" s="105"/>
      <c r="D13" s="106" t="s">
        <v>148</v>
      </c>
      <c r="E13" s="105" t="s">
        <v>8</v>
      </c>
      <c r="F13" s="87"/>
      <c r="G13" s="87"/>
      <c r="H13" s="87"/>
      <c r="I13" s="87"/>
      <c r="M13" s="88"/>
      <c r="N13" s="189" t="s">
        <v>246</v>
      </c>
      <c r="O13" s="190">
        <v>8</v>
      </c>
      <c r="P13" s="190" t="s">
        <v>218</v>
      </c>
      <c r="Q13" s="190" t="s">
        <v>218</v>
      </c>
      <c r="R13" s="190" t="s">
        <v>218</v>
      </c>
      <c r="S13" s="190"/>
      <c r="T13" s="97"/>
      <c r="U13" s="97"/>
      <c r="V13" s="96"/>
      <c r="W13" s="96"/>
    </row>
    <row r="14" spans="1:23" ht="15" thickBot="1" x14ac:dyDescent="0.25">
      <c r="A14" s="104" t="s">
        <v>247</v>
      </c>
      <c r="B14" s="950" t="s">
        <v>186</v>
      </c>
      <c r="C14" s="105" t="s">
        <v>115</v>
      </c>
      <c r="D14" s="721"/>
      <c r="E14" s="722"/>
      <c r="F14" s="87"/>
      <c r="G14" s="87"/>
      <c r="H14" s="87"/>
      <c r="I14" s="87"/>
      <c r="M14" s="88"/>
      <c r="N14" s="189" t="s">
        <v>248</v>
      </c>
      <c r="O14" s="190">
        <v>15</v>
      </c>
      <c r="P14" s="190" t="s">
        <v>218</v>
      </c>
      <c r="Q14" s="190" t="s">
        <v>218</v>
      </c>
      <c r="R14" s="190" t="s">
        <v>218</v>
      </c>
      <c r="S14" s="190"/>
      <c r="T14" s="97"/>
      <c r="U14" s="97"/>
      <c r="V14" s="96"/>
      <c r="W14" s="96"/>
    </row>
    <row r="15" spans="1:23" ht="18" customHeight="1" x14ac:dyDescent="0.2">
      <c r="A15" s="702" t="s">
        <v>249</v>
      </c>
      <c r="B15" s="703"/>
      <c r="C15" s="704"/>
      <c r="D15" s="705" t="s">
        <v>250</v>
      </c>
      <c r="E15" s="706"/>
      <c r="F15" s="87"/>
      <c r="G15" s="87"/>
      <c r="H15" s="87"/>
      <c r="I15" s="87"/>
      <c r="M15" s="88"/>
      <c r="N15" s="189" t="s">
        <v>251</v>
      </c>
      <c r="O15" s="190">
        <v>15</v>
      </c>
      <c r="P15" s="190">
        <v>2018</v>
      </c>
      <c r="Q15" s="190">
        <v>12</v>
      </c>
      <c r="R15" s="190" t="s">
        <v>252</v>
      </c>
      <c r="S15" s="190"/>
      <c r="T15" s="97"/>
      <c r="U15" s="97"/>
      <c r="V15" s="96"/>
      <c r="W15" s="96"/>
    </row>
    <row r="16" spans="1:23" ht="14.25" x14ac:dyDescent="0.2">
      <c r="A16" s="707"/>
      <c r="B16" s="708"/>
      <c r="C16" s="709"/>
      <c r="D16" s="707"/>
      <c r="E16" s="709"/>
      <c r="F16" s="87"/>
      <c r="G16" s="87"/>
      <c r="H16" s="87"/>
      <c r="I16" s="87"/>
      <c r="M16" s="88"/>
      <c r="N16" s="189" t="s">
        <v>253</v>
      </c>
      <c r="O16" s="190">
        <v>11</v>
      </c>
      <c r="P16" s="190">
        <v>2019</v>
      </c>
      <c r="Q16" s="190">
        <v>12</v>
      </c>
      <c r="R16" s="190" t="s">
        <v>254</v>
      </c>
      <c r="S16" s="190"/>
      <c r="T16" s="97"/>
      <c r="U16" s="97"/>
      <c r="V16" s="96"/>
      <c r="W16" s="96"/>
    </row>
    <row r="17" spans="1:27" ht="14.25" x14ac:dyDescent="0.2">
      <c r="A17" s="99"/>
      <c r="B17" s="99"/>
      <c r="C17" s="99"/>
      <c r="D17" s="99"/>
      <c r="E17" s="99"/>
      <c r="F17" s="87"/>
      <c r="G17" s="87"/>
      <c r="H17" s="87"/>
      <c r="I17" s="87"/>
      <c r="M17" s="88"/>
      <c r="N17" s="189" t="s">
        <v>255</v>
      </c>
      <c r="O17" s="190">
        <v>13</v>
      </c>
      <c r="P17" s="190" t="s">
        <v>218</v>
      </c>
      <c r="Q17" s="190" t="s">
        <v>218</v>
      </c>
      <c r="R17" s="190" t="s">
        <v>218</v>
      </c>
      <c r="S17" s="190"/>
      <c r="T17" s="97"/>
      <c r="U17" s="97"/>
      <c r="V17" s="96"/>
      <c r="W17" s="96"/>
    </row>
    <row r="18" spans="1:27" ht="14.25" x14ac:dyDescent="0.2">
      <c r="A18" s="710" t="s">
        <v>256</v>
      </c>
      <c r="B18" s="711"/>
      <c r="C18" s="711"/>
      <c r="D18" s="711"/>
      <c r="E18" s="711"/>
      <c r="F18" s="87"/>
      <c r="G18" s="87"/>
      <c r="H18" s="87"/>
      <c r="I18" s="87"/>
      <c r="M18" s="88"/>
      <c r="N18" s="189" t="s">
        <v>257</v>
      </c>
      <c r="O18" s="190">
        <v>8</v>
      </c>
      <c r="P18" s="190" t="s">
        <v>218</v>
      </c>
      <c r="Q18" s="190" t="s">
        <v>218</v>
      </c>
      <c r="R18" s="190" t="s">
        <v>218</v>
      </c>
      <c r="S18" s="190"/>
      <c r="T18" s="97"/>
      <c r="U18" s="97"/>
      <c r="V18" s="96"/>
      <c r="W18" s="96"/>
    </row>
    <row r="19" spans="1:27" ht="14.25" x14ac:dyDescent="0.2">
      <c r="A19" s="107" t="s">
        <v>58</v>
      </c>
      <c r="B19" s="712" t="s">
        <v>216</v>
      </c>
      <c r="C19" s="713"/>
      <c r="D19" s="713"/>
      <c r="E19" s="714"/>
      <c r="F19" s="87"/>
      <c r="G19" s="87"/>
      <c r="H19" s="87"/>
      <c r="I19" s="87"/>
      <c r="M19" s="88"/>
      <c r="N19" s="189" t="s">
        <v>258</v>
      </c>
      <c r="O19" s="190">
        <v>5</v>
      </c>
      <c r="P19" s="190" t="s">
        <v>218</v>
      </c>
      <c r="Q19" s="190" t="s">
        <v>218</v>
      </c>
      <c r="R19" s="190" t="s">
        <v>218</v>
      </c>
      <c r="S19" s="190"/>
      <c r="T19" s="97"/>
      <c r="U19" s="97"/>
      <c r="V19" s="96"/>
      <c r="W19" s="96"/>
    </row>
    <row r="20" spans="1:27" ht="14.25" x14ac:dyDescent="0.2">
      <c r="A20" s="108" t="s">
        <v>219</v>
      </c>
      <c r="B20" s="715" t="s">
        <v>153</v>
      </c>
      <c r="C20" s="716"/>
      <c r="D20" s="716"/>
      <c r="E20" s="717"/>
      <c r="F20" s="87"/>
      <c r="G20" s="87"/>
      <c r="H20" s="87"/>
      <c r="I20" s="87"/>
      <c r="M20" s="88"/>
      <c r="N20" s="189" t="s">
        <v>259</v>
      </c>
      <c r="O20" s="190">
        <v>12</v>
      </c>
      <c r="P20" s="190" t="s">
        <v>218</v>
      </c>
      <c r="Q20" s="190" t="s">
        <v>218</v>
      </c>
      <c r="R20" s="190" t="s">
        <v>218</v>
      </c>
      <c r="S20" s="190"/>
      <c r="T20" s="97"/>
      <c r="U20" s="97"/>
      <c r="V20" s="96"/>
      <c r="W20" s="96"/>
    </row>
    <row r="21" spans="1:27" ht="14.25" x14ac:dyDescent="0.2">
      <c r="A21" s="108" t="s">
        <v>222</v>
      </c>
      <c r="B21" s="715" t="s">
        <v>150</v>
      </c>
      <c r="C21" s="716"/>
      <c r="D21" s="716"/>
      <c r="E21" s="717"/>
      <c r="F21" s="87"/>
      <c r="G21" s="87"/>
      <c r="H21" s="87"/>
      <c r="I21" s="87"/>
      <c r="M21" s="88"/>
      <c r="N21" s="189" t="s">
        <v>260</v>
      </c>
      <c r="O21" s="190">
        <v>8</v>
      </c>
      <c r="P21" s="190" t="s">
        <v>218</v>
      </c>
      <c r="Q21" s="190" t="s">
        <v>218</v>
      </c>
      <c r="R21" s="190" t="s">
        <v>218</v>
      </c>
      <c r="S21" s="190"/>
      <c r="T21" s="97"/>
      <c r="U21" s="97"/>
      <c r="V21" s="96"/>
      <c r="W21" s="96"/>
    </row>
    <row r="22" spans="1:27" ht="14.25" x14ac:dyDescent="0.2">
      <c r="A22" s="108" t="s">
        <v>228</v>
      </c>
      <c r="B22" s="715" t="s">
        <v>147</v>
      </c>
      <c r="C22" s="716"/>
      <c r="D22" s="716"/>
      <c r="E22" s="717"/>
      <c r="F22" s="87"/>
      <c r="G22" s="87"/>
      <c r="H22" s="87"/>
      <c r="I22" s="87"/>
      <c r="M22" s="88"/>
      <c r="N22" s="189" t="s">
        <v>261</v>
      </c>
      <c r="O22" s="190">
        <v>2</v>
      </c>
      <c r="P22" s="190" t="s">
        <v>218</v>
      </c>
      <c r="Q22" s="190" t="s">
        <v>218</v>
      </c>
      <c r="R22" s="190" t="s">
        <v>218</v>
      </c>
      <c r="S22" s="190"/>
      <c r="T22" s="97"/>
      <c r="U22" s="97"/>
      <c r="V22" s="96"/>
      <c r="W22" s="96"/>
    </row>
    <row r="23" spans="1:27" ht="14.25" x14ac:dyDescent="0.2">
      <c r="A23" s="108" t="s">
        <v>231</v>
      </c>
      <c r="B23" s="718" t="s">
        <v>144</v>
      </c>
      <c r="C23" s="719"/>
      <c r="D23" s="719"/>
      <c r="E23" s="720"/>
      <c r="F23" s="87"/>
      <c r="G23" s="87"/>
      <c r="H23" s="87"/>
      <c r="I23" s="87"/>
      <c r="M23" s="88"/>
      <c r="N23" s="189" t="s">
        <v>262</v>
      </c>
      <c r="O23" s="190">
        <v>10</v>
      </c>
      <c r="P23" s="190" t="s">
        <v>218</v>
      </c>
      <c r="Q23" s="190" t="s">
        <v>218</v>
      </c>
      <c r="R23" s="190" t="s">
        <v>218</v>
      </c>
      <c r="S23" s="190"/>
      <c r="T23" s="97"/>
      <c r="U23" s="97"/>
      <c r="V23" s="96"/>
      <c r="W23" s="96"/>
    </row>
    <row r="24" spans="1:27" ht="14.25" x14ac:dyDescent="0.2">
      <c r="A24" s="99"/>
      <c r="B24" s="99"/>
      <c r="C24" s="99"/>
      <c r="D24" s="109"/>
      <c r="E24" s="110"/>
      <c r="F24" s="87"/>
      <c r="G24" s="87"/>
      <c r="H24" s="87"/>
      <c r="I24" s="87"/>
      <c r="M24" s="88"/>
      <c r="N24" s="189" t="s">
        <v>263</v>
      </c>
      <c r="O24" s="190">
        <v>3</v>
      </c>
      <c r="P24" s="190" t="s">
        <v>218</v>
      </c>
      <c r="Q24" s="190" t="s">
        <v>218</v>
      </c>
      <c r="R24" s="190" t="s">
        <v>218</v>
      </c>
      <c r="S24" s="190"/>
      <c r="T24" s="97"/>
      <c r="U24" s="97"/>
      <c r="V24" s="96"/>
      <c r="W24" s="96"/>
    </row>
    <row r="25" spans="1:27" ht="21.75" customHeight="1" x14ac:dyDescent="0.2">
      <c r="A25" s="698" t="s">
        <v>264</v>
      </c>
      <c r="B25" s="699"/>
      <c r="C25" s="699"/>
      <c r="D25" s="699"/>
      <c r="E25" s="700"/>
      <c r="F25" s="87"/>
      <c r="G25" s="87"/>
      <c r="H25" s="87"/>
      <c r="I25" s="87"/>
      <c r="M25" s="88"/>
      <c r="N25" s="189" t="s">
        <v>265</v>
      </c>
      <c r="O25" s="190">
        <v>5</v>
      </c>
      <c r="P25" s="190">
        <v>2019</v>
      </c>
      <c r="Q25" s="190">
        <v>12</v>
      </c>
      <c r="R25" s="190" t="s">
        <v>266</v>
      </c>
      <c r="S25" s="190"/>
      <c r="T25" s="89" t="s">
        <v>267</v>
      </c>
      <c r="U25" s="97"/>
      <c r="V25" s="96"/>
      <c r="W25" s="96"/>
    </row>
    <row r="26" spans="1:27" ht="14.25" x14ac:dyDescent="0.2">
      <c r="A26" s="693" t="s">
        <v>268</v>
      </c>
      <c r="B26" s="694"/>
      <c r="C26" s="111" t="s">
        <v>58</v>
      </c>
      <c r="D26" s="686" t="s">
        <v>269</v>
      </c>
      <c r="E26" s="695"/>
      <c r="F26" s="87"/>
      <c r="G26" s="87"/>
      <c r="H26" s="87"/>
      <c r="I26" s="87"/>
      <c r="M26" s="88"/>
      <c r="N26" s="189" t="s">
        <v>270</v>
      </c>
      <c r="O26" s="190">
        <v>13</v>
      </c>
      <c r="P26" s="190" t="s">
        <v>218</v>
      </c>
      <c r="Q26" s="190" t="s">
        <v>218</v>
      </c>
      <c r="R26" s="190" t="s">
        <v>218</v>
      </c>
      <c r="S26" s="190"/>
      <c r="T26" s="116" t="s">
        <v>145</v>
      </c>
      <c r="U26" s="113"/>
      <c r="V26" s="114"/>
      <c r="W26" s="115"/>
      <c r="X26" s="116" t="s">
        <v>145</v>
      </c>
      <c r="Y26" s="116"/>
      <c r="Z26" s="116"/>
      <c r="AA26" s="117"/>
    </row>
    <row r="27" spans="1:27" ht="36.75" customHeight="1" x14ac:dyDescent="0.2">
      <c r="A27" s="696" t="s">
        <v>271</v>
      </c>
      <c r="B27" s="697"/>
      <c r="C27" s="118" t="str">
        <f>+IFERROR(VLOOKUP($B$11,'EV DESEMPEÑO TOTAL'!$B$17:$V$43,$M27,FALSE),"")</f>
        <v/>
      </c>
      <c r="D27" s="689" t="s">
        <v>272</v>
      </c>
      <c r="E27" s="690"/>
      <c r="F27" s="87"/>
      <c r="G27" s="87"/>
      <c r="H27" s="87"/>
      <c r="I27" s="87"/>
      <c r="M27" s="88">
        <v>5</v>
      </c>
      <c r="N27" s="189" t="s">
        <v>273</v>
      </c>
      <c r="O27" s="190">
        <v>5</v>
      </c>
      <c r="P27" s="190" t="s">
        <v>218</v>
      </c>
      <c r="Q27" s="190" t="s">
        <v>218</v>
      </c>
      <c r="R27" s="190" t="s">
        <v>218</v>
      </c>
      <c r="S27" s="190"/>
      <c r="T27" s="310">
        <v>0.7</v>
      </c>
      <c r="U27" s="311"/>
      <c r="V27" s="312"/>
      <c r="W27" s="313"/>
      <c r="X27" s="121">
        <v>0.7</v>
      </c>
      <c r="Y27" s="89"/>
      <c r="Z27" s="122"/>
      <c r="AA27" s="123"/>
    </row>
    <row r="28" spans="1:27" ht="43.5" customHeight="1" x14ac:dyDescent="0.2">
      <c r="A28" s="696" t="s">
        <v>274</v>
      </c>
      <c r="B28" s="697"/>
      <c r="C28" s="118" t="str">
        <f>+IFERROR(VLOOKUP($B$11,'EV DESEMPEÑO TOTAL'!$B$17:$Y$81,$M28,FALSE),"")</f>
        <v/>
      </c>
      <c r="D28" s="689" t="s">
        <v>272</v>
      </c>
      <c r="E28" s="690"/>
      <c r="F28" s="87"/>
      <c r="G28" s="87"/>
      <c r="H28" s="87"/>
      <c r="I28" s="87"/>
      <c r="M28" s="88">
        <f>+'EV DESEMPEÑO TOTAL'!J1</f>
        <v>9</v>
      </c>
      <c r="N28" s="189" t="s">
        <v>275</v>
      </c>
      <c r="O28" s="190">
        <v>15</v>
      </c>
      <c r="P28" s="190" t="s">
        <v>218</v>
      </c>
      <c r="Q28" s="190" t="s">
        <v>218</v>
      </c>
      <c r="R28" s="190" t="s">
        <v>218</v>
      </c>
      <c r="S28" s="190"/>
      <c r="T28" s="310">
        <v>0.3</v>
      </c>
      <c r="U28" s="97"/>
      <c r="V28" s="96"/>
      <c r="W28" s="120"/>
      <c r="X28" s="121">
        <v>0.3</v>
      </c>
      <c r="Y28" s="89"/>
      <c r="Z28" s="122"/>
      <c r="AA28" s="123"/>
    </row>
    <row r="29" spans="1:27" ht="14.25" x14ac:dyDescent="0.2">
      <c r="A29" s="691" t="s">
        <v>276</v>
      </c>
      <c r="B29" s="692"/>
      <c r="C29" s="124" t="str">
        <f>+IF(OR(ISBLANK(C27),ISBLANK(C28)),"",IFERROR(($C$27*$T$27)+($C$28*$T$28),""))</f>
        <v/>
      </c>
      <c r="D29" s="673" t="str">
        <f>+IF(NOT(ISNUMBER(C29)),"",IF(C29&gt;=90%,$W$2,IF(AND(C29&lt;90%,C29&gt;=70%),$W$3,IF(AND(C29&lt;70%,C29&gt;=50%),$W$4,IF(C29&lt;50%,$W$5)))))</f>
        <v/>
      </c>
      <c r="E29" s="673"/>
      <c r="F29" s="87"/>
      <c r="G29" s="87"/>
      <c r="H29" s="87"/>
      <c r="I29" s="87"/>
      <c r="M29" s="88"/>
      <c r="N29" s="189" t="s">
        <v>277</v>
      </c>
      <c r="O29" s="190">
        <v>1</v>
      </c>
      <c r="P29" s="190" t="s">
        <v>218</v>
      </c>
      <c r="Q29" s="190" t="s">
        <v>218</v>
      </c>
      <c r="R29" s="190" t="s">
        <v>218</v>
      </c>
      <c r="S29" s="190"/>
      <c r="T29" s="125"/>
      <c r="U29" s="126">
        <f>+'EV DESEMPEÑO TOTAL'!$E$8</f>
        <v>0.6</v>
      </c>
      <c r="V29" s="96" t="str">
        <f>IFERROR(U29*C29,"")</f>
        <v/>
      </c>
      <c r="W29" s="120"/>
      <c r="X29" s="127"/>
      <c r="Y29" s="126">
        <v>0.65</v>
      </c>
      <c r="Z29" s="122" t="e">
        <f>+Y29*C29</f>
        <v>#VALUE!</v>
      </c>
      <c r="AA29" s="123"/>
    </row>
    <row r="30" spans="1:27" ht="14.25" x14ac:dyDescent="0.2">
      <c r="A30" s="92"/>
      <c r="B30" s="92"/>
      <c r="C30" s="128"/>
      <c r="D30" s="92"/>
      <c r="E30" s="92"/>
      <c r="F30" s="87"/>
      <c r="G30" s="87"/>
      <c r="H30" s="87"/>
      <c r="I30" s="87"/>
      <c r="M30" s="88"/>
      <c r="N30" s="189" t="s">
        <v>278</v>
      </c>
      <c r="O30" s="190">
        <v>4</v>
      </c>
      <c r="P30" s="190" t="s">
        <v>218</v>
      </c>
      <c r="Q30" s="190" t="s">
        <v>218</v>
      </c>
      <c r="R30" s="190" t="s">
        <v>218</v>
      </c>
      <c r="S30" s="190"/>
      <c r="T30" s="125"/>
      <c r="U30" s="97"/>
      <c r="V30" s="96"/>
      <c r="W30" s="120"/>
      <c r="X30" s="127"/>
      <c r="Y30" s="89"/>
      <c r="Z30" s="122"/>
      <c r="AA30" s="123"/>
    </row>
    <row r="31" spans="1:27" ht="37.5" customHeight="1" x14ac:dyDescent="0.2">
      <c r="A31" s="684" t="s">
        <v>279</v>
      </c>
      <c r="B31" s="685"/>
      <c r="C31" s="129" t="s">
        <v>280</v>
      </c>
      <c r="D31" s="686" t="s">
        <v>269</v>
      </c>
      <c r="E31" s="687"/>
      <c r="F31" s="87"/>
      <c r="G31" s="87"/>
      <c r="H31" s="87"/>
      <c r="I31" s="87"/>
      <c r="M31" s="88"/>
      <c r="N31" s="189" t="s">
        <v>281</v>
      </c>
      <c r="O31" s="190">
        <v>8</v>
      </c>
      <c r="P31" s="190" t="s">
        <v>218</v>
      </c>
      <c r="Q31" s="190" t="s">
        <v>218</v>
      </c>
      <c r="R31" s="190" t="s">
        <v>218</v>
      </c>
      <c r="S31" s="190"/>
      <c r="T31" s="125"/>
      <c r="U31" s="97"/>
      <c r="V31" s="96"/>
      <c r="W31" s="120"/>
      <c r="X31" s="127"/>
      <c r="Y31" s="89"/>
      <c r="Z31" s="122"/>
      <c r="AA31" s="123"/>
    </row>
    <row r="32" spans="1:27" ht="32.1" customHeight="1" x14ac:dyDescent="0.2">
      <c r="A32" s="688" t="s">
        <v>282</v>
      </c>
      <c r="B32" s="688"/>
      <c r="C32" s="118" t="str">
        <f>IFERROR(VLOOKUP($B$11,'EV DESEMPEÑO TOTAL'!$B$17:$V$43,$M32,FALSE),"")</f>
        <v/>
      </c>
      <c r="D32" s="689" t="s">
        <v>272</v>
      </c>
      <c r="E32" s="690"/>
      <c r="F32" s="87"/>
      <c r="G32" s="87"/>
      <c r="H32" s="87"/>
      <c r="I32" s="87"/>
      <c r="M32" s="88">
        <f>+'EV DESEMPEÑO TOTAL'!Q1</f>
        <v>16</v>
      </c>
      <c r="N32" s="189" t="s">
        <v>283</v>
      </c>
      <c r="O32" s="190">
        <v>9</v>
      </c>
      <c r="P32" s="190" t="s">
        <v>218</v>
      </c>
      <c r="Q32" s="190" t="s">
        <v>218</v>
      </c>
      <c r="R32" s="190" t="s">
        <v>218</v>
      </c>
      <c r="S32" s="190"/>
      <c r="T32" s="125"/>
      <c r="U32" s="97"/>
      <c r="V32" s="96"/>
      <c r="W32" s="120"/>
      <c r="X32" s="127"/>
      <c r="Y32" s="89"/>
      <c r="Z32" s="122"/>
      <c r="AA32" s="123"/>
    </row>
    <row r="33" spans="1:27" ht="14.25" x14ac:dyDescent="0.2">
      <c r="A33" s="671" t="s">
        <v>284</v>
      </c>
      <c r="B33" s="672"/>
      <c r="C33" s="124" t="str">
        <f>+IF(ISBLANK(C32),"",C32)</f>
        <v/>
      </c>
      <c r="D33" s="673" t="str">
        <f>+IF(NOT(ISNUMBER(C33)),"",IF(C33&gt;=90%,$W$2,IF(AND(C33&lt;90%,C33&gt;=70%),$W$3,IF(AND(C33&lt;70%,C33&gt;=50%),$W$4,IF(C33&lt;50%,$W$5)))))</f>
        <v/>
      </c>
      <c r="E33" s="673"/>
      <c r="F33" s="87"/>
      <c r="G33" s="87"/>
      <c r="H33" s="87"/>
      <c r="I33" s="87"/>
      <c r="M33" s="88"/>
      <c r="N33" s="189" t="s">
        <v>285</v>
      </c>
      <c r="O33" s="190">
        <v>5</v>
      </c>
      <c r="P33" s="190" t="s">
        <v>218</v>
      </c>
      <c r="Q33" s="190" t="s">
        <v>218</v>
      </c>
      <c r="R33" s="190" t="s">
        <v>218</v>
      </c>
      <c r="S33" s="190"/>
      <c r="T33" s="125"/>
      <c r="U33" s="126">
        <f>+'EV DESEMPEÑO TOTAL'!$L$8</f>
        <v>0.3</v>
      </c>
      <c r="V33" s="96" t="str">
        <f>IFERROR(U33*C33,"")</f>
        <v/>
      </c>
      <c r="W33" s="120"/>
      <c r="X33" s="127"/>
      <c r="Y33" s="126">
        <v>0.35</v>
      </c>
      <c r="Z33" s="122" t="e">
        <f>+Y33*C33</f>
        <v>#VALUE!</v>
      </c>
      <c r="AA33" s="123"/>
    </row>
    <row r="34" spans="1:27" ht="14.25" x14ac:dyDescent="0.2">
      <c r="A34" s="92"/>
      <c r="B34" s="92"/>
      <c r="C34" s="128"/>
      <c r="D34" s="92"/>
      <c r="E34" s="92"/>
      <c r="F34" s="87"/>
      <c r="G34" s="87"/>
      <c r="H34" s="87"/>
      <c r="I34" s="87"/>
      <c r="M34" s="88"/>
      <c r="N34" s="189" t="s">
        <v>286</v>
      </c>
      <c r="O34" s="190">
        <v>5</v>
      </c>
      <c r="P34" s="190" t="s">
        <v>218</v>
      </c>
      <c r="Q34" s="190" t="s">
        <v>218</v>
      </c>
      <c r="R34" s="190" t="s">
        <v>218</v>
      </c>
      <c r="S34" s="190"/>
      <c r="T34" s="125"/>
      <c r="U34" s="97"/>
      <c r="V34" s="96"/>
      <c r="W34" s="120"/>
      <c r="X34" s="127"/>
      <c r="Y34" s="89"/>
      <c r="Z34" s="122"/>
      <c r="AA34" s="123"/>
    </row>
    <row r="35" spans="1:27" ht="39" customHeight="1" x14ac:dyDescent="0.2">
      <c r="A35" s="684" t="s">
        <v>287</v>
      </c>
      <c r="B35" s="685"/>
      <c r="C35" s="129" t="s">
        <v>280</v>
      </c>
      <c r="D35" s="686" t="s">
        <v>269</v>
      </c>
      <c r="E35" s="687"/>
      <c r="F35" s="87"/>
      <c r="G35" s="87"/>
      <c r="H35" s="87"/>
      <c r="I35" s="87"/>
      <c r="M35" s="88"/>
      <c r="N35" s="189" t="s">
        <v>288</v>
      </c>
      <c r="O35" s="190">
        <v>10</v>
      </c>
      <c r="P35" s="190" t="s">
        <v>218</v>
      </c>
      <c r="Q35" s="190" t="s">
        <v>218</v>
      </c>
      <c r="R35" s="190" t="s">
        <v>218</v>
      </c>
      <c r="S35" s="190"/>
      <c r="T35" s="125"/>
      <c r="U35" s="97"/>
      <c r="V35" s="96"/>
      <c r="W35" s="120"/>
      <c r="X35" s="127"/>
      <c r="Y35" s="89"/>
      <c r="Z35" s="122"/>
      <c r="AA35" s="123"/>
    </row>
    <row r="36" spans="1:27" ht="33" customHeight="1" x14ac:dyDescent="0.2">
      <c r="A36" s="688" t="s">
        <v>289</v>
      </c>
      <c r="B36" s="688"/>
      <c r="C36" s="118" t="str">
        <f>+IFERROR(VLOOKUP($B$11,'EV DESEMPEÑO TOTAL'!$B$17:$V$43,$M36,FALSE),"")</f>
        <v/>
      </c>
      <c r="D36" s="689" t="s">
        <v>272</v>
      </c>
      <c r="E36" s="690"/>
      <c r="F36" s="87"/>
      <c r="G36" s="87"/>
      <c r="H36" s="87"/>
      <c r="I36" s="87"/>
      <c r="M36" s="88">
        <f>+'EV DESEMPEÑO TOTAL'!$T$1</f>
        <v>19</v>
      </c>
      <c r="N36" s="189" t="s">
        <v>290</v>
      </c>
      <c r="O36" s="190">
        <v>5</v>
      </c>
      <c r="P36" s="190" t="s">
        <v>218</v>
      </c>
      <c r="Q36" s="190" t="s">
        <v>218</v>
      </c>
      <c r="R36" s="190" t="s">
        <v>218</v>
      </c>
      <c r="S36" s="190"/>
      <c r="T36" s="125"/>
      <c r="U36" s="97"/>
      <c r="V36" s="96"/>
      <c r="W36" s="120"/>
      <c r="X36" s="127"/>
      <c r="Y36" s="89"/>
      <c r="Z36" s="122"/>
      <c r="AA36" s="123"/>
    </row>
    <row r="37" spans="1:27" ht="14.25" customHeight="1" x14ac:dyDescent="0.2">
      <c r="A37" s="671" t="s">
        <v>291</v>
      </c>
      <c r="B37" s="672"/>
      <c r="C37" s="124" t="str">
        <f>+IF(ISBLANK(C36),"",C36)</f>
        <v/>
      </c>
      <c r="D37" s="673" t="str">
        <f>+IF(NOT(ISNUMBER(C37)),"",IF(C37&gt;=90%,$W$2,IF(AND(C37&lt;90%,C37&gt;=70%),$W$3,IF(AND(C37&lt;70%,C37&gt;=50%),$W$4,IF(C37&lt;50%,$W$5)))))</f>
        <v/>
      </c>
      <c r="E37" s="673"/>
      <c r="F37" s="87"/>
      <c r="G37" s="87"/>
      <c r="H37" s="87"/>
      <c r="I37" s="87"/>
      <c r="N37" s="189" t="s">
        <v>292</v>
      </c>
      <c r="O37" s="190">
        <v>7</v>
      </c>
      <c r="P37" s="190" t="s">
        <v>218</v>
      </c>
      <c r="Q37" s="190" t="s">
        <v>218</v>
      </c>
      <c r="R37" s="190" t="s">
        <v>218</v>
      </c>
      <c r="S37" s="190"/>
      <c r="T37" s="125"/>
      <c r="U37" s="126">
        <f>+'EV DESEMPEÑO TOTAL'!$R$8</f>
        <v>0.1</v>
      </c>
      <c r="V37" s="96" t="str">
        <f>IFERROR(U37*C37,"")</f>
        <v/>
      </c>
      <c r="W37" s="120"/>
      <c r="X37" s="127"/>
      <c r="Y37" s="126">
        <v>0</v>
      </c>
      <c r="Z37" s="122">
        <v>0</v>
      </c>
      <c r="AA37" s="123"/>
    </row>
    <row r="38" spans="1:27" ht="15" thickBot="1" x14ac:dyDescent="0.25">
      <c r="A38" s="130"/>
      <c r="B38" s="130"/>
      <c r="C38" s="130"/>
      <c r="D38" s="130"/>
      <c r="E38" s="130"/>
      <c r="F38" s="87"/>
      <c r="G38" s="87"/>
      <c r="H38" s="87"/>
      <c r="I38" s="87"/>
      <c r="N38" s="189" t="s">
        <v>293</v>
      </c>
      <c r="O38" s="190">
        <v>13</v>
      </c>
      <c r="P38" s="190" t="s">
        <v>218</v>
      </c>
      <c r="Q38" s="190" t="s">
        <v>218</v>
      </c>
      <c r="R38" s="190" t="s">
        <v>218</v>
      </c>
      <c r="S38" s="190"/>
      <c r="T38" s="131"/>
      <c r="U38" s="132"/>
      <c r="V38" s="133"/>
      <c r="W38" s="134"/>
      <c r="X38" s="135"/>
      <c r="Y38" s="136"/>
      <c r="Z38" s="137"/>
      <c r="AA38" s="138"/>
    </row>
    <row r="39" spans="1:27" ht="14.25" x14ac:dyDescent="0.2">
      <c r="A39" s="674" t="s">
        <v>294</v>
      </c>
      <c r="B39" s="675"/>
      <c r="C39" s="675"/>
      <c r="D39" s="675"/>
      <c r="E39" s="676"/>
      <c r="F39" s="87"/>
      <c r="G39" s="87"/>
      <c r="H39" s="87"/>
      <c r="I39" s="87"/>
      <c r="N39" s="189" t="s">
        <v>295</v>
      </c>
      <c r="O39" s="190">
        <v>13</v>
      </c>
      <c r="P39" s="190" t="s">
        <v>218</v>
      </c>
      <c r="Q39" s="190" t="s">
        <v>218</v>
      </c>
      <c r="R39" s="190" t="s">
        <v>218</v>
      </c>
      <c r="S39" s="190"/>
      <c r="T39" s="97"/>
      <c r="U39" s="139">
        <f>SUM(U29:U38)</f>
        <v>0.99999999999999989</v>
      </c>
      <c r="V39" s="96">
        <f>SUM(V29:V37)</f>
        <v>0</v>
      </c>
      <c r="W39" s="96"/>
      <c r="X39" s="87"/>
      <c r="Y39" s="140">
        <f>SUM(Y29:Y38)</f>
        <v>1</v>
      </c>
      <c r="Z39" s="96" t="e">
        <f>SUM(Z29:Z37)</f>
        <v>#VALUE!</v>
      </c>
      <c r="AA39" s="87"/>
    </row>
    <row r="40" spans="1:27" ht="15" thickBot="1" x14ac:dyDescent="0.25">
      <c r="A40" s="677"/>
      <c r="B40" s="678"/>
      <c r="C40" s="141" t="s">
        <v>58</v>
      </c>
      <c r="D40" s="678" t="s">
        <v>296</v>
      </c>
      <c r="E40" s="679"/>
      <c r="F40" s="87"/>
      <c r="G40" s="87"/>
      <c r="H40" s="87"/>
      <c r="I40" s="87"/>
      <c r="N40" s="189" t="s">
        <v>297</v>
      </c>
      <c r="O40" s="190">
        <v>10</v>
      </c>
      <c r="P40" s="190" t="s">
        <v>218</v>
      </c>
      <c r="Q40" s="190" t="s">
        <v>218</v>
      </c>
      <c r="R40" s="190" t="s">
        <v>218</v>
      </c>
      <c r="S40" s="190"/>
      <c r="T40" s="97"/>
      <c r="U40" s="97"/>
      <c r="V40" s="96"/>
      <c r="W40" s="96"/>
    </row>
    <row r="41" spans="1:27" ht="15" thickBot="1" x14ac:dyDescent="0.25">
      <c r="A41" s="680" t="s">
        <v>298</v>
      </c>
      <c r="B41" s="681"/>
      <c r="C41" s="142" t="str">
        <f>U41</f>
        <v/>
      </c>
      <c r="D41" s="682" t="str">
        <f>+IF(NOT(ISNUMBER(C41)),"",IF(C41&gt;=90%,$W$2,IF(AND(C41&lt;90%,C41&gt;=70%),$W$3,IF(AND(C41&lt;70%,C41&gt;=50%),$W$4,IF(C41&lt;50%,$W$5)))))</f>
        <v/>
      </c>
      <c r="E41" s="683"/>
      <c r="F41" s="87"/>
      <c r="G41" s="87"/>
      <c r="H41" s="87"/>
      <c r="I41" s="87"/>
      <c r="N41" s="189" t="s">
        <v>299</v>
      </c>
      <c r="O41" s="190">
        <v>7</v>
      </c>
      <c r="P41" s="190" t="s">
        <v>218</v>
      </c>
      <c r="Q41" s="190" t="s">
        <v>218</v>
      </c>
      <c r="R41" s="190" t="s">
        <v>218</v>
      </c>
      <c r="S41" s="190"/>
      <c r="T41" s="97"/>
      <c r="U41" s="405" t="str">
        <f>IFERROR((IF(B11="","",$V$29+$V$33+$V$37)),"")</f>
        <v/>
      </c>
      <c r="V41" s="96"/>
      <c r="W41" s="96"/>
    </row>
    <row r="42" spans="1:27" ht="4.5" customHeight="1" x14ac:dyDescent="0.2">
      <c r="A42" s="144"/>
      <c r="B42" s="144"/>
      <c r="C42" s="144"/>
      <c r="D42" s="144"/>
      <c r="E42" s="144"/>
      <c r="F42" s="87"/>
      <c r="G42" s="87"/>
      <c r="H42" s="87"/>
      <c r="I42" s="87"/>
      <c r="N42" s="189" t="s">
        <v>300</v>
      </c>
      <c r="O42" s="190">
        <v>3</v>
      </c>
      <c r="P42" s="190" t="s">
        <v>218</v>
      </c>
      <c r="Q42" s="190" t="s">
        <v>218</v>
      </c>
      <c r="R42" s="190" t="s">
        <v>218</v>
      </c>
      <c r="S42" s="190"/>
      <c r="T42" s="97"/>
      <c r="U42" s="97"/>
      <c r="V42" s="96"/>
      <c r="W42" s="96"/>
    </row>
    <row r="43" spans="1:27" ht="14.25" x14ac:dyDescent="0.2">
      <c r="A43" s="145" t="s">
        <v>301</v>
      </c>
      <c r="B43" s="146"/>
      <c r="C43" s="146"/>
      <c r="D43" s="146"/>
      <c r="E43" s="146"/>
      <c r="F43" s="87"/>
      <c r="G43" s="87"/>
      <c r="H43" s="87"/>
      <c r="I43" s="87"/>
      <c r="N43" s="191" t="s">
        <v>302</v>
      </c>
      <c r="O43" s="192">
        <v>6</v>
      </c>
      <c r="P43" s="190" t="s">
        <v>218</v>
      </c>
      <c r="Q43" s="190" t="s">
        <v>218</v>
      </c>
      <c r="R43" s="190" t="s">
        <v>218</v>
      </c>
      <c r="S43" s="190"/>
      <c r="T43" s="97"/>
      <c r="U43" s="87"/>
      <c r="V43" s="87"/>
      <c r="W43" s="87"/>
    </row>
    <row r="44" spans="1:27" ht="14.25" x14ac:dyDescent="0.2">
      <c r="A44" s="662"/>
      <c r="B44" s="663"/>
      <c r="C44" s="663"/>
      <c r="D44" s="663"/>
      <c r="E44" s="664"/>
      <c r="F44" s="87"/>
      <c r="G44" s="87"/>
      <c r="H44" s="87"/>
      <c r="I44" s="87"/>
      <c r="K44" s="147"/>
      <c r="L44" s="147"/>
      <c r="M44" s="147"/>
      <c r="N44" s="189" t="s">
        <v>303</v>
      </c>
      <c r="O44" s="190">
        <v>8</v>
      </c>
      <c r="P44" s="190" t="s">
        <v>218</v>
      </c>
      <c r="Q44" s="190" t="s">
        <v>218</v>
      </c>
      <c r="R44" s="190" t="s">
        <v>218</v>
      </c>
      <c r="S44" s="190"/>
      <c r="T44" s="89" t="s">
        <v>304</v>
      </c>
      <c r="U44" s="97"/>
      <c r="V44" s="96"/>
      <c r="W44" s="96"/>
      <c r="X44" s="87"/>
      <c r="Y44" s="87"/>
      <c r="Z44" s="87"/>
      <c r="AA44" s="87"/>
    </row>
    <row r="45" spans="1:27" ht="14.25" hidden="1" x14ac:dyDescent="0.2">
      <c r="A45" s="665"/>
      <c r="B45" s="666"/>
      <c r="C45" s="666"/>
      <c r="D45" s="666"/>
      <c r="E45" s="667"/>
      <c r="F45" s="87"/>
      <c r="G45" s="87"/>
      <c r="H45" s="87"/>
      <c r="I45" s="87"/>
      <c r="K45" s="147"/>
      <c r="L45" s="147"/>
      <c r="M45" s="147"/>
      <c r="N45" s="189" t="s">
        <v>305</v>
      </c>
      <c r="O45" s="190">
        <v>11</v>
      </c>
      <c r="P45" s="190" t="s">
        <v>218</v>
      </c>
      <c r="Q45" s="190" t="s">
        <v>218</v>
      </c>
      <c r="R45" s="190" t="s">
        <v>218</v>
      </c>
      <c r="S45" s="190"/>
      <c r="T45" s="112" t="s">
        <v>148</v>
      </c>
      <c r="U45" s="113"/>
      <c r="V45" s="114"/>
      <c r="W45" s="115"/>
      <c r="X45" s="116" t="s">
        <v>145</v>
      </c>
      <c r="Y45" s="116"/>
      <c r="Z45" s="116"/>
      <c r="AA45" s="117"/>
    </row>
    <row r="46" spans="1:27" ht="8.25" customHeight="1" x14ac:dyDescent="0.2">
      <c r="A46" s="665"/>
      <c r="B46" s="666"/>
      <c r="C46" s="666"/>
      <c r="D46" s="666"/>
      <c r="E46" s="667"/>
      <c r="F46" s="87"/>
      <c r="G46" s="87"/>
      <c r="H46" s="87"/>
      <c r="I46" s="87"/>
      <c r="K46" s="147"/>
      <c r="L46" s="147"/>
      <c r="M46" s="147"/>
      <c r="N46" s="189" t="s">
        <v>306</v>
      </c>
      <c r="O46" s="190">
        <v>8</v>
      </c>
      <c r="P46" s="190">
        <v>2018</v>
      </c>
      <c r="Q46" s="190">
        <v>12</v>
      </c>
      <c r="R46" s="190" t="s">
        <v>307</v>
      </c>
      <c r="S46" s="190"/>
      <c r="T46" s="119">
        <v>0.7</v>
      </c>
      <c r="U46" s="97"/>
      <c r="V46" s="96"/>
      <c r="W46" s="120"/>
      <c r="X46" s="121">
        <v>0.7</v>
      </c>
      <c r="Y46" s="89"/>
      <c r="Z46" s="122"/>
      <c r="AA46" s="123"/>
    </row>
    <row r="47" spans="1:27" ht="23.25" customHeight="1" x14ac:dyDescent="0.2">
      <c r="A47" s="668"/>
      <c r="B47" s="669"/>
      <c r="C47" s="669"/>
      <c r="D47" s="669"/>
      <c r="E47" s="670"/>
      <c r="F47" s="87"/>
      <c r="G47" s="87"/>
      <c r="H47" s="87"/>
      <c r="I47" s="87"/>
      <c r="K47" s="147"/>
      <c r="L47" s="147"/>
      <c r="M47" s="147"/>
      <c r="N47" s="191" t="s">
        <v>308</v>
      </c>
      <c r="O47" s="192">
        <v>8</v>
      </c>
      <c r="P47" s="190" t="s">
        <v>218</v>
      </c>
      <c r="Q47" s="190" t="s">
        <v>218</v>
      </c>
      <c r="R47" s="190" t="s">
        <v>218</v>
      </c>
      <c r="S47" s="190"/>
      <c r="T47" s="119">
        <v>0.3</v>
      </c>
      <c r="U47" s="97"/>
      <c r="V47" s="96"/>
      <c r="W47" s="120"/>
      <c r="X47" s="121">
        <v>0.3</v>
      </c>
      <c r="Y47" s="89"/>
      <c r="Z47" s="122"/>
      <c r="AA47" s="123"/>
    </row>
    <row r="48" spans="1:27" ht="14.25" x14ac:dyDescent="0.2">
      <c r="A48" s="144"/>
      <c r="B48" s="87"/>
      <c r="C48" s="87"/>
      <c r="D48" s="87"/>
      <c r="E48" s="87"/>
      <c r="F48" s="87"/>
      <c r="G48" s="87"/>
      <c r="H48" s="87"/>
      <c r="I48" s="87"/>
      <c r="K48" s="147"/>
      <c r="L48" s="147"/>
      <c r="M48" s="147"/>
      <c r="N48" s="189" t="s">
        <v>309</v>
      </c>
      <c r="O48" s="190">
        <v>6</v>
      </c>
      <c r="P48" s="190" t="s">
        <v>218</v>
      </c>
      <c r="Q48" s="190" t="s">
        <v>218</v>
      </c>
      <c r="R48" s="190" t="s">
        <v>218</v>
      </c>
      <c r="S48" s="190"/>
      <c r="T48" s="125"/>
      <c r="U48" s="148">
        <f>'EV DESEMPEÑO TOTAL'!$E$8</f>
        <v>0.6</v>
      </c>
      <c r="V48" s="96" t="e">
        <f>+U48*C29</f>
        <v>#VALUE!</v>
      </c>
      <c r="W48" s="120"/>
      <c r="X48" s="127"/>
      <c r="Y48" s="126">
        <v>0.65</v>
      </c>
      <c r="Z48" s="122" t="e">
        <f>+Y48*C29</f>
        <v>#VALUE!</v>
      </c>
      <c r="AA48" s="123"/>
    </row>
    <row r="49" spans="1:27" ht="14.25" x14ac:dyDescent="0.2">
      <c r="A49" s="144"/>
      <c r="B49" s="144"/>
      <c r="C49" s="144"/>
      <c r="D49" s="144"/>
      <c r="E49" s="144"/>
      <c r="F49" s="87"/>
      <c r="G49" s="87"/>
      <c r="H49" s="87"/>
      <c r="I49" s="87"/>
      <c r="K49" s="147"/>
      <c r="L49" s="147"/>
      <c r="M49" s="147"/>
      <c r="N49" s="189" t="s">
        <v>310</v>
      </c>
      <c r="O49" s="190">
        <v>9</v>
      </c>
      <c r="P49" s="190" t="s">
        <v>218</v>
      </c>
      <c r="Q49" s="190" t="s">
        <v>218</v>
      </c>
      <c r="R49" s="190" t="s">
        <v>218</v>
      </c>
      <c r="S49" s="190"/>
      <c r="T49" s="125"/>
      <c r="U49" s="97"/>
      <c r="V49" s="96"/>
      <c r="W49" s="120"/>
      <c r="X49" s="127"/>
      <c r="Y49" s="89"/>
      <c r="Z49" s="122"/>
      <c r="AA49" s="123"/>
    </row>
    <row r="50" spans="1:27" ht="14.25" x14ac:dyDescent="0.2">
      <c r="A50" s="144"/>
      <c r="B50" s="144"/>
      <c r="C50" s="144"/>
      <c r="D50" s="144"/>
      <c r="E50" s="144"/>
      <c r="F50" s="87"/>
      <c r="G50" s="87"/>
      <c r="H50" s="87"/>
      <c r="I50" s="87"/>
      <c r="K50" s="147"/>
      <c r="L50" s="147"/>
      <c r="M50" s="147"/>
      <c r="N50" s="189" t="s">
        <v>311</v>
      </c>
      <c r="O50" s="190">
        <v>10</v>
      </c>
      <c r="P50" s="190" t="s">
        <v>218</v>
      </c>
      <c r="Q50" s="190" t="s">
        <v>218</v>
      </c>
      <c r="R50" s="190" t="s">
        <v>218</v>
      </c>
      <c r="S50" s="190"/>
      <c r="T50" s="125"/>
      <c r="U50" s="97"/>
      <c r="V50" s="96"/>
      <c r="W50" s="120"/>
      <c r="X50" s="127"/>
      <c r="Y50" s="89"/>
      <c r="Z50" s="122"/>
      <c r="AA50" s="123"/>
    </row>
    <row r="51" spans="1:27" ht="14.25" x14ac:dyDescent="0.2">
      <c r="A51" s="144"/>
      <c r="B51" s="144"/>
      <c r="C51" s="144"/>
      <c r="D51" s="144"/>
      <c r="E51" s="144"/>
      <c r="F51" s="87"/>
      <c r="G51" s="87"/>
      <c r="H51" s="87"/>
      <c r="I51" s="87"/>
      <c r="K51" s="147"/>
      <c r="L51" s="147"/>
      <c r="M51" s="147"/>
      <c r="N51" s="189" t="s">
        <v>312</v>
      </c>
      <c r="O51" s="190">
        <v>11</v>
      </c>
      <c r="P51" s="190" t="s">
        <v>218</v>
      </c>
      <c r="Q51" s="190" t="s">
        <v>218</v>
      </c>
      <c r="R51" s="190" t="s">
        <v>218</v>
      </c>
      <c r="S51" s="190"/>
      <c r="T51" s="125"/>
      <c r="U51" s="97"/>
      <c r="V51" s="96"/>
      <c r="W51" s="120"/>
      <c r="X51" s="127"/>
      <c r="Y51" s="89"/>
      <c r="Z51" s="122"/>
      <c r="AA51" s="123"/>
    </row>
    <row r="52" spans="1:27" ht="14.25" x14ac:dyDescent="0.2">
      <c r="A52" s="144"/>
      <c r="B52" s="144"/>
      <c r="C52" s="144"/>
      <c r="D52" s="144"/>
      <c r="E52" s="144"/>
      <c r="F52" s="87"/>
      <c r="G52" s="87"/>
      <c r="H52" s="87"/>
      <c r="I52" s="87"/>
      <c r="K52" s="147"/>
      <c r="L52" s="147"/>
      <c r="M52" s="147"/>
      <c r="N52" s="189" t="s">
        <v>313</v>
      </c>
      <c r="O52" s="190">
        <v>8</v>
      </c>
      <c r="P52" s="190" t="s">
        <v>218</v>
      </c>
      <c r="Q52" s="190" t="s">
        <v>218</v>
      </c>
      <c r="R52" s="190" t="s">
        <v>218</v>
      </c>
      <c r="S52" s="190"/>
      <c r="T52" s="125"/>
      <c r="U52" s="148">
        <f>'EV DESEMPEÑO TOTAL'!$L$8</f>
        <v>0.3</v>
      </c>
      <c r="V52" s="96" t="e">
        <f>+U52*C33</f>
        <v>#VALUE!</v>
      </c>
      <c r="W52" s="120"/>
      <c r="X52" s="127"/>
      <c r="Y52" s="126">
        <v>0.35</v>
      </c>
      <c r="Z52" s="122" t="e">
        <f>+Y52*C33</f>
        <v>#VALUE!</v>
      </c>
      <c r="AA52" s="123"/>
    </row>
    <row r="53" spans="1:27" ht="14.25" x14ac:dyDescent="0.2">
      <c r="A53" s="144"/>
      <c r="B53" s="144"/>
      <c r="C53" s="144"/>
      <c r="D53" s="144"/>
      <c r="E53" s="144"/>
      <c r="F53" s="87"/>
      <c r="G53" s="87"/>
      <c r="H53" s="87"/>
      <c r="I53" s="87"/>
      <c r="K53" s="147"/>
      <c r="L53" s="147"/>
      <c r="M53" s="147"/>
      <c r="N53" s="189" t="s">
        <v>314</v>
      </c>
      <c r="O53" s="190">
        <v>10</v>
      </c>
      <c r="P53" s="190" t="s">
        <v>218</v>
      </c>
      <c r="Q53" s="190" t="s">
        <v>218</v>
      </c>
      <c r="R53" s="190" t="s">
        <v>218</v>
      </c>
      <c r="S53" s="190"/>
      <c r="T53" s="125"/>
      <c r="U53" s="97"/>
      <c r="V53" s="96"/>
      <c r="W53" s="120"/>
      <c r="X53" s="127"/>
      <c r="Y53" s="89"/>
      <c r="Z53" s="122"/>
      <c r="AA53" s="123"/>
    </row>
    <row r="54" spans="1:27" ht="14.25" x14ac:dyDescent="0.2">
      <c r="A54" s="144"/>
      <c r="B54" s="144"/>
      <c r="C54" s="144"/>
      <c r="D54" s="144"/>
      <c r="E54" s="144"/>
      <c r="F54" s="87"/>
      <c r="G54" s="87"/>
      <c r="H54" s="87"/>
      <c r="I54" s="87"/>
      <c r="K54" s="147"/>
      <c r="L54" s="147"/>
      <c r="M54" s="147"/>
      <c r="N54" s="189" t="s">
        <v>315</v>
      </c>
      <c r="O54" s="190">
        <v>11</v>
      </c>
      <c r="P54" s="190" t="s">
        <v>218</v>
      </c>
      <c r="Q54" s="190" t="s">
        <v>218</v>
      </c>
      <c r="R54" s="190" t="s">
        <v>218</v>
      </c>
      <c r="S54" s="190"/>
      <c r="T54" s="125"/>
      <c r="U54" s="97"/>
      <c r="V54" s="96"/>
      <c r="W54" s="120"/>
      <c r="X54" s="127"/>
      <c r="Y54" s="89"/>
      <c r="Z54" s="122"/>
      <c r="AA54" s="123"/>
    </row>
    <row r="55" spans="1:27" ht="14.25" x14ac:dyDescent="0.2">
      <c r="A55" s="144"/>
      <c r="B55" s="144"/>
      <c r="C55" s="144"/>
      <c r="D55" s="144"/>
      <c r="E55" s="144"/>
      <c r="F55" s="87"/>
      <c r="G55" s="87"/>
      <c r="H55" s="87"/>
      <c r="I55" s="87"/>
      <c r="K55" s="147"/>
      <c r="L55" s="147"/>
      <c r="M55" s="147"/>
      <c r="N55" s="189" t="s">
        <v>316</v>
      </c>
      <c r="O55" s="190">
        <v>6</v>
      </c>
      <c r="P55" s="190" t="s">
        <v>218</v>
      </c>
      <c r="Q55" s="190" t="s">
        <v>218</v>
      </c>
      <c r="R55" s="190" t="s">
        <v>218</v>
      </c>
      <c r="S55" s="190"/>
      <c r="T55" s="125"/>
      <c r="U55" s="97"/>
      <c r="V55" s="96"/>
      <c r="W55" s="120"/>
      <c r="X55" s="127"/>
      <c r="Y55" s="89"/>
      <c r="Z55" s="122"/>
      <c r="AA55" s="123"/>
    </row>
    <row r="56" spans="1:27" ht="14.25" x14ac:dyDescent="0.2">
      <c r="A56" s="144"/>
      <c r="B56" s="144"/>
      <c r="C56" s="144"/>
      <c r="D56" s="144"/>
      <c r="E56" s="144"/>
      <c r="F56" s="87"/>
      <c r="G56" s="87"/>
      <c r="H56" s="87"/>
      <c r="I56" s="87"/>
      <c r="K56" s="147"/>
      <c r="L56" s="147"/>
      <c r="M56" s="147"/>
      <c r="N56" s="189" t="s">
        <v>317</v>
      </c>
      <c r="O56" s="189">
        <v>8</v>
      </c>
      <c r="P56" s="190" t="s">
        <v>218</v>
      </c>
      <c r="Q56" s="190" t="s">
        <v>218</v>
      </c>
      <c r="R56" s="190" t="s">
        <v>218</v>
      </c>
      <c r="S56" s="190"/>
      <c r="T56" s="125"/>
      <c r="U56" s="148">
        <f>'EV DESEMPEÑO TOTAL'!$R$8</f>
        <v>0.1</v>
      </c>
      <c r="V56" s="122">
        <v>0</v>
      </c>
      <c r="W56" s="120"/>
      <c r="X56" s="127"/>
      <c r="Y56" s="126">
        <v>0</v>
      </c>
      <c r="Z56" s="122">
        <v>0</v>
      </c>
      <c r="AA56" s="123"/>
    </row>
    <row r="57" spans="1:27" ht="14.25" x14ac:dyDescent="0.2">
      <c r="A57" s="144"/>
      <c r="B57" s="144"/>
      <c r="C57" s="144"/>
      <c r="D57" s="144"/>
      <c r="E57" s="144"/>
      <c r="F57" s="87"/>
      <c r="G57" s="87"/>
      <c r="H57" s="87"/>
      <c r="I57" s="87"/>
      <c r="K57" s="147"/>
      <c r="L57" s="147"/>
      <c r="M57" s="147"/>
      <c r="N57" s="189" t="s">
        <v>318</v>
      </c>
      <c r="O57" s="189">
        <v>8</v>
      </c>
      <c r="P57" s="190" t="s">
        <v>218</v>
      </c>
      <c r="Q57" s="190" t="s">
        <v>218</v>
      </c>
      <c r="R57" s="190" t="s">
        <v>218</v>
      </c>
      <c r="S57" s="190"/>
      <c r="T57" s="131"/>
      <c r="U57" s="132"/>
      <c r="V57" s="133"/>
      <c r="W57" s="134"/>
      <c r="X57" s="135"/>
      <c r="Y57" s="136"/>
      <c r="Z57" s="137"/>
      <c r="AA57" s="138"/>
    </row>
    <row r="58" spans="1:27" ht="14.25" x14ac:dyDescent="0.2">
      <c r="A58" s="144"/>
      <c r="B58" s="144"/>
      <c r="C58" s="144"/>
      <c r="D58" s="144"/>
      <c r="E58" s="144"/>
      <c r="F58" s="87"/>
      <c r="G58" s="87"/>
      <c r="H58" s="87"/>
      <c r="I58" s="87"/>
      <c r="K58" s="147"/>
      <c r="L58" s="147"/>
      <c r="M58" s="147"/>
      <c r="N58" s="189" t="s">
        <v>319</v>
      </c>
      <c r="O58" s="189">
        <v>5</v>
      </c>
      <c r="P58" s="190" t="s">
        <v>218</v>
      </c>
      <c r="Q58" s="190" t="s">
        <v>218</v>
      </c>
      <c r="R58" s="190" t="s">
        <v>218</v>
      </c>
      <c r="S58" s="190"/>
      <c r="T58" s="97"/>
      <c r="U58" s="139">
        <f>SUM(U48:U57)</f>
        <v>0.99999999999999989</v>
      </c>
      <c r="V58" s="96" t="e">
        <f>SUM(V48:V56)</f>
        <v>#VALUE!</v>
      </c>
      <c r="W58" s="96"/>
      <c r="X58" s="87"/>
      <c r="Y58" s="140">
        <f>SUM(Y48:Y57)</f>
        <v>1</v>
      </c>
      <c r="Z58" s="96" t="e">
        <f>SUM(Z48:Z56)</f>
        <v>#VALUE!</v>
      </c>
      <c r="AA58" s="87"/>
    </row>
    <row r="59" spans="1:27" ht="14.25" x14ac:dyDescent="0.2">
      <c r="A59" s="144"/>
      <c r="B59" s="144"/>
      <c r="C59" s="144"/>
      <c r="D59" s="144"/>
      <c r="E59" s="144"/>
      <c r="F59" s="87"/>
      <c r="G59" s="87"/>
      <c r="H59" s="87"/>
      <c r="I59" s="87"/>
      <c r="K59" s="147"/>
      <c r="L59" s="147"/>
      <c r="M59" s="147"/>
      <c r="N59" s="189" t="s">
        <v>320</v>
      </c>
      <c r="O59" s="189">
        <v>7</v>
      </c>
      <c r="P59" s="190" t="s">
        <v>218</v>
      </c>
      <c r="Q59" s="190" t="s">
        <v>218</v>
      </c>
      <c r="R59" s="190" t="s">
        <v>218</v>
      </c>
      <c r="S59" s="190"/>
      <c r="T59" s="97"/>
      <c r="U59" s="143" t="str">
        <f>+IFERROR(IF($E$14="x",$V$48+$V$52+$V$56,IF($C$14="x",$Z$48+$Z$52+$Z$56,"")),"")</f>
        <v/>
      </c>
      <c r="V59" s="96"/>
      <c r="W59" s="96"/>
      <c r="X59" s="87"/>
      <c r="Y59" s="87"/>
      <c r="Z59" s="87"/>
      <c r="AA59" s="87"/>
    </row>
    <row r="60" spans="1:27" ht="14.25" x14ac:dyDescent="0.2">
      <c r="A60" s="144"/>
      <c r="B60" s="144"/>
      <c r="C60" s="144"/>
      <c r="D60" s="144"/>
      <c r="E60" s="144"/>
      <c r="F60" s="87"/>
      <c r="G60" s="87"/>
      <c r="H60" s="87"/>
      <c r="I60" s="87"/>
      <c r="K60" s="147"/>
      <c r="L60" s="147"/>
      <c r="M60" s="147"/>
      <c r="N60" s="189" t="s">
        <v>321</v>
      </c>
      <c r="O60" s="189">
        <v>8</v>
      </c>
      <c r="P60" s="190" t="s">
        <v>218</v>
      </c>
      <c r="Q60" s="190" t="s">
        <v>218</v>
      </c>
      <c r="R60" s="190" t="s">
        <v>218</v>
      </c>
      <c r="S60" s="190"/>
      <c r="T60" s="97"/>
      <c r="U60" s="97"/>
      <c r="V60" s="96"/>
      <c r="W60" s="96"/>
      <c r="X60" s="87"/>
      <c r="Y60" s="87"/>
      <c r="Z60" s="87"/>
      <c r="AA60" s="87"/>
    </row>
    <row r="61" spans="1:27" ht="14.25" x14ac:dyDescent="0.2">
      <c r="A61" s="144"/>
      <c r="B61" s="144"/>
      <c r="C61" s="144"/>
      <c r="D61" s="144"/>
      <c r="E61" s="144"/>
      <c r="F61" s="87"/>
      <c r="G61" s="87"/>
      <c r="H61" s="87"/>
      <c r="I61" s="87"/>
      <c r="K61" s="147"/>
      <c r="L61" s="147"/>
      <c r="M61" s="147"/>
      <c r="N61" s="191" t="s">
        <v>322</v>
      </c>
      <c r="O61" s="189">
        <v>3</v>
      </c>
      <c r="P61" s="190" t="s">
        <v>218</v>
      </c>
      <c r="Q61" s="190" t="s">
        <v>218</v>
      </c>
      <c r="R61" s="190" t="s">
        <v>218</v>
      </c>
      <c r="S61" s="190"/>
      <c r="T61" s="97"/>
      <c r="U61" s="97"/>
      <c r="V61" s="96"/>
      <c r="W61" s="96"/>
      <c r="X61" s="87"/>
      <c r="Y61" s="87"/>
      <c r="Z61" s="87"/>
      <c r="AA61" s="87"/>
    </row>
    <row r="62" spans="1:27" ht="14.25" x14ac:dyDescent="0.2">
      <c r="A62" s="144"/>
      <c r="B62" s="144"/>
      <c r="C62" s="144"/>
      <c r="D62" s="144"/>
      <c r="E62" s="144"/>
      <c r="F62" s="87"/>
      <c r="G62" s="87"/>
      <c r="H62" s="87"/>
      <c r="I62" s="87"/>
      <c r="K62" s="147"/>
      <c r="L62" s="147"/>
      <c r="M62" s="147"/>
      <c r="N62" s="189" t="s">
        <v>323</v>
      </c>
      <c r="O62" s="189">
        <v>4</v>
      </c>
      <c r="P62" s="190" t="s">
        <v>218</v>
      </c>
      <c r="Q62" s="190" t="s">
        <v>218</v>
      </c>
      <c r="R62" s="190" t="s">
        <v>218</v>
      </c>
      <c r="S62" s="190"/>
      <c r="T62" s="97"/>
      <c r="U62" s="97"/>
      <c r="V62" s="96"/>
      <c r="W62" s="96"/>
    </row>
    <row r="63" spans="1:27" ht="14.25" x14ac:dyDescent="0.2">
      <c r="A63" s="144"/>
      <c r="B63" s="144"/>
      <c r="C63" s="144"/>
      <c r="D63" s="144"/>
      <c r="E63" s="144"/>
      <c r="F63" s="87"/>
      <c r="G63" s="87"/>
      <c r="H63" s="87"/>
      <c r="I63" s="87"/>
      <c r="K63" s="147"/>
      <c r="L63" s="147"/>
      <c r="M63" s="147"/>
      <c r="N63" s="189" t="s">
        <v>324</v>
      </c>
      <c r="O63" s="189">
        <v>6</v>
      </c>
      <c r="P63" s="190" t="s">
        <v>218</v>
      </c>
      <c r="Q63" s="190" t="s">
        <v>218</v>
      </c>
      <c r="R63" s="190" t="s">
        <v>218</v>
      </c>
      <c r="S63" s="190"/>
      <c r="T63" s="97"/>
      <c r="U63" s="97"/>
      <c r="V63" s="96"/>
      <c r="W63" s="96"/>
    </row>
    <row r="64" spans="1:27" ht="14.25" x14ac:dyDescent="0.2">
      <c r="A64" s="144"/>
      <c r="B64" s="144"/>
      <c r="C64" s="144"/>
      <c r="D64" s="144"/>
      <c r="E64" s="144"/>
      <c r="F64" s="87"/>
      <c r="G64" s="87"/>
      <c r="H64" s="87"/>
      <c r="I64" s="87"/>
      <c r="K64" s="147"/>
      <c r="L64" s="147"/>
      <c r="M64" s="147"/>
      <c r="N64" s="189" t="s">
        <v>325</v>
      </c>
      <c r="O64" s="189">
        <v>7</v>
      </c>
      <c r="P64" s="190" t="s">
        <v>218</v>
      </c>
      <c r="Q64" s="190" t="s">
        <v>218</v>
      </c>
      <c r="R64" s="190" t="s">
        <v>218</v>
      </c>
      <c r="S64" s="190"/>
      <c r="T64" s="97"/>
      <c r="U64" s="97"/>
      <c r="V64" s="96"/>
      <c r="W64" s="96"/>
    </row>
    <row r="65" spans="1:23" ht="14.25" x14ac:dyDescent="0.2">
      <c r="A65" s="144"/>
      <c r="B65" s="144"/>
      <c r="C65" s="144"/>
      <c r="D65" s="144"/>
      <c r="E65" s="144"/>
      <c r="F65" s="87"/>
      <c r="G65" s="87"/>
      <c r="H65" s="87"/>
      <c r="I65" s="87"/>
      <c r="K65" s="147"/>
      <c r="L65" s="147"/>
      <c r="M65" s="147"/>
      <c r="N65" s="189" t="s">
        <v>326</v>
      </c>
      <c r="O65" s="189">
        <v>1</v>
      </c>
      <c r="P65" s="190" t="s">
        <v>218</v>
      </c>
      <c r="Q65" s="190" t="s">
        <v>218</v>
      </c>
      <c r="R65" s="190" t="s">
        <v>218</v>
      </c>
      <c r="S65" s="190"/>
      <c r="T65" s="97"/>
      <c r="U65" s="97"/>
      <c r="V65" s="96"/>
      <c r="W65" s="96"/>
    </row>
    <row r="66" spans="1:23" ht="14.25" x14ac:dyDescent="0.2">
      <c r="A66" s="144"/>
      <c r="B66" s="144"/>
      <c r="C66" s="144"/>
      <c r="D66" s="144"/>
      <c r="E66" s="144"/>
      <c r="F66" s="87"/>
      <c r="G66" s="87"/>
      <c r="H66" s="87"/>
      <c r="I66" s="87"/>
      <c r="K66" s="147"/>
      <c r="L66" s="147"/>
      <c r="M66" s="147"/>
      <c r="N66" s="189" t="s">
        <v>327</v>
      </c>
      <c r="O66" s="190">
        <v>13</v>
      </c>
      <c r="P66" s="190" t="s">
        <v>218</v>
      </c>
      <c r="Q66" s="190" t="s">
        <v>218</v>
      </c>
      <c r="R66" s="190" t="s">
        <v>218</v>
      </c>
      <c r="S66" s="190"/>
      <c r="T66" s="97"/>
      <c r="U66" s="97"/>
      <c r="V66" s="96"/>
      <c r="W66" s="96"/>
    </row>
    <row r="67" spans="1:23" ht="14.25" x14ac:dyDescent="0.2">
      <c r="A67" s="144"/>
      <c r="B67" s="144"/>
      <c r="C67" s="144"/>
      <c r="D67" s="144"/>
      <c r="E67" s="144"/>
      <c r="F67" s="87"/>
      <c r="G67" s="87"/>
      <c r="H67" s="87"/>
      <c r="I67" s="87"/>
      <c r="K67" s="147"/>
      <c r="L67" s="147"/>
      <c r="M67" s="147"/>
      <c r="N67" s="189" t="s">
        <v>328</v>
      </c>
      <c r="O67" s="190">
        <v>9</v>
      </c>
      <c r="P67" s="190" t="s">
        <v>218</v>
      </c>
      <c r="Q67" s="190" t="s">
        <v>218</v>
      </c>
      <c r="R67" s="190" t="s">
        <v>218</v>
      </c>
      <c r="S67" s="190"/>
      <c r="T67" s="97"/>
      <c r="U67" s="97"/>
      <c r="V67" s="96"/>
      <c r="W67" s="96"/>
    </row>
    <row r="68" spans="1:23" ht="14.25" x14ac:dyDescent="0.2">
      <c r="A68" s="144"/>
      <c r="B68" s="144"/>
      <c r="C68" s="144"/>
      <c r="D68" s="144"/>
      <c r="E68" s="144"/>
      <c r="F68" s="87"/>
      <c r="G68" s="87"/>
      <c r="H68" s="87"/>
      <c r="I68" s="87"/>
      <c r="K68" s="147"/>
      <c r="L68" s="147"/>
      <c r="M68" s="147"/>
      <c r="N68" s="189" t="s">
        <v>329</v>
      </c>
      <c r="O68" s="190">
        <v>6</v>
      </c>
      <c r="P68" s="190" t="s">
        <v>218</v>
      </c>
      <c r="Q68" s="190" t="s">
        <v>218</v>
      </c>
      <c r="R68" s="190" t="s">
        <v>218</v>
      </c>
      <c r="S68" s="190"/>
      <c r="T68" s="97"/>
      <c r="U68" s="97"/>
      <c r="V68" s="96"/>
      <c r="W68" s="96"/>
    </row>
    <row r="69" spans="1:23" ht="14.25" x14ac:dyDescent="0.2">
      <c r="A69" s="144"/>
      <c r="B69" s="144"/>
      <c r="C69" s="144"/>
      <c r="D69" s="144"/>
      <c r="E69" s="144"/>
      <c r="F69" s="87"/>
      <c r="G69" s="87"/>
      <c r="H69" s="87"/>
      <c r="I69" s="87"/>
      <c r="K69" s="147"/>
      <c r="L69" s="147"/>
      <c r="M69" s="147"/>
      <c r="N69" s="189" t="s">
        <v>330</v>
      </c>
      <c r="O69" s="190">
        <v>4</v>
      </c>
      <c r="P69" s="190" t="s">
        <v>218</v>
      </c>
      <c r="Q69" s="190" t="s">
        <v>218</v>
      </c>
      <c r="R69" s="190" t="s">
        <v>218</v>
      </c>
      <c r="S69" s="190"/>
      <c r="T69" s="97"/>
      <c r="U69" s="97"/>
      <c r="V69" s="96"/>
      <c r="W69" s="96"/>
    </row>
    <row r="70" spans="1:23" ht="14.25" x14ac:dyDescent="0.2">
      <c r="A70" s="144"/>
      <c r="B70" s="144"/>
      <c r="C70" s="144"/>
      <c r="D70" s="144"/>
      <c r="E70" s="144"/>
      <c r="F70" s="87"/>
      <c r="G70" s="87"/>
      <c r="H70" s="87"/>
      <c r="I70" s="87"/>
      <c r="K70" s="147"/>
      <c r="L70" s="147"/>
      <c r="M70" s="147"/>
      <c r="N70" s="189" t="s">
        <v>331</v>
      </c>
      <c r="O70" s="190">
        <v>8</v>
      </c>
      <c r="P70" s="190" t="s">
        <v>218</v>
      </c>
      <c r="Q70" s="190" t="s">
        <v>218</v>
      </c>
      <c r="R70" s="190" t="s">
        <v>218</v>
      </c>
      <c r="S70" s="190"/>
      <c r="T70" s="97"/>
      <c r="U70" s="97"/>
      <c r="V70" s="96"/>
      <c r="W70" s="96"/>
    </row>
    <row r="71" spans="1:23" ht="14.25" x14ac:dyDescent="0.2">
      <c r="A71" s="144"/>
      <c r="B71" s="144"/>
      <c r="C71" s="144"/>
      <c r="D71" s="144"/>
      <c r="E71" s="144"/>
      <c r="F71" s="87"/>
      <c r="G71" s="87"/>
      <c r="H71" s="87"/>
      <c r="I71" s="87"/>
      <c r="K71" s="147"/>
      <c r="L71" s="147"/>
      <c r="M71" s="147"/>
      <c r="N71" s="189" t="s">
        <v>332</v>
      </c>
      <c r="O71" s="190">
        <v>8</v>
      </c>
      <c r="P71" s="190" t="s">
        <v>218</v>
      </c>
      <c r="Q71" s="190" t="s">
        <v>218</v>
      </c>
      <c r="R71" s="190" t="s">
        <v>218</v>
      </c>
      <c r="S71" s="190"/>
      <c r="T71" s="97"/>
      <c r="U71" s="97"/>
      <c r="V71" s="96"/>
      <c r="W71" s="96"/>
    </row>
    <row r="72" spans="1:23" ht="14.25" x14ac:dyDescent="0.2">
      <c r="A72" s="144"/>
      <c r="B72" s="144"/>
      <c r="C72" s="144"/>
      <c r="D72" s="144"/>
      <c r="E72" s="144"/>
      <c r="F72" s="87"/>
      <c r="G72" s="87"/>
      <c r="H72" s="87"/>
      <c r="I72" s="87"/>
      <c r="K72" s="147"/>
      <c r="L72" s="147"/>
      <c r="M72" s="147"/>
      <c r="N72" s="189" t="s">
        <v>333</v>
      </c>
      <c r="O72" s="190">
        <v>14</v>
      </c>
      <c r="P72" s="190" t="s">
        <v>218</v>
      </c>
      <c r="Q72" s="190" t="s">
        <v>218</v>
      </c>
      <c r="R72" s="190" t="s">
        <v>218</v>
      </c>
      <c r="S72" s="190"/>
      <c r="T72" s="97"/>
      <c r="U72" s="97"/>
      <c r="V72" s="96"/>
      <c r="W72" s="96"/>
    </row>
    <row r="73" spans="1:23" ht="14.25" x14ac:dyDescent="0.2">
      <c r="A73" s="144"/>
      <c r="B73" s="144"/>
      <c r="C73" s="144"/>
      <c r="D73" s="144"/>
      <c r="E73" s="144"/>
      <c r="F73" s="87"/>
      <c r="G73" s="87"/>
      <c r="H73" s="87"/>
      <c r="I73" s="87"/>
      <c r="K73" s="147"/>
      <c r="L73" s="147"/>
      <c r="M73" s="147"/>
      <c r="N73" s="189" t="s">
        <v>334</v>
      </c>
      <c r="O73" s="190">
        <v>11</v>
      </c>
      <c r="P73" s="190" t="s">
        <v>218</v>
      </c>
      <c r="Q73" s="190" t="s">
        <v>218</v>
      </c>
      <c r="R73" s="190" t="s">
        <v>218</v>
      </c>
      <c r="S73" s="190"/>
      <c r="T73" s="97"/>
      <c r="U73" s="97"/>
      <c r="V73" s="96"/>
      <c r="W73" s="96"/>
    </row>
    <row r="74" spans="1:23" ht="14.25" x14ac:dyDescent="0.2">
      <c r="A74" s="144"/>
      <c r="B74" s="144"/>
      <c r="C74" s="144"/>
      <c r="D74" s="144"/>
      <c r="E74" s="144"/>
      <c r="F74" s="87"/>
      <c r="G74" s="87"/>
      <c r="H74" s="87"/>
      <c r="I74" s="87"/>
      <c r="K74" s="147"/>
      <c r="L74" s="147"/>
      <c r="M74" s="147"/>
      <c r="N74" s="189" t="s">
        <v>335</v>
      </c>
      <c r="O74" s="190">
        <v>9</v>
      </c>
      <c r="P74" s="190" t="s">
        <v>218</v>
      </c>
      <c r="Q74" s="190" t="s">
        <v>218</v>
      </c>
      <c r="R74" s="190" t="s">
        <v>218</v>
      </c>
      <c r="S74" s="190"/>
      <c r="T74" s="97"/>
      <c r="U74" s="97"/>
      <c r="V74" s="96"/>
      <c r="W74" s="96"/>
    </row>
    <row r="75" spans="1:23" ht="14.25" x14ac:dyDescent="0.2">
      <c r="A75" s="144"/>
      <c r="B75" s="144"/>
      <c r="C75" s="144"/>
      <c r="D75" s="144"/>
      <c r="E75" s="144"/>
      <c r="F75" s="87"/>
      <c r="G75" s="87"/>
      <c r="H75" s="87"/>
      <c r="I75" s="87"/>
      <c r="K75" s="147"/>
      <c r="L75" s="147"/>
      <c r="M75" s="147"/>
      <c r="N75" s="189" t="s">
        <v>336</v>
      </c>
      <c r="O75" s="190">
        <v>9</v>
      </c>
      <c r="P75" s="190" t="s">
        <v>218</v>
      </c>
      <c r="Q75" s="190" t="s">
        <v>218</v>
      </c>
      <c r="R75" s="190" t="s">
        <v>218</v>
      </c>
      <c r="S75" s="190"/>
      <c r="T75" s="97"/>
      <c r="U75" s="97"/>
      <c r="V75" s="96"/>
      <c r="W75" s="96"/>
    </row>
    <row r="76" spans="1:23" ht="14.25" x14ac:dyDescent="0.2">
      <c r="A76" s="144"/>
      <c r="B76" s="144"/>
      <c r="C76" s="144"/>
      <c r="D76" s="144"/>
      <c r="E76" s="144"/>
      <c r="F76" s="87"/>
      <c r="G76" s="87"/>
      <c r="H76" s="87"/>
      <c r="I76" s="87"/>
      <c r="K76" s="147"/>
      <c r="L76" s="147"/>
      <c r="M76" s="147"/>
      <c r="N76" s="189" t="s">
        <v>337</v>
      </c>
      <c r="O76" s="190">
        <v>13</v>
      </c>
      <c r="P76" s="190" t="s">
        <v>218</v>
      </c>
      <c r="Q76" s="190" t="s">
        <v>218</v>
      </c>
      <c r="R76" s="190" t="s">
        <v>218</v>
      </c>
      <c r="S76" s="190"/>
      <c r="T76" s="97"/>
      <c r="U76" s="97"/>
      <c r="V76" s="96"/>
      <c r="W76" s="96"/>
    </row>
    <row r="77" spans="1:23" ht="14.25" x14ac:dyDescent="0.2">
      <c r="A77" s="144"/>
      <c r="B77" s="144"/>
      <c r="C77" s="144"/>
      <c r="D77" s="144"/>
      <c r="E77" s="144"/>
      <c r="F77" s="87"/>
      <c r="G77" s="87"/>
      <c r="H77" s="87"/>
      <c r="I77" s="87"/>
      <c r="K77" s="147"/>
      <c r="L77" s="147"/>
      <c r="M77" s="147"/>
      <c r="N77" s="189" t="s">
        <v>338</v>
      </c>
      <c r="O77" s="190">
        <v>10</v>
      </c>
      <c r="P77" s="190" t="s">
        <v>218</v>
      </c>
      <c r="Q77" s="190" t="s">
        <v>218</v>
      </c>
      <c r="R77" s="190" t="s">
        <v>218</v>
      </c>
      <c r="S77" s="190"/>
      <c r="T77" s="97"/>
      <c r="U77" s="97"/>
      <c r="V77" s="96"/>
      <c r="W77" s="96"/>
    </row>
    <row r="78" spans="1:23" ht="14.25" x14ac:dyDescent="0.2">
      <c r="A78" s="144"/>
      <c r="B78" s="144"/>
      <c r="C78" s="144"/>
      <c r="D78" s="144"/>
      <c r="E78" s="144"/>
      <c r="F78" s="87"/>
      <c r="G78" s="87"/>
      <c r="H78" s="87"/>
      <c r="I78" s="87"/>
      <c r="K78" s="147"/>
      <c r="L78" s="147"/>
      <c r="M78" s="147"/>
      <c r="N78" s="189" t="s">
        <v>339</v>
      </c>
      <c r="O78" s="190">
        <v>8</v>
      </c>
      <c r="P78" s="190" t="s">
        <v>218</v>
      </c>
      <c r="Q78" s="190" t="s">
        <v>218</v>
      </c>
      <c r="R78" s="190" t="s">
        <v>218</v>
      </c>
      <c r="S78" s="190"/>
      <c r="T78" s="97"/>
      <c r="U78" s="97"/>
      <c r="V78" s="96"/>
      <c r="W78" s="96"/>
    </row>
    <row r="79" spans="1:23" ht="14.25" x14ac:dyDescent="0.2">
      <c r="A79" s="144"/>
      <c r="B79" s="144"/>
      <c r="C79" s="144"/>
      <c r="D79" s="144"/>
      <c r="E79" s="144"/>
      <c r="F79" s="87"/>
      <c r="G79" s="87"/>
      <c r="H79" s="87"/>
      <c r="I79" s="87"/>
      <c r="K79" s="147"/>
      <c r="L79" s="147"/>
      <c r="M79" s="147"/>
      <c r="N79" s="189" t="s">
        <v>340</v>
      </c>
      <c r="O79" s="190">
        <v>9</v>
      </c>
      <c r="P79" s="190" t="s">
        <v>218</v>
      </c>
      <c r="Q79" s="190" t="s">
        <v>218</v>
      </c>
      <c r="R79" s="190" t="s">
        <v>218</v>
      </c>
      <c r="S79" s="190"/>
      <c r="T79" s="97"/>
      <c r="U79" s="97"/>
      <c r="V79" s="96"/>
      <c r="W79" s="96"/>
    </row>
    <row r="80" spans="1:23" ht="14.25" x14ac:dyDescent="0.2">
      <c r="A80" s="144"/>
      <c r="B80" s="144"/>
      <c r="C80" s="144"/>
      <c r="D80" s="144"/>
      <c r="E80" s="144"/>
      <c r="F80" s="87"/>
      <c r="G80" s="87"/>
      <c r="H80" s="87"/>
      <c r="I80" s="87"/>
      <c r="K80" s="147"/>
      <c r="L80" s="147"/>
      <c r="M80" s="147"/>
      <c r="N80" s="189" t="s">
        <v>341</v>
      </c>
      <c r="O80" s="190">
        <v>7</v>
      </c>
      <c r="P80" s="190" t="s">
        <v>218</v>
      </c>
      <c r="Q80" s="190" t="s">
        <v>218</v>
      </c>
      <c r="R80" s="190" t="s">
        <v>218</v>
      </c>
      <c r="S80" s="190"/>
      <c r="T80" s="97"/>
      <c r="U80" s="97"/>
      <c r="V80" s="96"/>
      <c r="W80" s="96"/>
    </row>
    <row r="81" spans="1:23" ht="14.25" x14ac:dyDescent="0.2">
      <c r="A81" s="144"/>
      <c r="B81" s="144"/>
      <c r="C81" s="144"/>
      <c r="D81" s="144"/>
      <c r="E81" s="144"/>
      <c r="F81" s="87"/>
      <c r="G81" s="87"/>
      <c r="H81" s="87"/>
      <c r="I81" s="87"/>
      <c r="K81" s="147"/>
      <c r="L81" s="147"/>
      <c r="M81" s="147"/>
      <c r="N81" s="189" t="s">
        <v>342</v>
      </c>
      <c r="O81" s="190">
        <v>7</v>
      </c>
      <c r="P81" s="190">
        <v>2018</v>
      </c>
      <c r="Q81" s="190">
        <v>12</v>
      </c>
      <c r="R81" s="190" t="s">
        <v>343</v>
      </c>
      <c r="S81" s="190"/>
      <c r="T81" s="97"/>
      <c r="U81" s="97"/>
      <c r="V81" s="96"/>
      <c r="W81" s="96"/>
    </row>
    <row r="82" spans="1:23" ht="14.25" x14ac:dyDescent="0.2">
      <c r="A82" s="144"/>
      <c r="B82" s="144"/>
      <c r="C82" s="144"/>
      <c r="D82" s="144"/>
      <c r="E82" s="144"/>
      <c r="F82" s="87"/>
      <c r="G82" s="87"/>
      <c r="H82" s="87"/>
      <c r="I82" s="87"/>
      <c r="K82" s="147"/>
      <c r="L82" s="147"/>
      <c r="M82" s="147"/>
      <c r="N82" s="189" t="s">
        <v>344</v>
      </c>
      <c r="O82" s="190">
        <v>10</v>
      </c>
      <c r="P82" s="190" t="s">
        <v>218</v>
      </c>
      <c r="Q82" s="190" t="s">
        <v>218</v>
      </c>
      <c r="R82" s="190" t="s">
        <v>218</v>
      </c>
      <c r="S82" s="190"/>
      <c r="T82" s="97"/>
      <c r="U82" s="97"/>
      <c r="V82" s="96"/>
      <c r="W82" s="96"/>
    </row>
    <row r="83" spans="1:23" ht="14.25" x14ac:dyDescent="0.2">
      <c r="A83" s="144"/>
      <c r="B83" s="144"/>
      <c r="C83" s="144"/>
      <c r="D83" s="144"/>
      <c r="E83" s="144"/>
      <c r="F83" s="87"/>
      <c r="G83" s="87"/>
      <c r="H83" s="87"/>
      <c r="I83" s="87"/>
      <c r="K83" s="147"/>
      <c r="L83" s="147"/>
      <c r="M83" s="147"/>
      <c r="N83" s="189" t="s">
        <v>345</v>
      </c>
      <c r="O83" s="190">
        <v>3</v>
      </c>
      <c r="P83" s="190" t="s">
        <v>218</v>
      </c>
      <c r="Q83" s="190" t="s">
        <v>218</v>
      </c>
      <c r="R83" s="190" t="s">
        <v>218</v>
      </c>
      <c r="S83" s="190"/>
      <c r="T83" s="97"/>
      <c r="U83" s="97"/>
      <c r="V83" s="96"/>
      <c r="W83" s="96"/>
    </row>
    <row r="84" spans="1:23" ht="14.25" x14ac:dyDescent="0.2">
      <c r="A84" s="144"/>
      <c r="B84" s="144"/>
      <c r="C84" s="144"/>
      <c r="D84" s="144"/>
      <c r="E84" s="144"/>
      <c r="F84" s="87"/>
      <c r="G84" s="87"/>
      <c r="H84" s="87"/>
      <c r="I84" s="87"/>
      <c r="K84" s="147"/>
      <c r="L84" s="147"/>
      <c r="M84" s="147"/>
      <c r="N84" s="189" t="s">
        <v>346</v>
      </c>
      <c r="O84" s="190">
        <v>6</v>
      </c>
      <c r="P84" s="190" t="s">
        <v>218</v>
      </c>
      <c r="Q84" s="190" t="s">
        <v>218</v>
      </c>
      <c r="R84" s="190" t="s">
        <v>218</v>
      </c>
      <c r="S84" s="190"/>
      <c r="T84" s="97"/>
      <c r="U84" s="97"/>
      <c r="V84" s="96"/>
      <c r="W84" s="96"/>
    </row>
    <row r="85" spans="1:23" ht="14.25" x14ac:dyDescent="0.2">
      <c r="A85" s="144"/>
      <c r="B85" s="144"/>
      <c r="C85" s="144"/>
      <c r="D85" s="144"/>
      <c r="E85" s="144"/>
      <c r="F85" s="87"/>
      <c r="G85" s="87"/>
      <c r="H85" s="87"/>
      <c r="I85" s="87"/>
      <c r="K85" s="147"/>
      <c r="L85" s="147"/>
      <c r="M85" s="147"/>
      <c r="N85" s="189" t="s">
        <v>347</v>
      </c>
      <c r="O85" s="190">
        <v>13</v>
      </c>
      <c r="P85" s="190" t="s">
        <v>218</v>
      </c>
      <c r="Q85" s="190" t="s">
        <v>218</v>
      </c>
      <c r="R85" s="190" t="s">
        <v>218</v>
      </c>
      <c r="S85" s="190"/>
      <c r="T85" s="97"/>
      <c r="U85" s="97"/>
      <c r="V85" s="96"/>
      <c r="W85" s="96"/>
    </row>
    <row r="86" spans="1:23" ht="14.25" x14ac:dyDescent="0.2">
      <c r="A86" s="144"/>
      <c r="B86" s="144"/>
      <c r="C86" s="144"/>
      <c r="D86" s="144"/>
      <c r="E86" s="144"/>
      <c r="F86" s="87"/>
      <c r="G86" s="87"/>
      <c r="H86" s="87"/>
      <c r="I86" s="87"/>
      <c r="K86" s="147"/>
      <c r="L86" s="147"/>
      <c r="M86" s="147"/>
      <c r="N86" s="189" t="s">
        <v>348</v>
      </c>
      <c r="O86" s="190">
        <v>8</v>
      </c>
      <c r="P86" s="190" t="s">
        <v>218</v>
      </c>
      <c r="Q86" s="190" t="s">
        <v>218</v>
      </c>
      <c r="R86" s="190" t="s">
        <v>218</v>
      </c>
      <c r="S86" s="190"/>
      <c r="T86" s="97"/>
      <c r="U86" s="97"/>
      <c r="V86" s="96"/>
      <c r="W86" s="96"/>
    </row>
    <row r="87" spans="1:23" ht="14.25" x14ac:dyDescent="0.2">
      <c r="A87" s="144"/>
      <c r="B87" s="144"/>
      <c r="C87" s="144"/>
      <c r="D87" s="144"/>
      <c r="E87" s="144"/>
      <c r="F87" s="87"/>
      <c r="G87" s="87"/>
      <c r="H87" s="87"/>
      <c r="I87" s="87"/>
      <c r="K87" s="147"/>
      <c r="L87" s="147"/>
      <c r="M87" s="147"/>
      <c r="N87" s="189" t="s">
        <v>349</v>
      </c>
      <c r="O87" s="190">
        <v>13</v>
      </c>
      <c r="P87" s="190" t="s">
        <v>218</v>
      </c>
      <c r="Q87" s="190" t="s">
        <v>218</v>
      </c>
      <c r="R87" s="190" t="s">
        <v>218</v>
      </c>
      <c r="S87" s="190"/>
      <c r="T87" s="97"/>
      <c r="U87" s="97"/>
      <c r="V87" s="96"/>
      <c r="W87" s="96"/>
    </row>
    <row r="88" spans="1:23" ht="14.25" x14ac:dyDescent="0.2">
      <c r="A88" s="144"/>
      <c r="B88" s="144"/>
      <c r="C88" s="144"/>
      <c r="D88" s="144"/>
      <c r="E88" s="144"/>
      <c r="F88" s="87"/>
      <c r="G88" s="87"/>
      <c r="H88" s="87"/>
      <c r="I88" s="87"/>
      <c r="K88" s="147"/>
      <c r="L88" s="147"/>
      <c r="M88" s="147"/>
      <c r="N88" s="189" t="s">
        <v>350</v>
      </c>
      <c r="O88" s="190">
        <v>5</v>
      </c>
      <c r="P88" s="190" t="s">
        <v>218</v>
      </c>
      <c r="Q88" s="190" t="s">
        <v>218</v>
      </c>
      <c r="R88" s="190" t="s">
        <v>218</v>
      </c>
      <c r="S88" s="190"/>
      <c r="T88" s="97"/>
      <c r="U88" s="97"/>
      <c r="V88" s="96"/>
      <c r="W88" s="96"/>
    </row>
    <row r="89" spans="1:23" ht="14.25" x14ac:dyDescent="0.2">
      <c r="A89" s="144"/>
      <c r="B89" s="144"/>
      <c r="C89" s="144"/>
      <c r="D89" s="144"/>
      <c r="E89" s="144"/>
      <c r="F89" s="87"/>
      <c r="G89" s="87"/>
      <c r="H89" s="87"/>
      <c r="I89" s="87"/>
      <c r="K89" s="147"/>
      <c r="L89" s="147"/>
      <c r="M89" s="147"/>
      <c r="N89" s="189" t="s">
        <v>351</v>
      </c>
      <c r="O89" s="190">
        <v>5</v>
      </c>
      <c r="P89" s="190" t="s">
        <v>218</v>
      </c>
      <c r="Q89" s="190" t="s">
        <v>218</v>
      </c>
      <c r="R89" s="190" t="s">
        <v>218</v>
      </c>
      <c r="S89" s="190"/>
      <c r="T89" s="97"/>
      <c r="U89" s="97"/>
      <c r="V89" s="96"/>
      <c r="W89" s="96"/>
    </row>
    <row r="90" spans="1:23" ht="14.25" x14ac:dyDescent="0.2">
      <c r="A90" s="144"/>
      <c r="B90" s="144"/>
      <c r="C90" s="144"/>
      <c r="D90" s="144"/>
      <c r="E90" s="144"/>
      <c r="F90" s="87"/>
      <c r="G90" s="87"/>
      <c r="H90" s="87"/>
      <c r="I90" s="87"/>
      <c r="K90" s="147"/>
      <c r="L90" s="147"/>
      <c r="M90" s="147"/>
      <c r="N90" s="189" t="s">
        <v>352</v>
      </c>
      <c r="O90" s="190">
        <v>7</v>
      </c>
      <c r="P90" s="190" t="s">
        <v>218</v>
      </c>
      <c r="Q90" s="190" t="s">
        <v>218</v>
      </c>
      <c r="R90" s="190" t="s">
        <v>218</v>
      </c>
      <c r="S90" s="190"/>
      <c r="T90" s="97"/>
      <c r="U90" s="97"/>
      <c r="V90" s="96"/>
      <c r="W90" s="96"/>
    </row>
    <row r="91" spans="1:23" ht="14.25" x14ac:dyDescent="0.2">
      <c r="A91" s="144"/>
      <c r="B91" s="144"/>
      <c r="C91" s="144"/>
      <c r="D91" s="144"/>
      <c r="E91" s="144"/>
      <c r="F91" s="87"/>
      <c r="G91" s="87"/>
      <c r="H91" s="87"/>
      <c r="I91" s="87"/>
      <c r="K91" s="147"/>
      <c r="L91" s="147"/>
      <c r="M91" s="147"/>
      <c r="N91" s="189" t="s">
        <v>353</v>
      </c>
      <c r="O91" s="190">
        <v>9</v>
      </c>
      <c r="P91" s="190" t="s">
        <v>218</v>
      </c>
      <c r="Q91" s="190" t="s">
        <v>218</v>
      </c>
      <c r="R91" s="190" t="s">
        <v>218</v>
      </c>
      <c r="S91" s="190"/>
      <c r="T91" s="97"/>
      <c r="U91" s="97"/>
      <c r="V91" s="96"/>
      <c r="W91" s="96"/>
    </row>
    <row r="92" spans="1:23" ht="14.25" x14ac:dyDescent="0.2">
      <c r="A92" s="144"/>
      <c r="B92" s="144"/>
      <c r="C92" s="144"/>
      <c r="D92" s="144"/>
      <c r="E92" s="144"/>
      <c r="F92" s="87"/>
      <c r="G92" s="87"/>
      <c r="H92" s="87"/>
      <c r="I92" s="87"/>
      <c r="K92" s="147"/>
      <c r="L92" s="147"/>
      <c r="M92" s="147"/>
      <c r="N92" s="189" t="s">
        <v>354</v>
      </c>
      <c r="O92" s="190">
        <v>13</v>
      </c>
      <c r="P92" s="190" t="s">
        <v>218</v>
      </c>
      <c r="Q92" s="190" t="s">
        <v>218</v>
      </c>
      <c r="R92" s="190" t="s">
        <v>218</v>
      </c>
      <c r="S92" s="190"/>
      <c r="T92" s="97"/>
      <c r="U92" s="97"/>
      <c r="V92" s="96"/>
      <c r="W92" s="96"/>
    </row>
    <row r="93" spans="1:23" ht="14.25" x14ac:dyDescent="0.2">
      <c r="A93" s="144"/>
      <c r="B93" s="144"/>
      <c r="C93" s="144"/>
      <c r="D93" s="144"/>
      <c r="E93" s="144"/>
      <c r="F93" s="87"/>
      <c r="G93" s="87"/>
      <c r="H93" s="87"/>
      <c r="I93" s="87"/>
      <c r="K93" s="147"/>
      <c r="L93" s="147"/>
      <c r="M93" s="147"/>
      <c r="N93" s="189" t="s">
        <v>355</v>
      </c>
      <c r="O93" s="190">
        <v>8</v>
      </c>
      <c r="P93" s="190" t="s">
        <v>218</v>
      </c>
      <c r="Q93" s="190" t="s">
        <v>218</v>
      </c>
      <c r="R93" s="190" t="s">
        <v>218</v>
      </c>
      <c r="S93" s="190"/>
      <c r="T93" s="97"/>
      <c r="U93" s="97"/>
      <c r="V93" s="96"/>
      <c r="W93" s="96"/>
    </row>
    <row r="94" spans="1:23" ht="14.25" x14ac:dyDescent="0.2">
      <c r="A94" s="144"/>
      <c r="B94" s="144"/>
      <c r="C94" s="144"/>
      <c r="D94" s="144"/>
      <c r="E94" s="144"/>
      <c r="F94" s="87"/>
      <c r="G94" s="87"/>
      <c r="H94" s="87"/>
      <c r="I94" s="87"/>
      <c r="K94" s="147"/>
      <c r="L94" s="147"/>
      <c r="M94" s="147"/>
      <c r="N94" s="189" t="s">
        <v>356</v>
      </c>
      <c r="O94" s="190">
        <v>9</v>
      </c>
      <c r="P94" s="190" t="s">
        <v>218</v>
      </c>
      <c r="Q94" s="190" t="s">
        <v>218</v>
      </c>
      <c r="R94" s="190" t="s">
        <v>218</v>
      </c>
      <c r="S94" s="190"/>
      <c r="T94" s="97"/>
      <c r="U94" s="97"/>
      <c r="V94" s="96"/>
      <c r="W94" s="96"/>
    </row>
    <row r="95" spans="1:23" ht="14.25" x14ac:dyDescent="0.2">
      <c r="A95" s="144"/>
      <c r="B95" s="144"/>
      <c r="C95" s="144"/>
      <c r="D95" s="144"/>
      <c r="E95" s="144"/>
      <c r="F95" s="87"/>
      <c r="G95" s="87"/>
      <c r="H95" s="87"/>
      <c r="I95" s="87"/>
      <c r="K95" s="147"/>
      <c r="L95" s="147"/>
      <c r="M95" s="147"/>
      <c r="N95" s="189" t="s">
        <v>357</v>
      </c>
      <c r="O95" s="190">
        <v>3</v>
      </c>
      <c r="P95" s="190" t="s">
        <v>218</v>
      </c>
      <c r="Q95" s="190" t="s">
        <v>218</v>
      </c>
      <c r="R95" s="190" t="s">
        <v>218</v>
      </c>
      <c r="S95" s="190"/>
      <c r="T95" s="97"/>
      <c r="U95" s="97"/>
      <c r="V95" s="96"/>
      <c r="W95" s="96"/>
    </row>
    <row r="96" spans="1:23" ht="14.25" x14ac:dyDescent="0.2">
      <c r="A96" s="144"/>
      <c r="B96" s="144"/>
      <c r="C96" s="144"/>
      <c r="D96" s="144"/>
      <c r="E96" s="144"/>
      <c r="F96" s="87"/>
      <c r="G96" s="87"/>
      <c r="H96" s="87"/>
      <c r="I96" s="87"/>
      <c r="K96" s="147"/>
      <c r="L96" s="147"/>
      <c r="M96" s="147"/>
      <c r="N96" s="189" t="s">
        <v>358</v>
      </c>
      <c r="O96" s="190">
        <v>10</v>
      </c>
      <c r="P96" s="190" t="s">
        <v>218</v>
      </c>
      <c r="Q96" s="190" t="s">
        <v>218</v>
      </c>
      <c r="R96" s="190" t="s">
        <v>218</v>
      </c>
      <c r="S96" s="190"/>
      <c r="T96" s="97"/>
      <c r="U96" s="97"/>
      <c r="V96" s="96"/>
      <c r="W96" s="96"/>
    </row>
    <row r="97" spans="1:23" ht="14.25" x14ac:dyDescent="0.2">
      <c r="A97" s="144"/>
      <c r="B97" s="144"/>
      <c r="C97" s="144"/>
      <c r="D97" s="144"/>
      <c r="E97" s="144"/>
      <c r="F97" s="87"/>
      <c r="G97" s="87"/>
      <c r="H97" s="87"/>
      <c r="I97" s="87"/>
      <c r="K97" s="147"/>
      <c r="L97" s="147"/>
      <c r="M97" s="147"/>
      <c r="N97" s="189" t="s">
        <v>359</v>
      </c>
      <c r="O97" s="190">
        <v>10</v>
      </c>
      <c r="P97" s="190" t="s">
        <v>218</v>
      </c>
      <c r="Q97" s="190" t="s">
        <v>218</v>
      </c>
      <c r="R97" s="190" t="s">
        <v>218</v>
      </c>
      <c r="S97" s="190"/>
      <c r="T97" s="97"/>
      <c r="U97" s="97"/>
      <c r="V97" s="96"/>
      <c r="W97" s="96"/>
    </row>
    <row r="98" spans="1:23" ht="14.25" x14ac:dyDescent="0.2">
      <c r="A98" s="144"/>
      <c r="B98" s="144"/>
      <c r="C98" s="144"/>
      <c r="D98" s="144"/>
      <c r="E98" s="144"/>
      <c r="F98" s="87"/>
      <c r="G98" s="87"/>
      <c r="H98" s="87"/>
      <c r="I98" s="87"/>
      <c r="K98" s="147"/>
      <c r="L98" s="147"/>
      <c r="M98" s="147"/>
      <c r="N98" s="189" t="s">
        <v>360</v>
      </c>
      <c r="O98" s="190">
        <v>10</v>
      </c>
      <c r="P98" s="190" t="s">
        <v>218</v>
      </c>
      <c r="Q98" s="190" t="s">
        <v>218</v>
      </c>
      <c r="R98" s="190" t="s">
        <v>218</v>
      </c>
      <c r="S98" s="190"/>
      <c r="T98" s="97"/>
      <c r="U98" s="97"/>
      <c r="V98" s="96"/>
      <c r="W98" s="96"/>
    </row>
    <row r="99" spans="1:23" ht="14.25" x14ac:dyDescent="0.2">
      <c r="A99" s="144"/>
      <c r="B99" s="144"/>
      <c r="C99" s="144"/>
      <c r="D99" s="144"/>
      <c r="E99" s="144"/>
      <c r="F99" s="87"/>
      <c r="G99" s="87"/>
      <c r="H99" s="87"/>
      <c r="I99" s="87"/>
      <c r="K99" s="147"/>
      <c r="L99" s="147"/>
      <c r="M99" s="147"/>
      <c r="N99" s="189" t="s">
        <v>361</v>
      </c>
      <c r="O99" s="190">
        <v>14</v>
      </c>
      <c r="P99" s="190" t="s">
        <v>218</v>
      </c>
      <c r="Q99" s="190" t="s">
        <v>218</v>
      </c>
      <c r="R99" s="190" t="s">
        <v>218</v>
      </c>
      <c r="S99" s="190"/>
      <c r="T99" s="97"/>
      <c r="U99" s="97"/>
      <c r="V99" s="96"/>
      <c r="W99" s="96"/>
    </row>
    <row r="100" spans="1:23" ht="14.25" x14ac:dyDescent="0.2">
      <c r="A100" s="144"/>
      <c r="B100" s="144"/>
      <c r="C100" s="144"/>
      <c r="D100" s="144"/>
      <c r="E100" s="144"/>
      <c r="F100" s="87"/>
      <c r="G100" s="87"/>
      <c r="H100" s="87"/>
      <c r="I100" s="87"/>
      <c r="K100" s="147"/>
      <c r="L100" s="147"/>
      <c r="M100" s="147"/>
      <c r="N100" s="189" t="s">
        <v>362</v>
      </c>
      <c r="O100" s="190">
        <v>9</v>
      </c>
      <c r="P100" s="190" t="s">
        <v>218</v>
      </c>
      <c r="Q100" s="190" t="s">
        <v>218</v>
      </c>
      <c r="R100" s="190" t="s">
        <v>218</v>
      </c>
      <c r="S100" s="190"/>
      <c r="T100" s="97"/>
      <c r="U100" s="97"/>
      <c r="V100" s="96"/>
      <c r="W100" s="96"/>
    </row>
    <row r="101" spans="1:23" ht="14.25" x14ac:dyDescent="0.2">
      <c r="A101" s="144"/>
      <c r="B101" s="144"/>
      <c r="C101" s="144"/>
      <c r="D101" s="144"/>
      <c r="E101" s="144"/>
      <c r="F101" s="87"/>
      <c r="G101" s="87"/>
      <c r="H101" s="87"/>
      <c r="I101" s="87"/>
      <c r="K101" s="147"/>
      <c r="L101" s="147"/>
      <c r="M101" s="147"/>
      <c r="N101" s="189" t="s">
        <v>363</v>
      </c>
      <c r="O101" s="190">
        <v>15</v>
      </c>
      <c r="P101" s="190" t="s">
        <v>218</v>
      </c>
      <c r="Q101" s="190" t="s">
        <v>218</v>
      </c>
      <c r="R101" s="190" t="s">
        <v>218</v>
      </c>
      <c r="S101" s="190"/>
      <c r="T101" s="97"/>
      <c r="U101" s="97"/>
      <c r="V101" s="96"/>
      <c r="W101" s="96"/>
    </row>
    <row r="102" spans="1:23" ht="14.25" x14ac:dyDescent="0.2">
      <c r="A102" s="144"/>
      <c r="B102" s="144"/>
      <c r="C102" s="144"/>
      <c r="D102" s="144"/>
      <c r="E102" s="144"/>
      <c r="F102" s="87"/>
      <c r="G102" s="87"/>
      <c r="H102" s="87"/>
      <c r="I102" s="87"/>
      <c r="K102" s="147"/>
      <c r="L102" s="147"/>
      <c r="M102" s="147"/>
      <c r="N102" s="189" t="s">
        <v>364</v>
      </c>
      <c r="O102" s="190">
        <v>9</v>
      </c>
      <c r="P102" s="190" t="s">
        <v>218</v>
      </c>
      <c r="Q102" s="190" t="s">
        <v>218</v>
      </c>
      <c r="R102" s="190" t="s">
        <v>218</v>
      </c>
      <c r="S102" s="190"/>
      <c r="T102" s="97"/>
      <c r="U102" s="97"/>
      <c r="V102" s="96"/>
      <c r="W102" s="96"/>
    </row>
    <row r="103" spans="1:23" ht="14.25" x14ac:dyDescent="0.2">
      <c r="A103" s="144"/>
      <c r="B103" s="144"/>
      <c r="C103" s="144"/>
      <c r="D103" s="144"/>
      <c r="E103" s="144"/>
      <c r="F103" s="87"/>
      <c r="G103" s="87"/>
      <c r="H103" s="87"/>
      <c r="I103" s="87"/>
      <c r="K103" s="147"/>
      <c r="L103" s="147"/>
      <c r="M103" s="147"/>
      <c r="N103" s="189" t="s">
        <v>365</v>
      </c>
      <c r="O103" s="190">
        <v>6</v>
      </c>
      <c r="P103" s="190" t="s">
        <v>218</v>
      </c>
      <c r="Q103" s="190" t="s">
        <v>218</v>
      </c>
      <c r="R103" s="190" t="s">
        <v>218</v>
      </c>
      <c r="S103" s="190"/>
      <c r="T103" s="97"/>
      <c r="U103" s="97"/>
      <c r="V103" s="96"/>
      <c r="W103" s="96"/>
    </row>
    <row r="104" spans="1:23" ht="14.25" x14ac:dyDescent="0.2">
      <c r="A104" s="144"/>
      <c r="B104" s="144"/>
      <c r="C104" s="144"/>
      <c r="D104" s="144"/>
      <c r="E104" s="144"/>
      <c r="F104" s="87"/>
      <c r="G104" s="87"/>
      <c r="H104" s="87"/>
      <c r="I104" s="87"/>
      <c r="K104" s="147"/>
      <c r="L104" s="147"/>
      <c r="M104" s="147"/>
      <c r="N104" s="189" t="s">
        <v>366</v>
      </c>
      <c r="O104" s="190">
        <v>11</v>
      </c>
      <c r="P104" s="190" t="s">
        <v>218</v>
      </c>
      <c r="Q104" s="190" t="s">
        <v>218</v>
      </c>
      <c r="R104" s="190" t="s">
        <v>218</v>
      </c>
      <c r="S104" s="190"/>
      <c r="T104" s="97"/>
      <c r="U104" s="97"/>
      <c r="V104" s="96"/>
      <c r="W104" s="96"/>
    </row>
    <row r="105" spans="1:23" ht="14.25" x14ac:dyDescent="0.2">
      <c r="A105" s="144"/>
      <c r="B105" s="144"/>
      <c r="C105" s="144"/>
      <c r="D105" s="144"/>
      <c r="E105" s="144"/>
      <c r="F105" s="87"/>
      <c r="G105" s="87"/>
      <c r="H105" s="87"/>
      <c r="I105" s="87"/>
      <c r="K105" s="147"/>
      <c r="L105" s="147"/>
      <c r="M105" s="147"/>
      <c r="N105" s="189" t="s">
        <v>367</v>
      </c>
      <c r="O105" s="190">
        <v>5</v>
      </c>
      <c r="P105" s="190" t="s">
        <v>218</v>
      </c>
      <c r="Q105" s="190" t="s">
        <v>218</v>
      </c>
      <c r="R105" s="190" t="s">
        <v>218</v>
      </c>
      <c r="S105" s="190"/>
      <c r="T105" s="97"/>
      <c r="U105" s="97"/>
      <c r="V105" s="96"/>
      <c r="W105" s="96"/>
    </row>
    <row r="106" spans="1:23" ht="14.25" x14ac:dyDescent="0.2">
      <c r="A106" s="144"/>
      <c r="B106" s="144"/>
      <c r="C106" s="144"/>
      <c r="D106" s="144"/>
      <c r="E106" s="144"/>
      <c r="F106" s="87"/>
      <c r="G106" s="87"/>
      <c r="H106" s="87"/>
      <c r="I106" s="87"/>
      <c r="K106" s="147"/>
      <c r="L106" s="147"/>
      <c r="M106" s="147"/>
      <c r="N106" s="189" t="s">
        <v>368</v>
      </c>
      <c r="O106" s="190">
        <v>10</v>
      </c>
      <c r="P106" s="190" t="s">
        <v>218</v>
      </c>
      <c r="Q106" s="190" t="s">
        <v>218</v>
      </c>
      <c r="R106" s="190" t="s">
        <v>218</v>
      </c>
      <c r="S106" s="190"/>
      <c r="T106" s="97"/>
      <c r="U106" s="97"/>
      <c r="V106" s="96"/>
      <c r="W106" s="96"/>
    </row>
    <row r="107" spans="1:23" ht="14.25" x14ac:dyDescent="0.2">
      <c r="A107" s="144"/>
      <c r="B107" s="144"/>
      <c r="C107" s="144"/>
      <c r="D107" s="144"/>
      <c r="E107" s="144"/>
      <c r="F107" s="87"/>
      <c r="G107" s="87"/>
      <c r="H107" s="87"/>
      <c r="I107" s="87"/>
      <c r="K107" s="147"/>
      <c r="L107" s="147"/>
      <c r="M107" s="147"/>
      <c r="N107" s="189" t="s">
        <v>369</v>
      </c>
      <c r="O107" s="190">
        <v>7</v>
      </c>
      <c r="P107" s="190" t="s">
        <v>218</v>
      </c>
      <c r="Q107" s="190" t="s">
        <v>218</v>
      </c>
      <c r="R107" s="190" t="s">
        <v>218</v>
      </c>
      <c r="S107" s="190"/>
      <c r="T107" s="97"/>
      <c r="U107" s="97"/>
      <c r="V107" s="96"/>
      <c r="W107" s="96"/>
    </row>
    <row r="108" spans="1:23" ht="14.25" x14ac:dyDescent="0.2">
      <c r="A108" s="144"/>
      <c r="B108" s="144"/>
      <c r="C108" s="144"/>
      <c r="D108" s="144"/>
      <c r="E108" s="144"/>
      <c r="F108" s="87"/>
      <c r="G108" s="87"/>
      <c r="H108" s="87"/>
      <c r="I108" s="87"/>
      <c r="K108" s="147"/>
      <c r="L108" s="147"/>
      <c r="M108" s="147"/>
      <c r="N108" s="189" t="s">
        <v>370</v>
      </c>
      <c r="O108" s="190">
        <v>8</v>
      </c>
      <c r="P108" s="190" t="s">
        <v>218</v>
      </c>
      <c r="Q108" s="190" t="s">
        <v>218</v>
      </c>
      <c r="R108" s="190" t="s">
        <v>218</v>
      </c>
      <c r="S108" s="190"/>
      <c r="T108" s="97"/>
      <c r="U108" s="97"/>
      <c r="V108" s="96"/>
      <c r="W108" s="96"/>
    </row>
    <row r="109" spans="1:23" ht="14.25" x14ac:dyDescent="0.2">
      <c r="A109" s="144"/>
      <c r="B109" s="144"/>
      <c r="C109" s="144"/>
      <c r="D109" s="144"/>
      <c r="E109" s="144"/>
      <c r="F109" s="87"/>
      <c r="G109" s="87"/>
      <c r="H109" s="87"/>
      <c r="I109" s="87"/>
      <c r="K109" s="147"/>
      <c r="L109" s="147"/>
      <c r="M109" s="147"/>
      <c r="N109" s="189" t="s">
        <v>371</v>
      </c>
      <c r="O109" s="190">
        <v>8</v>
      </c>
      <c r="P109" s="190" t="s">
        <v>218</v>
      </c>
      <c r="Q109" s="190" t="s">
        <v>218</v>
      </c>
      <c r="R109" s="190" t="s">
        <v>218</v>
      </c>
      <c r="S109" s="190"/>
      <c r="T109" s="97"/>
      <c r="U109" s="97"/>
      <c r="V109" s="96"/>
      <c r="W109" s="96"/>
    </row>
    <row r="110" spans="1:23" ht="14.25" x14ac:dyDescent="0.2">
      <c r="A110" s="144"/>
      <c r="B110" s="144"/>
      <c r="C110" s="144"/>
      <c r="D110" s="144"/>
      <c r="E110" s="144"/>
      <c r="F110" s="87"/>
      <c r="G110" s="87"/>
      <c r="H110" s="87"/>
      <c r="I110" s="87"/>
      <c r="K110" s="147"/>
      <c r="L110" s="147"/>
      <c r="M110" s="147"/>
      <c r="N110" s="189" t="s">
        <v>372</v>
      </c>
      <c r="O110" s="190">
        <v>1</v>
      </c>
      <c r="P110" s="190" t="s">
        <v>218</v>
      </c>
      <c r="Q110" s="190" t="s">
        <v>218</v>
      </c>
      <c r="R110" s="190" t="s">
        <v>218</v>
      </c>
      <c r="S110" s="190"/>
      <c r="T110" s="97"/>
      <c r="U110" s="97"/>
      <c r="V110" s="96"/>
      <c r="W110" s="96"/>
    </row>
    <row r="111" spans="1:23" ht="14.25" x14ac:dyDescent="0.2">
      <c r="A111" s="144"/>
      <c r="B111" s="144"/>
      <c r="C111" s="144"/>
      <c r="D111" s="144"/>
      <c r="E111" s="144"/>
      <c r="F111" s="87"/>
      <c r="G111" s="87"/>
      <c r="H111" s="87"/>
      <c r="I111" s="87"/>
      <c r="K111" s="147"/>
      <c r="L111" s="147"/>
      <c r="M111" s="147"/>
      <c r="N111" s="189" t="s">
        <v>373</v>
      </c>
      <c r="O111" s="190">
        <v>3</v>
      </c>
      <c r="P111" s="190" t="s">
        <v>218</v>
      </c>
      <c r="Q111" s="190" t="s">
        <v>218</v>
      </c>
      <c r="R111" s="190" t="s">
        <v>218</v>
      </c>
      <c r="S111" s="190"/>
      <c r="T111" s="97"/>
      <c r="U111" s="97"/>
      <c r="V111" s="96"/>
      <c r="W111" s="96"/>
    </row>
    <row r="112" spans="1:23" ht="14.25" x14ac:dyDescent="0.2">
      <c r="A112" s="144"/>
      <c r="B112" s="144"/>
      <c r="C112" s="144"/>
      <c r="D112" s="144"/>
      <c r="E112" s="144"/>
      <c r="F112" s="87"/>
      <c r="G112" s="87"/>
      <c r="H112" s="87"/>
      <c r="I112" s="87"/>
      <c r="K112" s="147"/>
      <c r="L112" s="147"/>
      <c r="M112" s="147"/>
      <c r="N112" s="189" t="s">
        <v>374</v>
      </c>
      <c r="O112" s="190">
        <v>13</v>
      </c>
      <c r="P112" s="190" t="s">
        <v>218</v>
      </c>
      <c r="Q112" s="190" t="s">
        <v>218</v>
      </c>
      <c r="R112" s="190" t="s">
        <v>218</v>
      </c>
      <c r="S112" s="190"/>
      <c r="T112" s="97"/>
      <c r="U112" s="97"/>
      <c r="V112" s="96"/>
      <c r="W112" s="96"/>
    </row>
    <row r="113" spans="1:23" ht="14.25" x14ac:dyDescent="0.2">
      <c r="A113" s="144"/>
      <c r="B113" s="144"/>
      <c r="C113" s="144"/>
      <c r="D113" s="144"/>
      <c r="E113" s="144"/>
      <c r="F113" s="87"/>
      <c r="G113" s="87"/>
      <c r="H113" s="87"/>
      <c r="I113" s="87"/>
      <c r="K113" s="147"/>
      <c r="L113" s="147"/>
      <c r="M113" s="147"/>
      <c r="N113" s="189" t="s">
        <v>375</v>
      </c>
      <c r="O113" s="190">
        <v>4</v>
      </c>
      <c r="P113" s="190" t="s">
        <v>218</v>
      </c>
      <c r="Q113" s="190" t="s">
        <v>218</v>
      </c>
      <c r="R113" s="190" t="s">
        <v>218</v>
      </c>
      <c r="S113" s="190"/>
      <c r="T113" s="97"/>
      <c r="U113" s="97"/>
      <c r="V113" s="96"/>
      <c r="W113" s="96"/>
    </row>
    <row r="114" spans="1:23" ht="14.25" x14ac:dyDescent="0.2">
      <c r="A114" s="144"/>
      <c r="B114" s="144"/>
      <c r="C114" s="144"/>
      <c r="D114" s="144"/>
      <c r="E114" s="144"/>
      <c r="F114" s="87"/>
      <c r="G114" s="87"/>
      <c r="H114" s="87"/>
      <c r="I114" s="87"/>
      <c r="K114" s="147"/>
      <c r="L114" s="147"/>
      <c r="M114" s="147"/>
      <c r="N114" s="189" t="s">
        <v>376</v>
      </c>
      <c r="O114" s="190">
        <v>13</v>
      </c>
      <c r="P114" s="190" t="s">
        <v>218</v>
      </c>
      <c r="Q114" s="190" t="s">
        <v>218</v>
      </c>
      <c r="R114" s="190" t="s">
        <v>218</v>
      </c>
      <c r="S114" s="190"/>
      <c r="T114" s="97"/>
      <c r="U114" s="97"/>
      <c r="V114" s="96"/>
      <c r="W114" s="96"/>
    </row>
    <row r="115" spans="1:23" ht="14.25" x14ac:dyDescent="0.2">
      <c r="A115" s="144"/>
      <c r="B115" s="144"/>
      <c r="C115" s="144"/>
      <c r="D115" s="144"/>
      <c r="E115" s="144"/>
      <c r="F115" s="87"/>
      <c r="G115" s="87"/>
      <c r="H115" s="87"/>
      <c r="I115" s="87"/>
      <c r="K115" s="147"/>
      <c r="L115" s="147"/>
      <c r="M115" s="147"/>
      <c r="N115" s="189" t="s">
        <v>377</v>
      </c>
      <c r="O115" s="190">
        <v>1</v>
      </c>
      <c r="P115" s="190" t="s">
        <v>218</v>
      </c>
      <c r="Q115" s="190" t="s">
        <v>218</v>
      </c>
      <c r="R115" s="190" t="s">
        <v>218</v>
      </c>
      <c r="S115" s="190"/>
      <c r="T115" s="97"/>
      <c r="U115" s="97"/>
      <c r="V115" s="96"/>
      <c r="W115" s="96"/>
    </row>
    <row r="116" spans="1:23" ht="14.25" x14ac:dyDescent="0.2">
      <c r="A116" s="144"/>
      <c r="B116" s="144"/>
      <c r="C116" s="144"/>
      <c r="D116" s="144"/>
      <c r="E116" s="144"/>
      <c r="F116" s="87"/>
      <c r="G116" s="87"/>
      <c r="H116" s="87"/>
      <c r="I116" s="87"/>
      <c r="K116" s="147"/>
      <c r="L116" s="147"/>
      <c r="M116" s="147"/>
      <c r="N116" s="189" t="s">
        <v>378</v>
      </c>
      <c r="O116" s="190">
        <v>13</v>
      </c>
      <c r="P116" s="190" t="s">
        <v>218</v>
      </c>
      <c r="Q116" s="190" t="s">
        <v>218</v>
      </c>
      <c r="R116" s="190" t="s">
        <v>218</v>
      </c>
      <c r="S116" s="190"/>
      <c r="T116" s="97"/>
      <c r="U116" s="97"/>
      <c r="V116" s="96"/>
      <c r="W116" s="96"/>
    </row>
    <row r="117" spans="1:23" ht="14.25" x14ac:dyDescent="0.2">
      <c r="A117" s="144"/>
      <c r="B117" s="144"/>
      <c r="C117" s="144"/>
      <c r="D117" s="144"/>
      <c r="E117" s="144"/>
      <c r="F117" s="87"/>
      <c r="G117" s="87"/>
      <c r="H117" s="87"/>
      <c r="I117" s="87"/>
      <c r="K117" s="147"/>
      <c r="L117" s="147"/>
      <c r="M117" s="147"/>
      <c r="N117" s="189" t="s">
        <v>379</v>
      </c>
      <c r="O117" s="190">
        <v>5</v>
      </c>
      <c r="P117" s="190" t="s">
        <v>218</v>
      </c>
      <c r="Q117" s="190" t="s">
        <v>218</v>
      </c>
      <c r="R117" s="190" t="s">
        <v>218</v>
      </c>
      <c r="S117" s="190"/>
      <c r="T117" s="97"/>
      <c r="U117" s="97"/>
      <c r="V117" s="96"/>
      <c r="W117" s="96"/>
    </row>
    <row r="118" spans="1:23" ht="14.25" x14ac:dyDescent="0.2">
      <c r="A118" s="144"/>
      <c r="B118" s="144"/>
      <c r="C118" s="144"/>
      <c r="D118" s="144"/>
      <c r="E118" s="144"/>
      <c r="F118" s="87"/>
      <c r="G118" s="87"/>
      <c r="H118" s="87"/>
      <c r="I118" s="87"/>
      <c r="K118" s="147"/>
      <c r="L118" s="147"/>
      <c r="M118" s="147"/>
      <c r="N118" s="189" t="s">
        <v>380</v>
      </c>
      <c r="O118" s="190">
        <v>5</v>
      </c>
      <c r="P118" s="190" t="s">
        <v>218</v>
      </c>
      <c r="Q118" s="190" t="s">
        <v>218</v>
      </c>
      <c r="R118" s="190" t="s">
        <v>218</v>
      </c>
      <c r="S118" s="190"/>
      <c r="T118" s="97"/>
      <c r="U118" s="97"/>
      <c r="V118" s="96"/>
      <c r="W118" s="96"/>
    </row>
    <row r="119" spans="1:23" ht="14.25" x14ac:dyDescent="0.2">
      <c r="A119" s="144"/>
      <c r="B119" s="144"/>
      <c r="C119" s="144"/>
      <c r="D119" s="144"/>
      <c r="E119" s="144"/>
      <c r="F119" s="87"/>
      <c r="G119" s="87"/>
      <c r="H119" s="87"/>
      <c r="I119" s="87"/>
      <c r="K119" s="147"/>
      <c r="L119" s="147"/>
      <c r="M119" s="147"/>
      <c r="N119" s="189" t="s">
        <v>381</v>
      </c>
      <c r="O119" s="190">
        <v>13</v>
      </c>
      <c r="P119" s="190" t="s">
        <v>218</v>
      </c>
      <c r="Q119" s="190" t="s">
        <v>218</v>
      </c>
      <c r="R119" s="190" t="s">
        <v>218</v>
      </c>
      <c r="S119" s="190"/>
      <c r="T119" s="97"/>
      <c r="U119" s="97"/>
      <c r="V119" s="96"/>
      <c r="W119" s="96"/>
    </row>
    <row r="120" spans="1:23" ht="14.25" x14ac:dyDescent="0.2">
      <c r="A120" s="144"/>
      <c r="B120" s="144"/>
      <c r="C120" s="144"/>
      <c r="D120" s="144"/>
      <c r="E120" s="144"/>
      <c r="F120" s="87"/>
      <c r="G120" s="87"/>
      <c r="H120" s="87"/>
      <c r="I120" s="87"/>
      <c r="K120" s="147"/>
      <c r="L120" s="147"/>
      <c r="M120" s="147"/>
      <c r="N120" s="189" t="s">
        <v>382</v>
      </c>
      <c r="O120" s="190">
        <v>5</v>
      </c>
      <c r="P120" s="190" t="s">
        <v>218</v>
      </c>
      <c r="Q120" s="190" t="s">
        <v>218</v>
      </c>
      <c r="R120" s="190" t="s">
        <v>218</v>
      </c>
      <c r="S120" s="190"/>
      <c r="T120" s="97"/>
      <c r="U120" s="97"/>
      <c r="V120" s="96"/>
      <c r="W120" s="96"/>
    </row>
    <row r="121" spans="1:23" ht="14.25" x14ac:dyDescent="0.2">
      <c r="A121" s="144"/>
      <c r="B121" s="144"/>
      <c r="C121" s="144"/>
      <c r="D121" s="144"/>
      <c r="E121" s="144"/>
      <c r="F121" s="87"/>
      <c r="G121" s="87"/>
      <c r="H121" s="87"/>
      <c r="I121" s="87"/>
      <c r="K121" s="147"/>
      <c r="L121" s="147"/>
      <c r="M121" s="147"/>
      <c r="N121" s="191" t="s">
        <v>383</v>
      </c>
      <c r="O121" s="190">
        <v>6</v>
      </c>
      <c r="P121" s="190" t="s">
        <v>218</v>
      </c>
      <c r="Q121" s="190" t="s">
        <v>218</v>
      </c>
      <c r="R121" s="190" t="s">
        <v>218</v>
      </c>
      <c r="S121" s="190"/>
      <c r="T121" s="97"/>
      <c r="U121" s="97"/>
      <c r="V121" s="96"/>
      <c r="W121" s="96"/>
    </row>
    <row r="122" spans="1:23" ht="14.25" x14ac:dyDescent="0.2">
      <c r="A122" s="144"/>
      <c r="B122" s="144"/>
      <c r="C122" s="144"/>
      <c r="D122" s="144"/>
      <c r="E122" s="144"/>
      <c r="F122" s="87"/>
      <c r="G122" s="87"/>
      <c r="H122" s="87"/>
      <c r="I122" s="87"/>
      <c r="K122" s="147"/>
      <c r="L122" s="147"/>
      <c r="M122" s="147"/>
      <c r="N122" s="189" t="s">
        <v>384</v>
      </c>
      <c r="O122" s="190">
        <v>13</v>
      </c>
      <c r="P122" s="190" t="s">
        <v>218</v>
      </c>
      <c r="Q122" s="190" t="s">
        <v>218</v>
      </c>
      <c r="R122" s="190" t="s">
        <v>218</v>
      </c>
      <c r="S122" s="190"/>
      <c r="T122" s="97"/>
      <c r="U122" s="97"/>
      <c r="V122" s="96"/>
      <c r="W122" s="96"/>
    </row>
    <row r="123" spans="1:23" ht="14.25" x14ac:dyDescent="0.2">
      <c r="A123" s="144"/>
      <c r="B123" s="144"/>
      <c r="C123" s="144"/>
      <c r="D123" s="144"/>
      <c r="E123" s="144"/>
      <c r="F123" s="87"/>
      <c r="G123" s="87"/>
      <c r="H123" s="87"/>
      <c r="I123" s="87"/>
      <c r="K123" s="147"/>
      <c r="L123" s="147"/>
      <c r="M123" s="147"/>
      <c r="N123" s="189" t="s">
        <v>385</v>
      </c>
      <c r="O123" s="190">
        <v>13</v>
      </c>
      <c r="P123" s="190" t="s">
        <v>218</v>
      </c>
      <c r="Q123" s="190" t="s">
        <v>218</v>
      </c>
      <c r="R123" s="190" t="s">
        <v>218</v>
      </c>
      <c r="S123" s="190"/>
      <c r="T123" s="97"/>
      <c r="U123" s="97"/>
      <c r="V123" s="96"/>
      <c r="W123" s="96"/>
    </row>
    <row r="124" spans="1:23" ht="14.25" x14ac:dyDescent="0.2">
      <c r="A124" s="144"/>
      <c r="B124" s="144"/>
      <c r="C124" s="144"/>
      <c r="D124" s="144"/>
      <c r="E124" s="144"/>
      <c r="F124" s="87"/>
      <c r="G124" s="87"/>
      <c r="H124" s="87"/>
      <c r="I124" s="87"/>
      <c r="K124" s="147"/>
      <c r="L124" s="147"/>
      <c r="M124" s="147"/>
      <c r="N124" s="189" t="s">
        <v>386</v>
      </c>
      <c r="O124" s="190">
        <v>13</v>
      </c>
      <c r="P124" s="190" t="s">
        <v>218</v>
      </c>
      <c r="Q124" s="190" t="s">
        <v>218</v>
      </c>
      <c r="R124" s="190" t="s">
        <v>218</v>
      </c>
      <c r="S124" s="190"/>
      <c r="T124" s="97"/>
      <c r="U124" s="97"/>
      <c r="V124" s="96"/>
      <c r="W124" s="96"/>
    </row>
    <row r="125" spans="1:23" ht="14.25" x14ac:dyDescent="0.2">
      <c r="A125" s="144"/>
      <c r="B125" s="144"/>
      <c r="C125" s="144"/>
      <c r="D125" s="144"/>
      <c r="E125" s="144"/>
      <c r="F125" s="87"/>
      <c r="G125" s="87"/>
      <c r="H125" s="87"/>
      <c r="I125" s="87"/>
      <c r="K125" s="147"/>
      <c r="L125" s="147"/>
      <c r="M125" s="147"/>
      <c r="N125" s="189" t="s">
        <v>387</v>
      </c>
      <c r="O125" s="190">
        <v>4</v>
      </c>
      <c r="P125" s="190" t="s">
        <v>218</v>
      </c>
      <c r="Q125" s="190" t="s">
        <v>218</v>
      </c>
      <c r="R125" s="190" t="s">
        <v>218</v>
      </c>
      <c r="S125" s="190"/>
      <c r="T125" s="97"/>
      <c r="U125" s="97"/>
      <c r="V125" s="96"/>
      <c r="W125" s="96"/>
    </row>
    <row r="126" spans="1:23" ht="14.25" x14ac:dyDescent="0.2">
      <c r="A126" s="144"/>
      <c r="B126" s="144"/>
      <c r="C126" s="144"/>
      <c r="D126" s="144"/>
      <c r="E126" s="144"/>
      <c r="F126" s="87"/>
      <c r="G126" s="87"/>
      <c r="H126" s="87"/>
      <c r="I126" s="87"/>
      <c r="K126" s="147"/>
      <c r="L126" s="147"/>
      <c r="M126" s="147"/>
      <c r="N126" s="189" t="s">
        <v>388</v>
      </c>
      <c r="O126" s="190">
        <v>5</v>
      </c>
      <c r="P126" s="190" t="s">
        <v>218</v>
      </c>
      <c r="Q126" s="190" t="s">
        <v>218</v>
      </c>
      <c r="R126" s="190" t="s">
        <v>218</v>
      </c>
      <c r="S126" s="190"/>
      <c r="T126" s="97"/>
      <c r="U126" s="97"/>
      <c r="V126" s="96"/>
      <c r="W126" s="96"/>
    </row>
    <row r="127" spans="1:23" ht="14.25" x14ac:dyDescent="0.2">
      <c r="A127" s="144"/>
      <c r="B127" s="144"/>
      <c r="C127" s="144"/>
      <c r="D127" s="144"/>
      <c r="E127" s="144"/>
      <c r="F127" s="87"/>
      <c r="G127" s="87"/>
      <c r="H127" s="87"/>
      <c r="I127" s="87"/>
      <c r="K127" s="147"/>
      <c r="L127" s="147"/>
      <c r="M127" s="147"/>
      <c r="N127" s="189" t="s">
        <v>389</v>
      </c>
      <c r="O127" s="190">
        <v>13</v>
      </c>
      <c r="P127" s="190">
        <v>2018</v>
      </c>
      <c r="Q127" s="190">
        <v>12</v>
      </c>
      <c r="R127" s="190" t="s">
        <v>390</v>
      </c>
      <c r="S127" s="190"/>
      <c r="T127" s="97"/>
      <c r="U127" s="97"/>
      <c r="V127" s="96"/>
      <c r="W127" s="96"/>
    </row>
    <row r="128" spans="1:23" ht="14.25" x14ac:dyDescent="0.2">
      <c r="A128" s="144"/>
      <c r="B128" s="144"/>
      <c r="C128" s="144"/>
      <c r="D128" s="144"/>
      <c r="E128" s="144"/>
      <c r="F128" s="87"/>
      <c r="G128" s="87"/>
      <c r="H128" s="87"/>
      <c r="I128" s="87"/>
      <c r="K128" s="147"/>
      <c r="L128" s="147"/>
      <c r="M128" s="147"/>
      <c r="N128" s="189" t="s">
        <v>391</v>
      </c>
      <c r="O128" s="190">
        <v>13</v>
      </c>
      <c r="P128" s="190" t="s">
        <v>218</v>
      </c>
      <c r="Q128" s="190" t="s">
        <v>218</v>
      </c>
      <c r="R128" s="190" t="s">
        <v>218</v>
      </c>
      <c r="S128" s="190"/>
      <c r="T128" s="97"/>
      <c r="U128" s="97"/>
      <c r="V128" s="96"/>
      <c r="W128" s="96"/>
    </row>
    <row r="129" spans="1:23" ht="14.25" x14ac:dyDescent="0.2">
      <c r="A129" s="144"/>
      <c r="B129" s="144"/>
      <c r="C129" s="144"/>
      <c r="D129" s="144"/>
      <c r="E129" s="144"/>
      <c r="F129" s="87"/>
      <c r="G129" s="87"/>
      <c r="H129" s="87"/>
      <c r="I129" s="87"/>
      <c r="K129" s="147"/>
      <c r="L129" s="147"/>
      <c r="M129" s="147"/>
      <c r="N129" s="189" t="s">
        <v>392</v>
      </c>
      <c r="O129" s="190">
        <v>4</v>
      </c>
      <c r="P129" s="190" t="s">
        <v>218</v>
      </c>
      <c r="Q129" s="190" t="s">
        <v>218</v>
      </c>
      <c r="R129" s="190" t="s">
        <v>218</v>
      </c>
      <c r="S129" s="190"/>
      <c r="T129" s="97"/>
      <c r="U129" s="97"/>
      <c r="V129" s="96"/>
      <c r="W129" s="96"/>
    </row>
    <row r="130" spans="1:23" ht="14.25" x14ac:dyDescent="0.2">
      <c r="A130" s="144"/>
      <c r="B130" s="144"/>
      <c r="C130" s="144"/>
      <c r="D130" s="144"/>
      <c r="E130" s="144"/>
      <c r="F130" s="87"/>
      <c r="G130" s="87"/>
      <c r="H130" s="87"/>
      <c r="I130" s="87"/>
      <c r="K130" s="147"/>
      <c r="L130" s="147"/>
      <c r="M130" s="147"/>
      <c r="N130" s="189" t="s">
        <v>393</v>
      </c>
      <c r="O130" s="190">
        <v>14</v>
      </c>
      <c r="P130" s="190" t="s">
        <v>218</v>
      </c>
      <c r="Q130" s="190" t="s">
        <v>218</v>
      </c>
      <c r="R130" s="190" t="s">
        <v>218</v>
      </c>
      <c r="S130" s="190"/>
      <c r="T130" s="97"/>
      <c r="U130" s="97"/>
      <c r="V130" s="96"/>
      <c r="W130" s="96"/>
    </row>
    <row r="131" spans="1:23" ht="14.25" x14ac:dyDescent="0.2">
      <c r="A131" s="144"/>
      <c r="B131" s="144"/>
      <c r="C131" s="144"/>
      <c r="D131" s="144"/>
      <c r="E131" s="144"/>
      <c r="F131" s="87"/>
      <c r="G131" s="87"/>
      <c r="H131" s="87"/>
      <c r="I131" s="87"/>
      <c r="K131" s="147"/>
      <c r="L131" s="147"/>
      <c r="M131" s="147"/>
      <c r="N131" s="189" t="s">
        <v>394</v>
      </c>
      <c r="O131" s="190">
        <v>11</v>
      </c>
      <c r="P131" s="190" t="s">
        <v>218</v>
      </c>
      <c r="Q131" s="190" t="s">
        <v>218</v>
      </c>
      <c r="R131" s="190" t="s">
        <v>218</v>
      </c>
      <c r="S131" s="190"/>
      <c r="T131" s="97"/>
      <c r="U131" s="97"/>
      <c r="V131" s="96"/>
      <c r="W131" s="96"/>
    </row>
    <row r="132" spans="1:23" ht="14.25" x14ac:dyDescent="0.2">
      <c r="A132" s="144"/>
      <c r="B132" s="144"/>
      <c r="C132" s="144"/>
      <c r="D132" s="144"/>
      <c r="E132" s="144"/>
      <c r="F132" s="87"/>
      <c r="G132" s="87"/>
      <c r="H132" s="87"/>
      <c r="I132" s="87"/>
      <c r="K132" s="147"/>
      <c r="L132" s="147"/>
      <c r="M132" s="147"/>
      <c r="N132" s="189" t="s">
        <v>395</v>
      </c>
      <c r="O132" s="190">
        <v>14</v>
      </c>
      <c r="P132" s="190" t="s">
        <v>218</v>
      </c>
      <c r="Q132" s="190" t="s">
        <v>218</v>
      </c>
      <c r="R132" s="190" t="s">
        <v>218</v>
      </c>
      <c r="S132" s="190"/>
      <c r="T132" s="97"/>
      <c r="U132" s="97"/>
      <c r="V132" s="96"/>
      <c r="W132" s="96"/>
    </row>
    <row r="133" spans="1:23" ht="14.25" x14ac:dyDescent="0.2">
      <c r="A133" s="144"/>
      <c r="B133" s="144"/>
      <c r="C133" s="144"/>
      <c r="D133" s="144"/>
      <c r="E133" s="144"/>
      <c r="F133" s="87"/>
      <c r="G133" s="87"/>
      <c r="H133" s="87"/>
      <c r="I133" s="87"/>
      <c r="K133" s="147"/>
      <c r="L133" s="147"/>
      <c r="M133" s="147"/>
      <c r="N133" s="191" t="s">
        <v>396</v>
      </c>
      <c r="O133" s="192">
        <v>12</v>
      </c>
      <c r="P133" s="190" t="s">
        <v>218</v>
      </c>
      <c r="Q133" s="190" t="s">
        <v>218</v>
      </c>
      <c r="R133" s="190" t="s">
        <v>218</v>
      </c>
      <c r="S133" s="190"/>
      <c r="T133" s="97"/>
      <c r="U133" s="97"/>
      <c r="V133" s="96"/>
      <c r="W133" s="96"/>
    </row>
    <row r="134" spans="1:23" ht="14.25" x14ac:dyDescent="0.2">
      <c r="A134" s="144"/>
      <c r="B134" s="144"/>
      <c r="C134" s="144"/>
      <c r="D134" s="144"/>
      <c r="E134" s="144"/>
      <c r="F134" s="87"/>
      <c r="G134" s="87"/>
      <c r="H134" s="87"/>
      <c r="I134" s="87"/>
      <c r="K134" s="147"/>
      <c r="L134" s="147"/>
      <c r="M134" s="147"/>
      <c r="N134" s="189" t="s">
        <v>397</v>
      </c>
      <c r="O134" s="190">
        <v>8</v>
      </c>
      <c r="P134" s="190" t="s">
        <v>218</v>
      </c>
      <c r="Q134" s="190" t="s">
        <v>218</v>
      </c>
      <c r="R134" s="190" t="s">
        <v>218</v>
      </c>
      <c r="S134" s="190"/>
      <c r="T134" s="97"/>
      <c r="U134" s="97"/>
      <c r="V134" s="96"/>
      <c r="W134" s="96"/>
    </row>
    <row r="135" spans="1:23" ht="14.25" x14ac:dyDescent="0.2">
      <c r="A135" s="144"/>
      <c r="B135" s="144"/>
      <c r="C135" s="144"/>
      <c r="D135" s="144"/>
      <c r="E135" s="144"/>
      <c r="F135" s="87"/>
      <c r="G135" s="87"/>
      <c r="H135" s="87"/>
      <c r="I135" s="87"/>
      <c r="K135" s="147"/>
      <c r="L135" s="147"/>
      <c r="M135" s="147"/>
      <c r="N135" s="189" t="s">
        <v>398</v>
      </c>
      <c r="O135" s="190">
        <v>13</v>
      </c>
      <c r="P135" s="190" t="s">
        <v>218</v>
      </c>
      <c r="Q135" s="190" t="s">
        <v>218</v>
      </c>
      <c r="R135" s="190" t="s">
        <v>218</v>
      </c>
      <c r="S135" s="190"/>
      <c r="T135" s="97"/>
      <c r="U135" s="97"/>
      <c r="V135" s="96"/>
      <c r="W135" s="96"/>
    </row>
    <row r="136" spans="1:23" ht="14.25" x14ac:dyDescent="0.2">
      <c r="A136" s="144"/>
      <c r="B136" s="144"/>
      <c r="C136" s="144"/>
      <c r="D136" s="144"/>
      <c r="E136" s="144"/>
      <c r="F136" s="87"/>
      <c r="G136" s="87"/>
      <c r="H136" s="87"/>
      <c r="I136" s="87"/>
      <c r="K136" s="147"/>
      <c r="L136" s="147"/>
      <c r="M136" s="147"/>
      <c r="N136" s="189" t="s">
        <v>399</v>
      </c>
      <c r="O136" s="190">
        <v>14</v>
      </c>
      <c r="P136" s="190" t="s">
        <v>218</v>
      </c>
      <c r="Q136" s="190" t="s">
        <v>218</v>
      </c>
      <c r="R136" s="190" t="s">
        <v>218</v>
      </c>
      <c r="S136" s="190"/>
      <c r="T136" s="97"/>
      <c r="U136" s="97"/>
      <c r="V136" s="96"/>
      <c r="W136" s="96"/>
    </row>
    <row r="137" spans="1:23" ht="14.25" x14ac:dyDescent="0.2">
      <c r="A137" s="144"/>
      <c r="B137" s="144"/>
      <c r="C137" s="144"/>
      <c r="D137" s="144"/>
      <c r="E137" s="144"/>
      <c r="F137" s="87"/>
      <c r="G137" s="87"/>
      <c r="H137" s="87"/>
      <c r="I137" s="87"/>
      <c r="K137" s="147"/>
      <c r="L137" s="147"/>
      <c r="M137" s="147"/>
      <c r="N137" s="189" t="s">
        <v>400</v>
      </c>
      <c r="O137" s="190">
        <v>6</v>
      </c>
      <c r="P137" s="190" t="s">
        <v>218</v>
      </c>
      <c r="Q137" s="190" t="s">
        <v>218</v>
      </c>
      <c r="R137" s="190" t="s">
        <v>218</v>
      </c>
      <c r="S137" s="190"/>
      <c r="T137" s="97"/>
      <c r="U137" s="97"/>
      <c r="V137" s="96"/>
      <c r="W137" s="96"/>
    </row>
    <row r="138" spans="1:23" ht="14.25" x14ac:dyDescent="0.2">
      <c r="A138" s="144"/>
      <c r="B138" s="144"/>
      <c r="C138" s="144"/>
      <c r="D138" s="144"/>
      <c r="E138" s="144"/>
      <c r="F138" s="87"/>
      <c r="G138" s="87"/>
      <c r="H138" s="87"/>
      <c r="I138" s="87"/>
      <c r="K138" s="147"/>
      <c r="L138" s="147"/>
      <c r="M138" s="147"/>
      <c r="N138" s="189" t="s">
        <v>401</v>
      </c>
      <c r="O138" s="190">
        <v>13</v>
      </c>
      <c r="P138" s="190" t="s">
        <v>218</v>
      </c>
      <c r="Q138" s="190" t="s">
        <v>218</v>
      </c>
      <c r="R138" s="190" t="s">
        <v>218</v>
      </c>
      <c r="S138" s="190"/>
      <c r="T138" s="97"/>
      <c r="U138" s="97"/>
      <c r="V138" s="96"/>
      <c r="W138" s="96"/>
    </row>
    <row r="139" spans="1:23" ht="14.25" x14ac:dyDescent="0.2">
      <c r="A139" s="144"/>
      <c r="B139" s="144"/>
      <c r="C139" s="144"/>
      <c r="D139" s="144"/>
      <c r="E139" s="144"/>
      <c r="F139" s="87"/>
      <c r="G139" s="87"/>
      <c r="H139" s="87"/>
      <c r="I139" s="87"/>
      <c r="K139" s="147"/>
      <c r="L139" s="147"/>
      <c r="M139" s="147"/>
      <c r="N139" s="189" t="s">
        <v>402</v>
      </c>
      <c r="O139" s="190">
        <v>9</v>
      </c>
      <c r="P139" s="190" t="s">
        <v>218</v>
      </c>
      <c r="Q139" s="190" t="s">
        <v>218</v>
      </c>
      <c r="R139" s="190" t="s">
        <v>218</v>
      </c>
      <c r="S139" s="190"/>
      <c r="T139" s="97"/>
      <c r="U139" s="97"/>
      <c r="V139" s="96"/>
      <c r="W139" s="96"/>
    </row>
    <row r="140" spans="1:23" ht="14.25" x14ac:dyDescent="0.2">
      <c r="A140" s="144"/>
      <c r="B140" s="144"/>
      <c r="C140" s="144"/>
      <c r="D140" s="144"/>
      <c r="E140" s="144"/>
      <c r="F140" s="87"/>
      <c r="G140" s="87"/>
      <c r="H140" s="87"/>
      <c r="I140" s="87"/>
      <c r="K140" s="147"/>
      <c r="L140" s="147"/>
      <c r="M140" s="147"/>
      <c r="N140" s="189" t="s">
        <v>403</v>
      </c>
      <c r="O140" s="190">
        <v>8</v>
      </c>
      <c r="P140" s="190" t="s">
        <v>218</v>
      </c>
      <c r="Q140" s="190" t="s">
        <v>218</v>
      </c>
      <c r="R140" s="190" t="s">
        <v>218</v>
      </c>
      <c r="S140" s="190"/>
      <c r="T140" s="97"/>
      <c r="U140" s="97"/>
      <c r="V140" s="96"/>
      <c r="W140" s="96"/>
    </row>
    <row r="141" spans="1:23" ht="14.25" x14ac:dyDescent="0.2">
      <c r="A141" s="144"/>
      <c r="B141" s="144"/>
      <c r="C141" s="144"/>
      <c r="D141" s="144"/>
      <c r="E141" s="144"/>
      <c r="F141" s="87"/>
      <c r="G141" s="87"/>
      <c r="H141" s="87"/>
      <c r="I141" s="87"/>
      <c r="K141" s="147"/>
      <c r="L141" s="147"/>
      <c r="M141" s="147"/>
      <c r="N141" s="189" t="s">
        <v>404</v>
      </c>
      <c r="O141" s="190">
        <v>7</v>
      </c>
      <c r="P141" s="190" t="s">
        <v>218</v>
      </c>
      <c r="Q141" s="190" t="s">
        <v>218</v>
      </c>
      <c r="R141" s="190" t="s">
        <v>218</v>
      </c>
      <c r="S141" s="190"/>
      <c r="T141" s="97"/>
      <c r="U141" s="97"/>
      <c r="V141" s="96"/>
      <c r="W141" s="96"/>
    </row>
    <row r="142" spans="1:23" ht="14.25" x14ac:dyDescent="0.2">
      <c r="A142" s="144"/>
      <c r="B142" s="144"/>
      <c r="C142" s="144"/>
      <c r="D142" s="144"/>
      <c r="E142" s="144"/>
      <c r="F142" s="87"/>
      <c r="G142" s="87"/>
      <c r="H142" s="87"/>
      <c r="I142" s="87"/>
      <c r="K142" s="147"/>
      <c r="L142" s="147"/>
      <c r="M142" s="147"/>
      <c r="N142" s="189" t="s">
        <v>405</v>
      </c>
      <c r="O142" s="190">
        <v>5</v>
      </c>
      <c r="P142" s="190" t="s">
        <v>218</v>
      </c>
      <c r="Q142" s="190" t="s">
        <v>218</v>
      </c>
      <c r="R142" s="190" t="s">
        <v>218</v>
      </c>
      <c r="S142" s="190"/>
      <c r="T142" s="97"/>
      <c r="U142" s="97"/>
      <c r="V142" s="96"/>
      <c r="W142" s="96"/>
    </row>
    <row r="143" spans="1:23" ht="14.25" x14ac:dyDescent="0.2">
      <c r="A143" s="144"/>
      <c r="B143" s="144"/>
      <c r="C143" s="144"/>
      <c r="D143" s="144"/>
      <c r="E143" s="144"/>
      <c r="F143" s="87"/>
      <c r="G143" s="87"/>
      <c r="H143" s="87"/>
      <c r="I143" s="87"/>
      <c r="K143" s="147"/>
      <c r="L143" s="147"/>
      <c r="M143" s="147"/>
      <c r="N143" s="189" t="s">
        <v>406</v>
      </c>
      <c r="O143" s="190">
        <v>7</v>
      </c>
      <c r="P143" s="190" t="s">
        <v>218</v>
      </c>
      <c r="Q143" s="190" t="s">
        <v>218</v>
      </c>
      <c r="R143" s="190" t="s">
        <v>218</v>
      </c>
      <c r="S143" s="190"/>
      <c r="T143" s="97"/>
      <c r="U143" s="97"/>
      <c r="V143" s="96"/>
      <c r="W143" s="96"/>
    </row>
    <row r="144" spans="1:23" ht="14.25" x14ac:dyDescent="0.2">
      <c r="A144" s="144"/>
      <c r="B144" s="144"/>
      <c r="C144" s="144"/>
      <c r="D144" s="144"/>
      <c r="E144" s="144"/>
      <c r="F144" s="87"/>
      <c r="G144" s="87"/>
      <c r="H144" s="87"/>
      <c r="I144" s="87"/>
      <c r="K144" s="147"/>
      <c r="L144" s="147"/>
      <c r="M144" s="147"/>
      <c r="N144" s="189" t="s">
        <v>407</v>
      </c>
      <c r="O144" s="190">
        <v>6</v>
      </c>
      <c r="P144" s="190" t="s">
        <v>218</v>
      </c>
      <c r="Q144" s="190" t="s">
        <v>218</v>
      </c>
      <c r="R144" s="190" t="s">
        <v>218</v>
      </c>
      <c r="S144" s="190"/>
      <c r="T144" s="97"/>
      <c r="U144" s="97"/>
      <c r="V144" s="96"/>
      <c r="W144" s="96"/>
    </row>
    <row r="145" spans="1:23" ht="14.25" x14ac:dyDescent="0.2">
      <c r="A145" s="144"/>
      <c r="B145" s="144"/>
      <c r="C145" s="144"/>
      <c r="D145" s="144"/>
      <c r="E145" s="144"/>
      <c r="F145" s="87"/>
      <c r="G145" s="87"/>
      <c r="H145" s="87"/>
      <c r="I145" s="87"/>
      <c r="K145" s="147"/>
      <c r="L145" s="147"/>
      <c r="M145" s="147"/>
      <c r="N145" s="189" t="s">
        <v>408</v>
      </c>
      <c r="O145" s="190">
        <v>5</v>
      </c>
      <c r="P145" s="190" t="s">
        <v>218</v>
      </c>
      <c r="Q145" s="190" t="s">
        <v>218</v>
      </c>
      <c r="R145" s="190" t="s">
        <v>218</v>
      </c>
      <c r="S145" s="190"/>
      <c r="T145" s="97"/>
      <c r="U145" s="97"/>
      <c r="V145" s="96"/>
      <c r="W145" s="96"/>
    </row>
    <row r="146" spans="1:23" ht="14.25" x14ac:dyDescent="0.2">
      <c r="A146" s="144"/>
      <c r="B146" s="144"/>
      <c r="C146" s="144"/>
      <c r="D146" s="144"/>
      <c r="E146" s="144"/>
      <c r="F146" s="87"/>
      <c r="G146" s="87"/>
      <c r="H146" s="87"/>
      <c r="I146" s="87"/>
      <c r="K146" s="147"/>
      <c r="L146" s="147"/>
      <c r="M146" s="147"/>
      <c r="N146" s="193" t="s">
        <v>409</v>
      </c>
      <c r="O146" s="194">
        <v>10</v>
      </c>
      <c r="P146" s="190" t="s">
        <v>218</v>
      </c>
      <c r="Q146" s="190" t="s">
        <v>218</v>
      </c>
      <c r="R146" s="190" t="s">
        <v>218</v>
      </c>
      <c r="S146" s="190"/>
      <c r="T146" s="97"/>
      <c r="U146" s="97"/>
      <c r="V146" s="96"/>
      <c r="W146" s="96"/>
    </row>
    <row r="147" spans="1:23" ht="14.25" x14ac:dyDescent="0.2">
      <c r="A147" s="144"/>
      <c r="B147" s="144"/>
      <c r="C147" s="144"/>
      <c r="D147" s="144"/>
      <c r="E147" s="144"/>
      <c r="F147" s="87"/>
      <c r="G147" s="87"/>
      <c r="H147" s="87"/>
      <c r="I147" s="87"/>
      <c r="K147" s="147"/>
      <c r="L147" s="147"/>
      <c r="M147" s="147"/>
      <c r="N147" s="189" t="s">
        <v>410</v>
      </c>
      <c r="O147" s="190">
        <v>13</v>
      </c>
      <c r="P147" s="190" t="s">
        <v>218</v>
      </c>
      <c r="Q147" s="190" t="s">
        <v>218</v>
      </c>
      <c r="R147" s="190" t="s">
        <v>218</v>
      </c>
      <c r="S147" s="190"/>
      <c r="T147" s="97"/>
      <c r="U147" s="97"/>
      <c r="V147" s="96"/>
      <c r="W147" s="96"/>
    </row>
    <row r="148" spans="1:23" ht="14.25" x14ac:dyDescent="0.2">
      <c r="A148" s="144"/>
      <c r="B148" s="144"/>
      <c r="C148" s="144"/>
      <c r="D148" s="144"/>
      <c r="E148" s="144"/>
      <c r="F148" s="87"/>
      <c r="G148" s="87"/>
      <c r="H148" s="87"/>
      <c r="I148" s="87"/>
      <c r="K148" s="147"/>
      <c r="L148" s="147"/>
      <c r="M148" s="147"/>
      <c r="N148" s="189" t="s">
        <v>411</v>
      </c>
      <c r="O148" s="190">
        <v>13</v>
      </c>
      <c r="P148" s="190" t="s">
        <v>218</v>
      </c>
      <c r="Q148" s="190" t="s">
        <v>218</v>
      </c>
      <c r="R148" s="190" t="s">
        <v>218</v>
      </c>
      <c r="S148" s="190"/>
      <c r="T148" s="97"/>
      <c r="U148" s="97"/>
      <c r="V148" s="96"/>
      <c r="W148" s="96"/>
    </row>
    <row r="149" spans="1:23" ht="14.25" x14ac:dyDescent="0.2">
      <c r="A149" s="144"/>
      <c r="B149" s="144"/>
      <c r="C149" s="144"/>
      <c r="D149" s="144"/>
      <c r="E149" s="144"/>
      <c r="F149" s="87"/>
      <c r="G149" s="87"/>
      <c r="H149" s="87"/>
      <c r="I149" s="87"/>
      <c r="K149" s="147"/>
      <c r="L149" s="147"/>
      <c r="M149" s="147"/>
      <c r="N149" s="189" t="s">
        <v>412</v>
      </c>
      <c r="O149" s="190">
        <v>13</v>
      </c>
      <c r="P149" s="190" t="s">
        <v>218</v>
      </c>
      <c r="Q149" s="190" t="s">
        <v>218</v>
      </c>
      <c r="R149" s="190" t="s">
        <v>218</v>
      </c>
      <c r="S149" s="190"/>
      <c r="T149" s="97"/>
      <c r="U149" s="97"/>
      <c r="V149" s="96"/>
      <c r="W149" s="96"/>
    </row>
    <row r="150" spans="1:23" ht="14.25" x14ac:dyDescent="0.2">
      <c r="A150" s="144"/>
      <c r="B150" s="144"/>
      <c r="C150" s="144"/>
      <c r="D150" s="144"/>
      <c r="E150" s="144"/>
      <c r="F150" s="87"/>
      <c r="G150" s="87"/>
      <c r="H150" s="87"/>
      <c r="I150" s="87"/>
      <c r="K150" s="147"/>
      <c r="L150" s="147"/>
      <c r="M150" s="147"/>
      <c r="N150" s="189" t="s">
        <v>413</v>
      </c>
      <c r="O150" s="190">
        <v>6</v>
      </c>
      <c r="P150" s="190" t="s">
        <v>218</v>
      </c>
      <c r="Q150" s="190" t="s">
        <v>218</v>
      </c>
      <c r="R150" s="190" t="s">
        <v>218</v>
      </c>
      <c r="S150" s="190"/>
      <c r="T150" s="97"/>
      <c r="U150" s="97"/>
      <c r="V150" s="96"/>
      <c r="W150" s="96"/>
    </row>
    <row r="151" spans="1:23" ht="14.25" x14ac:dyDescent="0.2">
      <c r="A151" s="144"/>
      <c r="B151" s="144"/>
      <c r="C151" s="144"/>
      <c r="D151" s="144"/>
      <c r="E151" s="144"/>
      <c r="F151" s="87"/>
      <c r="G151" s="87"/>
      <c r="H151" s="87"/>
      <c r="I151" s="87"/>
      <c r="K151" s="147"/>
      <c r="L151" s="147"/>
      <c r="M151" s="147"/>
      <c r="N151" s="189" t="s">
        <v>414</v>
      </c>
      <c r="O151" s="190">
        <v>9</v>
      </c>
      <c r="P151" s="190" t="s">
        <v>218</v>
      </c>
      <c r="Q151" s="190" t="s">
        <v>218</v>
      </c>
      <c r="R151" s="190" t="s">
        <v>218</v>
      </c>
      <c r="S151" s="190"/>
      <c r="T151" s="97"/>
      <c r="U151" s="97"/>
      <c r="V151" s="96"/>
      <c r="W151" s="96"/>
    </row>
    <row r="152" spans="1:23" ht="14.25" x14ac:dyDescent="0.2">
      <c r="A152" s="144"/>
      <c r="B152" s="144"/>
      <c r="C152" s="144"/>
      <c r="D152" s="144"/>
      <c r="E152" s="144"/>
      <c r="F152" s="87"/>
      <c r="G152" s="87"/>
      <c r="H152" s="87"/>
      <c r="I152" s="87"/>
      <c r="K152" s="147"/>
      <c r="L152" s="147"/>
      <c r="M152" s="147"/>
      <c r="N152" s="189" t="s">
        <v>415</v>
      </c>
      <c r="O152" s="190">
        <v>7</v>
      </c>
      <c r="P152" s="190" t="s">
        <v>218</v>
      </c>
      <c r="Q152" s="190" t="s">
        <v>218</v>
      </c>
      <c r="R152" s="190" t="s">
        <v>218</v>
      </c>
      <c r="S152" s="190"/>
      <c r="T152" s="97"/>
      <c r="U152" s="97"/>
      <c r="V152" s="96"/>
      <c r="W152" s="96"/>
    </row>
    <row r="153" spans="1:23" ht="14.25" x14ac:dyDescent="0.2">
      <c r="A153" s="144"/>
      <c r="B153" s="144"/>
      <c r="C153" s="144"/>
      <c r="D153" s="144"/>
      <c r="E153" s="144"/>
      <c r="F153" s="87"/>
      <c r="G153" s="87"/>
      <c r="H153" s="87"/>
      <c r="I153" s="87"/>
      <c r="K153" s="147"/>
      <c r="L153" s="147"/>
      <c r="M153" s="147"/>
      <c r="N153" s="189" t="s">
        <v>416</v>
      </c>
      <c r="O153" s="190">
        <v>9</v>
      </c>
      <c r="P153" s="190" t="s">
        <v>218</v>
      </c>
      <c r="Q153" s="190" t="s">
        <v>218</v>
      </c>
      <c r="R153" s="190" t="s">
        <v>218</v>
      </c>
      <c r="S153" s="190"/>
      <c r="T153" s="97"/>
      <c r="U153" s="97"/>
      <c r="V153" s="96"/>
      <c r="W153" s="96"/>
    </row>
    <row r="154" spans="1:23" ht="14.25" x14ac:dyDescent="0.2">
      <c r="A154" s="144"/>
      <c r="B154" s="144"/>
      <c r="C154" s="144"/>
      <c r="D154" s="144"/>
      <c r="E154" s="144"/>
      <c r="F154" s="87"/>
      <c r="G154" s="87"/>
      <c r="H154" s="87"/>
      <c r="I154" s="87"/>
      <c r="K154" s="147"/>
      <c r="L154" s="147"/>
      <c r="M154" s="147"/>
      <c r="N154" s="193" t="s">
        <v>417</v>
      </c>
      <c r="O154" s="194">
        <v>8</v>
      </c>
      <c r="P154" s="190" t="s">
        <v>218</v>
      </c>
      <c r="Q154" s="190" t="s">
        <v>218</v>
      </c>
      <c r="R154" s="190" t="s">
        <v>218</v>
      </c>
      <c r="S154" s="190"/>
      <c r="T154" s="97"/>
      <c r="U154" s="97"/>
      <c r="V154" s="96"/>
      <c r="W154" s="96"/>
    </row>
    <row r="155" spans="1:23" ht="14.25" x14ac:dyDescent="0.2">
      <c r="A155" s="144"/>
      <c r="B155" s="144"/>
      <c r="C155" s="144"/>
      <c r="D155" s="144"/>
      <c r="E155" s="144"/>
      <c r="F155" s="87"/>
      <c r="G155" s="87"/>
      <c r="H155" s="87"/>
      <c r="I155" s="87"/>
      <c r="K155" s="147"/>
      <c r="L155" s="147"/>
      <c r="M155" s="147"/>
      <c r="N155" s="189" t="s">
        <v>418</v>
      </c>
      <c r="O155" s="190">
        <v>5</v>
      </c>
      <c r="P155" s="190" t="s">
        <v>218</v>
      </c>
      <c r="Q155" s="190" t="s">
        <v>218</v>
      </c>
      <c r="R155" s="190" t="s">
        <v>218</v>
      </c>
      <c r="S155" s="190"/>
      <c r="T155" s="97"/>
      <c r="U155" s="97"/>
      <c r="V155" s="96"/>
      <c r="W155" s="96"/>
    </row>
    <row r="156" spans="1:23" ht="14.25" x14ac:dyDescent="0.2">
      <c r="A156" s="144"/>
      <c r="B156" s="144"/>
      <c r="C156" s="144"/>
      <c r="D156" s="144"/>
      <c r="E156" s="144"/>
      <c r="F156" s="87"/>
      <c r="G156" s="87"/>
      <c r="H156" s="87"/>
      <c r="I156" s="87"/>
      <c r="K156" s="147"/>
      <c r="L156" s="147"/>
      <c r="M156" s="147"/>
      <c r="N156" s="189" t="s">
        <v>419</v>
      </c>
      <c r="O156" s="190">
        <v>8</v>
      </c>
      <c r="P156" s="190" t="s">
        <v>218</v>
      </c>
      <c r="Q156" s="190" t="s">
        <v>218</v>
      </c>
      <c r="R156" s="190" t="s">
        <v>218</v>
      </c>
      <c r="S156" s="190"/>
      <c r="T156" s="97"/>
      <c r="U156" s="97"/>
      <c r="V156" s="96"/>
      <c r="W156" s="96"/>
    </row>
    <row r="157" spans="1:23" ht="14.25" x14ac:dyDescent="0.2">
      <c r="A157" s="144"/>
      <c r="B157" s="144"/>
      <c r="C157" s="144"/>
      <c r="D157" s="144"/>
      <c r="E157" s="144"/>
      <c r="F157" s="87"/>
      <c r="G157" s="87"/>
      <c r="H157" s="87"/>
      <c r="I157" s="87"/>
      <c r="K157" s="147"/>
      <c r="L157" s="147"/>
      <c r="M157" s="147"/>
      <c r="N157" s="189" t="s">
        <v>420</v>
      </c>
      <c r="O157" s="190">
        <v>14</v>
      </c>
      <c r="P157" s="190" t="s">
        <v>218</v>
      </c>
      <c r="Q157" s="190" t="s">
        <v>218</v>
      </c>
      <c r="R157" s="190" t="s">
        <v>218</v>
      </c>
      <c r="S157" s="190"/>
      <c r="T157" s="97"/>
      <c r="U157" s="97"/>
      <c r="V157" s="96"/>
      <c r="W157" s="96"/>
    </row>
    <row r="158" spans="1:23" ht="14.25" x14ac:dyDescent="0.2">
      <c r="A158" s="144"/>
      <c r="B158" s="144"/>
      <c r="C158" s="144"/>
      <c r="D158" s="144"/>
      <c r="E158" s="144"/>
      <c r="F158" s="87"/>
      <c r="G158" s="87"/>
      <c r="H158" s="87"/>
      <c r="I158" s="87"/>
      <c r="K158" s="147"/>
      <c r="L158" s="147"/>
      <c r="M158" s="147"/>
      <c r="N158" s="189" t="s">
        <v>421</v>
      </c>
      <c r="O158" s="190">
        <v>10</v>
      </c>
      <c r="P158" s="190" t="s">
        <v>218</v>
      </c>
      <c r="Q158" s="190" t="s">
        <v>218</v>
      </c>
      <c r="R158" s="190" t="s">
        <v>218</v>
      </c>
      <c r="S158" s="190"/>
      <c r="T158" s="97"/>
      <c r="U158" s="97"/>
      <c r="V158" s="96"/>
      <c r="W158" s="96"/>
    </row>
    <row r="159" spans="1:23" ht="14.25" x14ac:dyDescent="0.2">
      <c r="A159" s="144"/>
      <c r="B159" s="144"/>
      <c r="C159" s="144"/>
      <c r="D159" s="144"/>
      <c r="E159" s="144"/>
      <c r="F159" s="87"/>
      <c r="G159" s="87"/>
      <c r="H159" s="87"/>
      <c r="I159" s="87"/>
      <c r="K159" s="147"/>
      <c r="L159" s="147"/>
      <c r="M159" s="147"/>
      <c r="N159" s="193" t="s">
        <v>422</v>
      </c>
      <c r="O159" s="194">
        <v>9</v>
      </c>
      <c r="P159" s="190" t="s">
        <v>218</v>
      </c>
      <c r="Q159" s="190" t="s">
        <v>218</v>
      </c>
      <c r="R159" s="190" t="s">
        <v>218</v>
      </c>
      <c r="S159" s="190"/>
      <c r="T159" s="97"/>
      <c r="U159" s="97"/>
      <c r="V159" s="96"/>
      <c r="W159" s="96"/>
    </row>
    <row r="160" spans="1:23" ht="14.25" x14ac:dyDescent="0.2">
      <c r="A160" s="144"/>
      <c r="B160" s="144"/>
      <c r="C160" s="144"/>
      <c r="D160" s="144"/>
      <c r="E160" s="144"/>
      <c r="F160" s="87"/>
      <c r="G160" s="87"/>
      <c r="H160" s="87"/>
      <c r="I160" s="87"/>
      <c r="K160" s="147"/>
      <c r="L160" s="147"/>
      <c r="M160" s="147"/>
      <c r="N160" s="189" t="s">
        <v>423</v>
      </c>
      <c r="O160" s="190">
        <v>4</v>
      </c>
      <c r="P160" s="190" t="s">
        <v>218</v>
      </c>
      <c r="Q160" s="190" t="s">
        <v>218</v>
      </c>
      <c r="R160" s="190" t="s">
        <v>218</v>
      </c>
      <c r="S160" s="190"/>
      <c r="T160" s="97"/>
      <c r="U160" s="97"/>
      <c r="V160" s="96"/>
      <c r="W160" s="96"/>
    </row>
    <row r="161" spans="1:23" ht="14.25" x14ac:dyDescent="0.2">
      <c r="A161" s="144"/>
      <c r="B161" s="144"/>
      <c r="C161" s="144"/>
      <c r="D161" s="144"/>
      <c r="E161" s="144"/>
      <c r="F161" s="87"/>
      <c r="G161" s="87"/>
      <c r="H161" s="87"/>
      <c r="I161" s="87"/>
      <c r="K161" s="147"/>
      <c r="L161" s="147"/>
      <c r="M161" s="147"/>
      <c r="N161" s="189" t="s">
        <v>424</v>
      </c>
      <c r="O161" s="190">
        <v>8</v>
      </c>
      <c r="P161" s="190">
        <v>2017</v>
      </c>
      <c r="Q161" s="190">
        <v>12</v>
      </c>
      <c r="R161" s="190" t="s">
        <v>425</v>
      </c>
      <c r="S161" s="190"/>
      <c r="T161" s="97"/>
      <c r="U161" s="97"/>
      <c r="V161" s="96"/>
      <c r="W161" s="96"/>
    </row>
    <row r="162" spans="1:23" ht="14.25" x14ac:dyDescent="0.2">
      <c r="A162" s="144"/>
      <c r="B162" s="144"/>
      <c r="C162" s="144"/>
      <c r="D162" s="144"/>
      <c r="E162" s="144"/>
      <c r="F162" s="87"/>
      <c r="G162" s="87"/>
      <c r="H162" s="87"/>
      <c r="I162" s="87"/>
      <c r="K162" s="147"/>
      <c r="L162" s="147"/>
      <c r="M162" s="147"/>
      <c r="N162" s="189" t="s">
        <v>426</v>
      </c>
      <c r="O162" s="190">
        <v>9</v>
      </c>
      <c r="P162" s="190" t="s">
        <v>218</v>
      </c>
      <c r="Q162" s="190" t="s">
        <v>218</v>
      </c>
      <c r="R162" s="190" t="s">
        <v>218</v>
      </c>
      <c r="S162" s="190"/>
      <c r="T162" s="97"/>
      <c r="U162" s="97"/>
      <c r="V162" s="96"/>
      <c r="W162" s="96"/>
    </row>
    <row r="163" spans="1:23" ht="14.25" x14ac:dyDescent="0.2">
      <c r="A163" s="144"/>
      <c r="B163" s="144"/>
      <c r="C163" s="144"/>
      <c r="D163" s="144"/>
      <c r="E163" s="144"/>
      <c r="F163" s="87"/>
      <c r="G163" s="87"/>
      <c r="H163" s="87"/>
      <c r="I163" s="87"/>
      <c r="K163" s="147"/>
      <c r="L163" s="147"/>
      <c r="M163" s="147"/>
      <c r="N163" s="189" t="s">
        <v>427</v>
      </c>
      <c r="O163" s="190">
        <v>6</v>
      </c>
      <c r="P163" s="190" t="s">
        <v>218</v>
      </c>
      <c r="Q163" s="190" t="s">
        <v>218</v>
      </c>
      <c r="R163" s="190" t="s">
        <v>218</v>
      </c>
      <c r="S163" s="190"/>
      <c r="T163" s="97"/>
      <c r="U163" s="97"/>
      <c r="V163" s="96"/>
      <c r="W163" s="96"/>
    </row>
    <row r="164" spans="1:23" ht="14.25" x14ac:dyDescent="0.2">
      <c r="A164" s="144"/>
      <c r="B164" s="144"/>
      <c r="C164" s="144"/>
      <c r="D164" s="144"/>
      <c r="E164" s="144"/>
      <c r="F164" s="87"/>
      <c r="G164" s="87"/>
      <c r="H164" s="87"/>
      <c r="I164" s="87"/>
      <c r="K164" s="147"/>
      <c r="L164" s="147"/>
      <c r="M164" s="147"/>
      <c r="N164" s="189" t="s">
        <v>428</v>
      </c>
      <c r="O164" s="190">
        <v>13</v>
      </c>
      <c r="P164" s="190" t="s">
        <v>218</v>
      </c>
      <c r="Q164" s="190" t="s">
        <v>218</v>
      </c>
      <c r="R164" s="190" t="s">
        <v>218</v>
      </c>
      <c r="S164" s="190"/>
      <c r="T164" s="97"/>
      <c r="U164" s="97"/>
      <c r="V164" s="96"/>
      <c r="W164" s="96"/>
    </row>
    <row r="165" spans="1:23" ht="14.25" x14ac:dyDescent="0.2">
      <c r="A165" s="144"/>
      <c r="B165" s="144"/>
      <c r="C165" s="144"/>
      <c r="D165" s="144"/>
      <c r="E165" s="144"/>
      <c r="F165" s="87"/>
      <c r="G165" s="87"/>
      <c r="H165" s="87"/>
      <c r="I165" s="87"/>
      <c r="K165" s="147"/>
      <c r="L165" s="147"/>
      <c r="M165" s="147"/>
      <c r="N165" s="189" t="s">
        <v>429</v>
      </c>
      <c r="O165" s="190">
        <v>14</v>
      </c>
      <c r="P165" s="190" t="s">
        <v>218</v>
      </c>
      <c r="Q165" s="190" t="s">
        <v>218</v>
      </c>
      <c r="R165" s="190" t="s">
        <v>218</v>
      </c>
      <c r="S165" s="190"/>
      <c r="T165" s="97"/>
      <c r="U165" s="97"/>
      <c r="V165" s="96"/>
      <c r="W165" s="96"/>
    </row>
    <row r="166" spans="1:23" ht="14.25" x14ac:dyDescent="0.2">
      <c r="A166" s="144"/>
      <c r="B166" s="144"/>
      <c r="C166" s="144"/>
      <c r="D166" s="144"/>
      <c r="E166" s="144"/>
      <c r="F166" s="87"/>
      <c r="G166" s="87"/>
      <c r="H166" s="87"/>
      <c r="I166" s="87"/>
      <c r="K166" s="147"/>
      <c r="L166" s="147"/>
      <c r="M166" s="147"/>
      <c r="N166" s="189" t="s">
        <v>430</v>
      </c>
      <c r="O166" s="190">
        <v>13</v>
      </c>
      <c r="P166" s="190" t="s">
        <v>218</v>
      </c>
      <c r="Q166" s="190" t="s">
        <v>218</v>
      </c>
      <c r="R166" s="190" t="s">
        <v>218</v>
      </c>
      <c r="S166" s="190"/>
      <c r="T166" s="97"/>
      <c r="U166" s="97"/>
      <c r="V166" s="96"/>
      <c r="W166" s="96"/>
    </row>
    <row r="167" spans="1:23" ht="14.25" x14ac:dyDescent="0.2">
      <c r="A167" s="144"/>
      <c r="B167" s="144"/>
      <c r="C167" s="144"/>
      <c r="D167" s="144"/>
      <c r="E167" s="144"/>
      <c r="F167" s="87"/>
      <c r="G167" s="87"/>
      <c r="H167" s="87"/>
      <c r="I167" s="87"/>
      <c r="K167" s="147"/>
      <c r="L167" s="147"/>
      <c r="M167" s="147"/>
      <c r="N167" s="189" t="s">
        <v>431</v>
      </c>
      <c r="O167" s="190">
        <v>6</v>
      </c>
      <c r="P167" s="190" t="s">
        <v>218</v>
      </c>
      <c r="Q167" s="190" t="s">
        <v>218</v>
      </c>
      <c r="R167" s="190" t="s">
        <v>218</v>
      </c>
      <c r="S167" s="190"/>
      <c r="T167" s="97"/>
      <c r="U167" s="97"/>
      <c r="V167" s="96"/>
      <c r="W167" s="96"/>
    </row>
    <row r="168" spans="1:23" ht="14.25" x14ac:dyDescent="0.2">
      <c r="A168" s="144"/>
      <c r="B168" s="144"/>
      <c r="C168" s="144"/>
      <c r="D168" s="144"/>
      <c r="E168" s="144"/>
      <c r="F168" s="87"/>
      <c r="G168" s="87"/>
      <c r="H168" s="87"/>
      <c r="I168" s="87"/>
      <c r="K168" s="147"/>
      <c r="L168" s="147"/>
      <c r="M168" s="147"/>
      <c r="N168" s="191" t="s">
        <v>432</v>
      </c>
      <c r="O168" s="192">
        <v>6</v>
      </c>
      <c r="P168" s="190" t="s">
        <v>218</v>
      </c>
      <c r="Q168" s="190" t="s">
        <v>218</v>
      </c>
      <c r="R168" s="190" t="s">
        <v>218</v>
      </c>
      <c r="S168" s="190"/>
      <c r="T168" s="97"/>
      <c r="U168" s="97"/>
      <c r="V168" s="96"/>
      <c r="W168" s="96"/>
    </row>
    <row r="169" spans="1:23" ht="14.25" x14ac:dyDescent="0.2">
      <c r="A169" s="144"/>
      <c r="B169" s="144"/>
      <c r="C169" s="144"/>
      <c r="D169" s="144"/>
      <c r="E169" s="144"/>
      <c r="F169" s="87"/>
      <c r="G169" s="87"/>
      <c r="H169" s="87"/>
      <c r="I169" s="87"/>
      <c r="K169" s="147"/>
      <c r="L169" s="147"/>
      <c r="M169" s="147"/>
      <c r="N169" s="189" t="s">
        <v>433</v>
      </c>
      <c r="O169" s="190">
        <v>2</v>
      </c>
      <c r="P169" s="190" t="s">
        <v>218</v>
      </c>
      <c r="Q169" s="190" t="s">
        <v>218</v>
      </c>
      <c r="R169" s="190" t="s">
        <v>218</v>
      </c>
      <c r="S169" s="190"/>
      <c r="T169" s="97"/>
      <c r="U169" s="97"/>
      <c r="V169" s="96"/>
      <c r="W169" s="96"/>
    </row>
    <row r="170" spans="1:23" ht="14.25" x14ac:dyDescent="0.2">
      <c r="A170" s="144"/>
      <c r="B170" s="144"/>
      <c r="C170" s="144"/>
      <c r="D170" s="144"/>
      <c r="E170" s="144"/>
      <c r="F170" s="87"/>
      <c r="G170" s="87"/>
      <c r="H170" s="87"/>
      <c r="I170" s="87"/>
      <c r="K170" s="147"/>
      <c r="L170" s="147"/>
      <c r="M170" s="147"/>
      <c r="N170" s="191" t="s">
        <v>434</v>
      </c>
      <c r="O170" s="192">
        <v>13</v>
      </c>
      <c r="P170" s="190" t="s">
        <v>218</v>
      </c>
      <c r="Q170" s="190" t="s">
        <v>218</v>
      </c>
      <c r="R170" s="190" t="s">
        <v>218</v>
      </c>
      <c r="S170" s="190"/>
      <c r="T170" s="97"/>
      <c r="U170" s="97"/>
      <c r="V170" s="96"/>
      <c r="W170" s="96"/>
    </row>
    <row r="171" spans="1:23" ht="14.25" x14ac:dyDescent="0.2">
      <c r="A171" s="144"/>
      <c r="B171" s="144"/>
      <c r="C171" s="144"/>
      <c r="D171" s="144"/>
      <c r="E171" s="144"/>
      <c r="F171" s="87"/>
      <c r="G171" s="87"/>
      <c r="H171" s="87"/>
      <c r="I171" s="87"/>
      <c r="K171" s="147"/>
      <c r="L171" s="147"/>
      <c r="M171" s="147"/>
      <c r="N171" s="189" t="s">
        <v>435</v>
      </c>
      <c r="O171" s="190">
        <v>14</v>
      </c>
      <c r="P171" s="190" t="s">
        <v>218</v>
      </c>
      <c r="Q171" s="190" t="s">
        <v>218</v>
      </c>
      <c r="R171" s="190" t="s">
        <v>218</v>
      </c>
      <c r="S171" s="190"/>
      <c r="T171" s="97"/>
      <c r="U171" s="97"/>
      <c r="V171" s="96"/>
      <c r="W171" s="96"/>
    </row>
    <row r="172" spans="1:23" ht="14.25" x14ac:dyDescent="0.2">
      <c r="A172" s="144"/>
      <c r="B172" s="144"/>
      <c r="C172" s="144"/>
      <c r="D172" s="144"/>
      <c r="E172" s="144"/>
      <c r="F172" s="87"/>
      <c r="G172" s="87"/>
      <c r="H172" s="87"/>
      <c r="I172" s="87"/>
      <c r="K172" s="147"/>
      <c r="L172" s="147"/>
      <c r="M172" s="147"/>
      <c r="N172" s="189" t="s">
        <v>436</v>
      </c>
      <c r="O172" s="190">
        <v>7</v>
      </c>
      <c r="P172" s="190" t="s">
        <v>218</v>
      </c>
      <c r="Q172" s="190" t="s">
        <v>218</v>
      </c>
      <c r="R172" s="190" t="s">
        <v>218</v>
      </c>
      <c r="S172" s="190"/>
      <c r="T172" s="97"/>
      <c r="U172" s="97"/>
      <c r="V172" s="96"/>
      <c r="W172" s="96"/>
    </row>
    <row r="173" spans="1:23" ht="14.25" x14ac:dyDescent="0.2">
      <c r="A173" s="144"/>
      <c r="B173" s="144"/>
      <c r="C173" s="144"/>
      <c r="D173" s="144"/>
      <c r="E173" s="144"/>
      <c r="F173" s="87"/>
      <c r="G173" s="87"/>
      <c r="H173" s="87"/>
      <c r="I173" s="87"/>
      <c r="K173" s="147"/>
      <c r="L173" s="147"/>
      <c r="M173" s="147"/>
      <c r="N173" s="189" t="s">
        <v>437</v>
      </c>
      <c r="O173" s="190">
        <v>10</v>
      </c>
      <c r="P173" s="190" t="s">
        <v>218</v>
      </c>
      <c r="Q173" s="190" t="s">
        <v>218</v>
      </c>
      <c r="R173" s="190" t="s">
        <v>218</v>
      </c>
      <c r="S173" s="190"/>
      <c r="T173" s="97"/>
      <c r="U173" s="97"/>
      <c r="V173" s="96"/>
      <c r="W173" s="96"/>
    </row>
    <row r="174" spans="1:23" ht="14.25" x14ac:dyDescent="0.2">
      <c r="A174" s="144"/>
      <c r="B174" s="144"/>
      <c r="C174" s="144"/>
      <c r="D174" s="144"/>
      <c r="E174" s="144"/>
      <c r="F174" s="87"/>
      <c r="G174" s="87"/>
      <c r="H174" s="87"/>
      <c r="I174" s="87"/>
      <c r="K174" s="147"/>
      <c r="L174" s="147"/>
      <c r="M174" s="147"/>
      <c r="N174" s="189" t="s">
        <v>438</v>
      </c>
      <c r="O174" s="190">
        <v>2</v>
      </c>
      <c r="P174" s="190" t="s">
        <v>218</v>
      </c>
      <c r="Q174" s="190" t="s">
        <v>218</v>
      </c>
      <c r="R174" s="190" t="s">
        <v>218</v>
      </c>
      <c r="S174" s="190"/>
      <c r="T174" s="97"/>
      <c r="U174" s="97"/>
      <c r="V174" s="96"/>
      <c r="W174" s="96"/>
    </row>
    <row r="175" spans="1:23" ht="14.25" x14ac:dyDescent="0.2">
      <c r="A175" s="144"/>
      <c r="B175" s="144"/>
      <c r="C175" s="144"/>
      <c r="D175" s="144"/>
      <c r="E175" s="144"/>
      <c r="F175" s="87"/>
      <c r="G175" s="87"/>
      <c r="H175" s="87"/>
      <c r="I175" s="87"/>
      <c r="K175" s="147"/>
      <c r="L175" s="147"/>
      <c r="M175" s="147"/>
      <c r="N175" s="189" t="s">
        <v>439</v>
      </c>
      <c r="O175" s="190">
        <v>9</v>
      </c>
      <c r="P175" s="190" t="s">
        <v>218</v>
      </c>
      <c r="Q175" s="190" t="s">
        <v>218</v>
      </c>
      <c r="R175" s="190" t="s">
        <v>218</v>
      </c>
      <c r="S175" s="190"/>
      <c r="T175" s="97"/>
      <c r="U175" s="97"/>
      <c r="V175" s="96"/>
      <c r="W175" s="96"/>
    </row>
    <row r="176" spans="1:23" ht="14.25" x14ac:dyDescent="0.2">
      <c r="A176" s="144"/>
      <c r="B176" s="144"/>
      <c r="C176" s="144"/>
      <c r="D176" s="144"/>
      <c r="E176" s="144"/>
      <c r="F176" s="87"/>
      <c r="G176" s="87"/>
      <c r="H176" s="87"/>
      <c r="I176" s="87"/>
      <c r="K176" s="147"/>
      <c r="L176" s="147"/>
      <c r="M176" s="147"/>
      <c r="N176" s="189" t="s">
        <v>440</v>
      </c>
      <c r="O176" s="190">
        <v>13</v>
      </c>
      <c r="P176" s="190">
        <v>2018</v>
      </c>
      <c r="Q176" s="190">
        <v>12</v>
      </c>
      <c r="R176" s="190" t="s">
        <v>441</v>
      </c>
      <c r="S176" s="190"/>
      <c r="T176" s="97"/>
      <c r="U176" s="97"/>
      <c r="V176" s="96"/>
      <c r="W176" s="96"/>
    </row>
    <row r="177" spans="1:23" ht="14.25" x14ac:dyDescent="0.2">
      <c r="A177" s="144"/>
      <c r="B177" s="144"/>
      <c r="C177" s="144"/>
      <c r="D177" s="144"/>
      <c r="E177" s="144"/>
      <c r="F177" s="87"/>
      <c r="G177" s="87"/>
      <c r="H177" s="87"/>
      <c r="I177" s="87"/>
      <c r="K177" s="147"/>
      <c r="L177" s="147"/>
      <c r="M177" s="147"/>
      <c r="N177" s="189" t="s">
        <v>442</v>
      </c>
      <c r="O177" s="190">
        <v>7</v>
      </c>
      <c r="P177" s="190">
        <v>2018</v>
      </c>
      <c r="Q177" s="190">
        <v>12</v>
      </c>
      <c r="R177" s="190" t="s">
        <v>443</v>
      </c>
      <c r="S177" s="190"/>
      <c r="T177" s="97"/>
      <c r="U177" s="97"/>
      <c r="V177" s="96"/>
      <c r="W177" s="96"/>
    </row>
    <row r="178" spans="1:23" ht="14.25" x14ac:dyDescent="0.2">
      <c r="A178" s="144"/>
      <c r="B178" s="144"/>
      <c r="C178" s="144"/>
      <c r="D178" s="144"/>
      <c r="E178" s="144"/>
      <c r="F178" s="87"/>
      <c r="G178" s="87"/>
      <c r="H178" s="87"/>
      <c r="I178" s="87"/>
      <c r="K178" s="147"/>
      <c r="L178" s="147"/>
      <c r="M178" s="147"/>
      <c r="N178" s="189" t="s">
        <v>444</v>
      </c>
      <c r="O178" s="190">
        <v>4</v>
      </c>
      <c r="P178" s="190" t="s">
        <v>218</v>
      </c>
      <c r="Q178" s="190" t="s">
        <v>218</v>
      </c>
      <c r="R178" s="190" t="s">
        <v>218</v>
      </c>
      <c r="S178" s="190"/>
      <c r="T178" s="97"/>
      <c r="U178" s="97"/>
      <c r="V178" s="96"/>
      <c r="W178" s="96"/>
    </row>
    <row r="179" spans="1:23" ht="14.25" x14ac:dyDescent="0.2">
      <c r="A179" s="144"/>
      <c r="B179" s="144"/>
      <c r="C179" s="144"/>
      <c r="D179" s="144"/>
      <c r="E179" s="144"/>
      <c r="F179" s="87"/>
      <c r="G179" s="87"/>
      <c r="H179" s="87"/>
      <c r="I179" s="87"/>
      <c r="K179" s="147"/>
      <c r="L179" s="147"/>
      <c r="M179" s="147"/>
      <c r="N179" s="189" t="s">
        <v>445</v>
      </c>
      <c r="O179" s="190">
        <v>6</v>
      </c>
      <c r="P179" s="190" t="s">
        <v>218</v>
      </c>
      <c r="Q179" s="190" t="s">
        <v>218</v>
      </c>
      <c r="R179" s="190" t="s">
        <v>218</v>
      </c>
      <c r="S179" s="190"/>
      <c r="T179" s="97"/>
      <c r="U179" s="97"/>
      <c r="V179" s="96"/>
      <c r="W179" s="96"/>
    </row>
    <row r="180" spans="1:23" ht="14.25" x14ac:dyDescent="0.2">
      <c r="A180" s="144"/>
      <c r="B180" s="144"/>
      <c r="C180" s="144"/>
      <c r="D180" s="144"/>
      <c r="E180" s="144"/>
      <c r="F180" s="87"/>
      <c r="G180" s="87"/>
      <c r="H180" s="87"/>
      <c r="I180" s="87"/>
      <c r="K180" s="147"/>
      <c r="L180" s="147"/>
      <c r="M180" s="147"/>
      <c r="N180" s="189" t="s">
        <v>446</v>
      </c>
      <c r="O180" s="190">
        <v>8</v>
      </c>
      <c r="P180" s="190" t="s">
        <v>218</v>
      </c>
      <c r="Q180" s="190" t="s">
        <v>218</v>
      </c>
      <c r="R180" s="190" t="s">
        <v>218</v>
      </c>
      <c r="S180" s="190"/>
      <c r="T180" s="97"/>
      <c r="U180" s="97"/>
      <c r="V180" s="96"/>
      <c r="W180" s="96"/>
    </row>
    <row r="181" spans="1:23" ht="14.25" x14ac:dyDescent="0.2">
      <c r="A181" s="144"/>
      <c r="B181" s="144"/>
      <c r="C181" s="144"/>
      <c r="D181" s="144"/>
      <c r="E181" s="144"/>
      <c r="F181" s="87"/>
      <c r="G181" s="87"/>
      <c r="H181" s="87"/>
      <c r="I181" s="87"/>
      <c r="K181" s="147"/>
      <c r="L181" s="147"/>
      <c r="M181" s="147"/>
      <c r="N181" s="189" t="s">
        <v>447</v>
      </c>
      <c r="O181" s="190">
        <v>8</v>
      </c>
      <c r="P181" s="190" t="s">
        <v>218</v>
      </c>
      <c r="Q181" s="190" t="s">
        <v>218</v>
      </c>
      <c r="R181" s="190" t="s">
        <v>218</v>
      </c>
      <c r="S181" s="190"/>
      <c r="T181" s="97"/>
      <c r="U181" s="97"/>
      <c r="V181" s="96"/>
      <c r="W181" s="96"/>
    </row>
    <row r="182" spans="1:23" ht="14.25" x14ac:dyDescent="0.2">
      <c r="A182" s="144"/>
      <c r="B182" s="144"/>
      <c r="C182" s="144"/>
      <c r="D182" s="144"/>
      <c r="E182" s="144"/>
      <c r="F182" s="87"/>
      <c r="G182" s="87"/>
      <c r="H182" s="87"/>
      <c r="I182" s="87"/>
      <c r="K182" s="147"/>
      <c r="L182" s="147"/>
      <c r="M182" s="147"/>
      <c r="N182" s="189" t="s">
        <v>448</v>
      </c>
      <c r="O182" s="190">
        <v>6</v>
      </c>
      <c r="P182" s="190" t="s">
        <v>218</v>
      </c>
      <c r="Q182" s="190" t="s">
        <v>218</v>
      </c>
      <c r="R182" s="190" t="s">
        <v>218</v>
      </c>
      <c r="S182" s="190"/>
      <c r="T182" s="97"/>
      <c r="U182" s="97"/>
      <c r="V182" s="96"/>
      <c r="W182" s="96"/>
    </row>
    <row r="183" spans="1:23" ht="14.25" x14ac:dyDescent="0.2">
      <c r="A183" s="144"/>
      <c r="B183" s="144"/>
      <c r="C183" s="144"/>
      <c r="D183" s="144"/>
      <c r="E183" s="144"/>
      <c r="F183" s="87"/>
      <c r="G183" s="87"/>
      <c r="H183" s="87"/>
      <c r="I183" s="87"/>
      <c r="K183" s="147"/>
      <c r="L183" s="147"/>
      <c r="M183" s="147"/>
      <c r="N183" s="189" t="s">
        <v>449</v>
      </c>
      <c r="O183" s="190">
        <v>12</v>
      </c>
      <c r="P183" s="190" t="s">
        <v>218</v>
      </c>
      <c r="Q183" s="190" t="s">
        <v>218</v>
      </c>
      <c r="R183" s="190" t="s">
        <v>218</v>
      </c>
      <c r="S183" s="190"/>
      <c r="T183" s="97"/>
      <c r="U183" s="97"/>
      <c r="V183" s="96"/>
      <c r="W183" s="96"/>
    </row>
    <row r="184" spans="1:23" ht="14.25" x14ac:dyDescent="0.2">
      <c r="A184" s="144"/>
      <c r="B184" s="144"/>
      <c r="C184" s="144"/>
      <c r="D184" s="144"/>
      <c r="E184" s="144"/>
      <c r="F184" s="87"/>
      <c r="G184" s="87"/>
      <c r="H184" s="87"/>
      <c r="I184" s="87"/>
      <c r="K184" s="147"/>
      <c r="L184" s="147"/>
      <c r="M184" s="147"/>
      <c r="N184" s="189" t="s">
        <v>450</v>
      </c>
      <c r="O184" s="190">
        <v>6</v>
      </c>
      <c r="P184" s="190" t="s">
        <v>218</v>
      </c>
      <c r="Q184" s="190" t="s">
        <v>218</v>
      </c>
      <c r="R184" s="190" t="s">
        <v>218</v>
      </c>
      <c r="S184" s="190"/>
      <c r="T184" s="97"/>
      <c r="U184" s="97"/>
      <c r="V184" s="96"/>
      <c r="W184" s="96"/>
    </row>
    <row r="185" spans="1:23" ht="14.25" x14ac:dyDescent="0.2">
      <c r="A185" s="144"/>
      <c r="B185" s="144"/>
      <c r="C185" s="144"/>
      <c r="D185" s="144"/>
      <c r="E185" s="144"/>
      <c r="F185" s="87"/>
      <c r="G185" s="87"/>
      <c r="H185" s="87"/>
      <c r="I185" s="87"/>
      <c r="K185" s="147"/>
      <c r="L185" s="147"/>
      <c r="M185" s="147"/>
      <c r="N185" s="189" t="s">
        <v>451</v>
      </c>
      <c r="O185" s="190">
        <v>8</v>
      </c>
      <c r="P185" s="190" t="s">
        <v>218</v>
      </c>
      <c r="Q185" s="190" t="s">
        <v>218</v>
      </c>
      <c r="R185" s="190" t="s">
        <v>218</v>
      </c>
      <c r="S185" s="190"/>
      <c r="T185" s="97"/>
      <c r="U185" s="97"/>
      <c r="V185" s="96"/>
      <c r="W185" s="96"/>
    </row>
    <row r="186" spans="1:23" ht="14.25" x14ac:dyDescent="0.2">
      <c r="A186" s="144"/>
      <c r="B186" s="144"/>
      <c r="C186" s="144"/>
      <c r="D186" s="144"/>
      <c r="E186" s="144"/>
      <c r="F186" s="87"/>
      <c r="G186" s="87"/>
      <c r="H186" s="87"/>
      <c r="I186" s="87"/>
      <c r="K186" s="147"/>
      <c r="L186" s="147"/>
      <c r="M186" s="147"/>
      <c r="N186" s="189" t="s">
        <v>452</v>
      </c>
      <c r="O186" s="190">
        <v>8</v>
      </c>
      <c r="P186" s="190" t="s">
        <v>218</v>
      </c>
      <c r="Q186" s="190" t="s">
        <v>218</v>
      </c>
      <c r="R186" s="190" t="s">
        <v>218</v>
      </c>
      <c r="S186" s="190"/>
      <c r="T186" s="97"/>
      <c r="U186" s="97"/>
      <c r="V186" s="96"/>
      <c r="W186" s="96"/>
    </row>
    <row r="187" spans="1:23" ht="14.25" x14ac:dyDescent="0.2">
      <c r="A187" s="144"/>
      <c r="B187" s="144"/>
      <c r="C187" s="144"/>
      <c r="D187" s="144"/>
      <c r="E187" s="144"/>
      <c r="F187" s="87"/>
      <c r="G187" s="87"/>
      <c r="H187" s="87"/>
      <c r="I187" s="87"/>
      <c r="K187" s="147"/>
      <c r="L187" s="147"/>
      <c r="M187" s="147"/>
      <c r="N187" s="189" t="s">
        <v>453</v>
      </c>
      <c r="O187" s="190">
        <v>5</v>
      </c>
      <c r="P187" s="190" t="s">
        <v>218</v>
      </c>
      <c r="Q187" s="190" t="s">
        <v>218</v>
      </c>
      <c r="R187" s="190" t="s">
        <v>218</v>
      </c>
      <c r="S187" s="190"/>
      <c r="T187" s="97"/>
      <c r="U187" s="97"/>
      <c r="V187" s="96"/>
      <c r="W187" s="96"/>
    </row>
    <row r="188" spans="1:23" ht="14.25" x14ac:dyDescent="0.2">
      <c r="A188" s="144"/>
      <c r="B188" s="144"/>
      <c r="C188" s="144"/>
      <c r="D188" s="144"/>
      <c r="E188" s="144"/>
      <c r="F188" s="87"/>
      <c r="G188" s="87"/>
      <c r="H188" s="87"/>
      <c r="I188" s="87"/>
      <c r="K188" s="147"/>
      <c r="L188" s="147"/>
      <c r="M188" s="147"/>
      <c r="N188" s="189" t="s">
        <v>454</v>
      </c>
      <c r="O188" s="190">
        <v>9</v>
      </c>
      <c r="P188" s="190">
        <v>2018</v>
      </c>
      <c r="Q188" s="190">
        <v>12</v>
      </c>
      <c r="R188" s="190" t="s">
        <v>455</v>
      </c>
      <c r="S188" s="190"/>
      <c r="T188" s="97"/>
      <c r="U188" s="97"/>
      <c r="V188" s="96"/>
      <c r="W188" s="96"/>
    </row>
    <row r="189" spans="1:23" ht="14.25" x14ac:dyDescent="0.2">
      <c r="A189" s="144"/>
      <c r="B189" s="144"/>
      <c r="C189" s="144"/>
      <c r="D189" s="144"/>
      <c r="E189" s="144"/>
      <c r="F189" s="87"/>
      <c r="G189" s="87"/>
      <c r="H189" s="87"/>
      <c r="I189" s="87"/>
      <c r="K189" s="147"/>
      <c r="L189" s="147"/>
      <c r="M189" s="147"/>
      <c r="N189" s="189" t="s">
        <v>456</v>
      </c>
      <c r="O189" s="190">
        <v>8</v>
      </c>
      <c r="P189" s="190" t="s">
        <v>218</v>
      </c>
      <c r="Q189" s="190" t="s">
        <v>218</v>
      </c>
      <c r="R189" s="190" t="s">
        <v>218</v>
      </c>
      <c r="S189" s="190"/>
      <c r="T189" s="97"/>
      <c r="U189" s="97"/>
      <c r="V189" s="96"/>
      <c r="W189" s="96"/>
    </row>
    <row r="190" spans="1:23" ht="14.25" x14ac:dyDescent="0.2">
      <c r="A190" s="144"/>
      <c r="B190" s="144"/>
      <c r="C190" s="144"/>
      <c r="D190" s="144"/>
      <c r="E190" s="144"/>
      <c r="F190" s="87"/>
      <c r="G190" s="87"/>
      <c r="H190" s="87"/>
      <c r="I190" s="87"/>
      <c r="K190" s="147"/>
      <c r="L190" s="147"/>
      <c r="M190" s="147"/>
      <c r="N190" s="189" t="s">
        <v>457</v>
      </c>
      <c r="O190" s="190">
        <v>13</v>
      </c>
      <c r="P190" s="190" t="s">
        <v>218</v>
      </c>
      <c r="Q190" s="190" t="s">
        <v>218</v>
      </c>
      <c r="R190" s="190" t="s">
        <v>218</v>
      </c>
      <c r="S190" s="190"/>
      <c r="T190" s="97"/>
      <c r="U190" s="97"/>
      <c r="V190" s="96"/>
      <c r="W190" s="96"/>
    </row>
    <row r="191" spans="1:23" ht="14.25" x14ac:dyDescent="0.2">
      <c r="A191" s="144"/>
      <c r="B191" s="144"/>
      <c r="C191" s="144"/>
      <c r="D191" s="144"/>
      <c r="E191" s="144"/>
      <c r="F191" s="87"/>
      <c r="G191" s="87"/>
      <c r="H191" s="87"/>
      <c r="I191" s="87"/>
      <c r="K191" s="147"/>
      <c r="L191" s="147"/>
      <c r="M191" s="147"/>
      <c r="N191" s="189" t="s">
        <v>458</v>
      </c>
      <c r="O191" s="190">
        <v>11</v>
      </c>
      <c r="P191" s="190" t="s">
        <v>218</v>
      </c>
      <c r="Q191" s="190" t="s">
        <v>218</v>
      </c>
      <c r="R191" s="190" t="s">
        <v>218</v>
      </c>
      <c r="S191" s="190"/>
      <c r="T191" s="97"/>
      <c r="U191" s="97"/>
      <c r="V191" s="96"/>
      <c r="W191" s="96"/>
    </row>
    <row r="192" spans="1:23" ht="14.25" x14ac:dyDescent="0.2">
      <c r="A192" s="144"/>
      <c r="B192" s="144"/>
      <c r="C192" s="144"/>
      <c r="D192" s="144"/>
      <c r="E192" s="144"/>
      <c r="F192" s="87"/>
      <c r="G192" s="87"/>
      <c r="H192" s="87"/>
      <c r="I192" s="87"/>
      <c r="K192" s="147"/>
      <c r="L192" s="147"/>
      <c r="M192" s="147"/>
      <c r="N192" s="189" t="s">
        <v>459</v>
      </c>
      <c r="O192" s="190">
        <v>6</v>
      </c>
      <c r="P192" s="190" t="s">
        <v>218</v>
      </c>
      <c r="Q192" s="190" t="s">
        <v>218</v>
      </c>
      <c r="R192" s="190" t="s">
        <v>218</v>
      </c>
      <c r="S192" s="190"/>
      <c r="T192" s="97"/>
      <c r="U192" s="97"/>
      <c r="V192" s="96"/>
      <c r="W192" s="96"/>
    </row>
    <row r="193" spans="1:23" ht="14.25" x14ac:dyDescent="0.2">
      <c r="A193" s="144"/>
      <c r="B193" s="144"/>
      <c r="C193" s="144"/>
      <c r="D193" s="144"/>
      <c r="E193" s="144"/>
      <c r="F193" s="87"/>
      <c r="G193" s="87"/>
      <c r="H193" s="87"/>
      <c r="I193" s="87"/>
      <c r="K193" s="147"/>
      <c r="L193" s="147"/>
      <c r="M193" s="147"/>
      <c r="N193" s="189" t="s">
        <v>460</v>
      </c>
      <c r="O193" s="190">
        <v>2</v>
      </c>
      <c r="P193" s="190" t="s">
        <v>218</v>
      </c>
      <c r="Q193" s="190" t="s">
        <v>218</v>
      </c>
      <c r="R193" s="190" t="s">
        <v>218</v>
      </c>
      <c r="S193" s="190"/>
      <c r="T193" s="97"/>
      <c r="U193" s="97"/>
      <c r="V193" s="96"/>
      <c r="W193" s="96"/>
    </row>
    <row r="194" spans="1:23" ht="14.25" x14ac:dyDescent="0.2">
      <c r="A194" s="144"/>
      <c r="B194" s="144"/>
      <c r="C194" s="144"/>
      <c r="D194" s="144"/>
      <c r="E194" s="144"/>
      <c r="F194" s="87"/>
      <c r="G194" s="87"/>
      <c r="H194" s="87"/>
      <c r="I194" s="87"/>
      <c r="K194" s="147"/>
      <c r="L194" s="147"/>
      <c r="M194" s="147"/>
      <c r="N194" s="189" t="s">
        <v>461</v>
      </c>
      <c r="O194" s="190">
        <v>5</v>
      </c>
      <c r="P194" s="190" t="s">
        <v>218</v>
      </c>
      <c r="Q194" s="190" t="s">
        <v>218</v>
      </c>
      <c r="R194" s="190" t="s">
        <v>218</v>
      </c>
      <c r="S194" s="190"/>
      <c r="T194" s="97"/>
      <c r="U194" s="97"/>
      <c r="V194" s="96"/>
      <c r="W194" s="96"/>
    </row>
    <row r="195" spans="1:23" ht="14.25" x14ac:dyDescent="0.2">
      <c r="A195" s="144"/>
      <c r="B195" s="144"/>
      <c r="C195" s="144"/>
      <c r="D195" s="144"/>
      <c r="E195" s="144"/>
      <c r="F195" s="87"/>
      <c r="G195" s="87"/>
      <c r="H195" s="87"/>
      <c r="I195" s="87"/>
      <c r="K195" s="147"/>
      <c r="L195" s="147"/>
      <c r="M195" s="147"/>
      <c r="N195" s="189" t="s">
        <v>462</v>
      </c>
      <c r="O195" s="190">
        <v>10</v>
      </c>
      <c r="P195" s="190" t="s">
        <v>218</v>
      </c>
      <c r="Q195" s="190" t="s">
        <v>218</v>
      </c>
      <c r="R195" s="190" t="s">
        <v>218</v>
      </c>
      <c r="S195" s="190"/>
      <c r="T195" s="97"/>
      <c r="U195" s="97"/>
      <c r="V195" s="96"/>
      <c r="W195" s="96"/>
    </row>
    <row r="196" spans="1:23" ht="14.25" x14ac:dyDescent="0.2">
      <c r="A196" s="144"/>
      <c r="B196" s="144"/>
      <c r="C196" s="144"/>
      <c r="D196" s="144"/>
      <c r="E196" s="144"/>
      <c r="F196" s="87"/>
      <c r="G196" s="87"/>
      <c r="H196" s="87"/>
      <c r="I196" s="87"/>
      <c r="K196" s="147"/>
      <c r="L196" s="147"/>
      <c r="M196" s="147"/>
      <c r="N196" s="189" t="s">
        <v>463</v>
      </c>
      <c r="O196" s="190">
        <v>4</v>
      </c>
      <c r="P196" s="190">
        <v>2019</v>
      </c>
      <c r="Q196" s="190">
        <v>12</v>
      </c>
      <c r="R196" s="190" t="s">
        <v>464</v>
      </c>
      <c r="S196" s="190"/>
      <c r="T196" s="97"/>
      <c r="U196" s="97"/>
      <c r="V196" s="96"/>
      <c r="W196" s="96"/>
    </row>
    <row r="197" spans="1:23" ht="14.25" x14ac:dyDescent="0.2">
      <c r="A197" s="144"/>
      <c r="B197" s="144"/>
      <c r="C197" s="144"/>
      <c r="D197" s="144"/>
      <c r="E197" s="144"/>
      <c r="F197" s="87"/>
      <c r="G197" s="87"/>
      <c r="H197" s="87"/>
      <c r="I197" s="87"/>
      <c r="K197" s="147"/>
      <c r="L197" s="147"/>
      <c r="M197" s="147"/>
      <c r="N197" s="189" t="s">
        <v>465</v>
      </c>
      <c r="O197" s="190">
        <v>13</v>
      </c>
      <c r="P197" s="190" t="s">
        <v>218</v>
      </c>
      <c r="Q197" s="190" t="s">
        <v>218</v>
      </c>
      <c r="R197" s="190" t="s">
        <v>218</v>
      </c>
      <c r="S197" s="190"/>
      <c r="T197" s="97"/>
      <c r="U197" s="97"/>
      <c r="V197" s="96"/>
      <c r="W197" s="96"/>
    </row>
    <row r="198" spans="1:23" ht="14.25" x14ac:dyDescent="0.2">
      <c r="A198" s="144"/>
      <c r="B198" s="144"/>
      <c r="C198" s="144"/>
      <c r="D198" s="144"/>
      <c r="E198" s="144"/>
      <c r="F198" s="87"/>
      <c r="G198" s="87"/>
      <c r="H198" s="87"/>
      <c r="I198" s="87"/>
      <c r="K198" s="147"/>
      <c r="L198" s="147"/>
      <c r="M198" s="147"/>
      <c r="N198" s="189" t="s">
        <v>466</v>
      </c>
      <c r="O198" s="190">
        <v>9</v>
      </c>
      <c r="P198" s="190" t="s">
        <v>218</v>
      </c>
      <c r="Q198" s="190" t="s">
        <v>218</v>
      </c>
      <c r="R198" s="190" t="s">
        <v>218</v>
      </c>
      <c r="S198" s="190"/>
      <c r="T198" s="97"/>
      <c r="U198" s="97"/>
      <c r="V198" s="96"/>
      <c r="W198" s="96"/>
    </row>
    <row r="199" spans="1:23" ht="14.25" x14ac:dyDescent="0.2">
      <c r="A199" s="144"/>
      <c r="B199" s="144"/>
      <c r="C199" s="144"/>
      <c r="D199" s="144"/>
      <c r="E199" s="144"/>
      <c r="F199" s="87"/>
      <c r="G199" s="87"/>
      <c r="H199" s="87"/>
      <c r="I199" s="87"/>
      <c r="K199" s="147"/>
      <c r="L199" s="147"/>
      <c r="M199" s="147"/>
      <c r="N199" s="189" t="s">
        <v>467</v>
      </c>
      <c r="O199" s="190">
        <v>4</v>
      </c>
      <c r="P199" s="190" t="s">
        <v>218</v>
      </c>
      <c r="Q199" s="190" t="s">
        <v>218</v>
      </c>
      <c r="R199" s="190" t="s">
        <v>218</v>
      </c>
      <c r="S199" s="190"/>
      <c r="T199" s="97"/>
      <c r="U199" s="97"/>
      <c r="V199" s="96"/>
      <c r="W199" s="96"/>
    </row>
    <row r="200" spans="1:23" ht="14.25" x14ac:dyDescent="0.2">
      <c r="A200" s="144"/>
      <c r="B200" s="144"/>
      <c r="C200" s="144"/>
      <c r="D200" s="144"/>
      <c r="E200" s="144"/>
      <c r="F200" s="87"/>
      <c r="G200" s="87"/>
      <c r="H200" s="87"/>
      <c r="I200" s="87"/>
      <c r="K200" s="147"/>
      <c r="L200" s="147"/>
      <c r="M200" s="147"/>
      <c r="N200" s="189" t="s">
        <v>468</v>
      </c>
      <c r="O200" s="190">
        <v>14</v>
      </c>
      <c r="P200" s="190" t="s">
        <v>218</v>
      </c>
      <c r="Q200" s="190" t="s">
        <v>218</v>
      </c>
      <c r="R200" s="190" t="s">
        <v>218</v>
      </c>
      <c r="S200" s="190"/>
      <c r="T200" s="97"/>
      <c r="U200" s="97"/>
      <c r="V200" s="96"/>
      <c r="W200" s="96"/>
    </row>
    <row r="201" spans="1:23" ht="14.25" x14ac:dyDescent="0.2">
      <c r="A201" s="144"/>
      <c r="B201" s="144"/>
      <c r="C201" s="144"/>
      <c r="D201" s="144"/>
      <c r="E201" s="144"/>
      <c r="F201" s="87"/>
      <c r="G201" s="87"/>
      <c r="H201" s="87"/>
      <c r="I201" s="87"/>
      <c r="K201" s="147"/>
      <c r="L201" s="147"/>
      <c r="M201" s="147"/>
      <c r="N201" s="189" t="s">
        <v>469</v>
      </c>
      <c r="O201" s="190">
        <v>13</v>
      </c>
      <c r="P201" s="190" t="s">
        <v>218</v>
      </c>
      <c r="Q201" s="190" t="s">
        <v>218</v>
      </c>
      <c r="R201" s="190" t="s">
        <v>218</v>
      </c>
      <c r="S201" s="190"/>
      <c r="T201" s="97"/>
      <c r="U201" s="97"/>
      <c r="V201" s="96"/>
      <c r="W201" s="96"/>
    </row>
    <row r="202" spans="1:23" ht="14.25" x14ac:dyDescent="0.2">
      <c r="A202" s="144"/>
      <c r="B202" s="144"/>
      <c r="C202" s="144"/>
      <c r="D202" s="144"/>
      <c r="E202" s="144"/>
      <c r="F202" s="87"/>
      <c r="G202" s="87"/>
      <c r="H202" s="87"/>
      <c r="I202" s="87"/>
      <c r="K202" s="147"/>
      <c r="L202" s="147"/>
      <c r="M202" s="147"/>
      <c r="N202" s="189" t="s">
        <v>470</v>
      </c>
      <c r="O202" s="190">
        <v>10</v>
      </c>
      <c r="P202" s="190" t="s">
        <v>218</v>
      </c>
      <c r="Q202" s="190" t="s">
        <v>218</v>
      </c>
      <c r="R202" s="190" t="s">
        <v>218</v>
      </c>
      <c r="S202" s="190"/>
      <c r="T202" s="97"/>
      <c r="U202" s="97"/>
      <c r="V202" s="96"/>
      <c r="W202" s="96"/>
    </row>
    <row r="203" spans="1:23" ht="14.25" x14ac:dyDescent="0.2">
      <c r="A203" s="144"/>
      <c r="B203" s="144"/>
      <c r="C203" s="144"/>
      <c r="D203" s="144"/>
      <c r="E203" s="144"/>
      <c r="F203" s="87"/>
      <c r="G203" s="87"/>
      <c r="H203" s="87"/>
      <c r="I203" s="87"/>
      <c r="K203" s="147"/>
      <c r="L203" s="147"/>
      <c r="M203" s="147"/>
      <c r="N203" s="189" t="s">
        <v>471</v>
      </c>
      <c r="O203" s="190">
        <v>6</v>
      </c>
      <c r="P203" s="190" t="s">
        <v>218</v>
      </c>
      <c r="Q203" s="190" t="s">
        <v>218</v>
      </c>
      <c r="R203" s="190" t="s">
        <v>218</v>
      </c>
      <c r="S203" s="190"/>
      <c r="T203" s="97"/>
      <c r="U203" s="97"/>
      <c r="V203" s="96"/>
      <c r="W203" s="96"/>
    </row>
    <row r="204" spans="1:23" ht="14.25" x14ac:dyDescent="0.2">
      <c r="A204" s="144"/>
      <c r="B204" s="144"/>
      <c r="C204" s="144"/>
      <c r="D204" s="144"/>
      <c r="E204" s="144"/>
      <c r="F204" s="87"/>
      <c r="G204" s="87"/>
      <c r="H204" s="87"/>
      <c r="I204" s="87"/>
      <c r="K204" s="147"/>
      <c r="L204" s="147"/>
      <c r="M204" s="147"/>
      <c r="N204" s="189" t="s">
        <v>472</v>
      </c>
      <c r="O204" s="190">
        <v>14</v>
      </c>
      <c r="P204" s="190" t="s">
        <v>218</v>
      </c>
      <c r="Q204" s="190" t="s">
        <v>218</v>
      </c>
      <c r="R204" s="190" t="s">
        <v>218</v>
      </c>
      <c r="S204" s="190"/>
      <c r="T204" s="97"/>
      <c r="U204" s="97"/>
      <c r="V204" s="96"/>
      <c r="W204" s="96"/>
    </row>
    <row r="205" spans="1:23" ht="14.25" x14ac:dyDescent="0.2">
      <c r="A205" s="144"/>
      <c r="B205" s="144"/>
      <c r="C205" s="144"/>
      <c r="D205" s="144"/>
      <c r="E205" s="144"/>
      <c r="F205" s="87"/>
      <c r="G205" s="87"/>
      <c r="H205" s="87"/>
      <c r="I205" s="87"/>
      <c r="K205" s="147"/>
      <c r="L205" s="147"/>
      <c r="M205" s="147"/>
      <c r="N205" s="189" t="s">
        <v>473</v>
      </c>
      <c r="O205" s="190">
        <v>5</v>
      </c>
      <c r="P205" s="190" t="s">
        <v>218</v>
      </c>
      <c r="Q205" s="190" t="s">
        <v>218</v>
      </c>
      <c r="R205" s="190" t="s">
        <v>218</v>
      </c>
      <c r="S205" s="190"/>
      <c r="T205" s="97"/>
      <c r="U205" s="97"/>
      <c r="V205" s="96"/>
      <c r="W205" s="96"/>
    </row>
    <row r="206" spans="1:23" ht="14.25" x14ac:dyDescent="0.2">
      <c r="A206" s="144"/>
      <c r="B206" s="144"/>
      <c r="C206" s="144"/>
      <c r="D206" s="144"/>
      <c r="E206" s="144"/>
      <c r="F206" s="87"/>
      <c r="G206" s="87"/>
      <c r="H206" s="87"/>
      <c r="I206" s="87"/>
      <c r="K206" s="147"/>
      <c r="L206" s="147"/>
      <c r="M206" s="147"/>
      <c r="N206" s="189" t="s">
        <v>474</v>
      </c>
      <c r="O206" s="190">
        <v>5</v>
      </c>
      <c r="P206" s="190" t="s">
        <v>218</v>
      </c>
      <c r="Q206" s="190" t="s">
        <v>218</v>
      </c>
      <c r="R206" s="190" t="s">
        <v>218</v>
      </c>
      <c r="S206" s="190"/>
      <c r="T206" s="97"/>
      <c r="U206" s="97"/>
      <c r="V206" s="96"/>
      <c r="W206" s="96"/>
    </row>
    <row r="207" spans="1:23" ht="14.25" x14ac:dyDescent="0.2">
      <c r="A207" s="144"/>
      <c r="B207" s="144"/>
      <c r="C207" s="144"/>
      <c r="D207" s="144"/>
      <c r="E207" s="144"/>
      <c r="F207" s="87"/>
      <c r="G207" s="87"/>
      <c r="H207" s="87"/>
      <c r="I207" s="87"/>
      <c r="K207" s="147"/>
      <c r="L207" s="147"/>
      <c r="M207" s="147"/>
      <c r="N207" s="189" t="s">
        <v>475</v>
      </c>
      <c r="O207" s="190">
        <v>6</v>
      </c>
      <c r="P207" s="190" t="s">
        <v>218</v>
      </c>
      <c r="Q207" s="190" t="s">
        <v>218</v>
      </c>
      <c r="R207" s="190" t="s">
        <v>218</v>
      </c>
      <c r="S207" s="190"/>
      <c r="T207" s="97"/>
      <c r="U207" s="97"/>
      <c r="V207" s="96"/>
      <c r="W207" s="96"/>
    </row>
    <row r="208" spans="1:23" ht="14.25" x14ac:dyDescent="0.2">
      <c r="A208" s="144"/>
      <c r="B208" s="144"/>
      <c r="C208" s="144"/>
      <c r="D208" s="144"/>
      <c r="E208" s="144"/>
      <c r="F208" s="87"/>
      <c r="G208" s="87"/>
      <c r="H208" s="87"/>
      <c r="I208" s="87"/>
      <c r="K208" s="147"/>
      <c r="L208" s="147"/>
      <c r="M208" s="147"/>
      <c r="N208" s="189" t="s">
        <v>476</v>
      </c>
      <c r="O208" s="190">
        <v>7</v>
      </c>
      <c r="P208" s="190" t="s">
        <v>218</v>
      </c>
      <c r="Q208" s="190" t="s">
        <v>218</v>
      </c>
      <c r="R208" s="190" t="s">
        <v>218</v>
      </c>
      <c r="S208" s="190"/>
      <c r="T208" s="97"/>
      <c r="U208" s="97"/>
      <c r="V208" s="96"/>
      <c r="W208" s="96"/>
    </row>
    <row r="209" spans="1:23" ht="14.25" x14ac:dyDescent="0.2">
      <c r="A209" s="144"/>
      <c r="B209" s="144"/>
      <c r="C209" s="144"/>
      <c r="D209" s="144"/>
      <c r="E209" s="144"/>
      <c r="F209" s="87"/>
      <c r="G209" s="87"/>
      <c r="H209" s="87"/>
      <c r="I209" s="87"/>
      <c r="K209" s="147"/>
      <c r="L209" s="147"/>
      <c r="M209" s="147"/>
      <c r="N209" s="189" t="s">
        <v>477</v>
      </c>
      <c r="O209" s="190">
        <v>13</v>
      </c>
      <c r="P209" s="190" t="s">
        <v>218</v>
      </c>
      <c r="Q209" s="190" t="s">
        <v>218</v>
      </c>
      <c r="R209" s="190" t="s">
        <v>218</v>
      </c>
      <c r="S209" s="190"/>
      <c r="T209" s="97"/>
      <c r="U209" s="97"/>
      <c r="V209" s="96"/>
      <c r="W209" s="96"/>
    </row>
    <row r="210" spans="1:23" ht="14.25" x14ac:dyDescent="0.2">
      <c r="A210" s="144"/>
      <c r="B210" s="144"/>
      <c r="C210" s="144"/>
      <c r="D210" s="144"/>
      <c r="E210" s="144"/>
      <c r="F210" s="87"/>
      <c r="G210" s="87"/>
      <c r="H210" s="87"/>
      <c r="I210" s="87"/>
      <c r="K210" s="147"/>
      <c r="L210" s="147"/>
      <c r="M210" s="147"/>
      <c r="N210" s="189" t="s">
        <v>478</v>
      </c>
      <c r="O210" s="190">
        <v>7</v>
      </c>
      <c r="P210" s="190" t="s">
        <v>218</v>
      </c>
      <c r="Q210" s="190" t="s">
        <v>218</v>
      </c>
      <c r="R210" s="190" t="s">
        <v>218</v>
      </c>
      <c r="S210" s="190"/>
      <c r="T210" s="97"/>
      <c r="U210" s="97"/>
      <c r="V210" s="96"/>
      <c r="W210" s="96"/>
    </row>
    <row r="211" spans="1:23" ht="14.25" x14ac:dyDescent="0.2">
      <c r="A211" s="144"/>
      <c r="B211" s="144"/>
      <c r="C211" s="144"/>
      <c r="D211" s="144"/>
      <c r="E211" s="144"/>
      <c r="F211" s="87"/>
      <c r="G211" s="87"/>
      <c r="H211" s="87"/>
      <c r="I211" s="87"/>
      <c r="K211" s="147"/>
      <c r="L211" s="147"/>
      <c r="M211" s="147"/>
      <c r="N211" s="189" t="s">
        <v>479</v>
      </c>
      <c r="O211" s="190">
        <v>7</v>
      </c>
      <c r="P211" s="190" t="s">
        <v>218</v>
      </c>
      <c r="Q211" s="190" t="s">
        <v>218</v>
      </c>
      <c r="R211" s="190" t="s">
        <v>218</v>
      </c>
      <c r="S211" s="190"/>
      <c r="T211" s="97"/>
      <c r="U211" s="97"/>
      <c r="V211" s="96"/>
      <c r="W211" s="96"/>
    </row>
    <row r="212" spans="1:23" ht="14.25" x14ac:dyDescent="0.2">
      <c r="A212" s="144"/>
      <c r="B212" s="144"/>
      <c r="C212" s="144"/>
      <c r="D212" s="144"/>
      <c r="E212" s="144"/>
      <c r="F212" s="87"/>
      <c r="G212" s="87"/>
      <c r="H212" s="87"/>
      <c r="I212" s="87"/>
      <c r="K212" s="147"/>
      <c r="L212" s="147"/>
      <c r="M212" s="147"/>
      <c r="N212" s="189" t="s">
        <v>480</v>
      </c>
      <c r="O212" s="190">
        <v>8</v>
      </c>
      <c r="P212" s="190" t="s">
        <v>218</v>
      </c>
      <c r="Q212" s="190" t="s">
        <v>218</v>
      </c>
      <c r="R212" s="190" t="s">
        <v>218</v>
      </c>
      <c r="S212" s="190"/>
      <c r="T212" s="97"/>
      <c r="U212" s="97"/>
      <c r="V212" s="96"/>
      <c r="W212" s="96"/>
    </row>
    <row r="213" spans="1:23" ht="14.25" x14ac:dyDescent="0.2">
      <c r="A213" s="144"/>
      <c r="B213" s="144"/>
      <c r="C213" s="144"/>
      <c r="D213" s="144"/>
      <c r="E213" s="144"/>
      <c r="F213" s="87"/>
      <c r="G213" s="87"/>
      <c r="H213" s="87"/>
      <c r="I213" s="87"/>
      <c r="K213" s="147"/>
      <c r="L213" s="147"/>
      <c r="M213" s="147"/>
      <c r="N213" s="191" t="s">
        <v>481</v>
      </c>
      <c r="O213" s="192">
        <v>7</v>
      </c>
      <c r="P213" s="190" t="s">
        <v>218</v>
      </c>
      <c r="Q213" s="190" t="s">
        <v>218</v>
      </c>
      <c r="R213" s="190" t="s">
        <v>218</v>
      </c>
      <c r="S213" s="190"/>
      <c r="T213" s="97"/>
      <c r="U213" s="97"/>
      <c r="V213" s="96"/>
      <c r="W213" s="96"/>
    </row>
    <row r="214" spans="1:23" ht="14.25" x14ac:dyDescent="0.2">
      <c r="A214" s="144"/>
      <c r="B214" s="144"/>
      <c r="C214" s="144"/>
      <c r="D214" s="144"/>
      <c r="E214" s="144"/>
      <c r="F214" s="87"/>
      <c r="G214" s="87"/>
      <c r="H214" s="87"/>
      <c r="I214" s="87"/>
      <c r="K214" s="147"/>
      <c r="L214" s="147"/>
      <c r="M214" s="147"/>
      <c r="N214" s="193" t="s">
        <v>482</v>
      </c>
      <c r="O214" s="194">
        <v>8</v>
      </c>
      <c r="P214" s="190" t="s">
        <v>218</v>
      </c>
      <c r="Q214" s="190" t="s">
        <v>218</v>
      </c>
      <c r="R214" s="190" t="s">
        <v>218</v>
      </c>
      <c r="S214" s="190"/>
      <c r="T214" s="97"/>
      <c r="U214" s="97"/>
      <c r="V214" s="96"/>
      <c r="W214" s="96"/>
    </row>
    <row r="215" spans="1:23" ht="14.25" x14ac:dyDescent="0.2">
      <c r="A215" s="144"/>
      <c r="B215" s="144"/>
      <c r="C215" s="144"/>
      <c r="D215" s="144"/>
      <c r="E215" s="144"/>
      <c r="F215" s="87"/>
      <c r="G215" s="87"/>
      <c r="H215" s="87"/>
      <c r="I215" s="87"/>
      <c r="K215" s="147"/>
      <c r="L215" s="147"/>
      <c r="M215" s="147"/>
      <c r="N215" s="189" t="s">
        <v>483</v>
      </c>
      <c r="O215" s="190">
        <v>13</v>
      </c>
      <c r="P215" s="190">
        <v>2017</v>
      </c>
      <c r="Q215" s="190">
        <v>12</v>
      </c>
      <c r="R215" s="190" t="s">
        <v>484</v>
      </c>
      <c r="S215" s="190"/>
      <c r="T215" s="97"/>
      <c r="U215" s="97"/>
      <c r="V215" s="96"/>
      <c r="W215" s="96"/>
    </row>
    <row r="216" spans="1:23" ht="14.25" x14ac:dyDescent="0.2">
      <c r="A216" s="144"/>
      <c r="B216" s="144"/>
      <c r="C216" s="144"/>
      <c r="D216" s="144"/>
      <c r="E216" s="144"/>
      <c r="F216" s="87"/>
      <c r="G216" s="87"/>
      <c r="H216" s="87"/>
      <c r="I216" s="87"/>
      <c r="K216" s="147"/>
      <c r="L216" s="147"/>
      <c r="M216" s="147"/>
      <c r="N216" s="189" t="s">
        <v>485</v>
      </c>
      <c r="O216" s="190">
        <v>13</v>
      </c>
      <c r="P216" s="190" t="s">
        <v>218</v>
      </c>
      <c r="Q216" s="190" t="s">
        <v>218</v>
      </c>
      <c r="R216" s="190" t="s">
        <v>218</v>
      </c>
      <c r="S216" s="190"/>
      <c r="T216" s="97"/>
      <c r="U216" s="97"/>
      <c r="V216" s="96"/>
      <c r="W216" s="96"/>
    </row>
    <row r="217" spans="1:23" ht="14.25" x14ac:dyDescent="0.2">
      <c r="A217" s="144"/>
      <c r="B217" s="144"/>
      <c r="C217" s="144"/>
      <c r="D217" s="144"/>
      <c r="E217" s="144"/>
      <c r="F217" s="87"/>
      <c r="G217" s="87"/>
      <c r="H217" s="87"/>
      <c r="I217" s="87"/>
      <c r="K217" s="147"/>
      <c r="L217" s="147"/>
      <c r="M217" s="147"/>
      <c r="N217" s="189" t="s">
        <v>486</v>
      </c>
      <c r="O217" s="190">
        <v>6</v>
      </c>
      <c r="P217" s="190" t="s">
        <v>218</v>
      </c>
      <c r="Q217" s="190" t="s">
        <v>218</v>
      </c>
      <c r="R217" s="190" t="s">
        <v>218</v>
      </c>
      <c r="S217" s="190"/>
      <c r="T217" s="97"/>
      <c r="U217" s="97"/>
      <c r="V217" s="96"/>
      <c r="W217" s="96"/>
    </row>
    <row r="218" spans="1:23" ht="14.25" x14ac:dyDescent="0.2">
      <c r="A218" s="144"/>
      <c r="B218" s="144"/>
      <c r="C218" s="144"/>
      <c r="D218" s="144"/>
      <c r="E218" s="144"/>
      <c r="F218" s="87"/>
      <c r="G218" s="87"/>
      <c r="H218" s="87"/>
      <c r="I218" s="87"/>
      <c r="K218" s="147"/>
      <c r="L218" s="147"/>
      <c r="M218" s="147"/>
      <c r="N218" s="189" t="s">
        <v>487</v>
      </c>
      <c r="O218" s="190">
        <v>9</v>
      </c>
      <c r="P218" s="190" t="s">
        <v>218</v>
      </c>
      <c r="Q218" s="190" t="s">
        <v>218</v>
      </c>
      <c r="R218" s="190" t="s">
        <v>218</v>
      </c>
      <c r="S218" s="190"/>
      <c r="T218" s="97"/>
      <c r="U218" s="97"/>
      <c r="V218" s="96"/>
      <c r="W218" s="96"/>
    </row>
    <row r="219" spans="1:23" ht="14.25" x14ac:dyDescent="0.2">
      <c r="A219" s="144"/>
      <c r="B219" s="144"/>
      <c r="C219" s="144"/>
      <c r="D219" s="144"/>
      <c r="E219" s="144"/>
      <c r="F219" s="87"/>
      <c r="G219" s="87"/>
      <c r="H219" s="87"/>
      <c r="I219" s="87"/>
      <c r="K219" s="147"/>
      <c r="L219" s="147"/>
      <c r="M219" s="147"/>
      <c r="N219" s="189" t="s">
        <v>488</v>
      </c>
      <c r="O219" s="190">
        <v>5</v>
      </c>
      <c r="P219" s="190" t="s">
        <v>218</v>
      </c>
      <c r="Q219" s="190" t="s">
        <v>218</v>
      </c>
      <c r="R219" s="190" t="s">
        <v>218</v>
      </c>
      <c r="S219" s="190"/>
      <c r="T219" s="97"/>
      <c r="U219" s="97"/>
      <c r="V219" s="96"/>
      <c r="W219" s="96"/>
    </row>
    <row r="220" spans="1:23" ht="14.25" x14ac:dyDescent="0.2">
      <c r="A220" s="144"/>
      <c r="B220" s="144"/>
      <c r="C220" s="144"/>
      <c r="D220" s="144"/>
      <c r="E220" s="144"/>
      <c r="F220" s="87"/>
      <c r="G220" s="87"/>
      <c r="H220" s="87"/>
      <c r="I220" s="87"/>
      <c r="K220" s="147"/>
      <c r="L220" s="147"/>
      <c r="M220" s="147"/>
      <c r="N220" s="189" t="s">
        <v>489</v>
      </c>
      <c r="O220" s="190">
        <v>6</v>
      </c>
      <c r="P220" s="190" t="s">
        <v>218</v>
      </c>
      <c r="Q220" s="190" t="s">
        <v>218</v>
      </c>
      <c r="R220" s="190" t="s">
        <v>218</v>
      </c>
      <c r="S220" s="190"/>
      <c r="T220" s="97"/>
      <c r="U220" s="97"/>
      <c r="V220" s="96"/>
      <c r="W220" s="96"/>
    </row>
    <row r="221" spans="1:23" ht="14.25" x14ac:dyDescent="0.2">
      <c r="A221" s="144"/>
      <c r="B221" s="144"/>
      <c r="C221" s="144"/>
      <c r="D221" s="144"/>
      <c r="E221" s="144"/>
      <c r="F221" s="87"/>
      <c r="G221" s="87"/>
      <c r="H221" s="87"/>
      <c r="I221" s="87"/>
      <c r="K221" s="147"/>
      <c r="L221" s="147"/>
      <c r="M221" s="147"/>
      <c r="N221" s="189" t="s">
        <v>490</v>
      </c>
      <c r="O221" s="190">
        <v>1</v>
      </c>
      <c r="P221" s="190" t="s">
        <v>218</v>
      </c>
      <c r="Q221" s="190" t="s">
        <v>218</v>
      </c>
      <c r="R221" s="190" t="s">
        <v>218</v>
      </c>
      <c r="S221" s="190"/>
      <c r="T221" s="97"/>
      <c r="U221" s="97"/>
      <c r="V221" s="96"/>
      <c r="W221" s="96"/>
    </row>
    <row r="222" spans="1:23" ht="14.25" x14ac:dyDescent="0.2">
      <c r="A222" s="144"/>
      <c r="B222" s="144"/>
      <c r="C222" s="144"/>
      <c r="D222" s="144"/>
      <c r="E222" s="144"/>
      <c r="F222" s="87"/>
      <c r="G222" s="87"/>
      <c r="H222" s="87"/>
      <c r="I222" s="87"/>
      <c r="K222" s="147"/>
      <c r="L222" s="147"/>
      <c r="M222" s="147"/>
      <c r="N222" s="189" t="s">
        <v>491</v>
      </c>
      <c r="O222" s="190">
        <v>6</v>
      </c>
      <c r="P222" s="190" t="s">
        <v>218</v>
      </c>
      <c r="Q222" s="190" t="s">
        <v>218</v>
      </c>
      <c r="R222" s="190" t="s">
        <v>218</v>
      </c>
      <c r="S222" s="190"/>
      <c r="T222" s="97"/>
      <c r="U222" s="97"/>
      <c r="V222" s="96"/>
      <c r="W222" s="96"/>
    </row>
    <row r="223" spans="1:23" ht="14.25" x14ac:dyDescent="0.2">
      <c r="A223" s="144"/>
      <c r="B223" s="144"/>
      <c r="C223" s="144"/>
      <c r="D223" s="144"/>
      <c r="E223" s="144"/>
      <c r="F223" s="87"/>
      <c r="G223" s="87"/>
      <c r="H223" s="87"/>
      <c r="I223" s="87"/>
      <c r="K223" s="147"/>
      <c r="L223" s="147"/>
      <c r="M223" s="147"/>
      <c r="N223" s="189" t="s">
        <v>492</v>
      </c>
      <c r="O223" s="190">
        <v>6</v>
      </c>
      <c r="P223" s="190" t="s">
        <v>218</v>
      </c>
      <c r="Q223" s="190" t="s">
        <v>218</v>
      </c>
      <c r="R223" s="190" t="s">
        <v>218</v>
      </c>
      <c r="S223" s="190"/>
      <c r="T223" s="97"/>
      <c r="U223" s="97"/>
      <c r="V223" s="96"/>
      <c r="W223" s="96"/>
    </row>
    <row r="224" spans="1:23" ht="14.25" x14ac:dyDescent="0.2">
      <c r="A224" s="144"/>
      <c r="B224" s="144"/>
      <c r="C224" s="144"/>
      <c r="D224" s="144"/>
      <c r="E224" s="144"/>
      <c r="F224" s="87"/>
      <c r="G224" s="87"/>
      <c r="H224" s="87"/>
      <c r="I224" s="87"/>
      <c r="K224" s="147"/>
      <c r="L224" s="147"/>
      <c r="M224" s="147"/>
      <c r="N224" s="189" t="s">
        <v>493</v>
      </c>
      <c r="O224" s="190">
        <v>8</v>
      </c>
      <c r="P224" s="190" t="s">
        <v>218</v>
      </c>
      <c r="Q224" s="190" t="s">
        <v>218</v>
      </c>
      <c r="R224" s="190" t="s">
        <v>218</v>
      </c>
      <c r="S224" s="190"/>
      <c r="T224" s="97"/>
      <c r="U224" s="97"/>
      <c r="V224" s="96"/>
      <c r="W224" s="96"/>
    </row>
    <row r="225" spans="1:23" ht="14.25" x14ac:dyDescent="0.2">
      <c r="A225" s="144"/>
      <c r="B225" s="144"/>
      <c r="C225" s="144"/>
      <c r="D225" s="144"/>
      <c r="E225" s="144"/>
      <c r="F225" s="87"/>
      <c r="G225" s="87"/>
      <c r="H225" s="87"/>
      <c r="I225" s="87"/>
      <c r="K225" s="147"/>
      <c r="L225" s="147"/>
      <c r="M225" s="147"/>
      <c r="N225" s="189" t="s">
        <v>494</v>
      </c>
      <c r="O225" s="190">
        <v>13</v>
      </c>
      <c r="P225" s="190" t="s">
        <v>218</v>
      </c>
      <c r="Q225" s="190" t="s">
        <v>218</v>
      </c>
      <c r="R225" s="190" t="s">
        <v>218</v>
      </c>
      <c r="S225" s="190"/>
      <c r="T225" s="97"/>
      <c r="U225" s="97"/>
      <c r="V225" s="96"/>
      <c r="W225" s="96"/>
    </row>
    <row r="226" spans="1:23" ht="14.25" x14ac:dyDescent="0.2">
      <c r="A226" s="144"/>
      <c r="B226" s="144"/>
      <c r="C226" s="144"/>
      <c r="D226" s="144"/>
      <c r="E226" s="144"/>
      <c r="F226" s="87"/>
      <c r="G226" s="87"/>
      <c r="H226" s="87"/>
      <c r="I226" s="87"/>
      <c r="K226" s="147"/>
      <c r="L226" s="147"/>
      <c r="M226" s="147"/>
      <c r="N226" s="189" t="s">
        <v>495</v>
      </c>
      <c r="O226" s="190">
        <v>9</v>
      </c>
      <c r="P226" s="190" t="s">
        <v>218</v>
      </c>
      <c r="Q226" s="190" t="s">
        <v>218</v>
      </c>
      <c r="R226" s="190" t="s">
        <v>218</v>
      </c>
      <c r="S226" s="190"/>
      <c r="T226" s="97"/>
      <c r="U226" s="97"/>
      <c r="V226" s="96"/>
      <c r="W226" s="96"/>
    </row>
    <row r="227" spans="1:23" ht="14.25" x14ac:dyDescent="0.2">
      <c r="A227" s="144"/>
      <c r="B227" s="144"/>
      <c r="C227" s="144"/>
      <c r="D227" s="144"/>
      <c r="E227" s="144"/>
      <c r="F227" s="87"/>
      <c r="G227" s="87"/>
      <c r="H227" s="87"/>
      <c r="I227" s="87"/>
      <c r="K227" s="147"/>
      <c r="L227" s="147"/>
      <c r="M227" s="147"/>
      <c r="N227" s="189" t="s">
        <v>496</v>
      </c>
      <c r="O227" s="190">
        <v>6</v>
      </c>
      <c r="P227" s="190" t="s">
        <v>218</v>
      </c>
      <c r="Q227" s="190" t="s">
        <v>218</v>
      </c>
      <c r="R227" s="190" t="s">
        <v>218</v>
      </c>
      <c r="S227" s="190"/>
      <c r="T227" s="97"/>
      <c r="U227" s="97"/>
      <c r="V227" s="96"/>
      <c r="W227" s="96"/>
    </row>
    <row r="228" spans="1:23" ht="14.25" x14ac:dyDescent="0.2">
      <c r="A228" s="144"/>
      <c r="B228" s="144"/>
      <c r="C228" s="144"/>
      <c r="D228" s="144"/>
      <c r="E228" s="144"/>
      <c r="F228" s="87"/>
      <c r="G228" s="87"/>
      <c r="H228" s="87"/>
      <c r="I228" s="87"/>
      <c r="K228" s="147"/>
      <c r="L228" s="147"/>
      <c r="M228" s="147"/>
      <c r="N228" s="189" t="s">
        <v>497</v>
      </c>
      <c r="O228" s="190">
        <v>8</v>
      </c>
      <c r="P228" s="190" t="s">
        <v>218</v>
      </c>
      <c r="Q228" s="190" t="s">
        <v>218</v>
      </c>
      <c r="R228" s="190" t="s">
        <v>218</v>
      </c>
      <c r="S228" s="190"/>
      <c r="T228" s="97"/>
      <c r="U228" s="97"/>
      <c r="V228" s="96"/>
      <c r="W228" s="96"/>
    </row>
    <row r="229" spans="1:23" ht="14.25" x14ac:dyDescent="0.2">
      <c r="A229" s="144"/>
      <c r="B229" s="144"/>
      <c r="C229" s="144"/>
      <c r="D229" s="144"/>
      <c r="E229" s="144"/>
      <c r="F229" s="87"/>
      <c r="G229" s="87"/>
      <c r="H229" s="87"/>
      <c r="I229" s="87"/>
      <c r="K229" s="147"/>
      <c r="L229" s="147"/>
      <c r="M229" s="147"/>
      <c r="N229" s="189" t="s">
        <v>498</v>
      </c>
      <c r="O229" s="190">
        <v>12</v>
      </c>
      <c r="P229" s="190" t="s">
        <v>218</v>
      </c>
      <c r="Q229" s="190" t="s">
        <v>218</v>
      </c>
      <c r="R229" s="190" t="s">
        <v>218</v>
      </c>
      <c r="S229" s="190"/>
      <c r="T229" s="97"/>
      <c r="U229" s="97"/>
      <c r="V229" s="96"/>
      <c r="W229" s="96"/>
    </row>
    <row r="230" spans="1:23" ht="14.25" x14ac:dyDescent="0.2">
      <c r="A230" s="144"/>
      <c r="B230" s="144"/>
      <c r="C230" s="144"/>
      <c r="D230" s="144"/>
      <c r="E230" s="144"/>
      <c r="F230" s="87"/>
      <c r="G230" s="87"/>
      <c r="H230" s="87"/>
      <c r="I230" s="87"/>
      <c r="K230" s="147"/>
      <c r="L230" s="147"/>
      <c r="M230" s="147"/>
      <c r="N230" s="189" t="s">
        <v>499</v>
      </c>
      <c r="O230" s="190">
        <v>1</v>
      </c>
      <c r="P230" s="190" t="s">
        <v>218</v>
      </c>
      <c r="Q230" s="190" t="s">
        <v>218</v>
      </c>
      <c r="R230" s="190" t="s">
        <v>218</v>
      </c>
      <c r="S230" s="190"/>
      <c r="T230" s="97"/>
      <c r="U230" s="97"/>
      <c r="V230" s="96"/>
      <c r="W230" s="96"/>
    </row>
    <row r="231" spans="1:23" ht="14.25" x14ac:dyDescent="0.2">
      <c r="A231" s="144"/>
      <c r="B231" s="144"/>
      <c r="C231" s="144"/>
      <c r="D231" s="144"/>
      <c r="E231" s="144"/>
      <c r="F231" s="87"/>
      <c r="G231" s="87"/>
      <c r="H231" s="87"/>
      <c r="I231" s="87"/>
      <c r="K231" s="147"/>
      <c r="L231" s="147"/>
      <c r="M231" s="147"/>
      <c r="N231" s="189" t="s">
        <v>500</v>
      </c>
      <c r="O231" s="190">
        <v>12</v>
      </c>
      <c r="P231" s="190" t="s">
        <v>218</v>
      </c>
      <c r="Q231" s="190" t="s">
        <v>218</v>
      </c>
      <c r="R231" s="190" t="s">
        <v>218</v>
      </c>
      <c r="S231" s="190"/>
      <c r="T231" s="97"/>
      <c r="U231" s="97"/>
      <c r="V231" s="96"/>
      <c r="W231" s="96"/>
    </row>
    <row r="232" spans="1:23" ht="14.25" x14ac:dyDescent="0.2">
      <c r="A232" s="144"/>
      <c r="B232" s="144"/>
      <c r="C232" s="144"/>
      <c r="D232" s="144"/>
      <c r="E232" s="144"/>
      <c r="F232" s="87"/>
      <c r="G232" s="87"/>
      <c r="H232" s="87"/>
      <c r="I232" s="87"/>
      <c r="K232" s="147"/>
      <c r="L232" s="147"/>
      <c r="M232" s="147"/>
      <c r="N232" s="189" t="s">
        <v>501</v>
      </c>
      <c r="O232" s="190">
        <v>13</v>
      </c>
      <c r="P232" s="190" t="s">
        <v>218</v>
      </c>
      <c r="Q232" s="190" t="s">
        <v>218</v>
      </c>
      <c r="R232" s="190" t="s">
        <v>218</v>
      </c>
      <c r="S232" s="190"/>
      <c r="T232" s="97"/>
      <c r="U232" s="97"/>
      <c r="V232" s="96"/>
      <c r="W232" s="96"/>
    </row>
    <row r="233" spans="1:23" ht="14.25" x14ac:dyDescent="0.2">
      <c r="A233" s="144"/>
      <c r="B233" s="144"/>
      <c r="C233" s="144"/>
      <c r="D233" s="144"/>
      <c r="E233" s="144"/>
      <c r="F233" s="87"/>
      <c r="G233" s="87"/>
      <c r="H233" s="87"/>
      <c r="I233" s="87"/>
      <c r="K233" s="147"/>
      <c r="L233" s="147"/>
      <c r="M233" s="147"/>
      <c r="N233" s="189" t="s">
        <v>502</v>
      </c>
      <c r="O233" s="190">
        <v>5</v>
      </c>
      <c r="P233" s="190" t="s">
        <v>218</v>
      </c>
      <c r="Q233" s="190" t="s">
        <v>218</v>
      </c>
      <c r="R233" s="190" t="s">
        <v>218</v>
      </c>
      <c r="S233" s="190"/>
      <c r="T233" s="97"/>
      <c r="U233" s="97"/>
      <c r="V233" s="96"/>
      <c r="W233" s="96"/>
    </row>
    <row r="234" spans="1:23" ht="14.25" x14ac:dyDescent="0.2">
      <c r="A234" s="144"/>
      <c r="B234" s="144"/>
      <c r="C234" s="144"/>
      <c r="D234" s="144"/>
      <c r="E234" s="144"/>
      <c r="F234" s="87"/>
      <c r="G234" s="87"/>
      <c r="H234" s="87"/>
      <c r="I234" s="87"/>
      <c r="K234" s="147"/>
      <c r="L234" s="147"/>
      <c r="M234" s="147"/>
      <c r="N234" s="193" t="s">
        <v>503</v>
      </c>
      <c r="O234" s="194">
        <v>9</v>
      </c>
      <c r="P234" s="190" t="s">
        <v>218</v>
      </c>
      <c r="Q234" s="190" t="s">
        <v>218</v>
      </c>
      <c r="R234" s="190" t="s">
        <v>218</v>
      </c>
      <c r="S234" s="190"/>
      <c r="T234" s="97"/>
      <c r="U234" s="97"/>
      <c r="V234" s="96"/>
      <c r="W234" s="96"/>
    </row>
    <row r="235" spans="1:23" ht="14.25" x14ac:dyDescent="0.2">
      <c r="A235" s="144"/>
      <c r="B235" s="144"/>
      <c r="C235" s="144"/>
      <c r="D235" s="144"/>
      <c r="E235" s="144"/>
      <c r="F235" s="87"/>
      <c r="G235" s="87"/>
      <c r="H235" s="87"/>
      <c r="I235" s="87"/>
      <c r="K235" s="147"/>
      <c r="L235" s="147"/>
      <c r="M235" s="147"/>
      <c r="N235" s="193" t="s">
        <v>504</v>
      </c>
      <c r="O235" s="194">
        <v>13</v>
      </c>
      <c r="P235" s="190">
        <v>2018</v>
      </c>
      <c r="Q235" s="190">
        <v>12</v>
      </c>
      <c r="R235" s="190" t="s">
        <v>505</v>
      </c>
      <c r="S235" s="190"/>
      <c r="T235" s="97"/>
      <c r="U235" s="97"/>
      <c r="V235" s="96"/>
      <c r="W235" s="96"/>
    </row>
    <row r="236" spans="1:23" ht="14.25" x14ac:dyDescent="0.2">
      <c r="A236" s="144"/>
      <c r="B236" s="144"/>
      <c r="C236" s="144"/>
      <c r="D236" s="144"/>
      <c r="E236" s="144"/>
      <c r="F236" s="87"/>
      <c r="G236" s="87"/>
      <c r="H236" s="87"/>
      <c r="I236" s="87"/>
      <c r="K236" s="147"/>
      <c r="L236" s="147"/>
      <c r="M236" s="147"/>
      <c r="N236" s="195" t="s">
        <v>506</v>
      </c>
      <c r="O236" s="196">
        <v>13</v>
      </c>
      <c r="P236" s="190">
        <v>2018</v>
      </c>
      <c r="Q236" s="190">
        <v>12</v>
      </c>
      <c r="R236" s="190" t="s">
        <v>507</v>
      </c>
      <c r="S236" s="190"/>
      <c r="T236" s="97"/>
      <c r="U236" s="97"/>
      <c r="V236" s="96"/>
      <c r="W236" s="96"/>
    </row>
    <row r="237" spans="1:23" ht="14.25" x14ac:dyDescent="0.2">
      <c r="A237" s="144"/>
      <c r="B237" s="144"/>
      <c r="C237" s="144"/>
      <c r="D237" s="144"/>
      <c r="E237" s="144"/>
      <c r="F237" s="87"/>
      <c r="G237" s="87"/>
      <c r="H237" s="87"/>
      <c r="I237" s="87"/>
      <c r="K237" s="147"/>
      <c r="L237" s="147"/>
      <c r="M237" s="147"/>
      <c r="N237" s="189" t="s">
        <v>508</v>
      </c>
      <c r="O237" s="190">
        <v>13</v>
      </c>
      <c r="P237" s="190" t="s">
        <v>218</v>
      </c>
      <c r="Q237" s="190" t="s">
        <v>218</v>
      </c>
      <c r="R237" s="190" t="s">
        <v>218</v>
      </c>
      <c r="S237" s="190"/>
      <c r="T237" s="97"/>
      <c r="U237" s="97"/>
      <c r="V237" s="96"/>
      <c r="W237" s="96"/>
    </row>
    <row r="238" spans="1:23" ht="14.25" x14ac:dyDescent="0.2">
      <c r="A238" s="144"/>
      <c r="B238" s="144"/>
      <c r="C238" s="144"/>
      <c r="D238" s="144"/>
      <c r="E238" s="144"/>
      <c r="F238" s="87"/>
      <c r="G238" s="87"/>
      <c r="H238" s="87"/>
      <c r="I238" s="87"/>
      <c r="K238" s="147"/>
      <c r="L238" s="147"/>
      <c r="M238" s="147"/>
      <c r="N238" s="189" t="s">
        <v>509</v>
      </c>
      <c r="O238" s="190">
        <v>10</v>
      </c>
      <c r="P238" s="190">
        <v>2019</v>
      </c>
      <c r="Q238" s="190">
        <v>12</v>
      </c>
      <c r="R238" s="190" t="s">
        <v>510</v>
      </c>
      <c r="S238" s="190"/>
      <c r="T238" s="97"/>
      <c r="U238" s="97"/>
      <c r="V238" s="96"/>
      <c r="W238" s="96"/>
    </row>
    <row r="239" spans="1:23" ht="14.25" x14ac:dyDescent="0.2">
      <c r="A239" s="144"/>
      <c r="B239" s="144"/>
      <c r="C239" s="144"/>
      <c r="D239" s="144"/>
      <c r="E239" s="144"/>
      <c r="F239" s="87"/>
      <c r="G239" s="87"/>
      <c r="H239" s="87"/>
      <c r="I239" s="87"/>
      <c r="K239" s="147"/>
      <c r="L239" s="147"/>
      <c r="M239" s="147"/>
      <c r="N239" s="189" t="s">
        <v>511</v>
      </c>
      <c r="O239" s="190">
        <v>10</v>
      </c>
      <c r="P239" s="190" t="s">
        <v>218</v>
      </c>
      <c r="Q239" s="190" t="s">
        <v>218</v>
      </c>
      <c r="R239" s="190" t="s">
        <v>218</v>
      </c>
      <c r="S239" s="190"/>
      <c r="T239" s="97"/>
      <c r="U239" s="97"/>
      <c r="V239" s="96"/>
      <c r="W239" s="96"/>
    </row>
    <row r="240" spans="1:23" ht="14.25" x14ac:dyDescent="0.2">
      <c r="A240" s="144"/>
      <c r="B240" s="144"/>
      <c r="C240" s="144"/>
      <c r="D240" s="144"/>
      <c r="E240" s="144"/>
      <c r="F240" s="87"/>
      <c r="G240" s="87"/>
      <c r="H240" s="87"/>
      <c r="I240" s="87"/>
      <c r="K240" s="147"/>
      <c r="L240" s="147"/>
      <c r="M240" s="147"/>
      <c r="N240" s="189" t="s">
        <v>512</v>
      </c>
      <c r="O240" s="190">
        <v>10</v>
      </c>
      <c r="P240" s="190" t="s">
        <v>218</v>
      </c>
      <c r="Q240" s="190" t="s">
        <v>218</v>
      </c>
      <c r="R240" s="190" t="s">
        <v>218</v>
      </c>
      <c r="S240" s="190"/>
      <c r="T240" s="97"/>
      <c r="U240" s="97"/>
      <c r="V240" s="96"/>
      <c r="W240" s="96"/>
    </row>
    <row r="241" spans="1:23" ht="14.25" x14ac:dyDescent="0.2">
      <c r="A241" s="144"/>
      <c r="B241" s="144"/>
      <c r="C241" s="144"/>
      <c r="D241" s="144"/>
      <c r="E241" s="144"/>
      <c r="F241" s="87"/>
      <c r="G241" s="87"/>
      <c r="H241" s="87"/>
      <c r="I241" s="87"/>
      <c r="K241" s="147"/>
      <c r="L241" s="147"/>
      <c r="M241" s="147"/>
      <c r="N241" s="189" t="s">
        <v>513</v>
      </c>
      <c r="O241" s="190">
        <v>6</v>
      </c>
      <c r="P241" s="190" t="s">
        <v>218</v>
      </c>
      <c r="Q241" s="190" t="s">
        <v>218</v>
      </c>
      <c r="R241" s="190" t="s">
        <v>218</v>
      </c>
      <c r="S241" s="190"/>
      <c r="T241" s="97"/>
      <c r="U241" s="97"/>
      <c r="V241" s="96"/>
      <c r="W241" s="96"/>
    </row>
    <row r="242" spans="1:23" ht="14.25" x14ac:dyDescent="0.2">
      <c r="A242" s="144"/>
      <c r="B242" s="144"/>
      <c r="C242" s="144"/>
      <c r="D242" s="144"/>
      <c r="E242" s="144"/>
      <c r="F242" s="87"/>
      <c r="G242" s="87"/>
      <c r="H242" s="87"/>
      <c r="I242" s="87"/>
      <c r="K242" s="147"/>
      <c r="L242" s="147"/>
      <c r="M242" s="147"/>
      <c r="N242" s="189" t="s">
        <v>514</v>
      </c>
      <c r="O242" s="190">
        <v>4</v>
      </c>
      <c r="P242" s="190" t="s">
        <v>218</v>
      </c>
      <c r="Q242" s="190" t="s">
        <v>218</v>
      </c>
      <c r="R242" s="190" t="s">
        <v>218</v>
      </c>
      <c r="S242" s="190"/>
      <c r="T242" s="97"/>
      <c r="U242" s="97"/>
      <c r="V242" s="96"/>
      <c r="W242" s="96"/>
    </row>
    <row r="243" spans="1:23" ht="14.25" x14ac:dyDescent="0.2">
      <c r="A243" s="144"/>
      <c r="B243" s="144"/>
      <c r="C243" s="144"/>
      <c r="D243" s="144"/>
      <c r="E243" s="144"/>
      <c r="F243" s="87"/>
      <c r="G243" s="87"/>
      <c r="H243" s="87"/>
      <c r="I243" s="87"/>
      <c r="K243" s="147"/>
      <c r="L243" s="147"/>
      <c r="M243" s="147"/>
      <c r="N243" s="189" t="s">
        <v>515</v>
      </c>
      <c r="O243" s="190">
        <v>12</v>
      </c>
      <c r="P243" s="190">
        <v>2018</v>
      </c>
      <c r="Q243" s="190">
        <v>12</v>
      </c>
      <c r="R243" s="190" t="s">
        <v>516</v>
      </c>
      <c r="S243" s="190"/>
      <c r="T243" s="97"/>
      <c r="U243" s="97"/>
      <c r="V243" s="96"/>
      <c r="W243" s="96"/>
    </row>
    <row r="244" spans="1:23" ht="14.25" x14ac:dyDescent="0.2">
      <c r="A244" s="144"/>
      <c r="B244" s="144"/>
      <c r="C244" s="144"/>
      <c r="D244" s="144"/>
      <c r="E244" s="144"/>
      <c r="F244" s="87"/>
      <c r="G244" s="87"/>
      <c r="H244" s="87"/>
      <c r="I244" s="87"/>
      <c r="K244" s="147"/>
      <c r="L244" s="147"/>
      <c r="M244" s="147"/>
      <c r="N244" s="189" t="s">
        <v>517</v>
      </c>
      <c r="O244" s="190">
        <v>10</v>
      </c>
      <c r="P244" s="190" t="s">
        <v>218</v>
      </c>
      <c r="Q244" s="190" t="s">
        <v>218</v>
      </c>
      <c r="R244" s="190" t="s">
        <v>218</v>
      </c>
      <c r="S244" s="190"/>
      <c r="T244" s="97"/>
      <c r="U244" s="97"/>
      <c r="V244" s="96"/>
      <c r="W244" s="96"/>
    </row>
    <row r="245" spans="1:23" ht="14.25" x14ac:dyDescent="0.2">
      <c r="A245" s="144"/>
      <c r="B245" s="144"/>
      <c r="C245" s="144"/>
      <c r="D245" s="144"/>
      <c r="E245" s="144"/>
      <c r="F245" s="87"/>
      <c r="G245" s="87"/>
      <c r="H245" s="87"/>
      <c r="I245" s="87"/>
      <c r="K245" s="147"/>
      <c r="L245" s="147"/>
      <c r="M245" s="147"/>
      <c r="N245" s="189" t="s">
        <v>518</v>
      </c>
      <c r="O245" s="190">
        <v>9</v>
      </c>
      <c r="P245" s="190" t="s">
        <v>218</v>
      </c>
      <c r="Q245" s="190" t="s">
        <v>218</v>
      </c>
      <c r="R245" s="190" t="s">
        <v>218</v>
      </c>
      <c r="S245" s="190"/>
      <c r="T245" s="97"/>
      <c r="U245" s="97"/>
      <c r="V245" s="96"/>
      <c r="W245" s="96"/>
    </row>
    <row r="246" spans="1:23" ht="14.25" x14ac:dyDescent="0.2">
      <c r="A246" s="144"/>
      <c r="B246" s="144"/>
      <c r="C246" s="144"/>
      <c r="D246" s="144"/>
      <c r="E246" s="144"/>
      <c r="F246" s="87"/>
      <c r="G246" s="87"/>
      <c r="H246" s="87"/>
      <c r="I246" s="87"/>
      <c r="K246" s="147"/>
      <c r="L246" s="147"/>
      <c r="M246" s="147"/>
      <c r="N246" s="189" t="s">
        <v>519</v>
      </c>
      <c r="O246" s="190">
        <v>10</v>
      </c>
      <c r="P246" s="190" t="s">
        <v>218</v>
      </c>
      <c r="Q246" s="190" t="s">
        <v>218</v>
      </c>
      <c r="R246" s="190" t="s">
        <v>218</v>
      </c>
      <c r="S246" s="190"/>
      <c r="T246" s="97"/>
      <c r="U246" s="97"/>
      <c r="V246" s="96"/>
      <c r="W246" s="96"/>
    </row>
    <row r="247" spans="1:23" ht="14.25" x14ac:dyDescent="0.2">
      <c r="A247" s="144"/>
      <c r="B247" s="144"/>
      <c r="C247" s="144"/>
      <c r="D247" s="144"/>
      <c r="E247" s="144"/>
      <c r="F247" s="87"/>
      <c r="G247" s="87"/>
      <c r="H247" s="87"/>
      <c r="I247" s="87"/>
      <c r="K247" s="147"/>
      <c r="L247" s="147"/>
      <c r="M247" s="147"/>
      <c r="N247" s="189" t="s">
        <v>520</v>
      </c>
      <c r="O247" s="190">
        <v>5</v>
      </c>
      <c r="P247" s="190" t="s">
        <v>218</v>
      </c>
      <c r="Q247" s="190" t="s">
        <v>218</v>
      </c>
      <c r="R247" s="190" t="s">
        <v>218</v>
      </c>
      <c r="S247" s="190"/>
      <c r="T247" s="97"/>
      <c r="U247" s="97"/>
      <c r="V247" s="96"/>
      <c r="W247" s="96"/>
    </row>
    <row r="248" spans="1:23" ht="14.25" x14ac:dyDescent="0.2">
      <c r="A248" s="144"/>
      <c r="B248" s="144"/>
      <c r="C248" s="144"/>
      <c r="D248" s="144"/>
      <c r="E248" s="144"/>
      <c r="F248" s="87"/>
      <c r="G248" s="87"/>
      <c r="H248" s="87"/>
      <c r="I248" s="87"/>
      <c r="K248" s="147"/>
      <c r="L248" s="147"/>
      <c r="M248" s="147"/>
      <c r="N248" s="189" t="s">
        <v>521</v>
      </c>
      <c r="O248" s="190">
        <v>15</v>
      </c>
      <c r="P248" s="190" t="s">
        <v>218</v>
      </c>
      <c r="Q248" s="190" t="s">
        <v>218</v>
      </c>
      <c r="R248" s="190" t="s">
        <v>218</v>
      </c>
      <c r="S248" s="190"/>
      <c r="T248" s="97"/>
      <c r="U248" s="97"/>
      <c r="V248" s="96"/>
      <c r="W248" s="96"/>
    </row>
    <row r="249" spans="1:23" ht="14.25" x14ac:dyDescent="0.2">
      <c r="A249" s="144"/>
      <c r="B249" s="144"/>
      <c r="C249" s="144"/>
      <c r="D249" s="144"/>
      <c r="E249" s="144"/>
      <c r="F249" s="87"/>
      <c r="G249" s="87"/>
      <c r="H249" s="87"/>
      <c r="I249" s="87"/>
      <c r="K249" s="147"/>
      <c r="L249" s="147"/>
      <c r="M249" s="147"/>
      <c r="N249" s="189" t="s">
        <v>522</v>
      </c>
      <c r="O249" s="190">
        <v>10</v>
      </c>
      <c r="P249" s="190" t="s">
        <v>218</v>
      </c>
      <c r="Q249" s="190" t="s">
        <v>218</v>
      </c>
      <c r="R249" s="190" t="s">
        <v>218</v>
      </c>
      <c r="S249" s="190"/>
      <c r="T249" s="97"/>
      <c r="U249" s="97"/>
      <c r="V249" s="96"/>
      <c r="W249" s="96"/>
    </row>
    <row r="250" spans="1:23" ht="14.25" x14ac:dyDescent="0.2">
      <c r="A250" s="144"/>
      <c r="B250" s="144"/>
      <c r="C250" s="144"/>
      <c r="D250" s="144"/>
      <c r="E250" s="144"/>
      <c r="F250" s="87"/>
      <c r="G250" s="87"/>
      <c r="H250" s="87"/>
      <c r="I250" s="87"/>
      <c r="K250" s="147"/>
      <c r="L250" s="147"/>
      <c r="M250" s="147"/>
      <c r="N250" s="189" t="s">
        <v>523</v>
      </c>
      <c r="O250" s="190">
        <v>10</v>
      </c>
      <c r="P250" s="190" t="s">
        <v>218</v>
      </c>
      <c r="Q250" s="190" t="s">
        <v>218</v>
      </c>
      <c r="R250" s="190" t="s">
        <v>218</v>
      </c>
      <c r="S250" s="190"/>
      <c r="T250" s="97"/>
      <c r="U250" s="97"/>
      <c r="V250" s="96"/>
      <c r="W250" s="96"/>
    </row>
    <row r="251" spans="1:23" ht="14.25" x14ac:dyDescent="0.2">
      <c r="A251" s="144"/>
      <c r="B251" s="144"/>
      <c r="C251" s="144"/>
      <c r="D251" s="144"/>
      <c r="E251" s="144"/>
      <c r="F251" s="87"/>
      <c r="G251" s="87"/>
      <c r="H251" s="87"/>
      <c r="I251" s="87"/>
      <c r="K251" s="147"/>
      <c r="L251" s="147"/>
      <c r="M251" s="147"/>
      <c r="N251" s="189" t="s">
        <v>524</v>
      </c>
      <c r="O251" s="190">
        <v>10</v>
      </c>
      <c r="P251" s="190" t="s">
        <v>218</v>
      </c>
      <c r="Q251" s="190" t="s">
        <v>218</v>
      </c>
      <c r="R251" s="190" t="s">
        <v>218</v>
      </c>
      <c r="S251" s="190"/>
      <c r="T251" s="97"/>
      <c r="U251" s="97"/>
      <c r="V251" s="96"/>
      <c r="W251" s="96"/>
    </row>
    <row r="252" spans="1:23" ht="14.25" x14ac:dyDescent="0.2">
      <c r="A252" s="144"/>
      <c r="B252" s="144"/>
      <c r="C252" s="144"/>
      <c r="D252" s="144"/>
      <c r="E252" s="144"/>
      <c r="F252" s="87"/>
      <c r="G252" s="87"/>
      <c r="H252" s="87"/>
      <c r="I252" s="87"/>
      <c r="K252" s="147"/>
      <c r="L252" s="147"/>
      <c r="M252" s="147"/>
      <c r="N252" s="189" t="s">
        <v>525</v>
      </c>
      <c r="O252" s="190">
        <v>10</v>
      </c>
      <c r="P252" s="190" t="s">
        <v>218</v>
      </c>
      <c r="Q252" s="190" t="s">
        <v>218</v>
      </c>
      <c r="R252" s="190" t="s">
        <v>218</v>
      </c>
      <c r="S252" s="190"/>
      <c r="T252" s="97"/>
      <c r="U252" s="97"/>
      <c r="V252" s="96"/>
      <c r="W252" s="96"/>
    </row>
    <row r="253" spans="1:23" ht="14.25" x14ac:dyDescent="0.2">
      <c r="A253" s="144"/>
      <c r="B253" s="144"/>
      <c r="C253" s="144"/>
      <c r="D253" s="144"/>
      <c r="E253" s="144"/>
      <c r="F253" s="87"/>
      <c r="G253" s="87"/>
      <c r="H253" s="87"/>
      <c r="I253" s="87"/>
      <c r="K253" s="147"/>
      <c r="L253" s="147"/>
      <c r="M253" s="147"/>
      <c r="N253" s="189" t="s">
        <v>526</v>
      </c>
      <c r="O253" s="190">
        <v>8</v>
      </c>
      <c r="P253" s="190" t="s">
        <v>218</v>
      </c>
      <c r="Q253" s="190" t="s">
        <v>218</v>
      </c>
      <c r="R253" s="190" t="s">
        <v>218</v>
      </c>
      <c r="S253" s="190"/>
      <c r="T253" s="97"/>
      <c r="U253" s="97"/>
      <c r="V253" s="96"/>
      <c r="W253" s="96"/>
    </row>
    <row r="254" spans="1:23" ht="14.25" x14ac:dyDescent="0.2">
      <c r="A254" s="144"/>
      <c r="B254" s="144"/>
      <c r="C254" s="144"/>
      <c r="D254" s="144"/>
      <c r="E254" s="144"/>
      <c r="F254" s="87"/>
      <c r="G254" s="87"/>
      <c r="H254" s="87"/>
      <c r="I254" s="87"/>
      <c r="K254" s="147"/>
      <c r="L254" s="147"/>
      <c r="M254" s="147"/>
      <c r="N254" s="189" t="s">
        <v>527</v>
      </c>
      <c r="O254" s="190">
        <v>13</v>
      </c>
      <c r="P254" s="190" t="s">
        <v>218</v>
      </c>
      <c r="Q254" s="190" t="s">
        <v>218</v>
      </c>
      <c r="R254" s="190" t="s">
        <v>218</v>
      </c>
      <c r="S254" s="190"/>
      <c r="T254" s="97"/>
      <c r="U254" s="97"/>
      <c r="V254" s="96"/>
      <c r="W254" s="96"/>
    </row>
    <row r="255" spans="1:23" ht="14.25" x14ac:dyDescent="0.2">
      <c r="A255" s="144"/>
      <c r="B255" s="144"/>
      <c r="C255" s="144"/>
      <c r="D255" s="144"/>
      <c r="E255" s="144"/>
      <c r="F255" s="87"/>
      <c r="G255" s="87"/>
      <c r="H255" s="87"/>
      <c r="I255" s="87"/>
      <c r="K255" s="147"/>
      <c r="L255" s="147"/>
      <c r="M255" s="147"/>
      <c r="N255" s="189" t="s">
        <v>528</v>
      </c>
      <c r="O255" s="190">
        <v>8</v>
      </c>
      <c r="P255" s="190" t="s">
        <v>218</v>
      </c>
      <c r="Q255" s="190" t="s">
        <v>218</v>
      </c>
      <c r="R255" s="190" t="s">
        <v>218</v>
      </c>
      <c r="S255" s="190"/>
      <c r="T255" s="97"/>
      <c r="U255" s="97"/>
      <c r="V255" s="96"/>
      <c r="W255" s="96"/>
    </row>
    <row r="256" spans="1:23" ht="14.25" x14ac:dyDescent="0.2">
      <c r="A256" s="144"/>
      <c r="B256" s="144"/>
      <c r="C256" s="144"/>
      <c r="D256" s="144"/>
      <c r="E256" s="144"/>
      <c r="F256" s="87"/>
      <c r="G256" s="87"/>
      <c r="H256" s="87"/>
      <c r="I256" s="87"/>
      <c r="K256" s="147"/>
      <c r="L256" s="147"/>
      <c r="M256" s="147"/>
      <c r="N256" s="193" t="s">
        <v>529</v>
      </c>
      <c r="O256" s="194">
        <v>8</v>
      </c>
      <c r="P256" s="190" t="s">
        <v>218</v>
      </c>
      <c r="Q256" s="190" t="s">
        <v>218</v>
      </c>
      <c r="R256" s="190" t="s">
        <v>218</v>
      </c>
      <c r="S256" s="190"/>
      <c r="T256" s="97"/>
      <c r="U256" s="97"/>
      <c r="V256" s="96"/>
      <c r="W256" s="96"/>
    </row>
    <row r="257" spans="1:23" ht="14.25" x14ac:dyDescent="0.2">
      <c r="A257" s="144"/>
      <c r="B257" s="144"/>
      <c r="C257" s="144"/>
      <c r="D257" s="144"/>
      <c r="E257" s="144"/>
      <c r="F257" s="87"/>
      <c r="G257" s="87"/>
      <c r="H257" s="87"/>
      <c r="I257" s="87"/>
      <c r="K257" s="147"/>
      <c r="L257" s="147"/>
      <c r="M257" s="147"/>
      <c r="N257" s="189" t="s">
        <v>530</v>
      </c>
      <c r="O257" s="190">
        <v>5</v>
      </c>
      <c r="P257" s="190" t="s">
        <v>218</v>
      </c>
      <c r="Q257" s="190" t="s">
        <v>218</v>
      </c>
      <c r="R257" s="190" t="s">
        <v>218</v>
      </c>
      <c r="S257" s="190"/>
      <c r="T257" s="97"/>
      <c r="U257" s="97"/>
      <c r="V257" s="96"/>
      <c r="W257" s="96"/>
    </row>
    <row r="258" spans="1:23" ht="14.25" x14ac:dyDescent="0.2">
      <c r="A258" s="144"/>
      <c r="B258" s="144"/>
      <c r="C258" s="144"/>
      <c r="D258" s="144"/>
      <c r="E258" s="144"/>
      <c r="F258" s="87"/>
      <c r="G258" s="87"/>
      <c r="H258" s="87"/>
      <c r="I258" s="87"/>
      <c r="K258" s="147"/>
      <c r="L258" s="147"/>
      <c r="M258" s="147"/>
      <c r="N258" s="189" t="s">
        <v>531</v>
      </c>
      <c r="O258" s="190">
        <v>5</v>
      </c>
      <c r="P258" s="190" t="s">
        <v>218</v>
      </c>
      <c r="Q258" s="190" t="s">
        <v>218</v>
      </c>
      <c r="R258" s="190" t="s">
        <v>218</v>
      </c>
      <c r="S258" s="190"/>
      <c r="T258" s="97"/>
      <c r="U258" s="97"/>
      <c r="V258" s="96"/>
      <c r="W258" s="96"/>
    </row>
    <row r="259" spans="1:23" ht="14.25" x14ac:dyDescent="0.2">
      <c r="A259" s="144"/>
      <c r="B259" s="144"/>
      <c r="C259" s="144"/>
      <c r="D259" s="144"/>
      <c r="E259" s="144"/>
      <c r="F259" s="87"/>
      <c r="G259" s="87"/>
      <c r="H259" s="87"/>
      <c r="I259" s="87"/>
      <c r="K259" s="147"/>
      <c r="L259" s="147"/>
      <c r="M259" s="147"/>
      <c r="N259" s="191" t="s">
        <v>532</v>
      </c>
      <c r="O259" s="192">
        <v>10</v>
      </c>
      <c r="P259" s="190" t="s">
        <v>218</v>
      </c>
      <c r="Q259" s="190" t="s">
        <v>218</v>
      </c>
      <c r="R259" s="190" t="s">
        <v>218</v>
      </c>
      <c r="S259" s="190"/>
      <c r="T259" s="97"/>
      <c r="U259" s="97"/>
      <c r="V259" s="96"/>
      <c r="W259" s="96"/>
    </row>
    <row r="260" spans="1:23" ht="14.25" x14ac:dyDescent="0.2">
      <c r="A260" s="144"/>
      <c r="B260" s="144"/>
      <c r="C260" s="144"/>
      <c r="D260" s="144"/>
      <c r="E260" s="144"/>
      <c r="F260" s="87"/>
      <c r="G260" s="87"/>
      <c r="H260" s="87"/>
      <c r="I260" s="87"/>
      <c r="K260" s="147"/>
      <c r="L260" s="147"/>
      <c r="M260" s="147"/>
      <c r="N260" s="189" t="s">
        <v>533</v>
      </c>
      <c r="O260" s="190">
        <v>6</v>
      </c>
      <c r="P260" s="190" t="s">
        <v>218</v>
      </c>
      <c r="Q260" s="190" t="s">
        <v>218</v>
      </c>
      <c r="R260" s="190" t="s">
        <v>218</v>
      </c>
      <c r="S260" s="190"/>
      <c r="T260" s="97"/>
      <c r="U260" s="97"/>
      <c r="V260" s="96"/>
      <c r="W260" s="96"/>
    </row>
    <row r="261" spans="1:23" ht="14.25" x14ac:dyDescent="0.2">
      <c r="A261" s="144"/>
      <c r="B261" s="144"/>
      <c r="C261" s="144"/>
      <c r="D261" s="144"/>
      <c r="E261" s="144"/>
      <c r="F261" s="87"/>
      <c r="G261" s="87"/>
      <c r="H261" s="87"/>
      <c r="I261" s="87"/>
      <c r="K261" s="147"/>
      <c r="L261" s="147"/>
      <c r="M261" s="147"/>
      <c r="N261" s="189" t="s">
        <v>534</v>
      </c>
      <c r="O261" s="190">
        <v>13</v>
      </c>
      <c r="P261" s="190">
        <v>2018</v>
      </c>
      <c r="Q261" s="190">
        <v>12</v>
      </c>
      <c r="R261" s="190" t="s">
        <v>535</v>
      </c>
      <c r="S261" s="190"/>
      <c r="T261" s="97"/>
      <c r="U261" s="97"/>
      <c r="V261" s="96"/>
      <c r="W261" s="96"/>
    </row>
    <row r="262" spans="1:23" ht="14.25" x14ac:dyDescent="0.2">
      <c r="A262" s="144"/>
      <c r="B262" s="144"/>
      <c r="C262" s="144"/>
      <c r="D262" s="144"/>
      <c r="E262" s="144"/>
      <c r="F262" s="87"/>
      <c r="G262" s="87"/>
      <c r="H262" s="87"/>
      <c r="I262" s="87"/>
      <c r="K262" s="147"/>
      <c r="L262" s="147"/>
      <c r="M262" s="147"/>
      <c r="N262" s="189" t="s">
        <v>536</v>
      </c>
      <c r="O262" s="190">
        <v>5</v>
      </c>
      <c r="P262" s="190" t="s">
        <v>218</v>
      </c>
      <c r="Q262" s="190" t="s">
        <v>218</v>
      </c>
      <c r="R262" s="190" t="s">
        <v>218</v>
      </c>
      <c r="S262" s="190"/>
      <c r="T262" s="97"/>
      <c r="U262" s="97"/>
      <c r="V262" s="96"/>
      <c r="W262" s="96"/>
    </row>
    <row r="263" spans="1:23" ht="14.25" x14ac:dyDescent="0.2">
      <c r="A263" s="144"/>
      <c r="B263" s="144"/>
      <c r="C263" s="144"/>
      <c r="D263" s="144"/>
      <c r="E263" s="144"/>
      <c r="F263" s="87"/>
      <c r="G263" s="87"/>
      <c r="H263" s="87"/>
      <c r="I263" s="87"/>
      <c r="K263" s="147"/>
      <c r="L263" s="147"/>
      <c r="M263" s="147"/>
      <c r="N263" s="189" t="s">
        <v>537</v>
      </c>
      <c r="O263" s="190">
        <v>8</v>
      </c>
      <c r="P263" s="190" t="s">
        <v>218</v>
      </c>
      <c r="Q263" s="190" t="s">
        <v>218</v>
      </c>
      <c r="R263" s="190" t="s">
        <v>218</v>
      </c>
      <c r="S263" s="190"/>
      <c r="T263" s="97"/>
      <c r="U263" s="97"/>
      <c r="V263" s="96"/>
      <c r="W263" s="96"/>
    </row>
    <row r="264" spans="1:23" ht="14.25" x14ac:dyDescent="0.2">
      <c r="A264" s="144"/>
      <c r="B264" s="144"/>
      <c r="C264" s="144"/>
      <c r="D264" s="144"/>
      <c r="E264" s="144"/>
      <c r="F264" s="87"/>
      <c r="G264" s="87"/>
      <c r="H264" s="87"/>
      <c r="I264" s="87"/>
      <c r="K264" s="147"/>
      <c r="L264" s="147"/>
      <c r="M264" s="147"/>
      <c r="N264" s="189" t="s">
        <v>538</v>
      </c>
      <c r="O264" s="190">
        <v>6</v>
      </c>
      <c r="P264" s="190">
        <v>2018</v>
      </c>
      <c r="Q264" s="190">
        <v>12</v>
      </c>
      <c r="R264" s="190" t="s">
        <v>539</v>
      </c>
      <c r="S264" s="190"/>
      <c r="T264" s="97"/>
      <c r="U264" s="97"/>
      <c r="V264" s="96"/>
      <c r="W264" s="96"/>
    </row>
    <row r="265" spans="1:23" ht="14.25" x14ac:dyDescent="0.2">
      <c r="A265" s="144"/>
      <c r="B265" s="144"/>
      <c r="C265" s="144"/>
      <c r="D265" s="144"/>
      <c r="E265" s="144"/>
      <c r="F265" s="87"/>
      <c r="G265" s="87"/>
      <c r="H265" s="87"/>
      <c r="I265" s="87"/>
      <c r="K265" s="147"/>
      <c r="L265" s="147"/>
      <c r="M265" s="147"/>
      <c r="N265" s="189" t="s">
        <v>540</v>
      </c>
      <c r="O265" s="190">
        <v>8</v>
      </c>
      <c r="P265" s="190" t="s">
        <v>218</v>
      </c>
      <c r="Q265" s="190" t="s">
        <v>218</v>
      </c>
      <c r="R265" s="190" t="s">
        <v>218</v>
      </c>
      <c r="S265" s="190"/>
      <c r="T265" s="97"/>
      <c r="U265" s="97"/>
      <c r="V265" s="96"/>
      <c r="W265" s="96"/>
    </row>
    <row r="266" spans="1:23" ht="14.25" x14ac:dyDescent="0.2">
      <c r="A266" s="144"/>
      <c r="B266" s="144"/>
      <c r="C266" s="144"/>
      <c r="D266" s="144"/>
      <c r="E266" s="144"/>
      <c r="F266" s="87"/>
      <c r="G266" s="87"/>
      <c r="H266" s="87"/>
      <c r="I266" s="87"/>
      <c r="K266" s="147"/>
      <c r="L266" s="147"/>
      <c r="M266" s="147"/>
      <c r="N266" s="189" t="s">
        <v>541</v>
      </c>
      <c r="O266" s="190">
        <v>7</v>
      </c>
      <c r="P266" s="190" t="s">
        <v>218</v>
      </c>
      <c r="Q266" s="190" t="s">
        <v>218</v>
      </c>
      <c r="R266" s="190" t="s">
        <v>218</v>
      </c>
      <c r="S266" s="190"/>
      <c r="T266" s="97"/>
      <c r="U266" s="97"/>
      <c r="V266" s="96"/>
      <c r="W266" s="96"/>
    </row>
    <row r="267" spans="1:23" ht="14.25" x14ac:dyDescent="0.2">
      <c r="A267" s="144"/>
      <c r="B267" s="144"/>
      <c r="C267" s="144"/>
      <c r="D267" s="144"/>
      <c r="E267" s="144"/>
      <c r="F267" s="87"/>
      <c r="G267" s="87"/>
      <c r="H267" s="87"/>
      <c r="I267" s="87"/>
      <c r="K267" s="147"/>
      <c r="L267" s="147"/>
      <c r="M267" s="147"/>
      <c r="N267" s="189" t="s">
        <v>542</v>
      </c>
      <c r="O267" s="190">
        <v>13</v>
      </c>
      <c r="P267" s="190" t="s">
        <v>218</v>
      </c>
      <c r="Q267" s="190" t="s">
        <v>218</v>
      </c>
      <c r="R267" s="190" t="s">
        <v>218</v>
      </c>
      <c r="S267" s="190"/>
      <c r="T267" s="97"/>
      <c r="U267" s="97"/>
      <c r="V267" s="96"/>
      <c r="W267" s="96"/>
    </row>
    <row r="268" spans="1:23" ht="14.25" x14ac:dyDescent="0.2">
      <c r="A268" s="144"/>
      <c r="B268" s="144"/>
      <c r="C268" s="144"/>
      <c r="D268" s="144"/>
      <c r="E268" s="144"/>
      <c r="F268" s="87"/>
      <c r="G268" s="87"/>
      <c r="H268" s="87"/>
      <c r="I268" s="87"/>
      <c r="K268" s="147"/>
      <c r="L268" s="147"/>
      <c r="M268" s="147"/>
      <c r="N268" s="189" t="s">
        <v>543</v>
      </c>
      <c r="O268" s="190">
        <v>9</v>
      </c>
      <c r="P268" s="190" t="s">
        <v>218</v>
      </c>
      <c r="Q268" s="190" t="s">
        <v>218</v>
      </c>
      <c r="R268" s="190" t="s">
        <v>218</v>
      </c>
      <c r="S268" s="190"/>
      <c r="T268" s="97"/>
      <c r="U268" s="97"/>
      <c r="V268" s="96"/>
      <c r="W268" s="96"/>
    </row>
    <row r="269" spans="1:23" ht="14.25" x14ac:dyDescent="0.2">
      <c r="A269" s="144"/>
      <c r="B269" s="144"/>
      <c r="C269" s="144"/>
      <c r="D269" s="144"/>
      <c r="E269" s="144"/>
      <c r="F269" s="87"/>
      <c r="G269" s="87"/>
      <c r="H269" s="87"/>
      <c r="I269" s="87"/>
      <c r="K269" s="147"/>
      <c r="L269" s="147"/>
      <c r="M269" s="147"/>
      <c r="N269" s="189" t="s">
        <v>544</v>
      </c>
      <c r="O269" s="190">
        <v>13</v>
      </c>
      <c r="P269" s="190" t="s">
        <v>218</v>
      </c>
      <c r="Q269" s="190" t="s">
        <v>218</v>
      </c>
      <c r="R269" s="190" t="s">
        <v>218</v>
      </c>
      <c r="S269" s="190"/>
      <c r="T269" s="97"/>
      <c r="U269" s="97"/>
      <c r="V269" s="96"/>
      <c r="W269" s="96"/>
    </row>
    <row r="270" spans="1:23" ht="14.25" x14ac:dyDescent="0.2">
      <c r="A270" s="144"/>
      <c r="B270" s="144"/>
      <c r="C270" s="144"/>
      <c r="D270" s="144"/>
      <c r="E270" s="144"/>
      <c r="F270" s="87"/>
      <c r="G270" s="87"/>
      <c r="H270" s="87"/>
      <c r="I270" s="87"/>
      <c r="K270" s="147"/>
      <c r="L270" s="147"/>
      <c r="M270" s="147"/>
      <c r="N270" s="189" t="s">
        <v>545</v>
      </c>
      <c r="O270" s="190">
        <v>6</v>
      </c>
      <c r="P270" s="190" t="s">
        <v>218</v>
      </c>
      <c r="Q270" s="190" t="s">
        <v>218</v>
      </c>
      <c r="R270" s="190" t="s">
        <v>218</v>
      </c>
      <c r="S270" s="190"/>
      <c r="T270" s="97"/>
      <c r="U270" s="97"/>
      <c r="V270" s="96"/>
      <c r="W270" s="96"/>
    </row>
    <row r="271" spans="1:23" ht="14.25" x14ac:dyDescent="0.2">
      <c r="A271" s="144"/>
      <c r="B271" s="144"/>
      <c r="C271" s="144"/>
      <c r="D271" s="144"/>
      <c r="E271" s="144"/>
      <c r="F271" s="87"/>
      <c r="G271" s="87"/>
      <c r="H271" s="87"/>
      <c r="I271" s="87"/>
      <c r="K271" s="147"/>
      <c r="L271" s="147"/>
      <c r="M271" s="147"/>
      <c r="N271" s="189" t="s">
        <v>546</v>
      </c>
      <c r="O271" s="190">
        <v>6</v>
      </c>
      <c r="P271" s="190" t="s">
        <v>218</v>
      </c>
      <c r="Q271" s="190" t="s">
        <v>218</v>
      </c>
      <c r="R271" s="190" t="s">
        <v>218</v>
      </c>
      <c r="S271" s="190"/>
      <c r="T271" s="97"/>
      <c r="U271" s="97"/>
      <c r="V271" s="96"/>
      <c r="W271" s="96"/>
    </row>
    <row r="272" spans="1:23" ht="14.25" x14ac:dyDescent="0.2">
      <c r="A272" s="144"/>
      <c r="B272" s="144"/>
      <c r="C272" s="144"/>
      <c r="D272" s="144"/>
      <c r="E272" s="144"/>
      <c r="F272" s="87"/>
      <c r="G272" s="87"/>
      <c r="H272" s="87"/>
      <c r="I272" s="87"/>
      <c r="K272" s="147"/>
      <c r="L272" s="147"/>
      <c r="M272" s="147"/>
      <c r="N272" s="189" t="s">
        <v>547</v>
      </c>
      <c r="O272" s="190">
        <v>7</v>
      </c>
      <c r="P272" s="190">
        <v>2018</v>
      </c>
      <c r="Q272" s="190">
        <v>12</v>
      </c>
      <c r="R272" s="190" t="s">
        <v>548</v>
      </c>
      <c r="S272" s="190"/>
      <c r="T272" s="97"/>
      <c r="U272" s="97"/>
      <c r="V272" s="96"/>
      <c r="W272" s="96"/>
    </row>
    <row r="273" spans="1:23" ht="14.25" x14ac:dyDescent="0.2">
      <c r="A273" s="144"/>
      <c r="B273" s="144"/>
      <c r="C273" s="144"/>
      <c r="D273" s="144"/>
      <c r="E273" s="144"/>
      <c r="F273" s="87"/>
      <c r="G273" s="87"/>
      <c r="H273" s="87"/>
      <c r="I273" s="87"/>
      <c r="K273" s="147"/>
      <c r="L273" s="147"/>
      <c r="M273" s="147"/>
      <c r="N273" s="189" t="s">
        <v>549</v>
      </c>
      <c r="O273" s="190">
        <v>5</v>
      </c>
      <c r="P273" s="190" t="s">
        <v>218</v>
      </c>
      <c r="Q273" s="190" t="s">
        <v>218</v>
      </c>
      <c r="R273" s="190" t="s">
        <v>218</v>
      </c>
      <c r="S273" s="190"/>
      <c r="T273" s="97"/>
      <c r="U273" s="97"/>
      <c r="V273" s="96"/>
      <c r="W273" s="96"/>
    </row>
    <row r="274" spans="1:23" ht="14.25" x14ac:dyDescent="0.2">
      <c r="A274" s="144"/>
      <c r="B274" s="144"/>
      <c r="C274" s="144"/>
      <c r="D274" s="144"/>
      <c r="E274" s="144"/>
      <c r="F274" s="87"/>
      <c r="G274" s="87"/>
      <c r="H274" s="87"/>
      <c r="I274" s="87"/>
      <c r="K274" s="147"/>
      <c r="L274" s="147"/>
      <c r="M274" s="147"/>
      <c r="N274" s="189" t="s">
        <v>550</v>
      </c>
      <c r="O274" s="190">
        <v>14</v>
      </c>
      <c r="P274" s="190" t="s">
        <v>218</v>
      </c>
      <c r="Q274" s="190" t="s">
        <v>218</v>
      </c>
      <c r="R274" s="190" t="s">
        <v>218</v>
      </c>
      <c r="S274" s="190"/>
      <c r="T274" s="97"/>
      <c r="U274" s="97"/>
      <c r="V274" s="96"/>
      <c r="W274" s="96"/>
    </row>
    <row r="275" spans="1:23" ht="14.25" x14ac:dyDescent="0.2">
      <c r="A275" s="144"/>
      <c r="B275" s="144"/>
      <c r="C275" s="144"/>
      <c r="D275" s="144"/>
      <c r="E275" s="144"/>
      <c r="F275" s="87"/>
      <c r="G275" s="87"/>
      <c r="H275" s="87"/>
      <c r="I275" s="87"/>
      <c r="K275" s="147"/>
      <c r="L275" s="147"/>
      <c r="M275" s="147"/>
      <c r="N275" s="189" t="s">
        <v>551</v>
      </c>
      <c r="O275" s="190">
        <v>7</v>
      </c>
      <c r="P275" s="190" t="s">
        <v>218</v>
      </c>
      <c r="Q275" s="190" t="s">
        <v>218</v>
      </c>
      <c r="R275" s="190" t="s">
        <v>218</v>
      </c>
      <c r="S275" s="190"/>
      <c r="T275" s="97"/>
      <c r="U275" s="97"/>
      <c r="V275" s="96"/>
      <c r="W275" s="96"/>
    </row>
    <row r="276" spans="1:23" ht="14.25" x14ac:dyDescent="0.2">
      <c r="A276" s="144"/>
      <c r="B276" s="144"/>
      <c r="C276" s="144"/>
      <c r="D276" s="144"/>
      <c r="E276" s="144"/>
      <c r="F276" s="87"/>
      <c r="G276" s="87"/>
      <c r="H276" s="87"/>
      <c r="I276" s="87"/>
      <c r="K276" s="147"/>
      <c r="L276" s="147"/>
      <c r="M276" s="147"/>
      <c r="N276" s="189" t="s">
        <v>552</v>
      </c>
      <c r="O276" s="190">
        <v>4</v>
      </c>
      <c r="P276" s="190" t="s">
        <v>218</v>
      </c>
      <c r="Q276" s="190" t="s">
        <v>218</v>
      </c>
      <c r="R276" s="190" t="s">
        <v>218</v>
      </c>
      <c r="S276" s="190"/>
      <c r="T276" s="97"/>
      <c r="U276" s="97"/>
      <c r="V276" s="96"/>
      <c r="W276" s="96"/>
    </row>
    <row r="277" spans="1:23" ht="14.25" x14ac:dyDescent="0.2">
      <c r="A277" s="144"/>
      <c r="B277" s="144"/>
      <c r="C277" s="144"/>
      <c r="D277" s="144"/>
      <c r="E277" s="144"/>
      <c r="F277" s="87"/>
      <c r="G277" s="87"/>
      <c r="H277" s="87"/>
      <c r="I277" s="87"/>
      <c r="K277" s="147"/>
      <c r="L277" s="147"/>
      <c r="M277" s="147"/>
      <c r="N277" s="189" t="s">
        <v>553</v>
      </c>
      <c r="O277" s="190">
        <v>11</v>
      </c>
      <c r="P277" s="190" t="s">
        <v>218</v>
      </c>
      <c r="Q277" s="190" t="s">
        <v>218</v>
      </c>
      <c r="R277" s="190" t="s">
        <v>218</v>
      </c>
      <c r="S277" s="190"/>
      <c r="T277" s="97"/>
      <c r="U277" s="97"/>
      <c r="V277" s="96"/>
      <c r="W277" s="96"/>
    </row>
    <row r="278" spans="1:23" ht="14.25" x14ac:dyDescent="0.2">
      <c r="A278" s="144"/>
      <c r="B278" s="144"/>
      <c r="C278" s="144"/>
      <c r="D278" s="144"/>
      <c r="E278" s="144"/>
      <c r="F278" s="87"/>
      <c r="G278" s="87"/>
      <c r="H278" s="87"/>
      <c r="I278" s="87"/>
      <c r="K278" s="147"/>
      <c r="L278" s="147"/>
      <c r="M278" s="147"/>
      <c r="N278" s="189" t="s">
        <v>554</v>
      </c>
      <c r="O278" s="190">
        <v>10</v>
      </c>
      <c r="P278" s="190" t="s">
        <v>218</v>
      </c>
      <c r="Q278" s="190" t="s">
        <v>218</v>
      </c>
      <c r="R278" s="190" t="s">
        <v>218</v>
      </c>
      <c r="S278" s="190"/>
      <c r="T278" s="97"/>
      <c r="U278" s="97"/>
      <c r="V278" s="96"/>
      <c r="W278" s="96"/>
    </row>
    <row r="279" spans="1:23" ht="14.25" x14ac:dyDescent="0.2">
      <c r="A279" s="144"/>
      <c r="B279" s="144"/>
      <c r="C279" s="144"/>
      <c r="D279" s="144"/>
      <c r="E279" s="144"/>
      <c r="F279" s="87"/>
      <c r="G279" s="87"/>
      <c r="H279" s="87"/>
      <c r="I279" s="87"/>
      <c r="K279" s="147"/>
      <c r="L279" s="147"/>
      <c r="M279" s="147"/>
      <c r="N279" s="189" t="s">
        <v>555</v>
      </c>
      <c r="O279" s="190">
        <v>12</v>
      </c>
      <c r="P279" s="190" t="s">
        <v>218</v>
      </c>
      <c r="Q279" s="190" t="s">
        <v>218</v>
      </c>
      <c r="R279" s="190" t="s">
        <v>218</v>
      </c>
      <c r="S279" s="190"/>
      <c r="T279" s="97"/>
      <c r="U279" s="97"/>
      <c r="V279" s="96"/>
      <c r="W279" s="96"/>
    </row>
    <row r="280" spans="1:23" ht="14.25" x14ac:dyDescent="0.2">
      <c r="A280" s="144"/>
      <c r="B280" s="144"/>
      <c r="C280" s="144"/>
      <c r="D280" s="144"/>
      <c r="E280" s="144"/>
      <c r="F280" s="87"/>
      <c r="G280" s="87"/>
      <c r="H280" s="87"/>
      <c r="I280" s="87"/>
      <c r="K280" s="147"/>
      <c r="L280" s="147"/>
      <c r="M280" s="147"/>
      <c r="N280" s="191" t="s">
        <v>556</v>
      </c>
      <c r="O280" s="192">
        <v>7</v>
      </c>
      <c r="P280" s="190" t="s">
        <v>218</v>
      </c>
      <c r="Q280" s="190" t="s">
        <v>218</v>
      </c>
      <c r="R280" s="190" t="s">
        <v>218</v>
      </c>
      <c r="S280" s="190"/>
      <c r="T280" s="97"/>
      <c r="U280" s="97"/>
      <c r="V280" s="96"/>
      <c r="W280" s="96"/>
    </row>
    <row r="281" spans="1:23" ht="14.25" x14ac:dyDescent="0.2">
      <c r="A281" s="144"/>
      <c r="B281" s="144"/>
      <c r="C281" s="144"/>
      <c r="D281" s="144"/>
      <c r="E281" s="144"/>
      <c r="F281" s="87"/>
      <c r="G281" s="87"/>
      <c r="H281" s="87"/>
      <c r="I281" s="87"/>
      <c r="K281" s="147"/>
      <c r="L281" s="147"/>
      <c r="M281" s="147"/>
      <c r="N281" s="189" t="s">
        <v>557</v>
      </c>
      <c r="O281" s="190">
        <v>9</v>
      </c>
      <c r="P281" s="190" t="s">
        <v>218</v>
      </c>
      <c r="Q281" s="190" t="s">
        <v>218</v>
      </c>
      <c r="R281" s="190" t="s">
        <v>218</v>
      </c>
      <c r="S281" s="190"/>
      <c r="T281" s="97"/>
      <c r="U281" s="97"/>
      <c r="V281" s="96"/>
      <c r="W281" s="96"/>
    </row>
    <row r="282" spans="1:23" ht="14.25" x14ac:dyDescent="0.2">
      <c r="A282" s="144"/>
      <c r="B282" s="144"/>
      <c r="C282" s="144"/>
      <c r="D282" s="144"/>
      <c r="E282" s="144"/>
      <c r="F282" s="87"/>
      <c r="G282" s="87"/>
      <c r="H282" s="87"/>
      <c r="I282" s="87"/>
      <c r="K282" s="147"/>
      <c r="L282" s="147"/>
      <c r="M282" s="147"/>
      <c r="N282" s="189" t="s">
        <v>558</v>
      </c>
      <c r="O282" s="190">
        <v>7</v>
      </c>
      <c r="P282" s="190" t="s">
        <v>218</v>
      </c>
      <c r="Q282" s="190" t="s">
        <v>218</v>
      </c>
      <c r="R282" s="190" t="s">
        <v>218</v>
      </c>
      <c r="S282" s="190"/>
      <c r="T282" s="97"/>
      <c r="U282" s="97"/>
      <c r="V282" s="96"/>
      <c r="W282" s="96"/>
    </row>
    <row r="283" spans="1:23" ht="14.25" x14ac:dyDescent="0.2">
      <c r="A283" s="144"/>
      <c r="B283" s="144"/>
      <c r="C283" s="144"/>
      <c r="D283" s="144"/>
      <c r="E283" s="144"/>
      <c r="F283" s="87"/>
      <c r="G283" s="87"/>
      <c r="H283" s="87"/>
      <c r="I283" s="87"/>
      <c r="K283" s="147"/>
      <c r="L283" s="147"/>
      <c r="M283" s="147"/>
      <c r="N283" s="189" t="s">
        <v>559</v>
      </c>
      <c r="O283" s="190">
        <v>4</v>
      </c>
      <c r="P283" s="190" t="s">
        <v>218</v>
      </c>
      <c r="Q283" s="190" t="s">
        <v>218</v>
      </c>
      <c r="R283" s="190" t="s">
        <v>218</v>
      </c>
      <c r="S283" s="190"/>
      <c r="T283" s="97"/>
      <c r="U283" s="97"/>
      <c r="V283" s="96"/>
      <c r="W283" s="96"/>
    </row>
    <row r="284" spans="1:23" ht="14.25" x14ac:dyDescent="0.2">
      <c r="A284" s="144"/>
      <c r="B284" s="144"/>
      <c r="C284" s="144"/>
      <c r="D284" s="144"/>
      <c r="E284" s="144"/>
      <c r="F284" s="87"/>
      <c r="G284" s="87"/>
      <c r="H284" s="87"/>
      <c r="I284" s="87"/>
      <c r="K284" s="147"/>
      <c r="L284" s="147"/>
      <c r="M284" s="147"/>
      <c r="N284" s="189" t="s">
        <v>560</v>
      </c>
      <c r="O284" s="190">
        <v>5</v>
      </c>
      <c r="P284" s="190">
        <v>2019</v>
      </c>
      <c r="Q284" s="190">
        <v>12</v>
      </c>
      <c r="R284" s="190" t="s">
        <v>561</v>
      </c>
      <c r="S284" s="190"/>
      <c r="T284" s="97"/>
      <c r="U284" s="97"/>
      <c r="V284" s="96"/>
      <c r="W284" s="96"/>
    </row>
    <row r="285" spans="1:23" ht="14.25" x14ac:dyDescent="0.2">
      <c r="A285" s="144"/>
      <c r="B285" s="144"/>
      <c r="C285" s="144"/>
      <c r="D285" s="144"/>
      <c r="E285" s="144"/>
      <c r="F285" s="87"/>
      <c r="G285" s="87"/>
      <c r="H285" s="87"/>
      <c r="I285" s="87"/>
      <c r="K285" s="147"/>
      <c r="L285" s="147"/>
      <c r="M285" s="147"/>
      <c r="N285" s="189" t="s">
        <v>562</v>
      </c>
      <c r="O285" s="190">
        <v>13</v>
      </c>
      <c r="P285" s="190" t="s">
        <v>218</v>
      </c>
      <c r="Q285" s="190" t="s">
        <v>218</v>
      </c>
      <c r="R285" s="190" t="s">
        <v>218</v>
      </c>
      <c r="S285" s="190"/>
      <c r="T285" s="97"/>
      <c r="U285" s="97"/>
      <c r="V285" s="96"/>
      <c r="W285" s="96"/>
    </row>
    <row r="286" spans="1:23" ht="14.25" x14ac:dyDescent="0.2">
      <c r="A286" s="144"/>
      <c r="B286" s="144"/>
      <c r="C286" s="144"/>
      <c r="D286" s="144"/>
      <c r="E286" s="144"/>
      <c r="F286" s="87"/>
      <c r="G286" s="87"/>
      <c r="H286" s="87"/>
      <c r="I286" s="87"/>
      <c r="K286" s="147"/>
      <c r="L286" s="147"/>
      <c r="M286" s="147"/>
      <c r="N286" s="189" t="s">
        <v>563</v>
      </c>
      <c r="O286" s="190">
        <v>8</v>
      </c>
      <c r="P286" s="190" t="s">
        <v>218</v>
      </c>
      <c r="Q286" s="190" t="s">
        <v>218</v>
      </c>
      <c r="R286" s="190" t="s">
        <v>218</v>
      </c>
      <c r="S286" s="190"/>
      <c r="T286" s="97"/>
      <c r="U286" s="97"/>
      <c r="V286" s="96"/>
      <c r="W286" s="96"/>
    </row>
    <row r="287" spans="1:23" ht="14.25" x14ac:dyDescent="0.2">
      <c r="A287" s="144"/>
      <c r="B287" s="144"/>
      <c r="C287" s="144"/>
      <c r="D287" s="144"/>
      <c r="E287" s="144"/>
      <c r="F287" s="87"/>
      <c r="G287" s="87"/>
      <c r="H287" s="87"/>
      <c r="I287" s="87"/>
      <c r="K287" s="147"/>
      <c r="L287" s="147"/>
      <c r="M287" s="147"/>
      <c r="N287" s="189" t="s">
        <v>564</v>
      </c>
      <c r="O287" s="190">
        <v>7</v>
      </c>
      <c r="P287" s="190" t="s">
        <v>218</v>
      </c>
      <c r="Q287" s="190" t="s">
        <v>218</v>
      </c>
      <c r="R287" s="190" t="s">
        <v>218</v>
      </c>
      <c r="S287" s="190"/>
      <c r="T287" s="97"/>
      <c r="U287" s="97"/>
      <c r="V287" s="96"/>
      <c r="W287" s="96"/>
    </row>
    <row r="288" spans="1:23" ht="14.25" x14ac:dyDescent="0.2">
      <c r="A288" s="144"/>
      <c r="B288" s="144"/>
      <c r="C288" s="144"/>
      <c r="D288" s="144"/>
      <c r="E288" s="144"/>
      <c r="F288" s="87"/>
      <c r="G288" s="87"/>
      <c r="H288" s="87"/>
      <c r="I288" s="87"/>
      <c r="K288" s="147"/>
      <c r="L288" s="147"/>
      <c r="M288" s="147"/>
      <c r="N288" s="189" t="s">
        <v>565</v>
      </c>
      <c r="O288" s="190">
        <v>5</v>
      </c>
      <c r="P288" s="190" t="s">
        <v>218</v>
      </c>
      <c r="Q288" s="190" t="s">
        <v>218</v>
      </c>
      <c r="R288" s="190" t="s">
        <v>218</v>
      </c>
      <c r="S288" s="190"/>
      <c r="T288" s="97"/>
      <c r="U288" s="97"/>
      <c r="V288" s="96"/>
      <c r="W288" s="96"/>
    </row>
    <row r="289" spans="1:23" ht="14.25" x14ac:dyDescent="0.2">
      <c r="A289" s="144"/>
      <c r="B289" s="144"/>
      <c r="C289" s="144"/>
      <c r="D289" s="144"/>
      <c r="E289" s="144"/>
      <c r="F289" s="87"/>
      <c r="G289" s="87"/>
      <c r="H289" s="87"/>
      <c r="I289" s="87"/>
      <c r="K289" s="147"/>
      <c r="L289" s="147"/>
      <c r="M289" s="147"/>
      <c r="N289" s="193" t="s">
        <v>566</v>
      </c>
      <c r="O289" s="194">
        <v>8</v>
      </c>
      <c r="P289" s="190" t="s">
        <v>218</v>
      </c>
      <c r="Q289" s="190" t="s">
        <v>218</v>
      </c>
      <c r="R289" s="190" t="s">
        <v>218</v>
      </c>
      <c r="S289" s="190"/>
      <c r="T289" s="97"/>
      <c r="U289" s="97"/>
      <c r="V289" s="96"/>
      <c r="W289" s="96"/>
    </row>
    <row r="290" spans="1:23" ht="14.25" x14ac:dyDescent="0.2">
      <c r="A290" s="144"/>
      <c r="B290" s="144"/>
      <c r="C290" s="144"/>
      <c r="D290" s="144"/>
      <c r="E290" s="144"/>
      <c r="F290" s="87"/>
      <c r="G290" s="87"/>
      <c r="H290" s="87"/>
      <c r="I290" s="87"/>
      <c r="K290" s="147"/>
      <c r="L290" s="147"/>
      <c r="M290" s="147"/>
      <c r="N290" s="189" t="s">
        <v>567</v>
      </c>
      <c r="O290" s="190">
        <v>5</v>
      </c>
      <c r="P290" s="190" t="s">
        <v>218</v>
      </c>
      <c r="Q290" s="190" t="s">
        <v>218</v>
      </c>
      <c r="R290" s="190" t="s">
        <v>218</v>
      </c>
      <c r="S290" s="190"/>
      <c r="T290" s="97"/>
      <c r="U290" s="97"/>
      <c r="V290" s="96"/>
      <c r="W290" s="96"/>
    </row>
    <row r="291" spans="1:23" ht="14.25" x14ac:dyDescent="0.2">
      <c r="A291" s="144"/>
      <c r="B291" s="144"/>
      <c r="C291" s="144"/>
      <c r="D291" s="144"/>
      <c r="E291" s="144"/>
      <c r="F291" s="87"/>
      <c r="G291" s="87"/>
      <c r="H291" s="87"/>
      <c r="I291" s="87"/>
      <c r="K291" s="147"/>
      <c r="L291" s="147"/>
      <c r="M291" s="147"/>
      <c r="N291" s="189" t="s">
        <v>568</v>
      </c>
      <c r="O291" s="190">
        <v>6</v>
      </c>
      <c r="P291" s="190" t="s">
        <v>218</v>
      </c>
      <c r="Q291" s="190" t="s">
        <v>218</v>
      </c>
      <c r="R291" s="190" t="s">
        <v>218</v>
      </c>
      <c r="S291" s="190"/>
      <c r="T291" s="97"/>
      <c r="U291" s="97"/>
      <c r="V291" s="96"/>
      <c r="W291" s="96"/>
    </row>
    <row r="292" spans="1:23" ht="14.25" x14ac:dyDescent="0.2">
      <c r="A292" s="144"/>
      <c r="B292" s="144"/>
      <c r="C292" s="144"/>
      <c r="D292" s="144"/>
      <c r="E292" s="144"/>
      <c r="F292" s="87"/>
      <c r="G292" s="87"/>
      <c r="H292" s="87"/>
      <c r="I292" s="87"/>
      <c r="K292" s="147"/>
      <c r="L292" s="147"/>
      <c r="M292" s="147"/>
      <c r="N292" s="189" t="s">
        <v>569</v>
      </c>
      <c r="O292" s="190">
        <v>12</v>
      </c>
      <c r="P292" s="190" t="s">
        <v>218</v>
      </c>
      <c r="Q292" s="190" t="s">
        <v>218</v>
      </c>
      <c r="R292" s="190" t="s">
        <v>218</v>
      </c>
      <c r="S292" s="190"/>
      <c r="T292" s="97"/>
      <c r="U292" s="97"/>
      <c r="V292" s="96"/>
      <c r="W292" s="96"/>
    </row>
    <row r="293" spans="1:23" ht="14.25" x14ac:dyDescent="0.2">
      <c r="A293" s="144"/>
      <c r="B293" s="144"/>
      <c r="C293" s="144"/>
      <c r="D293" s="144"/>
      <c r="E293" s="144"/>
      <c r="F293" s="87"/>
      <c r="G293" s="87"/>
      <c r="H293" s="87"/>
      <c r="I293" s="87"/>
      <c r="K293" s="147"/>
      <c r="L293" s="147"/>
      <c r="M293" s="147"/>
      <c r="N293" s="189" t="s">
        <v>570</v>
      </c>
      <c r="O293" s="190">
        <v>8</v>
      </c>
      <c r="P293" s="190" t="s">
        <v>218</v>
      </c>
      <c r="Q293" s="190" t="s">
        <v>218</v>
      </c>
      <c r="R293" s="190" t="s">
        <v>218</v>
      </c>
      <c r="S293" s="190"/>
      <c r="T293" s="97"/>
      <c r="U293" s="97"/>
      <c r="V293" s="96"/>
      <c r="W293" s="96"/>
    </row>
    <row r="294" spans="1:23" ht="14.25" x14ac:dyDescent="0.2">
      <c r="A294" s="144"/>
      <c r="B294" s="144"/>
      <c r="C294" s="144"/>
      <c r="D294" s="144"/>
      <c r="E294" s="144"/>
      <c r="F294" s="87"/>
      <c r="G294" s="87"/>
      <c r="H294" s="87"/>
      <c r="I294" s="87"/>
      <c r="K294" s="147"/>
      <c r="L294" s="147"/>
      <c r="M294" s="147"/>
      <c r="N294" s="189" t="s">
        <v>571</v>
      </c>
      <c r="O294" s="190">
        <v>7</v>
      </c>
      <c r="P294" s="190" t="s">
        <v>218</v>
      </c>
      <c r="Q294" s="190" t="s">
        <v>218</v>
      </c>
      <c r="R294" s="190" t="s">
        <v>218</v>
      </c>
      <c r="S294" s="190"/>
      <c r="T294" s="97"/>
      <c r="U294" s="97"/>
      <c r="V294" s="96"/>
      <c r="W294" s="96"/>
    </row>
    <row r="295" spans="1:23" ht="14.25" x14ac:dyDescent="0.2">
      <c r="A295" s="144"/>
      <c r="B295" s="144"/>
      <c r="C295" s="144"/>
      <c r="D295" s="144"/>
      <c r="E295" s="144"/>
      <c r="F295" s="87"/>
      <c r="G295" s="87"/>
      <c r="H295" s="87"/>
      <c r="I295" s="87"/>
      <c r="K295" s="147"/>
      <c r="L295" s="147"/>
      <c r="M295" s="147"/>
      <c r="N295" s="189" t="s">
        <v>572</v>
      </c>
      <c r="O295" s="190">
        <v>13</v>
      </c>
      <c r="P295" s="190" t="s">
        <v>218</v>
      </c>
      <c r="Q295" s="190" t="s">
        <v>218</v>
      </c>
      <c r="R295" s="190" t="s">
        <v>218</v>
      </c>
      <c r="S295" s="190"/>
      <c r="T295" s="97"/>
      <c r="U295" s="97"/>
      <c r="V295" s="96"/>
      <c r="W295" s="96"/>
    </row>
    <row r="296" spans="1:23" ht="14.25" x14ac:dyDescent="0.2">
      <c r="A296" s="144"/>
      <c r="B296" s="144"/>
      <c r="C296" s="144"/>
      <c r="D296" s="144"/>
      <c r="E296" s="144"/>
      <c r="F296" s="87"/>
      <c r="G296" s="87"/>
      <c r="H296" s="87"/>
      <c r="I296" s="87"/>
      <c r="K296" s="147"/>
      <c r="L296" s="147"/>
      <c r="M296" s="147"/>
      <c r="N296" s="189" t="s">
        <v>573</v>
      </c>
      <c r="O296" s="190">
        <v>13</v>
      </c>
      <c r="P296" s="190" t="s">
        <v>218</v>
      </c>
      <c r="Q296" s="190" t="s">
        <v>218</v>
      </c>
      <c r="R296" s="190" t="s">
        <v>218</v>
      </c>
      <c r="S296" s="190"/>
      <c r="T296" s="97"/>
      <c r="U296" s="97"/>
      <c r="V296" s="96"/>
      <c r="W296" s="96"/>
    </row>
    <row r="297" spans="1:23" ht="14.25" x14ac:dyDescent="0.2">
      <c r="A297" s="144"/>
      <c r="B297" s="144"/>
      <c r="C297" s="144"/>
      <c r="D297" s="144"/>
      <c r="E297" s="144"/>
      <c r="F297" s="87"/>
      <c r="G297" s="87"/>
      <c r="H297" s="87"/>
      <c r="I297" s="87"/>
      <c r="K297" s="147"/>
      <c r="L297" s="147"/>
      <c r="M297" s="147"/>
      <c r="N297" s="189" t="s">
        <v>574</v>
      </c>
      <c r="O297" s="190">
        <v>10</v>
      </c>
      <c r="P297" s="190" t="s">
        <v>218</v>
      </c>
      <c r="Q297" s="190" t="s">
        <v>218</v>
      </c>
      <c r="R297" s="190" t="s">
        <v>218</v>
      </c>
      <c r="S297" s="190"/>
      <c r="T297" s="97"/>
      <c r="U297" s="97"/>
      <c r="V297" s="96"/>
      <c r="W297" s="96"/>
    </row>
    <row r="298" spans="1:23" ht="14.25" x14ac:dyDescent="0.2">
      <c r="A298" s="144"/>
      <c r="B298" s="144"/>
      <c r="C298" s="144"/>
      <c r="D298" s="144"/>
      <c r="E298" s="144"/>
      <c r="F298" s="87"/>
      <c r="G298" s="87"/>
      <c r="H298" s="87"/>
      <c r="I298" s="87"/>
      <c r="K298" s="147"/>
      <c r="L298" s="147"/>
      <c r="M298" s="147"/>
      <c r="N298" s="189" t="s">
        <v>575</v>
      </c>
      <c r="O298" s="190">
        <v>13</v>
      </c>
      <c r="P298" s="190" t="s">
        <v>218</v>
      </c>
      <c r="Q298" s="190" t="s">
        <v>218</v>
      </c>
      <c r="R298" s="190" t="s">
        <v>218</v>
      </c>
      <c r="S298" s="190"/>
      <c r="T298" s="97"/>
      <c r="U298" s="97"/>
      <c r="V298" s="96"/>
      <c r="W298" s="96"/>
    </row>
    <row r="299" spans="1:23" ht="14.25" x14ac:dyDescent="0.2">
      <c r="A299" s="144"/>
      <c r="B299" s="144"/>
      <c r="C299" s="144"/>
      <c r="D299" s="144"/>
      <c r="E299" s="144"/>
      <c r="F299" s="87"/>
      <c r="G299" s="87"/>
      <c r="H299" s="87"/>
      <c r="I299" s="87"/>
      <c r="K299" s="147"/>
      <c r="L299" s="147"/>
      <c r="M299" s="147"/>
      <c r="N299" s="191" t="s">
        <v>576</v>
      </c>
      <c r="O299" s="192">
        <v>8</v>
      </c>
      <c r="P299" s="190" t="s">
        <v>218</v>
      </c>
      <c r="Q299" s="190" t="s">
        <v>218</v>
      </c>
      <c r="R299" s="190" t="s">
        <v>218</v>
      </c>
      <c r="S299" s="190"/>
      <c r="T299" s="97"/>
      <c r="U299" s="97"/>
      <c r="V299" s="96"/>
      <c r="W299" s="96"/>
    </row>
    <row r="300" spans="1:23" ht="14.25" x14ac:dyDescent="0.2">
      <c r="A300" s="144"/>
      <c r="B300" s="144"/>
      <c r="C300" s="144"/>
      <c r="D300" s="144"/>
      <c r="E300" s="144"/>
      <c r="F300" s="87"/>
      <c r="G300" s="87"/>
      <c r="H300" s="87"/>
      <c r="I300" s="87"/>
      <c r="K300" s="147"/>
      <c r="L300" s="147"/>
      <c r="M300" s="147"/>
      <c r="N300" s="189" t="s">
        <v>577</v>
      </c>
      <c r="O300" s="190">
        <v>10</v>
      </c>
      <c r="P300" s="190" t="s">
        <v>218</v>
      </c>
      <c r="Q300" s="190" t="s">
        <v>218</v>
      </c>
      <c r="R300" s="190" t="s">
        <v>218</v>
      </c>
      <c r="S300" s="190"/>
      <c r="T300" s="97"/>
      <c r="U300" s="97"/>
      <c r="V300" s="96"/>
      <c r="W300" s="96"/>
    </row>
    <row r="301" spans="1:23" ht="14.25" x14ac:dyDescent="0.2">
      <c r="A301" s="144"/>
      <c r="B301" s="144"/>
      <c r="C301" s="144"/>
      <c r="D301" s="144"/>
      <c r="E301" s="144"/>
      <c r="F301" s="87"/>
      <c r="G301" s="87"/>
      <c r="H301" s="87"/>
      <c r="I301" s="87"/>
      <c r="K301" s="147"/>
      <c r="L301" s="147"/>
      <c r="M301" s="147"/>
      <c r="N301" s="189" t="s">
        <v>578</v>
      </c>
      <c r="O301" s="190">
        <v>13</v>
      </c>
      <c r="P301" s="190" t="s">
        <v>218</v>
      </c>
      <c r="Q301" s="190" t="s">
        <v>218</v>
      </c>
      <c r="R301" s="190" t="s">
        <v>218</v>
      </c>
      <c r="S301" s="190"/>
      <c r="T301" s="97"/>
      <c r="U301" s="97"/>
      <c r="V301" s="96"/>
      <c r="W301" s="96"/>
    </row>
    <row r="302" spans="1:23" ht="14.25" x14ac:dyDescent="0.2">
      <c r="A302" s="144"/>
      <c r="B302" s="144"/>
      <c r="C302" s="144"/>
      <c r="D302" s="144"/>
      <c r="E302" s="144"/>
      <c r="F302" s="87"/>
      <c r="G302" s="87"/>
      <c r="H302" s="87"/>
      <c r="I302" s="87"/>
      <c r="K302" s="147"/>
      <c r="L302" s="147"/>
      <c r="M302" s="147"/>
      <c r="N302" s="189" t="s">
        <v>579</v>
      </c>
      <c r="O302" s="190">
        <v>2</v>
      </c>
      <c r="P302" s="190" t="s">
        <v>218</v>
      </c>
      <c r="Q302" s="190" t="s">
        <v>218</v>
      </c>
      <c r="R302" s="190" t="s">
        <v>218</v>
      </c>
      <c r="S302" s="190"/>
      <c r="T302" s="97"/>
      <c r="U302" s="97"/>
      <c r="V302" s="96"/>
      <c r="W302" s="96"/>
    </row>
    <row r="303" spans="1:23" ht="14.25" x14ac:dyDescent="0.2">
      <c r="A303" s="144"/>
      <c r="B303" s="144"/>
      <c r="C303" s="144"/>
      <c r="D303" s="144"/>
      <c r="E303" s="144"/>
      <c r="F303" s="87"/>
      <c r="G303" s="87"/>
      <c r="H303" s="87"/>
      <c r="I303" s="87"/>
      <c r="K303" s="147"/>
      <c r="L303" s="147"/>
      <c r="M303" s="147"/>
      <c r="N303" s="189" t="s">
        <v>580</v>
      </c>
      <c r="O303" s="190">
        <v>8</v>
      </c>
      <c r="P303" s="190" t="s">
        <v>218</v>
      </c>
      <c r="Q303" s="190" t="s">
        <v>218</v>
      </c>
      <c r="R303" s="190" t="s">
        <v>218</v>
      </c>
      <c r="S303" s="190"/>
      <c r="T303" s="97"/>
      <c r="U303" s="97"/>
      <c r="V303" s="96"/>
      <c r="W303" s="96"/>
    </row>
    <row r="304" spans="1:23" ht="14.25" x14ac:dyDescent="0.2">
      <c r="A304" s="144"/>
      <c r="B304" s="144"/>
      <c r="C304" s="144"/>
      <c r="D304" s="144"/>
      <c r="E304" s="144"/>
      <c r="F304" s="87"/>
      <c r="G304" s="87"/>
      <c r="H304" s="87"/>
      <c r="I304" s="87"/>
      <c r="K304" s="147"/>
      <c r="L304" s="147"/>
      <c r="M304" s="147"/>
      <c r="N304" s="189" t="s">
        <v>581</v>
      </c>
      <c r="O304" s="190">
        <v>7</v>
      </c>
      <c r="P304" s="190" t="s">
        <v>218</v>
      </c>
      <c r="Q304" s="190" t="s">
        <v>218</v>
      </c>
      <c r="R304" s="190" t="s">
        <v>218</v>
      </c>
      <c r="S304" s="190"/>
      <c r="T304" s="97"/>
      <c r="U304" s="97"/>
      <c r="V304" s="96"/>
      <c r="W304" s="96"/>
    </row>
    <row r="305" spans="1:23" ht="14.25" x14ac:dyDescent="0.2">
      <c r="A305" s="144"/>
      <c r="B305" s="144"/>
      <c r="C305" s="144"/>
      <c r="D305" s="144"/>
      <c r="E305" s="144"/>
      <c r="F305" s="87"/>
      <c r="G305" s="87"/>
      <c r="H305" s="87"/>
      <c r="I305" s="87"/>
      <c r="K305" s="147"/>
      <c r="L305" s="147"/>
      <c r="M305" s="147"/>
      <c r="N305" s="189" t="s">
        <v>582</v>
      </c>
      <c r="O305" s="190">
        <v>13</v>
      </c>
      <c r="P305" s="190" t="s">
        <v>218</v>
      </c>
      <c r="Q305" s="190" t="s">
        <v>218</v>
      </c>
      <c r="R305" s="190" t="s">
        <v>218</v>
      </c>
      <c r="S305" s="190"/>
      <c r="T305" s="97"/>
      <c r="U305" s="97"/>
      <c r="V305" s="96"/>
      <c r="W305" s="96"/>
    </row>
    <row r="306" spans="1:23" ht="14.25" x14ac:dyDescent="0.2">
      <c r="A306" s="144"/>
      <c r="B306" s="144"/>
      <c r="C306" s="144"/>
      <c r="D306" s="144"/>
      <c r="E306" s="144"/>
      <c r="F306" s="87"/>
      <c r="G306" s="87"/>
      <c r="H306" s="87"/>
      <c r="I306" s="87"/>
      <c r="K306" s="147"/>
      <c r="L306" s="147"/>
      <c r="M306" s="147"/>
      <c r="N306" s="189" t="s">
        <v>583</v>
      </c>
      <c r="O306" s="190">
        <v>8</v>
      </c>
      <c r="P306" s="190" t="s">
        <v>218</v>
      </c>
      <c r="Q306" s="190" t="s">
        <v>218</v>
      </c>
      <c r="R306" s="190" t="s">
        <v>218</v>
      </c>
      <c r="S306" s="190"/>
      <c r="T306" s="97"/>
      <c r="U306" s="97"/>
      <c r="V306" s="96"/>
      <c r="W306" s="96"/>
    </row>
    <row r="307" spans="1:23" ht="14.25" x14ac:dyDescent="0.2">
      <c r="A307" s="144"/>
      <c r="B307" s="144"/>
      <c r="C307" s="144"/>
      <c r="D307" s="144"/>
      <c r="E307" s="144"/>
      <c r="F307" s="87"/>
      <c r="G307" s="87"/>
      <c r="H307" s="87"/>
      <c r="I307" s="87"/>
      <c r="K307" s="147"/>
      <c r="L307" s="147"/>
      <c r="M307" s="147"/>
      <c r="N307" s="191" t="s">
        <v>584</v>
      </c>
      <c r="O307" s="192">
        <v>6</v>
      </c>
      <c r="P307" s="190" t="s">
        <v>218</v>
      </c>
      <c r="Q307" s="190" t="s">
        <v>218</v>
      </c>
      <c r="R307" s="190" t="s">
        <v>218</v>
      </c>
      <c r="S307" s="190"/>
      <c r="T307" s="97"/>
      <c r="U307" s="97"/>
      <c r="V307" s="96"/>
      <c r="W307" s="96"/>
    </row>
    <row r="308" spans="1:23" ht="14.25" x14ac:dyDescent="0.2">
      <c r="A308" s="144"/>
      <c r="B308" s="144"/>
      <c r="C308" s="144"/>
      <c r="D308" s="144"/>
      <c r="E308" s="144"/>
      <c r="F308" s="87"/>
      <c r="G308" s="87"/>
      <c r="H308" s="87"/>
      <c r="I308" s="87"/>
      <c r="K308" s="147"/>
      <c r="L308" s="147"/>
      <c r="M308" s="147"/>
      <c r="N308" s="189" t="s">
        <v>585</v>
      </c>
      <c r="O308" s="190">
        <v>8</v>
      </c>
      <c r="P308" s="190" t="s">
        <v>218</v>
      </c>
      <c r="Q308" s="190" t="s">
        <v>218</v>
      </c>
      <c r="R308" s="190" t="s">
        <v>218</v>
      </c>
      <c r="S308" s="190"/>
      <c r="T308" s="97"/>
      <c r="U308" s="97"/>
      <c r="V308" s="96"/>
      <c r="W308" s="96"/>
    </row>
    <row r="309" spans="1:23" ht="14.25" x14ac:dyDescent="0.2">
      <c r="A309" s="144"/>
      <c r="B309" s="144"/>
      <c r="C309" s="144"/>
      <c r="D309" s="144"/>
      <c r="E309" s="144"/>
      <c r="F309" s="87"/>
      <c r="G309" s="87"/>
      <c r="H309" s="87"/>
      <c r="I309" s="87"/>
      <c r="K309" s="147"/>
      <c r="L309" s="147"/>
      <c r="M309" s="147"/>
      <c r="N309" s="189" t="s">
        <v>586</v>
      </c>
      <c r="O309" s="190">
        <v>6</v>
      </c>
      <c r="P309" s="190" t="s">
        <v>218</v>
      </c>
      <c r="Q309" s="190" t="s">
        <v>218</v>
      </c>
      <c r="R309" s="190" t="s">
        <v>218</v>
      </c>
      <c r="S309" s="190"/>
      <c r="T309" s="97"/>
      <c r="U309" s="97"/>
      <c r="V309" s="96"/>
      <c r="W309" s="96"/>
    </row>
    <row r="310" spans="1:23" ht="14.25" x14ac:dyDescent="0.2">
      <c r="A310" s="144"/>
      <c r="B310" s="144"/>
      <c r="C310" s="144"/>
      <c r="D310" s="144"/>
      <c r="E310" s="144"/>
      <c r="F310" s="87"/>
      <c r="G310" s="87"/>
      <c r="H310" s="87"/>
      <c r="I310" s="87"/>
      <c r="K310" s="147"/>
      <c r="L310" s="147"/>
      <c r="M310" s="147"/>
      <c r="N310" s="189" t="s">
        <v>587</v>
      </c>
      <c r="O310" s="190">
        <v>8</v>
      </c>
      <c r="P310" s="190" t="s">
        <v>218</v>
      </c>
      <c r="Q310" s="190" t="s">
        <v>218</v>
      </c>
      <c r="R310" s="190" t="s">
        <v>218</v>
      </c>
      <c r="S310" s="190"/>
      <c r="T310" s="97"/>
      <c r="U310" s="97"/>
      <c r="V310" s="96"/>
      <c r="W310" s="96"/>
    </row>
    <row r="311" spans="1:23" ht="14.25" x14ac:dyDescent="0.2">
      <c r="A311" s="144"/>
      <c r="B311" s="144"/>
      <c r="C311" s="144"/>
      <c r="D311" s="144"/>
      <c r="E311" s="144"/>
      <c r="F311" s="87"/>
      <c r="G311" s="87"/>
      <c r="H311" s="87"/>
      <c r="I311" s="87"/>
      <c r="K311" s="147"/>
      <c r="L311" s="147"/>
      <c r="M311" s="147"/>
      <c r="N311" s="189" t="s">
        <v>588</v>
      </c>
      <c r="O311" s="190">
        <v>5</v>
      </c>
      <c r="P311" s="190" t="s">
        <v>218</v>
      </c>
      <c r="Q311" s="190" t="s">
        <v>218</v>
      </c>
      <c r="R311" s="190" t="s">
        <v>218</v>
      </c>
      <c r="S311" s="190"/>
      <c r="T311" s="97"/>
      <c r="U311" s="97"/>
      <c r="V311" s="96"/>
      <c r="W311" s="96"/>
    </row>
    <row r="312" spans="1:23" ht="14.25" x14ac:dyDescent="0.2">
      <c r="A312" s="144"/>
      <c r="B312" s="144"/>
      <c r="C312" s="144"/>
      <c r="D312" s="144"/>
      <c r="E312" s="144"/>
      <c r="F312" s="87"/>
      <c r="G312" s="87"/>
      <c r="H312" s="87"/>
      <c r="I312" s="87"/>
      <c r="K312" s="147"/>
      <c r="L312" s="147"/>
      <c r="M312" s="147"/>
      <c r="N312" s="189" t="s">
        <v>589</v>
      </c>
      <c r="O312" s="190">
        <v>13</v>
      </c>
      <c r="P312" s="190" t="s">
        <v>218</v>
      </c>
      <c r="Q312" s="190" t="s">
        <v>218</v>
      </c>
      <c r="R312" s="190" t="s">
        <v>218</v>
      </c>
      <c r="S312" s="190"/>
      <c r="T312" s="97"/>
      <c r="U312" s="97"/>
      <c r="V312" s="96"/>
      <c r="W312" s="96"/>
    </row>
    <row r="313" spans="1:23" ht="14.25" x14ac:dyDescent="0.2">
      <c r="A313" s="144"/>
      <c r="B313" s="144"/>
      <c r="C313" s="144"/>
      <c r="D313" s="144"/>
      <c r="E313" s="144"/>
      <c r="F313" s="87"/>
      <c r="G313" s="87"/>
      <c r="H313" s="87"/>
      <c r="I313" s="87"/>
      <c r="K313" s="147"/>
      <c r="L313" s="147"/>
      <c r="M313" s="147"/>
      <c r="N313" s="189" t="s">
        <v>590</v>
      </c>
      <c r="O313" s="190">
        <v>5</v>
      </c>
      <c r="P313" s="190" t="s">
        <v>218</v>
      </c>
      <c r="Q313" s="190" t="s">
        <v>218</v>
      </c>
      <c r="R313" s="190" t="s">
        <v>218</v>
      </c>
      <c r="S313" s="190"/>
      <c r="T313" s="97"/>
      <c r="U313" s="97"/>
      <c r="V313" s="96"/>
      <c r="W313" s="96"/>
    </row>
    <row r="314" spans="1:23" ht="14.25" x14ac:dyDescent="0.2">
      <c r="A314" s="144"/>
      <c r="B314" s="144"/>
      <c r="C314" s="144"/>
      <c r="D314" s="144"/>
      <c r="E314" s="144"/>
      <c r="F314" s="87"/>
      <c r="G314" s="87"/>
      <c r="H314" s="87"/>
      <c r="I314" s="87"/>
      <c r="K314" s="147"/>
      <c r="L314" s="147"/>
      <c r="M314" s="147"/>
      <c r="N314" s="189" t="s">
        <v>591</v>
      </c>
      <c r="O314" s="190">
        <v>2</v>
      </c>
      <c r="P314" s="190" t="s">
        <v>218</v>
      </c>
      <c r="Q314" s="190" t="s">
        <v>218</v>
      </c>
      <c r="R314" s="190" t="s">
        <v>218</v>
      </c>
      <c r="S314" s="190"/>
      <c r="T314" s="97"/>
      <c r="U314" s="97"/>
      <c r="V314" s="96"/>
      <c r="W314" s="96"/>
    </row>
    <row r="315" spans="1:23" ht="14.25" x14ac:dyDescent="0.2">
      <c r="A315" s="144"/>
      <c r="B315" s="144"/>
      <c r="C315" s="144"/>
      <c r="D315" s="144"/>
      <c r="E315" s="144"/>
      <c r="F315" s="87"/>
      <c r="G315" s="87"/>
      <c r="H315" s="87"/>
      <c r="I315" s="87"/>
      <c r="K315" s="147"/>
      <c r="L315" s="147"/>
      <c r="M315" s="147"/>
      <c r="N315" s="189" t="s">
        <v>592</v>
      </c>
      <c r="O315" s="190">
        <v>13</v>
      </c>
      <c r="P315" s="190" t="s">
        <v>218</v>
      </c>
      <c r="Q315" s="190" t="s">
        <v>218</v>
      </c>
      <c r="R315" s="190" t="s">
        <v>218</v>
      </c>
      <c r="S315" s="190"/>
      <c r="T315" s="97"/>
      <c r="U315" s="97"/>
      <c r="V315" s="96"/>
      <c r="W315" s="96"/>
    </row>
    <row r="316" spans="1:23" ht="14.25" x14ac:dyDescent="0.2">
      <c r="A316" s="144"/>
      <c r="B316" s="144"/>
      <c r="C316" s="144"/>
      <c r="D316" s="144"/>
      <c r="E316" s="144"/>
      <c r="F316" s="87"/>
      <c r="G316" s="87"/>
      <c r="H316" s="87"/>
      <c r="I316" s="87"/>
      <c r="K316" s="147"/>
      <c r="L316" s="147"/>
      <c r="M316" s="147"/>
      <c r="N316" s="189" t="s">
        <v>593</v>
      </c>
      <c r="O316" s="190">
        <v>7</v>
      </c>
      <c r="P316" s="190">
        <v>2018</v>
      </c>
      <c r="Q316" s="190">
        <v>12</v>
      </c>
      <c r="R316" s="190" t="s">
        <v>594</v>
      </c>
      <c r="S316" s="190"/>
      <c r="T316" s="97"/>
      <c r="U316" s="97"/>
      <c r="V316" s="96"/>
      <c r="W316" s="96"/>
    </row>
    <row r="317" spans="1:23" ht="14.25" x14ac:dyDescent="0.2">
      <c r="A317" s="144"/>
      <c r="B317" s="144"/>
      <c r="C317" s="144"/>
      <c r="D317" s="144"/>
      <c r="E317" s="144"/>
      <c r="F317" s="87"/>
      <c r="G317" s="87"/>
      <c r="H317" s="87"/>
      <c r="I317" s="87"/>
      <c r="K317" s="147"/>
      <c r="L317" s="147"/>
      <c r="M317" s="147"/>
      <c r="N317" s="189" t="s">
        <v>595</v>
      </c>
      <c r="O317" s="190">
        <v>8</v>
      </c>
      <c r="P317" s="190" t="s">
        <v>218</v>
      </c>
      <c r="Q317" s="190" t="s">
        <v>218</v>
      </c>
      <c r="R317" s="190" t="s">
        <v>218</v>
      </c>
      <c r="S317" s="190"/>
      <c r="T317" s="97"/>
      <c r="U317" s="97"/>
      <c r="V317" s="96"/>
      <c r="W317" s="96"/>
    </row>
    <row r="318" spans="1:23" ht="14.25" x14ac:dyDescent="0.2">
      <c r="A318" s="144"/>
      <c r="B318" s="144"/>
      <c r="C318" s="144"/>
      <c r="D318" s="144"/>
      <c r="E318" s="144"/>
      <c r="F318" s="87"/>
      <c r="G318" s="87"/>
      <c r="H318" s="87"/>
      <c r="I318" s="87"/>
      <c r="K318" s="147"/>
      <c r="L318" s="147"/>
      <c r="M318" s="147"/>
      <c r="N318" s="189" t="s">
        <v>596</v>
      </c>
      <c r="O318" s="190">
        <v>2</v>
      </c>
      <c r="P318" s="190" t="s">
        <v>218</v>
      </c>
      <c r="Q318" s="190" t="s">
        <v>218</v>
      </c>
      <c r="R318" s="190" t="s">
        <v>218</v>
      </c>
      <c r="S318" s="190"/>
      <c r="T318" s="97"/>
      <c r="U318" s="97"/>
      <c r="V318" s="96"/>
      <c r="W318" s="96"/>
    </row>
    <row r="319" spans="1:23" ht="14.25" x14ac:dyDescent="0.2">
      <c r="A319" s="144"/>
      <c r="B319" s="144"/>
      <c r="C319" s="144"/>
      <c r="D319" s="144"/>
      <c r="E319" s="144"/>
      <c r="F319" s="87"/>
      <c r="G319" s="87"/>
      <c r="H319" s="87"/>
      <c r="I319" s="87"/>
      <c r="K319" s="147"/>
      <c r="L319" s="147"/>
      <c r="M319" s="147"/>
      <c r="N319" s="189" t="s">
        <v>597</v>
      </c>
      <c r="O319" s="190">
        <v>9</v>
      </c>
      <c r="P319" s="190" t="s">
        <v>218</v>
      </c>
      <c r="Q319" s="190" t="s">
        <v>218</v>
      </c>
      <c r="R319" s="190" t="s">
        <v>218</v>
      </c>
      <c r="S319" s="190"/>
      <c r="T319" s="97"/>
      <c r="U319" s="97"/>
      <c r="V319" s="96"/>
      <c r="W319" s="96"/>
    </row>
    <row r="320" spans="1:23" ht="14.25" x14ac:dyDescent="0.2">
      <c r="A320" s="144"/>
      <c r="B320" s="144"/>
      <c r="C320" s="144"/>
      <c r="D320" s="144"/>
      <c r="E320" s="144"/>
      <c r="F320" s="87"/>
      <c r="G320" s="87"/>
      <c r="H320" s="87"/>
      <c r="I320" s="87"/>
      <c r="K320" s="147"/>
      <c r="L320" s="147"/>
      <c r="M320" s="147"/>
      <c r="N320" s="189" t="s">
        <v>598</v>
      </c>
      <c r="O320" s="190">
        <v>7</v>
      </c>
      <c r="P320" s="190" t="s">
        <v>218</v>
      </c>
      <c r="Q320" s="190" t="s">
        <v>218</v>
      </c>
      <c r="R320" s="190" t="s">
        <v>218</v>
      </c>
      <c r="S320" s="190"/>
      <c r="T320" s="97"/>
      <c r="U320" s="97"/>
      <c r="V320" s="96"/>
      <c r="W320" s="96"/>
    </row>
    <row r="321" spans="1:23" ht="14.25" x14ac:dyDescent="0.2">
      <c r="A321" s="144"/>
      <c r="B321" s="144"/>
      <c r="C321" s="144"/>
      <c r="D321" s="144"/>
      <c r="E321" s="144"/>
      <c r="F321" s="87"/>
      <c r="G321" s="87"/>
      <c r="H321" s="87"/>
      <c r="I321" s="87"/>
      <c r="K321" s="147"/>
      <c r="L321" s="147"/>
      <c r="M321" s="147"/>
      <c r="N321" s="189" t="s">
        <v>599</v>
      </c>
      <c r="O321" s="190">
        <v>9</v>
      </c>
      <c r="P321" s="190" t="s">
        <v>218</v>
      </c>
      <c r="Q321" s="190" t="s">
        <v>218</v>
      </c>
      <c r="R321" s="190" t="s">
        <v>218</v>
      </c>
      <c r="S321" s="190"/>
      <c r="T321" s="97"/>
      <c r="U321" s="97"/>
      <c r="V321" s="96"/>
      <c r="W321" s="96"/>
    </row>
    <row r="322" spans="1:23" ht="14.25" x14ac:dyDescent="0.2">
      <c r="A322" s="144"/>
      <c r="B322" s="144"/>
      <c r="C322" s="144"/>
      <c r="D322" s="144"/>
      <c r="E322" s="144"/>
      <c r="F322" s="87"/>
      <c r="G322" s="87"/>
      <c r="H322" s="87"/>
      <c r="I322" s="87"/>
      <c r="K322" s="147"/>
      <c r="L322" s="147"/>
      <c r="M322" s="147"/>
      <c r="N322" s="189" t="s">
        <v>600</v>
      </c>
      <c r="O322" s="190">
        <v>3</v>
      </c>
      <c r="P322" s="190" t="s">
        <v>218</v>
      </c>
      <c r="Q322" s="190" t="s">
        <v>218</v>
      </c>
      <c r="R322" s="190" t="s">
        <v>218</v>
      </c>
      <c r="S322" s="190"/>
      <c r="T322" s="97"/>
      <c r="U322" s="97"/>
      <c r="V322" s="96"/>
      <c r="W322" s="96"/>
    </row>
    <row r="323" spans="1:23" ht="14.25" x14ac:dyDescent="0.2">
      <c r="A323" s="144"/>
      <c r="B323" s="144"/>
      <c r="C323" s="144"/>
      <c r="D323" s="144"/>
      <c r="E323" s="144"/>
      <c r="F323" s="87"/>
      <c r="G323" s="87"/>
      <c r="H323" s="87"/>
      <c r="I323" s="87"/>
      <c r="K323" s="147"/>
      <c r="L323" s="147"/>
      <c r="M323" s="147"/>
      <c r="N323" s="189" t="s">
        <v>601</v>
      </c>
      <c r="O323" s="190">
        <v>13</v>
      </c>
      <c r="P323" s="190" t="s">
        <v>218</v>
      </c>
      <c r="Q323" s="190" t="s">
        <v>218</v>
      </c>
      <c r="R323" s="190" t="s">
        <v>218</v>
      </c>
      <c r="S323" s="190"/>
      <c r="T323" s="97"/>
      <c r="U323" s="97"/>
      <c r="V323" s="96"/>
      <c r="W323" s="96"/>
    </row>
    <row r="324" spans="1:23" ht="14.25" x14ac:dyDescent="0.2">
      <c r="A324" s="144"/>
      <c r="B324" s="144"/>
      <c r="C324" s="144"/>
      <c r="D324" s="144"/>
      <c r="E324" s="144"/>
      <c r="F324" s="87"/>
      <c r="G324" s="87"/>
      <c r="H324" s="87"/>
      <c r="I324" s="87"/>
      <c r="K324" s="147"/>
      <c r="L324" s="147"/>
      <c r="M324" s="147"/>
      <c r="N324" s="189" t="s">
        <v>602</v>
      </c>
      <c r="O324" s="190">
        <v>12</v>
      </c>
      <c r="P324" s="190" t="s">
        <v>218</v>
      </c>
      <c r="Q324" s="190" t="s">
        <v>218</v>
      </c>
      <c r="R324" s="190" t="s">
        <v>218</v>
      </c>
      <c r="S324" s="190"/>
      <c r="T324" s="97"/>
      <c r="U324" s="97"/>
      <c r="V324" s="96"/>
      <c r="W324" s="96"/>
    </row>
    <row r="325" spans="1:23" ht="14.25" x14ac:dyDescent="0.2">
      <c r="A325" s="144"/>
      <c r="B325" s="144"/>
      <c r="C325" s="144"/>
      <c r="D325" s="144"/>
      <c r="E325" s="144"/>
      <c r="F325" s="87"/>
      <c r="G325" s="87"/>
      <c r="H325" s="87"/>
      <c r="I325" s="87"/>
      <c r="K325" s="147"/>
      <c r="L325" s="147"/>
      <c r="M325" s="147"/>
      <c r="N325" s="189" t="s">
        <v>603</v>
      </c>
      <c r="O325" s="190">
        <v>8</v>
      </c>
      <c r="P325" s="190" t="s">
        <v>218</v>
      </c>
      <c r="Q325" s="190" t="s">
        <v>218</v>
      </c>
      <c r="R325" s="190" t="s">
        <v>218</v>
      </c>
      <c r="S325" s="190"/>
      <c r="T325" s="97"/>
      <c r="U325" s="97"/>
      <c r="V325" s="96"/>
      <c r="W325" s="96"/>
    </row>
    <row r="326" spans="1:23" ht="14.25" x14ac:dyDescent="0.2">
      <c r="A326" s="144"/>
      <c r="B326" s="144"/>
      <c r="C326" s="144"/>
      <c r="D326" s="144"/>
      <c r="E326" s="144"/>
      <c r="F326" s="87"/>
      <c r="G326" s="87"/>
      <c r="H326" s="87"/>
      <c r="I326" s="87"/>
      <c r="K326" s="147"/>
      <c r="L326" s="147"/>
      <c r="M326" s="147"/>
      <c r="N326" s="189" t="s">
        <v>604</v>
      </c>
      <c r="O326" s="190">
        <v>2</v>
      </c>
      <c r="P326" s="190">
        <v>2017</v>
      </c>
      <c r="Q326" s="190">
        <v>12</v>
      </c>
      <c r="R326" s="190" t="s">
        <v>605</v>
      </c>
      <c r="S326" s="190"/>
      <c r="T326" s="97"/>
      <c r="U326" s="97"/>
      <c r="V326" s="96"/>
      <c r="W326" s="96"/>
    </row>
    <row r="327" spans="1:23" ht="14.25" x14ac:dyDescent="0.2">
      <c r="A327" s="144"/>
      <c r="B327" s="144"/>
      <c r="C327" s="144"/>
      <c r="D327" s="144"/>
      <c r="E327" s="144"/>
      <c r="F327" s="87"/>
      <c r="G327" s="87"/>
      <c r="H327" s="87"/>
      <c r="I327" s="87"/>
      <c r="K327" s="147"/>
      <c r="L327" s="147"/>
      <c r="M327" s="147"/>
      <c r="N327" s="189" t="s">
        <v>606</v>
      </c>
      <c r="O327" s="190">
        <v>9</v>
      </c>
      <c r="P327" s="190" t="s">
        <v>218</v>
      </c>
      <c r="Q327" s="190" t="s">
        <v>218</v>
      </c>
      <c r="R327" s="190" t="s">
        <v>218</v>
      </c>
      <c r="S327" s="190"/>
      <c r="T327" s="97"/>
      <c r="U327" s="97"/>
      <c r="V327" s="96"/>
      <c r="W327" s="96"/>
    </row>
    <row r="328" spans="1:23" ht="14.25" x14ac:dyDescent="0.2">
      <c r="A328" s="144"/>
      <c r="B328" s="144"/>
      <c r="C328" s="144"/>
      <c r="D328" s="144"/>
      <c r="E328" s="144"/>
      <c r="F328" s="87"/>
      <c r="G328" s="87"/>
      <c r="H328" s="87"/>
      <c r="I328" s="87"/>
      <c r="K328" s="147"/>
      <c r="L328" s="147"/>
      <c r="M328" s="147"/>
      <c r="N328" s="189" t="s">
        <v>607</v>
      </c>
      <c r="O328" s="190">
        <v>8</v>
      </c>
      <c r="P328" s="190" t="s">
        <v>218</v>
      </c>
      <c r="Q328" s="190" t="s">
        <v>218</v>
      </c>
      <c r="R328" s="190" t="s">
        <v>218</v>
      </c>
      <c r="S328" s="190"/>
      <c r="T328" s="97"/>
      <c r="U328" s="97"/>
      <c r="V328" s="96"/>
      <c r="W328" s="96"/>
    </row>
    <row r="329" spans="1:23" ht="14.25" x14ac:dyDescent="0.2">
      <c r="A329" s="144"/>
      <c r="B329" s="144"/>
      <c r="C329" s="144"/>
      <c r="D329" s="144"/>
      <c r="E329" s="144"/>
      <c r="F329" s="87"/>
      <c r="G329" s="87"/>
      <c r="H329" s="87"/>
      <c r="I329" s="87"/>
      <c r="K329" s="147"/>
      <c r="L329" s="147"/>
      <c r="M329" s="147"/>
      <c r="N329" s="189" t="s">
        <v>608</v>
      </c>
      <c r="O329" s="190">
        <v>12</v>
      </c>
      <c r="P329" s="190" t="s">
        <v>218</v>
      </c>
      <c r="Q329" s="190" t="s">
        <v>218</v>
      </c>
      <c r="R329" s="190" t="s">
        <v>218</v>
      </c>
      <c r="S329" s="190"/>
      <c r="T329" s="97"/>
      <c r="U329" s="97"/>
      <c r="V329" s="96"/>
      <c r="W329" s="96"/>
    </row>
    <row r="330" spans="1:23" ht="14.25" x14ac:dyDescent="0.2">
      <c r="A330" s="144"/>
      <c r="B330" s="144"/>
      <c r="C330" s="144"/>
      <c r="D330" s="144"/>
      <c r="E330" s="144"/>
      <c r="F330" s="87"/>
      <c r="G330" s="87"/>
      <c r="H330" s="87"/>
      <c r="I330" s="87"/>
      <c r="K330" s="147"/>
      <c r="L330" s="147"/>
      <c r="M330" s="147"/>
      <c r="N330" s="189" t="s">
        <v>609</v>
      </c>
      <c r="O330" s="190">
        <v>11</v>
      </c>
      <c r="P330" s="190" t="s">
        <v>218</v>
      </c>
      <c r="Q330" s="190" t="s">
        <v>218</v>
      </c>
      <c r="R330" s="190" t="s">
        <v>218</v>
      </c>
      <c r="S330" s="190"/>
      <c r="T330" s="97"/>
      <c r="U330" s="97"/>
      <c r="V330" s="96"/>
      <c r="W330" s="96"/>
    </row>
    <row r="331" spans="1:23" ht="14.25" x14ac:dyDescent="0.2">
      <c r="A331" s="144"/>
      <c r="B331" s="144"/>
      <c r="C331" s="144"/>
      <c r="D331" s="144"/>
      <c r="E331" s="144"/>
      <c r="F331" s="87"/>
      <c r="G331" s="87"/>
      <c r="H331" s="87"/>
      <c r="I331" s="87"/>
      <c r="K331" s="147"/>
      <c r="L331" s="147"/>
      <c r="M331" s="147"/>
      <c r="N331" s="189" t="s">
        <v>610</v>
      </c>
      <c r="O331" s="190">
        <v>9</v>
      </c>
      <c r="P331" s="190" t="s">
        <v>218</v>
      </c>
      <c r="Q331" s="190" t="s">
        <v>218</v>
      </c>
      <c r="R331" s="190" t="s">
        <v>218</v>
      </c>
      <c r="S331" s="190"/>
      <c r="T331" s="97"/>
      <c r="U331" s="97"/>
      <c r="V331" s="96"/>
      <c r="W331" s="96"/>
    </row>
    <row r="332" spans="1:23" ht="14.25" x14ac:dyDescent="0.2">
      <c r="A332" s="144"/>
      <c r="B332" s="144"/>
      <c r="C332" s="144"/>
      <c r="D332" s="144"/>
      <c r="E332" s="144"/>
      <c r="F332" s="87"/>
      <c r="G332" s="87"/>
      <c r="H332" s="87"/>
      <c r="I332" s="87"/>
      <c r="K332" s="147"/>
      <c r="L332" s="147"/>
      <c r="M332" s="147"/>
      <c r="N332" s="189" t="s">
        <v>611</v>
      </c>
      <c r="O332" s="190">
        <v>8</v>
      </c>
      <c r="P332" s="190" t="s">
        <v>218</v>
      </c>
      <c r="Q332" s="190" t="s">
        <v>218</v>
      </c>
      <c r="R332" s="190" t="s">
        <v>218</v>
      </c>
      <c r="S332" s="190"/>
      <c r="T332" s="97"/>
      <c r="U332" s="97"/>
      <c r="V332" s="96"/>
      <c r="W332" s="96"/>
    </row>
    <row r="333" spans="1:23" ht="14.25" x14ac:dyDescent="0.2">
      <c r="A333" s="144"/>
      <c r="B333" s="144"/>
      <c r="C333" s="144"/>
      <c r="D333" s="144"/>
      <c r="E333" s="144"/>
      <c r="F333" s="87"/>
      <c r="G333" s="87"/>
      <c r="H333" s="87"/>
      <c r="I333" s="87"/>
      <c r="K333" s="147"/>
      <c r="L333" s="147"/>
      <c r="M333" s="147"/>
      <c r="N333" s="189" t="s">
        <v>612</v>
      </c>
      <c r="O333" s="190">
        <v>8</v>
      </c>
      <c r="P333" s="190" t="s">
        <v>218</v>
      </c>
      <c r="Q333" s="190" t="s">
        <v>218</v>
      </c>
      <c r="R333" s="190" t="s">
        <v>218</v>
      </c>
      <c r="S333" s="190"/>
      <c r="T333" s="97"/>
      <c r="U333" s="97"/>
      <c r="V333" s="96"/>
      <c r="W333" s="96"/>
    </row>
    <row r="334" spans="1:23" ht="14.25" x14ac:dyDescent="0.2">
      <c r="A334" s="144"/>
      <c r="B334" s="144"/>
      <c r="C334" s="144"/>
      <c r="D334" s="144"/>
      <c r="E334" s="144"/>
      <c r="F334" s="87"/>
      <c r="G334" s="87"/>
      <c r="H334" s="87"/>
      <c r="I334" s="87"/>
      <c r="K334" s="147"/>
      <c r="L334" s="147"/>
      <c r="M334" s="147"/>
      <c r="N334" s="193" t="s">
        <v>613</v>
      </c>
      <c r="O334" s="194">
        <v>14</v>
      </c>
      <c r="P334" s="190">
        <v>2019</v>
      </c>
      <c r="Q334" s="190">
        <v>12</v>
      </c>
      <c r="R334" s="190" t="s">
        <v>614</v>
      </c>
      <c r="S334" s="190"/>
      <c r="T334" s="97"/>
      <c r="U334" s="97"/>
      <c r="V334" s="96"/>
      <c r="W334" s="96"/>
    </row>
    <row r="335" spans="1:23" ht="14.25" x14ac:dyDescent="0.2">
      <c r="A335" s="144"/>
      <c r="B335" s="144"/>
      <c r="C335" s="144"/>
      <c r="D335" s="144"/>
      <c r="E335" s="144"/>
      <c r="F335" s="87"/>
      <c r="G335" s="87"/>
      <c r="H335" s="87"/>
      <c r="I335" s="87"/>
      <c r="K335" s="147"/>
      <c r="L335" s="147"/>
      <c r="M335" s="147"/>
      <c r="N335" s="189" t="s">
        <v>615</v>
      </c>
      <c r="O335" s="190">
        <v>3</v>
      </c>
      <c r="P335" s="190" t="s">
        <v>218</v>
      </c>
      <c r="Q335" s="190" t="s">
        <v>218</v>
      </c>
      <c r="R335" s="190" t="s">
        <v>218</v>
      </c>
      <c r="S335" s="190"/>
      <c r="T335" s="97"/>
      <c r="U335" s="97"/>
      <c r="V335" s="96"/>
      <c r="W335" s="96"/>
    </row>
    <row r="336" spans="1:23" ht="14.25" x14ac:dyDescent="0.2">
      <c r="A336" s="144"/>
      <c r="B336" s="144"/>
      <c r="C336" s="144"/>
      <c r="D336" s="144"/>
      <c r="E336" s="144"/>
      <c r="F336" s="87"/>
      <c r="G336" s="87"/>
      <c r="H336" s="87"/>
      <c r="I336" s="87"/>
      <c r="K336" s="147"/>
      <c r="L336" s="147"/>
      <c r="M336" s="147"/>
      <c r="N336" s="189" t="s">
        <v>616</v>
      </c>
      <c r="O336" s="190">
        <v>5</v>
      </c>
      <c r="P336" s="190" t="s">
        <v>218</v>
      </c>
      <c r="Q336" s="190" t="s">
        <v>218</v>
      </c>
      <c r="R336" s="190" t="s">
        <v>218</v>
      </c>
      <c r="S336" s="190"/>
      <c r="T336" s="97"/>
      <c r="U336" s="97"/>
      <c r="V336" s="96"/>
      <c r="W336" s="96"/>
    </row>
    <row r="337" spans="1:23" ht="14.25" x14ac:dyDescent="0.2">
      <c r="A337" s="144"/>
      <c r="B337" s="144"/>
      <c r="C337" s="144"/>
      <c r="D337" s="144"/>
      <c r="E337" s="144"/>
      <c r="F337" s="87"/>
      <c r="G337" s="87"/>
      <c r="H337" s="87"/>
      <c r="I337" s="87"/>
      <c r="K337" s="147"/>
      <c r="L337" s="147"/>
      <c r="M337" s="147"/>
      <c r="N337" s="189" t="s">
        <v>617</v>
      </c>
      <c r="O337" s="190">
        <v>7</v>
      </c>
      <c r="P337" s="190" t="s">
        <v>218</v>
      </c>
      <c r="Q337" s="190" t="s">
        <v>218</v>
      </c>
      <c r="R337" s="190" t="s">
        <v>218</v>
      </c>
      <c r="S337" s="190"/>
      <c r="T337" s="97"/>
      <c r="U337" s="97"/>
      <c r="V337" s="96"/>
      <c r="W337" s="96"/>
    </row>
    <row r="338" spans="1:23" ht="14.25" x14ac:dyDescent="0.2">
      <c r="A338" s="144"/>
      <c r="B338" s="144"/>
      <c r="C338" s="144"/>
      <c r="D338" s="144"/>
      <c r="E338" s="144"/>
      <c r="F338" s="87"/>
      <c r="G338" s="87"/>
      <c r="H338" s="87"/>
      <c r="I338" s="87"/>
      <c r="K338" s="147"/>
      <c r="L338" s="147"/>
      <c r="M338" s="147"/>
      <c r="N338" s="189" t="s">
        <v>618</v>
      </c>
      <c r="O338" s="190">
        <v>9</v>
      </c>
      <c r="P338" s="190" t="s">
        <v>218</v>
      </c>
      <c r="Q338" s="190" t="s">
        <v>218</v>
      </c>
      <c r="R338" s="190" t="s">
        <v>218</v>
      </c>
      <c r="S338" s="190"/>
      <c r="T338" s="97"/>
      <c r="U338" s="97"/>
      <c r="V338" s="96"/>
      <c r="W338" s="96"/>
    </row>
    <row r="339" spans="1:23" ht="14.25" x14ac:dyDescent="0.2">
      <c r="A339" s="144"/>
      <c r="B339" s="144"/>
      <c r="C339" s="144"/>
      <c r="D339" s="144"/>
      <c r="E339" s="144"/>
      <c r="F339" s="87"/>
      <c r="G339" s="87"/>
      <c r="H339" s="87"/>
      <c r="I339" s="87"/>
      <c r="K339" s="147"/>
      <c r="L339" s="147"/>
      <c r="M339" s="147"/>
      <c r="N339" s="189" t="s">
        <v>619</v>
      </c>
      <c r="O339" s="190">
        <v>4</v>
      </c>
      <c r="P339" s="190" t="s">
        <v>218</v>
      </c>
      <c r="Q339" s="190" t="s">
        <v>218</v>
      </c>
      <c r="R339" s="190" t="s">
        <v>218</v>
      </c>
      <c r="S339" s="190"/>
      <c r="T339" s="97"/>
      <c r="U339" s="97"/>
      <c r="V339" s="96"/>
      <c r="W339" s="96"/>
    </row>
    <row r="340" spans="1:23" ht="14.25" x14ac:dyDescent="0.2">
      <c r="A340" s="144"/>
      <c r="B340" s="144"/>
      <c r="C340" s="144"/>
      <c r="D340" s="144"/>
      <c r="E340" s="144"/>
      <c r="F340" s="87"/>
      <c r="G340" s="87"/>
      <c r="H340" s="87"/>
      <c r="I340" s="87"/>
      <c r="K340" s="147"/>
      <c r="L340" s="147"/>
      <c r="M340" s="147"/>
      <c r="N340" s="189" t="s">
        <v>620</v>
      </c>
      <c r="O340" s="190">
        <v>9</v>
      </c>
      <c r="P340" s="190" t="s">
        <v>218</v>
      </c>
      <c r="Q340" s="190" t="s">
        <v>218</v>
      </c>
      <c r="R340" s="190" t="s">
        <v>218</v>
      </c>
      <c r="S340" s="190"/>
      <c r="T340" s="97"/>
      <c r="U340" s="97"/>
      <c r="V340" s="96"/>
      <c r="W340" s="96"/>
    </row>
    <row r="341" spans="1:23" ht="14.25" x14ac:dyDescent="0.2">
      <c r="A341" s="144"/>
      <c r="B341" s="144"/>
      <c r="C341" s="144"/>
      <c r="D341" s="144"/>
      <c r="E341" s="144"/>
      <c r="F341" s="87"/>
      <c r="G341" s="87"/>
      <c r="H341" s="87"/>
      <c r="I341" s="87"/>
      <c r="K341" s="147"/>
      <c r="L341" s="147"/>
      <c r="M341" s="147"/>
      <c r="N341" s="189" t="s">
        <v>621</v>
      </c>
      <c r="O341" s="190">
        <v>7</v>
      </c>
      <c r="P341" s="190" t="s">
        <v>218</v>
      </c>
      <c r="Q341" s="190" t="s">
        <v>218</v>
      </c>
      <c r="R341" s="190" t="s">
        <v>218</v>
      </c>
      <c r="S341" s="190"/>
      <c r="T341" s="97"/>
      <c r="U341" s="97"/>
      <c r="V341" s="96"/>
      <c r="W341" s="96"/>
    </row>
    <row r="342" spans="1:23" ht="14.25" x14ac:dyDescent="0.2">
      <c r="A342" s="144"/>
      <c r="B342" s="144"/>
      <c r="C342" s="144"/>
      <c r="D342" s="144"/>
      <c r="E342" s="144"/>
      <c r="F342" s="87"/>
      <c r="G342" s="87"/>
      <c r="H342" s="87"/>
      <c r="I342" s="87"/>
      <c r="K342" s="147"/>
      <c r="L342" s="147"/>
      <c r="M342" s="147"/>
      <c r="N342" s="189" t="s">
        <v>622</v>
      </c>
      <c r="O342" s="190">
        <v>5</v>
      </c>
      <c r="P342" s="190" t="s">
        <v>218</v>
      </c>
      <c r="Q342" s="190" t="s">
        <v>218</v>
      </c>
      <c r="R342" s="190" t="s">
        <v>218</v>
      </c>
      <c r="S342" s="190"/>
      <c r="T342" s="97"/>
      <c r="U342" s="97"/>
      <c r="V342" s="96"/>
      <c r="W342" s="96"/>
    </row>
    <row r="343" spans="1:23" ht="14.25" x14ac:dyDescent="0.2">
      <c r="A343" s="144"/>
      <c r="B343" s="144"/>
      <c r="C343" s="144"/>
      <c r="D343" s="144"/>
      <c r="E343" s="144"/>
      <c r="F343" s="87"/>
      <c r="G343" s="87"/>
      <c r="H343" s="87"/>
      <c r="I343" s="87"/>
      <c r="K343" s="147"/>
      <c r="L343" s="147"/>
      <c r="M343" s="147"/>
      <c r="N343" s="189" t="s">
        <v>623</v>
      </c>
      <c r="O343" s="190">
        <v>9</v>
      </c>
      <c r="P343" s="190">
        <v>2018</v>
      </c>
      <c r="Q343" s="190">
        <v>12</v>
      </c>
      <c r="R343" s="190" t="s">
        <v>624</v>
      </c>
      <c r="S343" s="190"/>
      <c r="T343" s="97"/>
      <c r="U343" s="97"/>
      <c r="V343" s="96"/>
      <c r="W343" s="96"/>
    </row>
    <row r="344" spans="1:23" ht="14.25" x14ac:dyDescent="0.2">
      <c r="A344" s="144"/>
      <c r="B344" s="144"/>
      <c r="C344" s="144"/>
      <c r="D344" s="144"/>
      <c r="E344" s="144"/>
      <c r="F344" s="87"/>
      <c r="G344" s="87"/>
      <c r="H344" s="87"/>
      <c r="I344" s="87"/>
      <c r="K344" s="147"/>
      <c r="L344" s="147"/>
      <c r="M344" s="147"/>
      <c r="N344" s="193" t="s">
        <v>625</v>
      </c>
      <c r="O344" s="194">
        <v>5</v>
      </c>
      <c r="P344" s="190" t="s">
        <v>218</v>
      </c>
      <c r="Q344" s="190" t="s">
        <v>218</v>
      </c>
      <c r="R344" s="190" t="s">
        <v>218</v>
      </c>
      <c r="S344" s="190"/>
      <c r="T344" s="97"/>
      <c r="U344" s="97"/>
      <c r="V344" s="96"/>
      <c r="W344" s="96"/>
    </row>
    <row r="345" spans="1:23" ht="14.25" x14ac:dyDescent="0.2">
      <c r="A345" s="144"/>
      <c r="B345" s="144"/>
      <c r="C345" s="144"/>
      <c r="D345" s="144"/>
      <c r="E345" s="144"/>
      <c r="F345" s="87"/>
      <c r="G345" s="87"/>
      <c r="H345" s="87"/>
      <c r="I345" s="87"/>
      <c r="K345" s="147"/>
      <c r="L345" s="147"/>
      <c r="M345" s="147"/>
      <c r="N345" s="189" t="s">
        <v>626</v>
      </c>
      <c r="O345" s="190">
        <v>13</v>
      </c>
      <c r="P345" s="190" t="s">
        <v>218</v>
      </c>
      <c r="Q345" s="190" t="s">
        <v>218</v>
      </c>
      <c r="R345" s="190" t="s">
        <v>218</v>
      </c>
      <c r="S345" s="190"/>
      <c r="T345" s="97"/>
      <c r="U345" s="97"/>
      <c r="V345" s="96"/>
      <c r="W345" s="96"/>
    </row>
    <row r="346" spans="1:23" ht="14.25" x14ac:dyDescent="0.2">
      <c r="A346" s="144"/>
      <c r="B346" s="144"/>
      <c r="C346" s="144"/>
      <c r="D346" s="144"/>
      <c r="E346" s="144"/>
      <c r="F346" s="87"/>
      <c r="G346" s="87"/>
      <c r="H346" s="87"/>
      <c r="I346" s="87"/>
      <c r="K346" s="147"/>
      <c r="L346" s="147"/>
      <c r="M346" s="147"/>
      <c r="N346" s="189" t="s">
        <v>627</v>
      </c>
      <c r="O346" s="190">
        <v>7</v>
      </c>
      <c r="P346" s="190">
        <v>2018</v>
      </c>
      <c r="Q346" s="190">
        <v>12</v>
      </c>
      <c r="R346" s="190" t="s">
        <v>628</v>
      </c>
      <c r="S346" s="190"/>
      <c r="T346" s="97"/>
      <c r="U346" s="97"/>
      <c r="V346" s="96"/>
      <c r="W346" s="96"/>
    </row>
    <row r="347" spans="1:23" ht="14.25" x14ac:dyDescent="0.2">
      <c r="A347" s="144"/>
      <c r="B347" s="144"/>
      <c r="C347" s="144"/>
      <c r="D347" s="144"/>
      <c r="E347" s="144"/>
      <c r="F347" s="87"/>
      <c r="G347" s="87"/>
      <c r="H347" s="87"/>
      <c r="I347" s="87"/>
      <c r="K347" s="147"/>
      <c r="L347" s="147"/>
      <c r="M347" s="147"/>
      <c r="N347" s="189" t="s">
        <v>629</v>
      </c>
      <c r="O347" s="190">
        <v>8</v>
      </c>
      <c r="P347" s="190" t="s">
        <v>218</v>
      </c>
      <c r="Q347" s="190" t="s">
        <v>218</v>
      </c>
      <c r="R347" s="190" t="s">
        <v>218</v>
      </c>
      <c r="S347" s="190"/>
      <c r="T347" s="97"/>
      <c r="U347" s="97"/>
      <c r="V347" s="96"/>
      <c r="W347" s="96"/>
    </row>
    <row r="348" spans="1:23" ht="14.25" x14ac:dyDescent="0.2">
      <c r="A348" s="144"/>
      <c r="B348" s="144"/>
      <c r="C348" s="144"/>
      <c r="D348" s="144"/>
      <c r="E348" s="144"/>
      <c r="F348" s="87"/>
      <c r="G348" s="87"/>
      <c r="H348" s="87"/>
      <c r="I348" s="87"/>
      <c r="K348" s="147"/>
      <c r="L348" s="147"/>
      <c r="M348" s="147"/>
      <c r="N348" s="189" t="s">
        <v>630</v>
      </c>
      <c r="O348" s="190">
        <v>8</v>
      </c>
      <c r="P348" s="190" t="s">
        <v>218</v>
      </c>
      <c r="Q348" s="190" t="s">
        <v>218</v>
      </c>
      <c r="R348" s="190" t="s">
        <v>218</v>
      </c>
      <c r="S348" s="190"/>
      <c r="T348" s="97"/>
      <c r="U348" s="97"/>
      <c r="V348" s="96"/>
      <c r="W348" s="96"/>
    </row>
    <row r="349" spans="1:23" ht="14.25" x14ac:dyDescent="0.2">
      <c r="A349" s="144"/>
      <c r="B349" s="144"/>
      <c r="C349" s="144"/>
      <c r="D349" s="144"/>
      <c r="E349" s="144"/>
      <c r="F349" s="87"/>
      <c r="G349" s="87"/>
      <c r="H349" s="87"/>
      <c r="I349" s="87"/>
      <c r="K349" s="147"/>
      <c r="L349" s="147"/>
      <c r="M349" s="147"/>
      <c r="N349" s="189" t="s">
        <v>631</v>
      </c>
      <c r="O349" s="190">
        <v>5</v>
      </c>
      <c r="P349" s="190" t="s">
        <v>218</v>
      </c>
      <c r="Q349" s="190" t="s">
        <v>218</v>
      </c>
      <c r="R349" s="190" t="s">
        <v>218</v>
      </c>
      <c r="S349" s="190"/>
      <c r="T349" s="97"/>
      <c r="U349" s="97"/>
      <c r="V349" s="96"/>
      <c r="W349" s="96"/>
    </row>
    <row r="350" spans="1:23" ht="14.25" x14ac:dyDescent="0.2">
      <c r="A350" s="144"/>
      <c r="B350" s="144"/>
      <c r="C350" s="144"/>
      <c r="D350" s="144"/>
      <c r="E350" s="144"/>
      <c r="F350" s="87"/>
      <c r="G350" s="87"/>
      <c r="H350" s="87"/>
      <c r="I350" s="87"/>
      <c r="K350" s="147"/>
      <c r="L350" s="147"/>
      <c r="M350" s="147"/>
      <c r="N350" s="189"/>
      <c r="O350" s="190"/>
      <c r="P350" s="190" t="s">
        <v>218</v>
      </c>
      <c r="Q350" s="190" t="s">
        <v>218</v>
      </c>
      <c r="R350" s="190" t="s">
        <v>218</v>
      </c>
      <c r="S350" s="190"/>
      <c r="T350" s="149"/>
      <c r="U350" s="149"/>
    </row>
    <row r="351" spans="1:23" ht="14.25" x14ac:dyDescent="0.2">
      <c r="A351" s="150"/>
      <c r="B351" s="150"/>
      <c r="C351" s="150"/>
      <c r="D351" s="150"/>
      <c r="E351" s="150"/>
      <c r="K351" s="151"/>
      <c r="L351" s="151"/>
      <c r="M351" s="151"/>
      <c r="O351" s="62">
        <f>+COUNTA(O3:O350)</f>
        <v>347</v>
      </c>
      <c r="P351" s="62">
        <f>+COUNT(P2:P350)</f>
        <v>27</v>
      </c>
      <c r="Q351" s="62">
        <f>+COUNT(Q2:Q350)</f>
        <v>27</v>
      </c>
      <c r="R351" s="62">
        <f>+COUNTBLANK(R2:R350)</f>
        <v>322</v>
      </c>
      <c r="S351" s="62">
        <f>+R351+Q351</f>
        <v>349</v>
      </c>
      <c r="T351" s="152"/>
      <c r="U351" s="152"/>
    </row>
    <row r="352" spans="1:23" ht="14.25" x14ac:dyDescent="0.2">
      <c r="A352" s="150"/>
      <c r="B352" s="150"/>
      <c r="C352" s="150"/>
      <c r="D352" s="150"/>
      <c r="E352" s="150"/>
      <c r="K352" s="151"/>
      <c r="L352" s="151"/>
      <c r="M352" s="151"/>
      <c r="N352" s="151"/>
      <c r="O352" s="151"/>
      <c r="P352" s="151"/>
      <c r="Q352" s="151"/>
      <c r="R352" s="151"/>
      <c r="S352" s="151"/>
      <c r="T352" s="152"/>
      <c r="U352" s="152"/>
    </row>
    <row r="353" spans="1:21" ht="14.25" x14ac:dyDescent="0.2">
      <c r="A353" s="150"/>
      <c r="B353" s="150"/>
      <c r="C353" s="150"/>
      <c r="D353" s="150"/>
      <c r="E353" s="150"/>
      <c r="K353" s="151"/>
      <c r="L353" s="151"/>
      <c r="M353" s="151"/>
      <c r="N353" s="151"/>
      <c r="O353" s="151"/>
      <c r="P353" s="151"/>
      <c r="Q353" s="151"/>
      <c r="R353" s="151"/>
      <c r="S353" s="151"/>
      <c r="T353" s="152"/>
      <c r="U353" s="152"/>
    </row>
    <row r="354" spans="1:21" ht="14.25" x14ac:dyDescent="0.2">
      <c r="A354" s="150"/>
      <c r="B354" s="150"/>
      <c r="C354" s="150"/>
      <c r="D354" s="150"/>
      <c r="E354" s="150"/>
      <c r="K354" s="151"/>
      <c r="L354" s="151"/>
      <c r="M354" s="151"/>
      <c r="N354" s="151"/>
      <c r="O354" s="151"/>
      <c r="P354" s="151"/>
      <c r="Q354" s="151"/>
      <c r="R354" s="151"/>
      <c r="S354" s="151"/>
      <c r="T354" s="152"/>
      <c r="U354" s="152"/>
    </row>
    <row r="355" spans="1:21" ht="14.25" x14ac:dyDescent="0.2">
      <c r="A355" s="150"/>
      <c r="B355" s="150"/>
      <c r="C355" s="150"/>
      <c r="D355" s="150"/>
      <c r="E355" s="150"/>
      <c r="K355" s="151"/>
      <c r="L355" s="151"/>
      <c r="M355" s="151"/>
      <c r="N355" s="151"/>
      <c r="O355" s="151"/>
      <c r="P355" s="151"/>
      <c r="Q355" s="151"/>
      <c r="R355" s="151"/>
      <c r="S355" s="151"/>
      <c r="T355" s="152"/>
      <c r="U355" s="152"/>
    </row>
    <row r="356" spans="1:21" ht="14.25" x14ac:dyDescent="0.2">
      <c r="A356" s="150"/>
      <c r="B356" s="150"/>
      <c r="C356" s="150"/>
      <c r="D356" s="150"/>
      <c r="E356" s="150"/>
      <c r="K356" s="151"/>
      <c r="L356" s="151"/>
      <c r="M356" s="151"/>
      <c r="N356" s="151"/>
      <c r="O356" s="151"/>
      <c r="P356" s="151"/>
      <c r="Q356" s="151"/>
      <c r="R356" s="151"/>
      <c r="S356" s="151"/>
      <c r="T356" s="152"/>
      <c r="U356" s="152"/>
    </row>
    <row r="357" spans="1:21" ht="14.25" x14ac:dyDescent="0.2">
      <c r="A357" s="150"/>
      <c r="B357" s="150"/>
      <c r="C357" s="150"/>
      <c r="D357" s="150"/>
      <c r="E357" s="150"/>
      <c r="K357" s="151"/>
      <c r="L357" s="151"/>
      <c r="M357" s="151"/>
      <c r="N357" s="151"/>
      <c r="O357" s="151"/>
      <c r="P357" s="151"/>
      <c r="Q357" s="151"/>
      <c r="R357" s="151"/>
      <c r="S357" s="151"/>
      <c r="T357" s="152"/>
      <c r="U357" s="152"/>
    </row>
    <row r="358" spans="1:21" ht="14.25" x14ac:dyDescent="0.2">
      <c r="A358" s="150"/>
      <c r="B358" s="150"/>
      <c r="C358" s="150"/>
      <c r="D358" s="150"/>
      <c r="E358" s="150"/>
      <c r="K358" s="151"/>
      <c r="L358" s="151"/>
      <c r="M358" s="151"/>
      <c r="N358" s="151"/>
      <c r="O358" s="151"/>
      <c r="P358" s="151"/>
      <c r="Q358" s="151"/>
      <c r="R358" s="151"/>
      <c r="S358" s="151"/>
      <c r="T358" s="152"/>
      <c r="U358" s="152"/>
    </row>
    <row r="359" spans="1:21" ht="14.25" x14ac:dyDescent="0.2">
      <c r="A359" s="150"/>
      <c r="B359" s="150"/>
      <c r="C359" s="150"/>
      <c r="D359" s="150"/>
      <c r="E359" s="150"/>
      <c r="K359" s="151"/>
      <c r="L359" s="151"/>
      <c r="M359" s="151"/>
      <c r="N359" s="151"/>
      <c r="O359" s="151"/>
      <c r="P359" s="151"/>
      <c r="Q359" s="151"/>
      <c r="R359" s="151"/>
      <c r="S359" s="151"/>
      <c r="T359" s="152"/>
      <c r="U359" s="152"/>
    </row>
    <row r="360" spans="1:21" ht="14.25" x14ac:dyDescent="0.2">
      <c r="A360" s="150"/>
      <c r="B360" s="150"/>
      <c r="C360" s="150"/>
      <c r="D360" s="150"/>
      <c r="E360" s="150"/>
      <c r="K360" s="151"/>
      <c r="L360" s="151"/>
      <c r="M360" s="151"/>
      <c r="N360" s="151"/>
      <c r="O360" s="151"/>
      <c r="P360" s="151"/>
      <c r="Q360" s="151"/>
      <c r="R360" s="151"/>
      <c r="S360" s="151"/>
      <c r="T360" s="152"/>
      <c r="U360" s="152"/>
    </row>
    <row r="361" spans="1:21" ht="14.25" x14ac:dyDescent="0.2">
      <c r="A361" s="150"/>
      <c r="B361" s="150"/>
      <c r="C361" s="150"/>
      <c r="D361" s="150"/>
      <c r="E361" s="150"/>
      <c r="K361" s="151"/>
      <c r="L361" s="151"/>
      <c r="M361" s="151"/>
      <c r="N361" s="151"/>
      <c r="O361" s="151"/>
      <c r="P361" s="151"/>
      <c r="Q361" s="151"/>
      <c r="R361" s="151"/>
      <c r="S361" s="151"/>
      <c r="T361" s="152"/>
      <c r="U361" s="152"/>
    </row>
    <row r="362" spans="1:21" ht="14.25" x14ac:dyDescent="0.2">
      <c r="A362" s="150"/>
      <c r="B362" s="150"/>
      <c r="C362" s="150"/>
      <c r="D362" s="150"/>
      <c r="E362" s="150"/>
      <c r="K362" s="151"/>
      <c r="L362" s="151"/>
      <c r="M362" s="151"/>
      <c r="N362" s="151"/>
      <c r="O362" s="151"/>
      <c r="P362" s="151"/>
      <c r="Q362" s="151"/>
      <c r="R362" s="151"/>
      <c r="S362" s="151"/>
      <c r="T362" s="152"/>
      <c r="U362" s="152"/>
    </row>
    <row r="363" spans="1:21" ht="14.25" x14ac:dyDescent="0.2">
      <c r="A363" s="150"/>
      <c r="B363" s="150"/>
      <c r="C363" s="150"/>
      <c r="D363" s="150"/>
      <c r="E363" s="150"/>
      <c r="K363" s="151"/>
      <c r="L363" s="151"/>
      <c r="M363" s="151"/>
      <c r="N363" s="151"/>
      <c r="O363" s="151"/>
      <c r="P363" s="151"/>
      <c r="Q363" s="151"/>
      <c r="R363" s="151"/>
      <c r="S363" s="151"/>
      <c r="T363" s="152"/>
      <c r="U363" s="152"/>
    </row>
    <row r="364" spans="1:21" ht="14.25" x14ac:dyDescent="0.2">
      <c r="A364" s="150"/>
      <c r="B364" s="150"/>
      <c r="C364" s="150"/>
      <c r="D364" s="150"/>
      <c r="E364" s="150"/>
      <c r="K364" s="151"/>
      <c r="L364" s="151"/>
      <c r="M364" s="151"/>
      <c r="N364" s="151"/>
      <c r="O364" s="151"/>
      <c r="P364" s="151"/>
      <c r="Q364" s="151"/>
      <c r="R364" s="151"/>
      <c r="S364" s="151"/>
      <c r="T364" s="152"/>
      <c r="U364" s="152"/>
    </row>
    <row r="365" spans="1:21" ht="14.25" x14ac:dyDescent="0.2">
      <c r="A365" s="150"/>
      <c r="B365" s="150"/>
      <c r="C365" s="150"/>
      <c r="D365" s="150"/>
      <c r="E365" s="150"/>
      <c r="K365" s="151"/>
      <c r="L365" s="151"/>
      <c r="M365" s="151"/>
      <c r="N365" s="151"/>
      <c r="O365" s="151"/>
      <c r="P365" s="151"/>
      <c r="Q365" s="151"/>
      <c r="R365" s="151"/>
      <c r="S365" s="151"/>
      <c r="T365" s="152"/>
      <c r="U365" s="152"/>
    </row>
    <row r="366" spans="1:21" ht="14.25" x14ac:dyDescent="0.2">
      <c r="A366" s="150"/>
      <c r="B366" s="150"/>
      <c r="C366" s="150"/>
      <c r="D366" s="150"/>
      <c r="E366" s="150"/>
      <c r="K366" s="151"/>
      <c r="L366" s="151"/>
      <c r="M366" s="151"/>
      <c r="N366" s="151"/>
      <c r="O366" s="151"/>
      <c r="P366" s="151"/>
      <c r="Q366" s="151"/>
      <c r="R366" s="151"/>
      <c r="S366" s="151"/>
      <c r="T366" s="152"/>
      <c r="U366" s="152"/>
    </row>
    <row r="367" spans="1:21" ht="14.25" x14ac:dyDescent="0.2">
      <c r="A367" s="150"/>
      <c r="B367" s="150"/>
      <c r="C367" s="150"/>
      <c r="D367" s="150"/>
      <c r="E367" s="150"/>
      <c r="K367" s="151"/>
      <c r="L367" s="151"/>
      <c r="M367" s="151"/>
      <c r="N367" s="151"/>
      <c r="O367" s="151"/>
      <c r="P367" s="151"/>
      <c r="Q367" s="151"/>
      <c r="R367" s="151"/>
      <c r="S367" s="151"/>
      <c r="T367" s="152"/>
      <c r="U367" s="152"/>
    </row>
    <row r="368" spans="1:21" ht="14.25" x14ac:dyDescent="0.2">
      <c r="A368" s="150"/>
      <c r="B368" s="150"/>
      <c r="C368" s="150"/>
      <c r="D368" s="150"/>
      <c r="E368" s="150"/>
      <c r="K368" s="151"/>
      <c r="L368" s="151"/>
      <c r="M368" s="151"/>
      <c r="N368" s="151"/>
      <c r="O368" s="151"/>
      <c r="P368" s="151"/>
      <c r="Q368" s="151"/>
      <c r="R368" s="151"/>
      <c r="S368" s="151"/>
      <c r="T368" s="152"/>
      <c r="U368" s="152"/>
    </row>
    <row r="369" spans="1:21" ht="14.25" x14ac:dyDescent="0.2">
      <c r="A369" s="150"/>
      <c r="B369" s="150"/>
      <c r="C369" s="150"/>
      <c r="D369" s="150"/>
      <c r="E369" s="150"/>
      <c r="K369" s="151"/>
      <c r="L369" s="151"/>
      <c r="M369" s="151"/>
      <c r="N369" s="151"/>
      <c r="O369" s="151"/>
      <c r="P369" s="151"/>
      <c r="Q369" s="151"/>
      <c r="R369" s="151"/>
      <c r="S369" s="151"/>
      <c r="T369" s="152"/>
      <c r="U369" s="152"/>
    </row>
    <row r="370" spans="1:21" ht="14.25" x14ac:dyDescent="0.2">
      <c r="A370" s="150"/>
      <c r="B370" s="150"/>
      <c r="C370" s="150"/>
      <c r="D370" s="150"/>
      <c r="E370" s="150"/>
      <c r="K370" s="151"/>
      <c r="L370" s="151"/>
      <c r="M370" s="151"/>
      <c r="N370" s="151"/>
      <c r="O370" s="151"/>
      <c r="P370" s="151"/>
      <c r="Q370" s="151"/>
      <c r="R370" s="151"/>
      <c r="S370" s="151"/>
      <c r="T370" s="152"/>
      <c r="U370" s="152"/>
    </row>
    <row r="371" spans="1:21" ht="14.25" x14ac:dyDescent="0.2">
      <c r="A371" s="150"/>
      <c r="B371" s="150"/>
      <c r="C371" s="150"/>
      <c r="D371" s="150"/>
      <c r="E371" s="150"/>
      <c r="K371" s="151"/>
      <c r="L371" s="151"/>
      <c r="M371" s="151"/>
      <c r="N371" s="151"/>
      <c r="O371" s="151"/>
      <c r="P371" s="151"/>
      <c r="Q371" s="151"/>
      <c r="R371" s="151"/>
      <c r="S371" s="151"/>
      <c r="T371" s="152"/>
      <c r="U371" s="152"/>
    </row>
    <row r="372" spans="1:21" ht="14.25" x14ac:dyDescent="0.2">
      <c r="A372" s="150"/>
      <c r="B372" s="150"/>
      <c r="C372" s="150"/>
      <c r="D372" s="150"/>
      <c r="E372" s="150"/>
      <c r="K372" s="151"/>
      <c r="L372" s="151"/>
      <c r="M372" s="151"/>
      <c r="N372" s="151"/>
      <c r="O372" s="151"/>
      <c r="P372" s="151"/>
      <c r="Q372" s="151"/>
      <c r="R372" s="151"/>
      <c r="S372" s="151"/>
      <c r="T372" s="152"/>
      <c r="U372" s="152"/>
    </row>
    <row r="373" spans="1:21" ht="14.25" x14ac:dyDescent="0.2">
      <c r="A373" s="150"/>
      <c r="B373" s="150"/>
      <c r="C373" s="150"/>
      <c r="D373" s="150"/>
      <c r="E373" s="150"/>
      <c r="K373" s="151"/>
      <c r="L373" s="151"/>
      <c r="M373" s="151"/>
      <c r="N373" s="151"/>
      <c r="O373" s="151"/>
      <c r="P373" s="151"/>
      <c r="Q373" s="151"/>
      <c r="R373" s="151"/>
      <c r="S373" s="151"/>
      <c r="T373" s="152"/>
      <c r="U373" s="152"/>
    </row>
    <row r="374" spans="1:21" ht="14.25" x14ac:dyDescent="0.2">
      <c r="A374" s="150"/>
      <c r="B374" s="150"/>
      <c r="C374" s="150"/>
      <c r="D374" s="150"/>
      <c r="E374" s="150"/>
      <c r="K374" s="151"/>
      <c r="L374" s="151"/>
      <c r="M374" s="151"/>
      <c r="N374" s="151"/>
      <c r="O374" s="151"/>
      <c r="P374" s="151"/>
      <c r="Q374" s="151"/>
      <c r="R374" s="151"/>
      <c r="S374" s="151"/>
      <c r="T374" s="152"/>
      <c r="U374" s="152"/>
    </row>
    <row r="375" spans="1:21" ht="14.25" x14ac:dyDescent="0.2">
      <c r="A375" s="150"/>
      <c r="B375" s="150"/>
      <c r="C375" s="150"/>
      <c r="D375" s="150"/>
      <c r="E375" s="150"/>
      <c r="K375" s="151"/>
      <c r="L375" s="151"/>
      <c r="M375" s="151"/>
      <c r="N375" s="151"/>
      <c r="O375" s="151"/>
      <c r="P375" s="151"/>
      <c r="Q375" s="151"/>
      <c r="R375" s="151"/>
      <c r="S375" s="151"/>
      <c r="T375" s="152"/>
      <c r="U375" s="152"/>
    </row>
  </sheetData>
  <sheetProtection algorithmName="SHA-512" hashValue="dF9nic2yh1h9aynoFHZe5N6KrQh+MxY3mXIC691AUoWnaUc5gUu7nEmfRybxKkcJ20rEIMhh3wUfW1J4rkc60w==" saltValue="6Mi1F9L15Ttir+T2AK/lxw==" spinCount="100000" sheet="1" formatCells="0" formatColumns="0" formatRows="0" autoFilter="0"/>
  <mergeCells count="45">
    <mergeCell ref="B11:C11"/>
    <mergeCell ref="A1:E1"/>
    <mergeCell ref="A4:C4"/>
    <mergeCell ref="A5:E7"/>
    <mergeCell ref="B8:C8"/>
    <mergeCell ref="A10:E10"/>
    <mergeCell ref="A25:E25"/>
    <mergeCell ref="B12:E12"/>
    <mergeCell ref="A15:C15"/>
    <mergeCell ref="D15:E15"/>
    <mergeCell ref="A16:C16"/>
    <mergeCell ref="D16:E16"/>
    <mergeCell ref="A18:E18"/>
    <mergeCell ref="B19:E19"/>
    <mergeCell ref="B20:E20"/>
    <mergeCell ref="B21:E21"/>
    <mergeCell ref="B22:E22"/>
    <mergeCell ref="B23:E23"/>
    <mergeCell ref="D14:E14"/>
    <mergeCell ref="A26:B26"/>
    <mergeCell ref="D26:E26"/>
    <mergeCell ref="A27:B27"/>
    <mergeCell ref="D27:E27"/>
    <mergeCell ref="A28:B28"/>
    <mergeCell ref="D28:E28"/>
    <mergeCell ref="A29:B29"/>
    <mergeCell ref="D29:E29"/>
    <mergeCell ref="A31:B31"/>
    <mergeCell ref="D31:E31"/>
    <mergeCell ref="A32:B32"/>
    <mergeCell ref="D32:E32"/>
    <mergeCell ref="A33:B33"/>
    <mergeCell ref="D33:E33"/>
    <mergeCell ref="A35:B35"/>
    <mergeCell ref="D35:E35"/>
    <mergeCell ref="A36:B36"/>
    <mergeCell ref="D36:E36"/>
    <mergeCell ref="A44:E47"/>
    <mergeCell ref="A37:B37"/>
    <mergeCell ref="D37:E37"/>
    <mergeCell ref="A39:E39"/>
    <mergeCell ref="A40:B40"/>
    <mergeCell ref="D40:E40"/>
    <mergeCell ref="A41:B41"/>
    <mergeCell ref="D41:E41"/>
  </mergeCells>
  <conditionalFormatting sqref="A16">
    <cfRule type="containsBlanks" dxfId="50" priority="14" stopIfTrue="1">
      <formula>LEN(TRIM(A16))=0</formula>
    </cfRule>
    <cfRule type="cellIs" dxfId="49" priority="15" operator="lessThan">
      <formula>0.5</formula>
    </cfRule>
    <cfRule type="cellIs" dxfId="48" priority="16" operator="equal">
      <formula>0</formula>
    </cfRule>
  </conditionalFormatting>
  <conditionalFormatting sqref="A28">
    <cfRule type="containsBlanks" dxfId="47" priority="51">
      <formula>LEN(TRIM(A28))=0</formula>
    </cfRule>
  </conditionalFormatting>
  <conditionalFormatting sqref="A44">
    <cfRule type="cellIs" dxfId="46" priority="24" stopIfTrue="1" operator="equal">
      <formula>0</formula>
    </cfRule>
  </conditionalFormatting>
  <conditionalFormatting sqref="B12">
    <cfRule type="cellIs" dxfId="45" priority="43" stopIfTrue="1" operator="equal">
      <formula>0</formula>
    </cfRule>
  </conditionalFormatting>
  <conditionalFormatting sqref="B11:C11">
    <cfRule type="cellIs" dxfId="44" priority="44" stopIfTrue="1" operator="equal">
      <formula>0</formula>
    </cfRule>
  </conditionalFormatting>
  <conditionalFormatting sqref="C13:C14">
    <cfRule type="cellIs" dxfId="43" priority="20" stopIfTrue="1" operator="equal">
      <formula>"X"</formula>
    </cfRule>
    <cfRule type="cellIs" dxfId="42" priority="21" stopIfTrue="1" operator="equal">
      <formula>0</formula>
    </cfRule>
  </conditionalFormatting>
  <conditionalFormatting sqref="C27:C28">
    <cfRule type="containsBlanks" dxfId="41" priority="49" stopIfTrue="1">
      <formula>LEN(TRIM(C27))=0</formula>
    </cfRule>
  </conditionalFormatting>
  <conditionalFormatting sqref="C27:C29">
    <cfRule type="cellIs" dxfId="40" priority="50" operator="lessThan">
      <formula>0.5</formula>
    </cfRule>
    <cfRule type="cellIs" dxfId="39" priority="52" operator="equal">
      <formula>0</formula>
    </cfRule>
  </conditionalFormatting>
  <conditionalFormatting sqref="C32">
    <cfRule type="containsBlanks" dxfId="38" priority="40" stopIfTrue="1">
      <formula>LEN(TRIM(C32))=0</formula>
    </cfRule>
    <cfRule type="cellIs" dxfId="37" priority="41" operator="lessThan">
      <formula>0.5</formula>
    </cfRule>
    <cfRule type="cellIs" dxfId="36" priority="42" operator="equal">
      <formula>0</formula>
    </cfRule>
  </conditionalFormatting>
  <conditionalFormatting sqref="C33">
    <cfRule type="cellIs" dxfId="35" priority="37" operator="lessThan">
      <formula>0.5</formula>
    </cfRule>
    <cfRule type="cellIs" dxfId="34" priority="38" operator="equal">
      <formula>0</formula>
    </cfRule>
  </conditionalFormatting>
  <conditionalFormatting sqref="C36">
    <cfRule type="containsBlanks" dxfId="33" priority="11" stopIfTrue="1">
      <formula>LEN(TRIM(C36))=0</formula>
    </cfRule>
    <cfRule type="cellIs" dxfId="32" priority="12" operator="lessThan">
      <formula>0.5</formula>
    </cfRule>
    <cfRule type="cellIs" dxfId="31" priority="13" operator="equal">
      <formula>0</formula>
    </cfRule>
  </conditionalFormatting>
  <conditionalFormatting sqref="C37">
    <cfRule type="cellIs" dxfId="30" priority="3" operator="lessThan">
      <formula>0.5</formula>
    </cfRule>
    <cfRule type="cellIs" dxfId="29" priority="4" operator="equal">
      <formula>0</formula>
    </cfRule>
  </conditionalFormatting>
  <conditionalFormatting sqref="C41">
    <cfRule type="cellIs" dxfId="28" priority="1" operator="lessThan">
      <formula>0.5</formula>
    </cfRule>
    <cfRule type="cellIs" dxfId="27" priority="2" operator="equal">
      <formula>0</formula>
    </cfRule>
  </conditionalFormatting>
  <conditionalFormatting sqref="D16">
    <cfRule type="containsBlanks" dxfId="26" priority="17" stopIfTrue="1">
      <formula>LEN(TRIM(D16))=0</formula>
    </cfRule>
    <cfRule type="cellIs" dxfId="25" priority="18" operator="lessThan">
      <formula>0.5</formula>
    </cfRule>
    <cfRule type="cellIs" dxfId="24" priority="19" operator="equal">
      <formula>0</formula>
    </cfRule>
  </conditionalFormatting>
  <conditionalFormatting sqref="D27:D28">
    <cfRule type="containsText" dxfId="23" priority="25" operator="containsText" text="20">
      <formula>NOT(ISERROR(SEARCH("20",D27)))</formula>
    </cfRule>
    <cfRule type="containsText" dxfId="22" priority="26" operator="containsText" text="40">
      <formula>NOT(ISERROR(SEARCH("40",D27)))</formula>
    </cfRule>
    <cfRule type="containsText" dxfId="21" priority="27" operator="containsText" text="60">
      <formula>NOT(ISERROR(SEARCH("60",D27)))</formula>
    </cfRule>
    <cfRule type="containsText" dxfId="20" priority="28" operator="containsText" text="80">
      <formula>NOT(ISERROR(SEARCH("80",D27)))</formula>
    </cfRule>
    <cfRule type="containsText" dxfId="19" priority="29" operator="containsText" text="100">
      <formula>NOT(ISERROR(SEARCH("100",D27)))</formula>
    </cfRule>
    <cfRule type="containsBlanks" dxfId="18" priority="30">
      <formula>LEN(TRIM(D27))=0</formula>
    </cfRule>
  </conditionalFormatting>
  <conditionalFormatting sqref="D32">
    <cfRule type="containsText" dxfId="17" priority="31" operator="containsText" text="20">
      <formula>NOT(ISERROR(SEARCH("20",D32)))</formula>
    </cfRule>
    <cfRule type="containsText" dxfId="16" priority="32" operator="containsText" text="40">
      <formula>NOT(ISERROR(SEARCH("40",D32)))</formula>
    </cfRule>
    <cfRule type="containsText" dxfId="15" priority="33" operator="containsText" text="60">
      <formula>NOT(ISERROR(SEARCH("60",D32)))</formula>
    </cfRule>
    <cfRule type="containsText" dxfId="14" priority="34" operator="containsText" text="80">
      <formula>NOT(ISERROR(SEARCH("80",D32)))</formula>
    </cfRule>
    <cfRule type="containsText" dxfId="13" priority="35" operator="containsText" text="100">
      <formula>NOT(ISERROR(SEARCH("100",D32)))</formula>
    </cfRule>
    <cfRule type="containsBlanks" dxfId="12" priority="36">
      <formula>LEN(TRIM(D32))=0</formula>
    </cfRule>
  </conditionalFormatting>
  <conditionalFormatting sqref="D36">
    <cfRule type="containsText" dxfId="11" priority="5" operator="containsText" text="20">
      <formula>NOT(ISERROR(SEARCH("20",D36)))</formula>
    </cfRule>
    <cfRule type="containsText" dxfId="10" priority="6" operator="containsText" text="40">
      <formula>NOT(ISERROR(SEARCH("40",D36)))</formula>
    </cfRule>
    <cfRule type="containsText" dxfId="9" priority="7" operator="containsText" text="60">
      <formula>NOT(ISERROR(SEARCH("60",D36)))</formula>
    </cfRule>
    <cfRule type="containsText" dxfId="8" priority="8" operator="containsText" text="80">
      <formula>NOT(ISERROR(SEARCH("80",D36)))</formula>
    </cfRule>
    <cfRule type="containsText" dxfId="7" priority="9" operator="containsText" text="100">
      <formula>NOT(ISERROR(SEARCH("100",D36)))</formula>
    </cfRule>
    <cfRule type="containsBlanks" dxfId="6" priority="10">
      <formula>LEN(TRIM(D36))=0</formula>
    </cfRule>
  </conditionalFormatting>
  <conditionalFormatting sqref="E11">
    <cfRule type="cellIs" dxfId="5" priority="39" operator="equal">
      <formula>0</formula>
    </cfRule>
  </conditionalFormatting>
  <conditionalFormatting sqref="E13">
    <cfRule type="cellIs" dxfId="4" priority="47" stopIfTrue="1" operator="equal">
      <formula>"X"</formula>
    </cfRule>
    <cfRule type="cellIs" dxfId="3" priority="48" stopIfTrue="1" operator="equal">
      <formula>0</formula>
    </cfRule>
  </conditionalFormatting>
  <dataValidations count="4">
    <dataValidation allowBlank="1" showInputMessage="1" showErrorMessage="1" errorTitle="FORMATO AÑO ERRÓNEO" error="INGRESAR AÑO CON NÚMERO DE 4 DÍGITOS, POR EJEMPLO 2005" sqref="E11" xr:uid="{00000000-0002-0000-0600-000000000000}"/>
    <dataValidation type="whole" allowBlank="1" showInputMessage="1" showErrorMessage="1" errorTitle="FORMATO AÑO ERRÓNEO" error="INGRESAR AÑO CON NÚMERO DE 4 DÍGITOS, POR EJEMPLO 2005" sqref="B8:C8" xr:uid="{00000000-0002-0000-0600-000001000000}">
      <formula1>2000</formula1>
      <formula2>2050</formula2>
    </dataValidation>
    <dataValidation type="list" allowBlank="1" showInputMessage="1" showErrorMessage="1" errorTitle="dato erróneo" error="ingresar nombre de comuna, según listado deplegable en la ceda" sqref="B11:C11" xr:uid="{00000000-0002-0000-0600-000002000000}">
      <formula1>$N$2:$N$349</formula1>
    </dataValidation>
    <dataValidation allowBlank="1" showDropDown="1" showInputMessage="1" showErrorMessage="1" errorTitle="DATO ERRÓNEO" error="MARCAR CON UNA &quot;X&quot; EN OPCIÓN QUE CORRESPONDA" sqref="C13:C14 E13" xr:uid="{00000000-0002-0000-0600-000003000000}"/>
  </dataValidations>
  <pageMargins left="0" right="0" top="0" bottom="0" header="0.31496062992125984" footer="0.31496062992125984"/>
  <pageSetup paperSize="9"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P72"/>
  <sheetViews>
    <sheetView showGridLines="0" workbookViewId="0">
      <selection activeCell="H24" sqref="H24:H27"/>
    </sheetView>
  </sheetViews>
  <sheetFormatPr baseColWidth="10" defaultColWidth="0" defaultRowHeight="12.75" zeroHeight="1" x14ac:dyDescent="0.2"/>
  <cols>
    <col min="1" max="1" width="11.42578125" style="4" customWidth="1"/>
    <col min="2" max="2" width="39.28515625" style="4" customWidth="1"/>
    <col min="3" max="3" width="6" style="4" bestFit="1" customWidth="1"/>
    <col min="4" max="5" width="11.42578125" style="4" customWidth="1"/>
    <col min="6" max="7" width="0" style="4" hidden="1" customWidth="1"/>
    <col min="8" max="8" width="14.28515625" style="4" customWidth="1"/>
    <col min="9" max="9" width="17.28515625" style="4" customWidth="1"/>
    <col min="10" max="10" width="19.7109375" style="4" customWidth="1"/>
    <col min="11" max="16" width="11.42578125" style="4" customWidth="1"/>
    <col min="17" max="16384" width="11.42578125" style="4" hidden="1"/>
  </cols>
  <sheetData>
    <row r="1" spans="2:16" ht="15" x14ac:dyDescent="0.2">
      <c r="B1" s="757" t="s">
        <v>632</v>
      </c>
      <c r="C1" s="757"/>
      <c r="D1" s="757"/>
      <c r="E1" s="757"/>
      <c r="F1" s="757"/>
      <c r="G1" s="757"/>
      <c r="H1" s="757"/>
      <c r="I1" s="757"/>
      <c r="J1" s="757"/>
      <c r="K1" s="757"/>
      <c r="L1" s="757"/>
      <c r="M1" s="757"/>
      <c r="N1" s="757"/>
      <c r="O1" s="757"/>
      <c r="P1" s="757"/>
    </row>
    <row r="2" spans="2:16" x14ac:dyDescent="0.2">
      <c r="B2" s="758" t="s">
        <v>633</v>
      </c>
      <c r="C2" s="758"/>
      <c r="D2" s="758"/>
      <c r="E2" s="758"/>
      <c r="F2" s="758"/>
      <c r="G2" s="758"/>
      <c r="H2" s="758"/>
      <c r="I2" s="758"/>
      <c r="J2" s="758"/>
      <c r="K2" s="758"/>
      <c r="L2" s="758"/>
      <c r="M2" s="758"/>
      <c r="N2" s="758"/>
      <c r="O2" s="758"/>
      <c r="P2" s="758"/>
    </row>
    <row r="3" spans="2:16" x14ac:dyDescent="0.2">
      <c r="B3" s="758" t="s">
        <v>634</v>
      </c>
      <c r="C3" s="758"/>
      <c r="D3" s="758"/>
      <c r="E3" s="758"/>
      <c r="F3" s="758"/>
      <c r="G3" s="758"/>
      <c r="H3" s="758"/>
      <c r="I3" s="758"/>
      <c r="J3" s="758"/>
      <c r="K3" s="758"/>
      <c r="L3" s="758"/>
      <c r="M3" s="758"/>
      <c r="N3" s="758"/>
      <c r="O3" s="758"/>
      <c r="P3" s="758"/>
    </row>
    <row r="4" spans="2:16" x14ac:dyDescent="0.2">
      <c r="B4" s="759" t="s">
        <v>635</v>
      </c>
      <c r="C4" s="759"/>
      <c r="D4" s="759"/>
      <c r="E4" s="759"/>
      <c r="F4" s="759"/>
      <c r="G4" s="759"/>
      <c r="H4" s="759"/>
      <c r="I4" s="759"/>
      <c r="J4" s="759"/>
      <c r="K4" s="759"/>
      <c r="L4" s="759"/>
      <c r="M4" s="759"/>
      <c r="N4" s="759"/>
      <c r="O4" s="759"/>
      <c r="P4" s="759"/>
    </row>
    <row r="5" spans="2:16" ht="15" customHeight="1" x14ac:dyDescent="0.2">
      <c r="B5" s="153"/>
      <c r="C5" s="760" t="s">
        <v>820</v>
      </c>
      <c r="D5" s="760"/>
      <c r="E5" s="760"/>
      <c r="F5" s="760"/>
      <c r="G5" s="760"/>
      <c r="H5" s="760"/>
      <c r="I5" s="760"/>
      <c r="J5" s="760"/>
      <c r="K5" s="760"/>
      <c r="L5" s="760"/>
      <c r="M5" s="760"/>
      <c r="N5" s="760"/>
      <c r="O5" s="760"/>
      <c r="P5" s="760"/>
    </row>
    <row r="6" spans="2:16" x14ac:dyDescent="0.2">
      <c r="B6" s="792"/>
      <c r="C6" s="794" t="s">
        <v>636</v>
      </c>
      <c r="D6" s="796" t="s">
        <v>637</v>
      </c>
      <c r="E6" s="797"/>
      <c r="F6" s="798" t="s">
        <v>304</v>
      </c>
      <c r="G6" s="799"/>
      <c r="H6" s="792"/>
      <c r="I6" s="792"/>
      <c r="J6" s="792"/>
      <c r="K6" s="792"/>
      <c r="L6" s="792"/>
      <c r="M6" s="792"/>
      <c r="N6" s="792"/>
      <c r="O6" s="792"/>
    </row>
    <row r="7" spans="2:16" x14ac:dyDescent="0.2">
      <c r="B7" s="793"/>
      <c r="C7" s="794"/>
      <c r="D7" s="761" t="s">
        <v>638</v>
      </c>
      <c r="E7" s="762"/>
      <c r="F7" s="763" t="s">
        <v>638</v>
      </c>
      <c r="G7" s="761"/>
      <c r="H7" s="792"/>
      <c r="I7" s="792"/>
      <c r="J7" s="792"/>
      <c r="K7" s="792"/>
      <c r="L7" s="792"/>
      <c r="M7" s="792"/>
      <c r="N7" s="792"/>
      <c r="O7" s="792"/>
    </row>
    <row r="8" spans="2:16" ht="56.25" x14ac:dyDescent="0.2">
      <c r="B8" s="154" t="s">
        <v>639</v>
      </c>
      <c r="C8" s="795"/>
      <c r="D8" s="155" t="s">
        <v>640</v>
      </c>
      <c r="E8" s="156" t="s">
        <v>148</v>
      </c>
      <c r="F8" s="156" t="s">
        <v>640</v>
      </c>
      <c r="G8" s="156" t="s">
        <v>148</v>
      </c>
      <c r="H8" s="764" t="s">
        <v>641</v>
      </c>
      <c r="I8" s="765"/>
      <c r="J8" s="765"/>
      <c r="K8" s="765"/>
      <c r="L8" s="765"/>
      <c r="M8" s="766"/>
      <c r="N8" s="767" t="s">
        <v>642</v>
      </c>
      <c r="O8" s="769" t="s">
        <v>643</v>
      </c>
    </row>
    <row r="9" spans="2:16" ht="22.5" x14ac:dyDescent="0.2">
      <c r="B9" s="157" t="s">
        <v>644</v>
      </c>
      <c r="C9" s="155"/>
      <c r="D9" s="158">
        <v>0.65</v>
      </c>
      <c r="E9" s="158">
        <v>0.6</v>
      </c>
      <c r="F9" s="158">
        <v>0.65</v>
      </c>
      <c r="G9" s="158">
        <v>0.65</v>
      </c>
      <c r="H9" s="771" t="s">
        <v>645</v>
      </c>
      <c r="I9" s="772"/>
      <c r="J9" s="773" t="s">
        <v>646</v>
      </c>
      <c r="K9" s="772"/>
      <c r="L9" s="159" t="s">
        <v>647</v>
      </c>
      <c r="M9" s="159" t="s">
        <v>648</v>
      </c>
      <c r="N9" s="768"/>
      <c r="O9" s="770"/>
    </row>
    <row r="10" spans="2:16" ht="13.35" customHeight="1" x14ac:dyDescent="0.2">
      <c r="B10" s="801" t="s">
        <v>649</v>
      </c>
      <c r="C10" s="804">
        <v>0.7</v>
      </c>
      <c r="D10" s="807"/>
      <c r="E10" s="807"/>
      <c r="F10" s="807"/>
      <c r="G10" s="807"/>
      <c r="H10" s="160" t="s">
        <v>650</v>
      </c>
      <c r="I10" s="740" t="s">
        <v>651</v>
      </c>
      <c r="J10" s="740" t="s">
        <v>652</v>
      </c>
      <c r="K10" s="740"/>
      <c r="L10" s="740" t="s">
        <v>653</v>
      </c>
      <c r="M10" s="743" t="s">
        <v>654</v>
      </c>
      <c r="N10" s="800" t="s">
        <v>655</v>
      </c>
      <c r="O10" s="800" t="s">
        <v>656</v>
      </c>
    </row>
    <row r="11" spans="2:16" ht="12.6" customHeight="1" x14ac:dyDescent="0.2">
      <c r="B11" s="802"/>
      <c r="C11" s="805"/>
      <c r="D11" s="808"/>
      <c r="E11" s="808"/>
      <c r="F11" s="808"/>
      <c r="G11" s="808"/>
      <c r="H11" s="160" t="s">
        <v>657</v>
      </c>
      <c r="I11" s="741"/>
      <c r="J11" s="741"/>
      <c r="K11" s="741"/>
      <c r="L11" s="741"/>
      <c r="M11" s="744"/>
      <c r="N11" s="741"/>
      <c r="O11" s="741"/>
    </row>
    <row r="12" spans="2:16" ht="12.6" customHeight="1" x14ac:dyDescent="0.2">
      <c r="B12" s="802"/>
      <c r="C12" s="805"/>
      <c r="D12" s="808"/>
      <c r="E12" s="808"/>
      <c r="F12" s="808"/>
      <c r="G12" s="808"/>
      <c r="H12" s="160" t="s">
        <v>658</v>
      </c>
      <c r="I12" s="741"/>
      <c r="J12" s="741"/>
      <c r="K12" s="741"/>
      <c r="L12" s="741"/>
      <c r="M12" s="744"/>
      <c r="N12" s="741"/>
      <c r="O12" s="741"/>
    </row>
    <row r="13" spans="2:16" ht="12.6" customHeight="1" x14ac:dyDescent="0.2">
      <c r="B13" s="803"/>
      <c r="C13" s="806"/>
      <c r="D13" s="809"/>
      <c r="E13" s="809"/>
      <c r="F13" s="809"/>
      <c r="G13" s="809"/>
      <c r="H13" s="161" t="s">
        <v>659</v>
      </c>
      <c r="I13" s="742"/>
      <c r="J13" s="742"/>
      <c r="K13" s="742"/>
      <c r="L13" s="742"/>
      <c r="M13" s="745"/>
      <c r="N13" s="742"/>
      <c r="O13" s="742"/>
    </row>
    <row r="14" spans="2:16" ht="13.35" customHeight="1" x14ac:dyDescent="0.2">
      <c r="B14" s="801" t="s">
        <v>660</v>
      </c>
      <c r="C14" s="804">
        <v>0.3</v>
      </c>
      <c r="D14" s="754"/>
      <c r="E14" s="754"/>
      <c r="F14" s="754"/>
      <c r="G14" s="754"/>
      <c r="H14" s="160" t="s">
        <v>661</v>
      </c>
      <c r="I14" s="740" t="s">
        <v>662</v>
      </c>
      <c r="J14" s="160" t="s">
        <v>650</v>
      </c>
      <c r="K14" s="740" t="s">
        <v>662</v>
      </c>
      <c r="L14" s="740" t="s">
        <v>653</v>
      </c>
      <c r="M14" s="743" t="s">
        <v>654</v>
      </c>
      <c r="N14" s="740" t="s">
        <v>663</v>
      </c>
      <c r="O14" s="740" t="s">
        <v>664</v>
      </c>
    </row>
    <row r="15" spans="2:16" ht="12.6" customHeight="1" x14ac:dyDescent="0.2">
      <c r="B15" s="802"/>
      <c r="C15" s="805"/>
      <c r="D15" s="755"/>
      <c r="E15" s="755"/>
      <c r="F15" s="755"/>
      <c r="G15" s="755"/>
      <c r="H15" s="162"/>
      <c r="I15" s="741"/>
      <c r="J15" s="160" t="s">
        <v>657</v>
      </c>
      <c r="K15" s="741"/>
      <c r="L15" s="741"/>
      <c r="M15" s="744"/>
      <c r="N15" s="741"/>
      <c r="O15" s="741"/>
    </row>
    <row r="16" spans="2:16" ht="12.6" customHeight="1" x14ac:dyDescent="0.2">
      <c r="B16" s="802"/>
      <c r="C16" s="805"/>
      <c r="D16" s="755"/>
      <c r="E16" s="755"/>
      <c r="F16" s="755"/>
      <c r="G16" s="755"/>
      <c r="H16" s="160" t="s">
        <v>665</v>
      </c>
      <c r="I16" s="741"/>
      <c r="J16" s="160" t="s">
        <v>658</v>
      </c>
      <c r="K16" s="741"/>
      <c r="L16" s="741"/>
      <c r="M16" s="744"/>
      <c r="N16" s="741"/>
      <c r="O16" s="741"/>
    </row>
    <row r="17" spans="2:15" ht="12.6" customHeight="1" x14ac:dyDescent="0.2">
      <c r="B17" s="803"/>
      <c r="C17" s="806"/>
      <c r="D17" s="756"/>
      <c r="E17" s="756"/>
      <c r="F17" s="756"/>
      <c r="G17" s="756"/>
      <c r="H17" s="163"/>
      <c r="I17" s="742"/>
      <c r="J17" s="161" t="s">
        <v>659</v>
      </c>
      <c r="K17" s="742"/>
      <c r="L17" s="742"/>
      <c r="M17" s="745"/>
      <c r="N17" s="742"/>
      <c r="O17" s="742"/>
    </row>
    <row r="18" spans="2:15" x14ac:dyDescent="0.2">
      <c r="B18" s="164" t="s">
        <v>666</v>
      </c>
      <c r="C18" s="165"/>
      <c r="D18" s="166">
        <v>0.35</v>
      </c>
      <c r="E18" s="166">
        <v>0.3</v>
      </c>
      <c r="F18" s="166">
        <v>0.35</v>
      </c>
      <c r="G18" s="166">
        <v>0.35</v>
      </c>
      <c r="H18" s="746"/>
      <c r="I18" s="747"/>
      <c r="J18" s="167"/>
      <c r="K18" s="167"/>
      <c r="L18" s="168"/>
      <c r="M18" s="169"/>
      <c r="N18" s="168"/>
      <c r="O18" s="168"/>
    </row>
    <row r="19" spans="2:15" x14ac:dyDescent="0.2">
      <c r="B19" s="748" t="s">
        <v>164</v>
      </c>
      <c r="C19" s="751">
        <v>1</v>
      </c>
      <c r="D19" s="754"/>
      <c r="E19" s="754"/>
      <c r="F19" s="754"/>
      <c r="G19" s="754"/>
      <c r="H19" s="160" t="s">
        <v>667</v>
      </c>
      <c r="I19" s="740" t="s">
        <v>668</v>
      </c>
      <c r="J19" s="160" t="s">
        <v>669</v>
      </c>
      <c r="K19" s="740" t="s">
        <v>670</v>
      </c>
      <c r="L19" s="740" t="s">
        <v>653</v>
      </c>
      <c r="M19" s="743" t="s">
        <v>654</v>
      </c>
      <c r="N19" s="740" t="s">
        <v>671</v>
      </c>
      <c r="O19" s="740" t="s">
        <v>664</v>
      </c>
    </row>
    <row r="20" spans="2:15" x14ac:dyDescent="0.2">
      <c r="B20" s="749"/>
      <c r="C20" s="752"/>
      <c r="D20" s="755"/>
      <c r="E20" s="755"/>
      <c r="F20" s="755"/>
      <c r="G20" s="755"/>
      <c r="H20" s="160" t="s">
        <v>672</v>
      </c>
      <c r="I20" s="741"/>
      <c r="J20" s="160" t="s">
        <v>672</v>
      </c>
      <c r="K20" s="741"/>
      <c r="L20" s="741"/>
      <c r="M20" s="744"/>
      <c r="N20" s="741"/>
      <c r="O20" s="741"/>
    </row>
    <row r="21" spans="2:15" x14ac:dyDescent="0.2">
      <c r="B21" s="749"/>
      <c r="C21" s="752"/>
      <c r="D21" s="755"/>
      <c r="E21" s="755"/>
      <c r="F21" s="755"/>
      <c r="G21" s="755"/>
      <c r="H21" s="160" t="s">
        <v>673</v>
      </c>
      <c r="I21" s="741"/>
      <c r="J21" s="160" t="s">
        <v>673</v>
      </c>
      <c r="K21" s="741"/>
      <c r="L21" s="741"/>
      <c r="M21" s="744"/>
      <c r="N21" s="741"/>
      <c r="O21" s="741"/>
    </row>
    <row r="22" spans="2:15" x14ac:dyDescent="0.2">
      <c r="B22" s="750"/>
      <c r="C22" s="753"/>
      <c r="D22" s="756"/>
      <c r="E22" s="756"/>
      <c r="F22" s="756"/>
      <c r="G22" s="756"/>
      <c r="H22" s="161" t="s">
        <v>674</v>
      </c>
      <c r="I22" s="742"/>
      <c r="J22" s="161" t="s">
        <v>674</v>
      </c>
      <c r="K22" s="742"/>
      <c r="L22" s="742"/>
      <c r="M22" s="745"/>
      <c r="N22" s="742"/>
      <c r="O22" s="742"/>
    </row>
    <row r="23" spans="2:15" x14ac:dyDescent="0.2">
      <c r="B23" s="164" t="s">
        <v>159</v>
      </c>
      <c r="C23" s="165"/>
      <c r="D23" s="166">
        <v>0</v>
      </c>
      <c r="E23" s="166">
        <v>0.1</v>
      </c>
      <c r="F23" s="170" t="s">
        <v>675</v>
      </c>
      <c r="G23" s="170" t="s">
        <v>675</v>
      </c>
      <c r="H23" s="746"/>
      <c r="I23" s="747"/>
      <c r="J23" s="167"/>
      <c r="K23" s="167"/>
      <c r="L23" s="168"/>
      <c r="M23" s="169"/>
      <c r="N23" s="168"/>
      <c r="O23" s="168"/>
    </row>
    <row r="24" spans="2:15" x14ac:dyDescent="0.2">
      <c r="B24" s="748" t="s">
        <v>676</v>
      </c>
      <c r="C24" s="751">
        <v>1</v>
      </c>
      <c r="D24" s="754"/>
      <c r="E24" s="754"/>
      <c r="F24" s="754"/>
      <c r="G24" s="754"/>
      <c r="H24" s="740" t="s">
        <v>677</v>
      </c>
      <c r="I24" s="740"/>
      <c r="J24" s="160" t="s">
        <v>650</v>
      </c>
      <c r="K24" s="740" t="s">
        <v>678</v>
      </c>
      <c r="L24" s="740" t="s">
        <v>679</v>
      </c>
      <c r="M24" s="743" t="s">
        <v>680</v>
      </c>
      <c r="N24" s="740" t="s">
        <v>681</v>
      </c>
      <c r="O24" s="740" t="s">
        <v>682</v>
      </c>
    </row>
    <row r="25" spans="2:15" x14ac:dyDescent="0.2">
      <c r="B25" s="749"/>
      <c r="C25" s="752"/>
      <c r="D25" s="755"/>
      <c r="E25" s="755"/>
      <c r="F25" s="755"/>
      <c r="G25" s="755"/>
      <c r="H25" s="741"/>
      <c r="I25" s="741"/>
      <c r="J25" s="160" t="s">
        <v>657</v>
      </c>
      <c r="K25" s="741"/>
      <c r="L25" s="741"/>
      <c r="M25" s="744"/>
      <c r="N25" s="741"/>
      <c r="O25" s="741"/>
    </row>
    <row r="26" spans="2:15" x14ac:dyDescent="0.2">
      <c r="B26" s="749"/>
      <c r="C26" s="752"/>
      <c r="D26" s="755"/>
      <c r="E26" s="755"/>
      <c r="F26" s="755"/>
      <c r="G26" s="755"/>
      <c r="H26" s="741"/>
      <c r="I26" s="741"/>
      <c r="J26" s="160" t="s">
        <v>658</v>
      </c>
      <c r="K26" s="741"/>
      <c r="L26" s="741"/>
      <c r="M26" s="744"/>
      <c r="N26" s="741"/>
      <c r="O26" s="741"/>
    </row>
    <row r="27" spans="2:15" x14ac:dyDescent="0.2">
      <c r="B27" s="750"/>
      <c r="C27" s="753"/>
      <c r="D27" s="756"/>
      <c r="E27" s="756"/>
      <c r="F27" s="756"/>
      <c r="G27" s="756"/>
      <c r="H27" s="742"/>
      <c r="I27" s="742"/>
      <c r="J27" s="161" t="s">
        <v>659</v>
      </c>
      <c r="K27" s="742"/>
      <c r="L27" s="742"/>
      <c r="M27" s="745"/>
      <c r="N27" s="742"/>
      <c r="O27" s="742"/>
    </row>
    <row r="28" spans="2:15" x14ac:dyDescent="0.2">
      <c r="B28" s="171" t="s">
        <v>683</v>
      </c>
      <c r="C28" s="172"/>
      <c r="D28" s="173">
        <v>1</v>
      </c>
      <c r="E28" s="173">
        <v>1</v>
      </c>
      <c r="F28" s="173">
        <v>1</v>
      </c>
      <c r="G28" s="173">
        <v>1</v>
      </c>
      <c r="H28" s="746"/>
      <c r="I28" s="747"/>
      <c r="J28" s="174"/>
      <c r="K28" s="174"/>
      <c r="L28" s="175"/>
      <c r="M28" s="176"/>
      <c r="N28" s="175"/>
      <c r="O28" s="175"/>
    </row>
    <row r="29" spans="2:15" x14ac:dyDescent="0.2">
      <c r="B29" s="737" t="s">
        <v>684</v>
      </c>
      <c r="C29" s="738"/>
      <c r="D29" s="738"/>
      <c r="E29" s="738"/>
      <c r="F29" s="738"/>
      <c r="G29" s="738"/>
      <c r="H29" s="738"/>
      <c r="I29" s="738"/>
      <c r="J29" s="738"/>
      <c r="K29" s="738"/>
      <c r="L29" s="738"/>
      <c r="M29" s="738"/>
      <c r="N29" s="738"/>
      <c r="O29" s="739"/>
    </row>
    <row r="30" spans="2:15" x14ac:dyDescent="0.2"/>
    <row r="33" spans="2:11" ht="15" hidden="1" x14ac:dyDescent="0.25">
      <c r="B33" s="197" t="s">
        <v>685</v>
      </c>
      <c r="C33"/>
      <c r="D33"/>
      <c r="E33"/>
      <c r="F33"/>
      <c r="G33"/>
      <c r="H33"/>
      <c r="I33"/>
      <c r="J33"/>
      <c r="K33"/>
    </row>
    <row r="34" spans="2:11" hidden="1" x14ac:dyDescent="0.2">
      <c r="B34" s="198" t="s">
        <v>686</v>
      </c>
      <c r="C34" s="774" t="s">
        <v>687</v>
      </c>
      <c r="D34" s="775"/>
      <c r="E34" s="775"/>
      <c r="F34" s="775"/>
      <c r="G34" s="775"/>
      <c r="H34" s="776"/>
      <c r="I34" s="780" t="s">
        <v>688</v>
      </c>
      <c r="J34" s="783" t="s">
        <v>643</v>
      </c>
      <c r="K34" s="786" t="s">
        <v>689</v>
      </c>
    </row>
    <row r="35" spans="2:11" hidden="1" x14ac:dyDescent="0.2">
      <c r="B35" s="199" t="s">
        <v>690</v>
      </c>
      <c r="C35" s="777"/>
      <c r="D35" s="778"/>
      <c r="E35" s="778"/>
      <c r="F35" s="778"/>
      <c r="G35" s="778"/>
      <c r="H35" s="779"/>
      <c r="I35" s="781"/>
      <c r="J35" s="784"/>
      <c r="K35" s="787"/>
    </row>
    <row r="36" spans="2:11" ht="225" hidden="1" x14ac:dyDescent="0.2">
      <c r="B36" s="200" t="s">
        <v>691</v>
      </c>
      <c r="C36" s="789" t="s">
        <v>692</v>
      </c>
      <c r="D36" s="790"/>
      <c r="E36" s="790"/>
      <c r="F36" s="791"/>
      <c r="G36" s="201" t="s">
        <v>693</v>
      </c>
      <c r="H36" s="201" t="s">
        <v>694</v>
      </c>
      <c r="I36" s="782"/>
      <c r="J36" s="785"/>
      <c r="K36" s="788"/>
    </row>
    <row r="37" spans="2:11" hidden="1" x14ac:dyDescent="0.2">
      <c r="B37" s="821" t="s">
        <v>695</v>
      </c>
      <c r="C37" s="823" t="s">
        <v>696</v>
      </c>
      <c r="D37" s="824"/>
      <c r="E37" s="824"/>
      <c r="F37" s="825"/>
      <c r="G37" s="826" t="s">
        <v>697</v>
      </c>
      <c r="H37" s="810" t="s">
        <v>654</v>
      </c>
      <c r="I37" s="810" t="s">
        <v>671</v>
      </c>
      <c r="J37" s="810" t="s">
        <v>664</v>
      </c>
      <c r="K37" s="810" t="s">
        <v>698</v>
      </c>
    </row>
    <row r="38" spans="2:11" hidden="1" x14ac:dyDescent="0.2">
      <c r="B38" s="822"/>
      <c r="C38" s="812" t="s">
        <v>699</v>
      </c>
      <c r="D38" s="813"/>
      <c r="E38" s="813"/>
      <c r="F38" s="814"/>
      <c r="G38" s="827"/>
      <c r="H38" s="811"/>
      <c r="I38" s="811"/>
      <c r="J38" s="811"/>
      <c r="K38" s="811"/>
    </row>
    <row r="39" spans="2:11" ht="117" hidden="1" x14ac:dyDescent="0.2">
      <c r="B39" s="202" t="s">
        <v>700</v>
      </c>
      <c r="C39" s="815" t="s">
        <v>701</v>
      </c>
      <c r="D39" s="816"/>
      <c r="E39" s="816"/>
      <c r="F39" s="817"/>
      <c r="G39" s="203" t="s">
        <v>702</v>
      </c>
      <c r="H39" s="204" t="s">
        <v>703</v>
      </c>
      <c r="I39" s="204" t="s">
        <v>704</v>
      </c>
      <c r="J39" s="204" t="s">
        <v>705</v>
      </c>
      <c r="K39" s="204" t="s">
        <v>698</v>
      </c>
    </row>
    <row r="40" spans="2:11" hidden="1" x14ac:dyDescent="0.2">
      <c r="B40" s="205" t="s">
        <v>706</v>
      </c>
      <c r="C40" s="818"/>
      <c r="D40" s="819"/>
      <c r="E40" s="819"/>
      <c r="F40" s="820"/>
      <c r="G40" s="206"/>
      <c r="H40" s="206"/>
      <c r="I40" s="206"/>
      <c r="J40" s="206"/>
      <c r="K40" s="206"/>
    </row>
    <row r="41" spans="2:11" ht="18" hidden="1" x14ac:dyDescent="0.25">
      <c r="B41" s="821" t="s">
        <v>707</v>
      </c>
      <c r="C41" s="207" t="s">
        <v>708</v>
      </c>
      <c r="D41" s="830" t="s">
        <v>679</v>
      </c>
      <c r="E41" s="830" t="s">
        <v>709</v>
      </c>
      <c r="F41" s="208"/>
      <c r="G41" s="826" t="s">
        <v>697</v>
      </c>
      <c r="H41" s="810" t="s">
        <v>654</v>
      </c>
      <c r="I41" s="810" t="s">
        <v>655</v>
      </c>
      <c r="J41" s="810" t="s">
        <v>710</v>
      </c>
      <c r="K41" s="810" t="s">
        <v>698</v>
      </c>
    </row>
    <row r="42" spans="2:11" ht="18" hidden="1" x14ac:dyDescent="0.25">
      <c r="B42" s="829"/>
      <c r="C42" s="209" t="s">
        <v>711</v>
      </c>
      <c r="D42" s="831"/>
      <c r="E42" s="831"/>
      <c r="F42" s="208"/>
      <c r="G42" s="832"/>
      <c r="H42" s="828"/>
      <c r="I42" s="828"/>
      <c r="J42" s="828"/>
      <c r="K42" s="828"/>
    </row>
    <row r="43" spans="2:11" ht="18" hidden="1" x14ac:dyDescent="0.25">
      <c r="B43" s="829"/>
      <c r="C43" s="210" t="s">
        <v>712</v>
      </c>
      <c r="D43" s="210" t="s">
        <v>713</v>
      </c>
      <c r="E43" s="210" t="s">
        <v>714</v>
      </c>
      <c r="F43" s="208"/>
      <c r="G43" s="832"/>
      <c r="H43" s="828"/>
      <c r="I43" s="828"/>
      <c r="J43" s="828"/>
      <c r="K43" s="828"/>
    </row>
    <row r="44" spans="2:11" ht="18" hidden="1" x14ac:dyDescent="0.25">
      <c r="B44" s="829"/>
      <c r="C44" s="211" t="s">
        <v>715</v>
      </c>
      <c r="D44" s="211" t="s">
        <v>716</v>
      </c>
      <c r="E44" s="212" t="s">
        <v>717</v>
      </c>
      <c r="F44" s="208"/>
      <c r="G44" s="832"/>
      <c r="H44" s="828"/>
      <c r="I44" s="828"/>
      <c r="J44" s="828"/>
      <c r="K44" s="828"/>
    </row>
    <row r="45" spans="2:11" ht="15" hidden="1" x14ac:dyDescent="0.25">
      <c r="B45" s="829"/>
      <c r="C45" s="213" t="s">
        <v>718</v>
      </c>
      <c r="D45" s="214" t="s">
        <v>719</v>
      </c>
      <c r="E45" s="213" t="s">
        <v>720</v>
      </c>
      <c r="F45" s="208"/>
      <c r="G45" s="832"/>
      <c r="H45" s="828"/>
      <c r="I45" s="828"/>
      <c r="J45" s="828"/>
      <c r="K45" s="828"/>
    </row>
    <row r="46" spans="2:11" ht="16.5" hidden="1" x14ac:dyDescent="0.25">
      <c r="B46" s="822"/>
      <c r="C46" s="215" t="s">
        <v>721</v>
      </c>
      <c r="D46" s="215" t="s">
        <v>721</v>
      </c>
      <c r="E46" s="216" t="s">
        <v>722</v>
      </c>
      <c r="F46" s="217"/>
      <c r="G46" s="827"/>
      <c r="H46" s="811"/>
      <c r="I46" s="811"/>
      <c r="J46" s="811"/>
      <c r="K46" s="811"/>
    </row>
    <row r="47" spans="2:11" ht="18" hidden="1" x14ac:dyDescent="0.25">
      <c r="B47" s="821" t="s">
        <v>723</v>
      </c>
      <c r="C47" s="207" t="s">
        <v>708</v>
      </c>
      <c r="D47" s="830" t="s">
        <v>679</v>
      </c>
      <c r="E47" s="830" t="s">
        <v>709</v>
      </c>
      <c r="F47" s="208"/>
      <c r="G47" s="826" t="s">
        <v>697</v>
      </c>
      <c r="H47" s="810" t="s">
        <v>654</v>
      </c>
      <c r="I47" s="810" t="s">
        <v>655</v>
      </c>
      <c r="J47" s="810" t="s">
        <v>710</v>
      </c>
      <c r="K47" s="810" t="s">
        <v>698</v>
      </c>
    </row>
    <row r="48" spans="2:11" ht="16.5" hidden="1" x14ac:dyDescent="0.25">
      <c r="B48" s="829"/>
      <c r="C48" s="218" t="s">
        <v>724</v>
      </c>
      <c r="D48" s="831"/>
      <c r="E48" s="831"/>
      <c r="F48" s="208"/>
      <c r="G48" s="832"/>
      <c r="H48" s="828"/>
      <c r="I48" s="828"/>
      <c r="J48" s="828"/>
      <c r="K48" s="828"/>
    </row>
    <row r="49" spans="2:11" ht="18" hidden="1" x14ac:dyDescent="0.25">
      <c r="B49" s="829"/>
      <c r="C49" s="210" t="s">
        <v>725</v>
      </c>
      <c r="D49" s="210" t="s">
        <v>726</v>
      </c>
      <c r="E49" s="210" t="s">
        <v>714</v>
      </c>
      <c r="F49" s="208"/>
      <c r="G49" s="832"/>
      <c r="H49" s="828"/>
      <c r="I49" s="828"/>
      <c r="J49" s="828"/>
      <c r="K49" s="828"/>
    </row>
    <row r="50" spans="2:11" ht="18" hidden="1" x14ac:dyDescent="0.25">
      <c r="B50" s="829"/>
      <c r="C50" s="212" t="s">
        <v>727</v>
      </c>
      <c r="D50" s="212" t="s">
        <v>728</v>
      </c>
      <c r="E50" s="212" t="s">
        <v>717</v>
      </c>
      <c r="F50" s="208"/>
      <c r="G50" s="832"/>
      <c r="H50" s="828"/>
      <c r="I50" s="828"/>
      <c r="J50" s="828"/>
      <c r="K50" s="828"/>
    </row>
    <row r="51" spans="2:11" ht="15" hidden="1" x14ac:dyDescent="0.25">
      <c r="B51" s="829"/>
      <c r="C51" s="213" t="s">
        <v>729</v>
      </c>
      <c r="D51" s="213" t="s">
        <v>730</v>
      </c>
      <c r="E51" s="213" t="s">
        <v>720</v>
      </c>
      <c r="F51" s="208"/>
      <c r="G51" s="832"/>
      <c r="H51" s="828"/>
      <c r="I51" s="828"/>
      <c r="J51" s="828"/>
      <c r="K51" s="828"/>
    </row>
    <row r="52" spans="2:11" ht="16.5" hidden="1" x14ac:dyDescent="0.25">
      <c r="B52" s="822"/>
      <c r="C52" s="215" t="s">
        <v>731</v>
      </c>
      <c r="D52" s="215" t="s">
        <v>731</v>
      </c>
      <c r="E52" s="216" t="s">
        <v>722</v>
      </c>
      <c r="F52" s="217"/>
      <c r="G52" s="827"/>
      <c r="H52" s="811"/>
      <c r="I52" s="811"/>
      <c r="J52" s="811"/>
      <c r="K52" s="811"/>
    </row>
    <row r="53" spans="2:11" hidden="1" x14ac:dyDescent="0.2">
      <c r="B53" s="205" t="s">
        <v>732</v>
      </c>
      <c r="C53" s="818"/>
      <c r="D53" s="819"/>
      <c r="E53" s="819"/>
      <c r="F53" s="820"/>
      <c r="G53" s="206"/>
      <c r="H53" s="206"/>
      <c r="I53" s="206"/>
      <c r="J53" s="206"/>
      <c r="K53" s="206"/>
    </row>
    <row r="54" spans="2:11" hidden="1" x14ac:dyDescent="0.2">
      <c r="B54" s="821" t="s">
        <v>733</v>
      </c>
      <c r="C54" s="837" t="s">
        <v>734</v>
      </c>
      <c r="D54" s="838"/>
      <c r="E54" s="838"/>
      <c r="F54" s="839"/>
      <c r="G54" s="810" t="s">
        <v>679</v>
      </c>
      <c r="H54" s="810" t="s">
        <v>680</v>
      </c>
      <c r="I54" s="833" t="s">
        <v>735</v>
      </c>
      <c r="J54" s="835" t="s">
        <v>736</v>
      </c>
      <c r="K54" s="219"/>
    </row>
    <row r="55" spans="2:11" hidden="1" x14ac:dyDescent="0.2">
      <c r="B55" s="829"/>
      <c r="C55" s="840"/>
      <c r="D55" s="841"/>
      <c r="E55" s="841"/>
      <c r="F55" s="842"/>
      <c r="G55" s="828"/>
      <c r="H55" s="828"/>
      <c r="I55" s="846"/>
      <c r="J55" s="847"/>
      <c r="K55" s="220" t="s">
        <v>737</v>
      </c>
    </row>
    <row r="56" spans="2:11" hidden="1" x14ac:dyDescent="0.2">
      <c r="B56" s="822"/>
      <c r="C56" s="843"/>
      <c r="D56" s="844"/>
      <c r="E56" s="844"/>
      <c r="F56" s="845"/>
      <c r="G56" s="811"/>
      <c r="H56" s="811"/>
      <c r="I56" s="834"/>
      <c r="J56" s="836"/>
      <c r="K56" s="221" t="s">
        <v>738</v>
      </c>
    </row>
    <row r="57" spans="2:11" hidden="1" x14ac:dyDescent="0.2">
      <c r="B57" s="821" t="s">
        <v>739</v>
      </c>
      <c r="C57" s="837" t="s">
        <v>740</v>
      </c>
      <c r="D57" s="838"/>
      <c r="E57" s="838"/>
      <c r="F57" s="839"/>
      <c r="G57" s="810" t="s">
        <v>679</v>
      </c>
      <c r="H57" s="810" t="s">
        <v>680</v>
      </c>
      <c r="I57" s="833" t="s">
        <v>735</v>
      </c>
      <c r="J57" s="835" t="s">
        <v>736</v>
      </c>
      <c r="K57" s="219"/>
    </row>
    <row r="58" spans="2:11" hidden="1" x14ac:dyDescent="0.2">
      <c r="B58" s="822"/>
      <c r="C58" s="843"/>
      <c r="D58" s="844"/>
      <c r="E58" s="844"/>
      <c r="F58" s="845"/>
      <c r="G58" s="811"/>
      <c r="H58" s="811"/>
      <c r="I58" s="834"/>
      <c r="J58" s="836"/>
      <c r="K58" s="221" t="s">
        <v>741</v>
      </c>
    </row>
    <row r="59" spans="2:11" ht="18" hidden="1" x14ac:dyDescent="0.25">
      <c r="B59" s="821" t="s">
        <v>742</v>
      </c>
      <c r="C59" s="207" t="s">
        <v>145</v>
      </c>
      <c r="D59" s="830" t="s">
        <v>679</v>
      </c>
      <c r="E59" s="830" t="s">
        <v>132</v>
      </c>
      <c r="F59" s="208"/>
      <c r="G59" s="810" t="s">
        <v>679</v>
      </c>
      <c r="H59" s="810" t="s">
        <v>680</v>
      </c>
      <c r="I59" s="810" t="s">
        <v>743</v>
      </c>
      <c r="J59" s="810" t="s">
        <v>656</v>
      </c>
      <c r="K59" s="222"/>
    </row>
    <row r="60" spans="2:11" ht="18" hidden="1" x14ac:dyDescent="0.25">
      <c r="B60" s="829"/>
      <c r="C60" s="209" t="s">
        <v>744</v>
      </c>
      <c r="D60" s="831"/>
      <c r="E60" s="831"/>
      <c r="F60" s="208"/>
      <c r="G60" s="828"/>
      <c r="H60" s="828"/>
      <c r="I60" s="828"/>
      <c r="J60" s="828"/>
      <c r="K60" s="223" t="s">
        <v>745</v>
      </c>
    </row>
    <row r="61" spans="2:11" ht="18" hidden="1" x14ac:dyDescent="0.25">
      <c r="B61" s="829"/>
      <c r="C61" s="210" t="s">
        <v>746</v>
      </c>
      <c r="D61" s="210" t="s">
        <v>726</v>
      </c>
      <c r="E61" s="210" t="s">
        <v>714</v>
      </c>
      <c r="F61" s="208"/>
      <c r="G61" s="828"/>
      <c r="H61" s="828"/>
      <c r="I61" s="828"/>
      <c r="J61" s="828"/>
      <c r="K61" s="224"/>
    </row>
    <row r="62" spans="2:11" ht="18" hidden="1" x14ac:dyDescent="0.25">
      <c r="B62" s="829"/>
      <c r="C62" s="212" t="s">
        <v>747</v>
      </c>
      <c r="D62" s="212" t="s">
        <v>728</v>
      </c>
      <c r="E62" s="212" t="s">
        <v>717</v>
      </c>
      <c r="F62" s="208"/>
      <c r="G62" s="828"/>
      <c r="H62" s="828"/>
      <c r="I62" s="828"/>
      <c r="J62" s="828"/>
      <c r="K62" s="224"/>
    </row>
    <row r="63" spans="2:11" ht="15" hidden="1" x14ac:dyDescent="0.25">
      <c r="B63" s="829"/>
      <c r="C63" s="213" t="s">
        <v>748</v>
      </c>
      <c r="D63" s="213" t="s">
        <v>730</v>
      </c>
      <c r="E63" s="213" t="s">
        <v>720</v>
      </c>
      <c r="F63" s="208"/>
      <c r="G63" s="828"/>
      <c r="H63" s="828"/>
      <c r="I63" s="828"/>
      <c r="J63" s="828"/>
      <c r="K63" s="224"/>
    </row>
    <row r="64" spans="2:11" ht="16.5" hidden="1" x14ac:dyDescent="0.25">
      <c r="B64" s="822"/>
      <c r="C64" s="215" t="s">
        <v>731</v>
      </c>
      <c r="D64" s="215" t="s">
        <v>731</v>
      </c>
      <c r="E64" s="216" t="s">
        <v>722</v>
      </c>
      <c r="F64" s="217"/>
      <c r="G64" s="811"/>
      <c r="H64" s="811"/>
      <c r="I64" s="811"/>
      <c r="J64" s="811"/>
      <c r="K64" s="225"/>
    </row>
    <row r="65" spans="2:11" hidden="1" x14ac:dyDescent="0.2">
      <c r="B65" s="205" t="s">
        <v>749</v>
      </c>
      <c r="C65" s="818"/>
      <c r="D65" s="819"/>
      <c r="E65" s="819"/>
      <c r="F65" s="820"/>
      <c r="G65" s="206"/>
      <c r="H65" s="206"/>
      <c r="I65" s="206"/>
      <c r="J65" s="206"/>
      <c r="K65" s="206"/>
    </row>
    <row r="66" spans="2:11" ht="18" hidden="1" x14ac:dyDescent="0.2">
      <c r="B66" s="821" t="s">
        <v>750</v>
      </c>
      <c r="C66" s="207" t="s">
        <v>185</v>
      </c>
      <c r="D66" s="207" t="s">
        <v>145</v>
      </c>
      <c r="E66" s="207" t="s">
        <v>679</v>
      </c>
      <c r="F66" s="830" t="s">
        <v>132</v>
      </c>
      <c r="G66" s="826" t="s">
        <v>751</v>
      </c>
      <c r="H66" s="223" t="s">
        <v>752</v>
      </c>
      <c r="I66" s="810" t="s">
        <v>753</v>
      </c>
      <c r="J66" s="835" t="s">
        <v>754</v>
      </c>
      <c r="K66" s="835" t="s">
        <v>755</v>
      </c>
    </row>
    <row r="67" spans="2:11" hidden="1" x14ac:dyDescent="0.2">
      <c r="B67" s="829"/>
      <c r="C67" s="209" t="s">
        <v>756</v>
      </c>
      <c r="D67" s="209" t="s">
        <v>757</v>
      </c>
      <c r="E67" s="226" t="s">
        <v>758</v>
      </c>
      <c r="F67" s="831"/>
      <c r="G67" s="832"/>
      <c r="H67" s="223" t="s">
        <v>759</v>
      </c>
      <c r="I67" s="828"/>
      <c r="J67" s="847"/>
      <c r="K67" s="847"/>
    </row>
    <row r="68" spans="2:11" ht="54" hidden="1" x14ac:dyDescent="0.2">
      <c r="B68" s="822"/>
      <c r="C68" s="227">
        <v>0.4</v>
      </c>
      <c r="D68" s="227">
        <v>0.8</v>
      </c>
      <c r="E68" s="210" t="s">
        <v>760</v>
      </c>
      <c r="F68" s="210" t="s">
        <v>714</v>
      </c>
      <c r="G68" s="827"/>
      <c r="H68" s="204" t="s">
        <v>761</v>
      </c>
      <c r="I68" s="811"/>
      <c r="J68" s="836"/>
      <c r="K68" s="836"/>
    </row>
    <row r="69" spans="2:11" hidden="1" x14ac:dyDescent="0.2">
      <c r="B69" s="205" t="s">
        <v>762</v>
      </c>
      <c r="C69" s="818"/>
      <c r="D69" s="819"/>
      <c r="E69" s="819"/>
      <c r="F69" s="820"/>
      <c r="G69" s="206"/>
      <c r="H69" s="206"/>
      <c r="I69" s="206"/>
      <c r="J69" s="206"/>
      <c r="K69" s="206"/>
    </row>
    <row r="70" spans="2:11" ht="45" hidden="1" x14ac:dyDescent="0.2">
      <c r="B70" s="202" t="s">
        <v>763</v>
      </c>
      <c r="C70" s="848">
        <v>1</v>
      </c>
      <c r="D70" s="849"/>
      <c r="E70" s="849"/>
      <c r="F70" s="850"/>
      <c r="G70" s="204" t="s">
        <v>679</v>
      </c>
      <c r="H70" s="204" t="s">
        <v>764</v>
      </c>
      <c r="I70" s="228" t="s">
        <v>765</v>
      </c>
      <c r="J70" s="204" t="s">
        <v>766</v>
      </c>
      <c r="K70" s="204" t="s">
        <v>698</v>
      </c>
    </row>
    <row r="71" spans="2:11" hidden="1" x14ac:dyDescent="0.2">
      <c r="B71" s="205" t="s">
        <v>767</v>
      </c>
      <c r="C71" s="818"/>
      <c r="D71" s="819"/>
      <c r="E71" s="819"/>
      <c r="F71" s="820"/>
      <c r="G71" s="206"/>
      <c r="H71" s="206"/>
      <c r="I71" s="206"/>
      <c r="J71" s="206"/>
      <c r="K71" s="206"/>
    </row>
    <row r="72" spans="2:11" ht="45" hidden="1" x14ac:dyDescent="0.2">
      <c r="B72" s="202" t="s">
        <v>768</v>
      </c>
      <c r="C72" s="851">
        <v>3.76</v>
      </c>
      <c r="D72" s="852"/>
      <c r="E72" s="852"/>
      <c r="F72" s="853"/>
      <c r="G72" s="204" t="s">
        <v>679</v>
      </c>
      <c r="H72" s="204" t="s">
        <v>680</v>
      </c>
      <c r="I72" s="204" t="s">
        <v>769</v>
      </c>
      <c r="J72" s="204" t="s">
        <v>770</v>
      </c>
      <c r="K72" s="221" t="s">
        <v>771</v>
      </c>
    </row>
  </sheetData>
  <mergeCells count="133">
    <mergeCell ref="K66:K68"/>
    <mergeCell ref="C69:F69"/>
    <mergeCell ref="C70:F70"/>
    <mergeCell ref="C71:F71"/>
    <mergeCell ref="C72:F72"/>
    <mergeCell ref="I59:I64"/>
    <mergeCell ref="J59:J64"/>
    <mergeCell ref="C65:F65"/>
    <mergeCell ref="B66:B68"/>
    <mergeCell ref="F66:F67"/>
    <mergeCell ref="G66:G68"/>
    <mergeCell ref="I66:I68"/>
    <mergeCell ref="J66:J68"/>
    <mergeCell ref="B59:B64"/>
    <mergeCell ref="D59:D60"/>
    <mergeCell ref="E59:E60"/>
    <mergeCell ref="G59:G64"/>
    <mergeCell ref="H59:H64"/>
    <mergeCell ref="G57:G58"/>
    <mergeCell ref="H57:H58"/>
    <mergeCell ref="I57:I58"/>
    <mergeCell ref="J57:J58"/>
    <mergeCell ref="C53:F53"/>
    <mergeCell ref="B54:B56"/>
    <mergeCell ref="C54:F56"/>
    <mergeCell ref="G54:G56"/>
    <mergeCell ref="H54:H56"/>
    <mergeCell ref="I54:I56"/>
    <mergeCell ref="J54:J56"/>
    <mergeCell ref="B57:B58"/>
    <mergeCell ref="C57:F58"/>
    <mergeCell ref="I41:I46"/>
    <mergeCell ref="J41:J46"/>
    <mergeCell ref="K41:K46"/>
    <mergeCell ref="B47:B52"/>
    <mergeCell ref="D47:D48"/>
    <mergeCell ref="E47:E48"/>
    <mergeCell ref="G47:G52"/>
    <mergeCell ref="H47:H52"/>
    <mergeCell ref="I47:I52"/>
    <mergeCell ref="J47:J52"/>
    <mergeCell ref="K47:K52"/>
    <mergeCell ref="B41:B46"/>
    <mergeCell ref="D41:D42"/>
    <mergeCell ref="E41:E42"/>
    <mergeCell ref="G41:G46"/>
    <mergeCell ref="H41:H46"/>
    <mergeCell ref="J37:J38"/>
    <mergeCell ref="K37:K38"/>
    <mergeCell ref="C38:F38"/>
    <mergeCell ref="C39:F39"/>
    <mergeCell ref="C40:F40"/>
    <mergeCell ref="B37:B38"/>
    <mergeCell ref="C37:F37"/>
    <mergeCell ref="G37:G38"/>
    <mergeCell ref="H37:H38"/>
    <mergeCell ref="I37:I38"/>
    <mergeCell ref="C34:H35"/>
    <mergeCell ref="I34:I36"/>
    <mergeCell ref="J34:J36"/>
    <mergeCell ref="K34:K36"/>
    <mergeCell ref="C36:F36"/>
    <mergeCell ref="B6:B7"/>
    <mergeCell ref="C6:C8"/>
    <mergeCell ref="D6:E6"/>
    <mergeCell ref="F6:G6"/>
    <mergeCell ref="H6:O7"/>
    <mergeCell ref="N10:N13"/>
    <mergeCell ref="B10:B13"/>
    <mergeCell ref="C10:C13"/>
    <mergeCell ref="D10:D13"/>
    <mergeCell ref="E10:E13"/>
    <mergeCell ref="F10:F13"/>
    <mergeCell ref="G10:G13"/>
    <mergeCell ref="G19:G22"/>
    <mergeCell ref="O10:O13"/>
    <mergeCell ref="B14:B17"/>
    <mergeCell ref="C14:C17"/>
    <mergeCell ref="D14:D17"/>
    <mergeCell ref="E14:E17"/>
    <mergeCell ref="F14:F17"/>
    <mergeCell ref="I10:I13"/>
    <mergeCell ref="J10:J13"/>
    <mergeCell ref="K10:K13"/>
    <mergeCell ref="L10:L13"/>
    <mergeCell ref="M10:M13"/>
    <mergeCell ref="B1:P1"/>
    <mergeCell ref="B2:P2"/>
    <mergeCell ref="B3:P3"/>
    <mergeCell ref="B4:P4"/>
    <mergeCell ref="C5:P5"/>
    <mergeCell ref="D7:E7"/>
    <mergeCell ref="F7:G7"/>
    <mergeCell ref="H8:M8"/>
    <mergeCell ref="N8:N9"/>
    <mergeCell ref="O8:O9"/>
    <mergeCell ref="H9:I9"/>
    <mergeCell ref="J9:K9"/>
    <mergeCell ref="B19:B22"/>
    <mergeCell ref="C19:C22"/>
    <mergeCell ref="D19:D22"/>
    <mergeCell ref="E19:E22"/>
    <mergeCell ref="F19:F22"/>
    <mergeCell ref="O19:O22"/>
    <mergeCell ref="M14:M17"/>
    <mergeCell ref="N14:N17"/>
    <mergeCell ref="O14:O17"/>
    <mergeCell ref="H18:I18"/>
    <mergeCell ref="I19:I22"/>
    <mergeCell ref="K19:K22"/>
    <mergeCell ref="L19:L22"/>
    <mergeCell ref="M19:M22"/>
    <mergeCell ref="N19:N22"/>
    <mergeCell ref="G14:G17"/>
    <mergeCell ref="I14:I17"/>
    <mergeCell ref="K14:K17"/>
    <mergeCell ref="L14:L17"/>
    <mergeCell ref="B29:O29"/>
    <mergeCell ref="K24:K27"/>
    <mergeCell ref="L24:L27"/>
    <mergeCell ref="M24:M27"/>
    <mergeCell ref="N24:N27"/>
    <mergeCell ref="O24:O27"/>
    <mergeCell ref="H28:I28"/>
    <mergeCell ref="H23:I23"/>
    <mergeCell ref="B24:B27"/>
    <mergeCell ref="C24:C27"/>
    <mergeCell ref="D24:D27"/>
    <mergeCell ref="E24:E27"/>
    <mergeCell ref="F24:F27"/>
    <mergeCell ref="G24:G27"/>
    <mergeCell ref="H24:H27"/>
    <mergeCell ref="I24:I27"/>
  </mergeCells>
  <conditionalFormatting sqref="C2:D2 F2">
    <cfRule type="cellIs" dxfId="2" priority="1" stopIfTrue="1" operator="equal">
      <formula>0</formula>
    </cfRule>
    <cfRule type="cellIs" dxfId="1" priority="2" stopIfTrue="1" operator="equal">
      <formula>$W$9</formula>
    </cfRule>
    <cfRule type="cellIs" dxfId="0" priority="3" stopIfTrue="1" operator="equal">
      <formula>$Y$9</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4C7AF6B19605A4CB783BA3D44C4F2FE" ma:contentTypeVersion="21" ma:contentTypeDescription="Crear nuevo documento." ma:contentTypeScope="" ma:versionID="c136caaee692ed1d353a0f0dde00edb3">
  <xsd:schema xmlns:xsd="http://www.w3.org/2001/XMLSchema" xmlns:xs="http://www.w3.org/2001/XMLSchema" xmlns:p="http://schemas.microsoft.com/office/2006/metadata/properties" xmlns:ns1="http://schemas.microsoft.com/sharepoint/v3" xmlns:ns2="60a443f8-292e-4104-87fb-66f436091983" xmlns:ns3="2e75cab5-e68a-4dd1-b5f4-00626bacb480" targetNamespace="http://schemas.microsoft.com/office/2006/metadata/properties" ma:root="true" ma:fieldsID="e690251f572e2ae48ee260b73a1887c6" ns1:_="" ns2:_="" ns3:_="">
    <xsd:import namespace="http://schemas.microsoft.com/sharepoint/v3"/>
    <xsd:import namespace="60a443f8-292e-4104-87fb-66f436091983"/>
    <xsd:import namespace="2e75cab5-e68a-4dd1-b5f4-00626bacb480"/>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MediaLengthInSeconds"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1:_ip_UnifiedCompliancePolicyProperties" minOccurs="0"/>
                <xsd:element ref="ns1:_ip_UnifiedCompliancePolicyUIAc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Propiedades de la Directiva de cumplimiento unificado" ma:hidden="true" ma:internalName="_ip_UnifiedCompliancePolicyProperties">
      <xsd:simpleType>
        <xsd:restriction base="dms:Note"/>
      </xsd:simpleType>
    </xsd:element>
    <xsd:element name="_ip_UnifiedCompliancePolicyUIAction" ma:index="26"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0a443f8-292e-4104-87fb-66f43609198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985a9a4a-38d6-49f2-905b-d13257758cb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e75cab5-e68a-4dd1-b5f4-00626bacb480"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9851c8a6-a64c-43b2-a3cf-473b227229bd}" ma:internalName="TaxCatchAll" ma:showField="CatchAllData" ma:web="2e75cab5-e68a-4dd1-b5f4-00626bacb48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2e75cab5-e68a-4dd1-b5f4-00626bacb480" xsi:nil="true"/>
    <lcf76f155ced4ddcb4097134ff3c332f xmlns="60a443f8-292e-4104-87fb-66f436091983">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93E6370-4263-498E-9F30-570C5D369FE4}"/>
</file>

<file path=customXml/itemProps2.xml><?xml version="1.0" encoding="utf-8"?>
<ds:datastoreItem xmlns:ds="http://schemas.openxmlformats.org/officeDocument/2006/customXml" ds:itemID="{82B33B54-9338-485F-8374-0129B2E9AB5F}">
  <ds:schemaRefs>
    <ds:schemaRef ds:uri="http://schemas.microsoft.com/sharepoint/v3"/>
    <ds:schemaRef ds:uri="http://purl.org/dc/terms/"/>
    <ds:schemaRef ds:uri="http://schemas.microsoft.com/office/2006/metadata/properties"/>
    <ds:schemaRef ds:uri="http://www.w3.org/XML/1998/namespace"/>
    <ds:schemaRef ds:uri="http://schemas.microsoft.com/office/infopath/2007/PartnerControls"/>
    <ds:schemaRef ds:uri="http://schemas.microsoft.com/office/2006/documentManagement/types"/>
    <ds:schemaRef ds:uri="http://schemas.openxmlformats.org/package/2006/metadata/core-properties"/>
    <ds:schemaRef ds:uri="http://purl.org/dc/elements/1.1/"/>
    <ds:schemaRef ds:uri="a823b2df-52e2-4e62-a676-9f8e4dcdc783"/>
    <ds:schemaRef ds:uri="fbf1430c-30de-429a-9f1a-94b58d339423"/>
    <ds:schemaRef ds:uri="http://purl.org/dc/dcmitype/"/>
  </ds:schemaRefs>
</ds:datastoreItem>
</file>

<file path=customXml/itemProps3.xml><?xml version="1.0" encoding="utf-8"?>
<ds:datastoreItem xmlns:ds="http://schemas.openxmlformats.org/officeDocument/2006/customXml" ds:itemID="{65DC90EE-51D1-4ACB-B656-837B231820B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RESUMEN REGION</vt:lpstr>
      <vt:lpstr>EV ADM FINANCIERA</vt:lpstr>
      <vt:lpstr>EV DESEMPEÑO TOTAL</vt:lpstr>
      <vt:lpstr>cuestionario competencia</vt:lpstr>
      <vt:lpstr>Cuest. Ev desempeño</vt:lpstr>
      <vt:lpstr>tabla descrip. desemp.-calidad</vt:lpstr>
      <vt:lpstr>'Cuest. Ev desempeño'!Área_de_impresión</vt:lpstr>
      <vt:lpstr>'cuestionario competencia'!Área_de_impresión</vt:lpstr>
      <vt:lpstr>'EV ADM FINANCIERA'!Área_de_impresión</vt:lpstr>
      <vt:lpstr>'EV DESEMPEÑO TOTAL'!Área_de_impresión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Katty Estela Bustos Zuñiga</dc:creator>
  <cp:keywords/>
  <dc:description/>
  <cp:lastModifiedBy>Ana Maria Squicciarini Navarro</cp:lastModifiedBy>
  <cp:revision/>
  <dcterms:created xsi:type="dcterms:W3CDTF">2015-08-03T20:49:51Z</dcterms:created>
  <dcterms:modified xsi:type="dcterms:W3CDTF">2025-11-18T19:12:43Z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0x01010094C7AF6B19605A4CB783BA3D44C4F2FE</vt:lpwstr>
  </property>
  <property fmtid="{D5CDD505-2E9C-101B-9397-08002B2CF9AE}" pid="3" name="MediaServiceImageTags">
    <vt:lpwstr/>
  </property>
</Properties>
</file>