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kbzon\Desktop\Proyecto HPV\2025 FIN\Validador\Limpiar\"/>
    </mc:Choice>
  </mc:AlternateContent>
  <xr:revisionPtr revIDLastSave="0" documentId="8_{FD327982-2CDB-4D26-9E9F-FFBE663CAEE3}" xr6:coauthVersionLast="47" xr6:coauthVersionMax="47" xr10:uidLastSave="{00000000-0000-0000-0000-000000000000}"/>
  <bookViews>
    <workbookView xWindow="-120" yWindow="-120" windowWidth="29040" windowHeight="15720" tabRatio="816" firstSheet="8" activeTab="14" xr2:uid="{00000000-000D-0000-FFFF-FFFF00000000}"/>
  </bookViews>
  <sheets>
    <sheet name="F0 PORTADA" sheetId="1" r:id="rId1"/>
    <sheet name="F1 COBERTURA ESTABLECIMIENTOS" sheetId="2" r:id="rId2"/>
    <sheet name="F2 PERFIL EQUIPO EJECUTOR" sheetId="3" r:id="rId3"/>
    <sheet name="F3 UNIDAD PROMOCIÓN" sheetId="4" r:id="rId4"/>
    <sheet name="F3.1 MONITOREO CONVIVENCIA" sheetId="5" r:id="rId5"/>
    <sheet name="F4 UNIDAD DETECCIÓN" sheetId="6" r:id="rId6"/>
    <sheet name="F5 ESTUDIANTES PREVENCIÓN" sheetId="7" r:id="rId7"/>
    <sheet name="F5.1 COBERTURA PREVENCIÓN" sheetId="8" r:id="rId8"/>
    <sheet name="F5.2 PREVENCIÓN TALLERES" sheetId="9" r:id="rId9"/>
    <sheet name="F6 UNIDAD DERIVACIÓN" sheetId="10" r:id="rId10"/>
    <sheet name="F7 RED" sheetId="11" r:id="rId11"/>
    <sheet name="F8 AUTOEV INS-IMPL" sheetId="12" r:id="rId12"/>
    <sheet name="F9 AUTOEV SOPORTE" sheetId="13" r:id="rId13"/>
    <sheet name="F10 EVALUACIÓN FORMAL JUNAEB" sheetId="14" r:id="rId14"/>
    <sheet name="F11 EVALUACIÓN TÉCNICA" sheetId="15" r:id="rId15"/>
    <sheet name="F12 RESUMEN" sheetId="16" r:id="rId16"/>
    <sheet name="RESUMEN REGIÓN" sheetId="17" r:id="rId17"/>
    <sheet name="F1.2 Monitoreo" sheetId="18" state="hidden" r:id="rId18"/>
    <sheet name="RESUMEN EVALUACIÓN" sheetId="19" r:id="rId19"/>
    <sheet name="Hoja1" sheetId="20" state="hidden" r:id="rId20"/>
  </sheets>
  <externalReferences>
    <externalReference r:id="rId21"/>
  </externalReferences>
  <definedNames>
    <definedName name="_xlnm._FilterDatabase" localSheetId="0" hidden="1">'F0 PORTADA'!$Z$43:$AJ$394</definedName>
    <definedName name="_xlnm._FilterDatabase" localSheetId="1" hidden="1">'F1 COBERTURA ESTABLECIMIENTOS'!$AE$19:$AO$370</definedName>
    <definedName name="_xlnm._FilterDatabase" localSheetId="8" hidden="1">'F5.2 PREVENCIÓN TALLERES'!$AM$15:$AQ$108</definedName>
    <definedName name="_tblMeses">[1]Par!$B$6:$B$17</definedName>
    <definedName name="_tblProfesionOficio">[1]Par!$G$6:$G$12</definedName>
    <definedName name="_tblTipoContrato">[1]Par!$J$6:$J$10</definedName>
    <definedName name="_xlnm.Print_Area" localSheetId="0">'F0 PORTADA'!$B$25:$S$103</definedName>
    <definedName name="_xlnm.Print_Area" localSheetId="1">'F1 COBERTURA ESTABLECIMIENTOS'!$B$1:$S$79</definedName>
    <definedName name="_xlnm.Print_Area" localSheetId="13">'F10 EVALUACIÓN FORMAL JUNAEB'!$A$2:$J$66</definedName>
    <definedName name="_xlnm.Print_Area" localSheetId="14">'F11 EVALUACIÓN TÉCNICA'!$A$43:$J$95</definedName>
    <definedName name="_xlnm.Print_Area" localSheetId="15">'F12 RESUMEN'!$B$1:$M$181</definedName>
    <definedName name="_xlnm.Print_Area" localSheetId="2">'F2 PERFIL EQUIPO EJECUTOR'!$C$5:$S$59</definedName>
    <definedName name="_xlnm.Print_Area" localSheetId="3">'F3 UNIDAD PROMOCIÓN'!$A$1:$BW$77</definedName>
    <definedName name="_xlnm.Print_Area" localSheetId="5">'F4 UNIDAD DETECCIÓN'!$B$1:$I$58</definedName>
    <definedName name="_xlnm.Print_Area" localSheetId="6">'F5 ESTUDIANTES PREVENCIÓN'!$A$4:$AT$671</definedName>
    <definedName name="_xlnm.Print_Area" localSheetId="7">'F5.1 COBERTURA PREVENCIÓN'!$B$3:$BM$681</definedName>
    <definedName name="_xlnm.Print_Area" localSheetId="8">'F5.2 PREVENCIÓN TALLERES'!$C$1:$W$90</definedName>
    <definedName name="_xlnm.Print_Area" localSheetId="10">'F7 RED'!$A$1:$K$19</definedName>
    <definedName name="_xlnm.Print_Area" localSheetId="11">'F8 AUTOEV INS-IMPL'!$A$1:$AV$37</definedName>
    <definedName name="_xlnm.Print_Area" localSheetId="12">'F9 AUTOEV SOPORTE'!$A$1:$E$90</definedName>
    <definedName name="_xlnm.Print_Titles" localSheetId="17">'F1.2 Monitoreo'!$1:$1</definedName>
    <definedName name="_xlnm.Print_Titles" localSheetId="14">'F11 EVALUACIÓN TÉCNICA'!$2:$7</definedName>
    <definedName name="_xlnm.Print_Titles" localSheetId="4">'F3.1 MONITOREO CONVIVENCIA'!$1:$1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0" i="19" l="1"/>
  <c r="AA10" i="19"/>
  <c r="Z10" i="19"/>
  <c r="Y10" i="19"/>
  <c r="X10" i="19"/>
  <c r="V10" i="19"/>
  <c r="B10" i="19"/>
  <c r="G2" i="19"/>
  <c r="D71" i="18"/>
  <c r="Z55" i="18"/>
  <c r="W55" i="18"/>
  <c r="V55" i="18"/>
  <c r="U55" i="18"/>
  <c r="P55" i="18"/>
  <c r="O55" i="18"/>
  <c r="N55" i="18"/>
  <c r="M55" i="18"/>
  <c r="L55" i="18"/>
  <c r="K55" i="18"/>
  <c r="J55" i="18"/>
  <c r="I55" i="18"/>
  <c r="H55" i="18"/>
  <c r="G55" i="18"/>
  <c r="F55" i="18"/>
  <c r="E55" i="18"/>
  <c r="D55" i="18"/>
  <c r="AL54" i="18"/>
  <c r="AK54" i="18"/>
  <c r="AJ54" i="18"/>
  <c r="AI54" i="18"/>
  <c r="AH54" i="18"/>
  <c r="AG54" i="18"/>
  <c r="AF54" i="18"/>
  <c r="AE54" i="18"/>
  <c r="AD54" i="18"/>
  <c r="AC54" i="18"/>
  <c r="AA54" i="18"/>
  <c r="Z54" i="18"/>
  <c r="AB54" i="18" s="1"/>
  <c r="Y54" i="18"/>
  <c r="X54" i="18"/>
  <c r="T54" i="18"/>
  <c r="S54" i="18"/>
  <c r="R54" i="18"/>
  <c r="P54" i="18"/>
  <c r="C54" i="18"/>
  <c r="B54" i="18"/>
  <c r="A54" i="18"/>
  <c r="AL53" i="18"/>
  <c r="AK53" i="18"/>
  <c r="AJ53" i="18"/>
  <c r="AI53" i="18"/>
  <c r="AH53" i="18"/>
  <c r="AG53" i="18"/>
  <c r="AF53" i="18"/>
  <c r="AE53" i="18"/>
  <c r="AD53" i="18"/>
  <c r="AC53" i="18"/>
  <c r="AA53" i="18"/>
  <c r="Z53" i="18"/>
  <c r="AB53" i="18" s="1"/>
  <c r="Y53" i="18"/>
  <c r="X53" i="18"/>
  <c r="T53" i="18"/>
  <c r="S53" i="18"/>
  <c r="R53" i="18"/>
  <c r="P53" i="18"/>
  <c r="C53" i="18"/>
  <c r="B53" i="18"/>
  <c r="A53" i="18"/>
  <c r="AL52" i="18"/>
  <c r="AK52" i="18"/>
  <c r="AJ52" i="18"/>
  <c r="AI52" i="18"/>
  <c r="AH52" i="18"/>
  <c r="AG52" i="18"/>
  <c r="AF52" i="18"/>
  <c r="AE52" i="18"/>
  <c r="AD52" i="18"/>
  <c r="AC52" i="18"/>
  <c r="AA52" i="18"/>
  <c r="Z52" i="18"/>
  <c r="AB52" i="18" s="1"/>
  <c r="Y52" i="18"/>
  <c r="X52" i="18"/>
  <c r="T52" i="18"/>
  <c r="S52" i="18"/>
  <c r="R52" i="18"/>
  <c r="P52" i="18"/>
  <c r="C52" i="18"/>
  <c r="B52" i="18"/>
  <c r="A52" i="18"/>
  <c r="AL51" i="18"/>
  <c r="AK51" i="18"/>
  <c r="AJ51" i="18"/>
  <c r="AI51" i="18"/>
  <c r="AH51" i="18"/>
  <c r="AG51" i="18"/>
  <c r="AF51" i="18"/>
  <c r="AE51" i="18"/>
  <c r="AD51" i="18"/>
  <c r="AC51" i="18"/>
  <c r="AA51" i="18"/>
  <c r="Z51" i="18"/>
  <c r="AB51" i="18" s="1"/>
  <c r="Y51" i="18"/>
  <c r="X51" i="18"/>
  <c r="T51" i="18"/>
  <c r="S51" i="18"/>
  <c r="R51" i="18"/>
  <c r="P51" i="18"/>
  <c r="C51" i="18"/>
  <c r="B51" i="18"/>
  <c r="A51" i="18"/>
  <c r="AL50" i="18"/>
  <c r="AK50" i="18"/>
  <c r="AJ50" i="18"/>
  <c r="AI50" i="18"/>
  <c r="AH50" i="18"/>
  <c r="AG50" i="18"/>
  <c r="AF50" i="18"/>
  <c r="AE50" i="18"/>
  <c r="AD50" i="18"/>
  <c r="AC50" i="18"/>
  <c r="AA50" i="18"/>
  <c r="Z50" i="18"/>
  <c r="AB50" i="18" s="1"/>
  <c r="Y50" i="18"/>
  <c r="X50" i="18"/>
  <c r="T50" i="18"/>
  <c r="S50" i="18"/>
  <c r="R50" i="18"/>
  <c r="P50" i="18"/>
  <c r="C50" i="18"/>
  <c r="B50" i="18"/>
  <c r="A50" i="18"/>
  <c r="AL49" i="18"/>
  <c r="AK49" i="18"/>
  <c r="AJ49" i="18"/>
  <c r="AI49" i="18"/>
  <c r="AH49" i="18"/>
  <c r="AG49" i="18"/>
  <c r="AF49" i="18"/>
  <c r="AE49" i="18"/>
  <c r="AD49" i="18"/>
  <c r="AC49" i="18"/>
  <c r="AA49" i="18"/>
  <c r="Z49" i="18"/>
  <c r="AB49" i="18" s="1"/>
  <c r="Y49" i="18"/>
  <c r="X49" i="18"/>
  <c r="T49" i="18"/>
  <c r="S49" i="18"/>
  <c r="R49" i="18"/>
  <c r="P49" i="18"/>
  <c r="C49" i="18"/>
  <c r="B49" i="18"/>
  <c r="A49" i="18"/>
  <c r="AL48" i="18"/>
  <c r="AK48" i="18"/>
  <c r="AJ48" i="18"/>
  <c r="AI48" i="18"/>
  <c r="AH48" i="18"/>
  <c r="AG48" i="18"/>
  <c r="AF48" i="18"/>
  <c r="AE48" i="18"/>
  <c r="AD48" i="18"/>
  <c r="AC48" i="18"/>
  <c r="AA48" i="18"/>
  <c r="Z48" i="18"/>
  <c r="AB48" i="18" s="1"/>
  <c r="Y48" i="18"/>
  <c r="X48" i="18"/>
  <c r="T48" i="18"/>
  <c r="S48" i="18"/>
  <c r="R48" i="18"/>
  <c r="P48" i="18"/>
  <c r="C48" i="18"/>
  <c r="B48" i="18"/>
  <c r="A48" i="18"/>
  <c r="AL47" i="18"/>
  <c r="AK47" i="18"/>
  <c r="AJ47" i="18"/>
  <c r="AI47" i="18"/>
  <c r="AH47" i="18"/>
  <c r="AG47" i="18"/>
  <c r="AF47" i="18"/>
  <c r="AE47" i="18"/>
  <c r="AD47" i="18"/>
  <c r="AC47" i="18"/>
  <c r="AA47" i="18"/>
  <c r="Z47" i="18"/>
  <c r="AB47" i="18" s="1"/>
  <c r="Y47" i="18"/>
  <c r="X47" i="18"/>
  <c r="T47" i="18"/>
  <c r="S47" i="18"/>
  <c r="R47" i="18"/>
  <c r="P47" i="18"/>
  <c r="C47" i="18"/>
  <c r="B47" i="18"/>
  <c r="A47" i="18"/>
  <c r="AL46" i="18"/>
  <c r="AK46" i="18"/>
  <c r="AJ46" i="18"/>
  <c r="AI46" i="18"/>
  <c r="AH46" i="18"/>
  <c r="AG46" i="18"/>
  <c r="AF46" i="18"/>
  <c r="AE46" i="18"/>
  <c r="AD46" i="18"/>
  <c r="AC46" i="18"/>
  <c r="AA46" i="18"/>
  <c r="Z46" i="18"/>
  <c r="AB46" i="18" s="1"/>
  <c r="Y46" i="18"/>
  <c r="X46" i="18"/>
  <c r="T46" i="18"/>
  <c r="S46" i="18"/>
  <c r="R46" i="18"/>
  <c r="P46" i="18"/>
  <c r="C46" i="18"/>
  <c r="B46" i="18"/>
  <c r="A46" i="18"/>
  <c r="AL45" i="18"/>
  <c r="AK45" i="18"/>
  <c r="AJ45" i="18"/>
  <c r="AI45" i="18"/>
  <c r="AH45" i="18"/>
  <c r="AG45" i="18"/>
  <c r="AF45" i="18"/>
  <c r="AE45" i="18"/>
  <c r="AD45" i="18"/>
  <c r="AC45" i="18"/>
  <c r="AA45" i="18"/>
  <c r="Z45" i="18"/>
  <c r="AB45" i="18" s="1"/>
  <c r="Y45" i="18"/>
  <c r="X45" i="18"/>
  <c r="T45" i="18"/>
  <c r="S45" i="18"/>
  <c r="R45" i="18"/>
  <c r="P45" i="18"/>
  <c r="C45" i="18"/>
  <c r="B45" i="18"/>
  <c r="A45" i="18"/>
  <c r="AL44" i="18"/>
  <c r="AK44" i="18"/>
  <c r="AJ44" i="18"/>
  <c r="AI44" i="18"/>
  <c r="AH44" i="18"/>
  <c r="AG44" i="18"/>
  <c r="AF44" i="18"/>
  <c r="AE44" i="18"/>
  <c r="AD44" i="18"/>
  <c r="AC44" i="18"/>
  <c r="AA44" i="18"/>
  <c r="Z44" i="18"/>
  <c r="AB44" i="18" s="1"/>
  <c r="Y44" i="18"/>
  <c r="X44" i="18"/>
  <c r="T44" i="18"/>
  <c r="S44" i="18"/>
  <c r="R44" i="18"/>
  <c r="P44" i="18"/>
  <c r="C44" i="18"/>
  <c r="B44" i="18"/>
  <c r="A44" i="18"/>
  <c r="AL43" i="18"/>
  <c r="AK43" i="18"/>
  <c r="AJ43" i="18"/>
  <c r="AI43" i="18"/>
  <c r="AH43" i="18"/>
  <c r="AG43" i="18"/>
  <c r="AF43" i="18"/>
  <c r="AE43" i="18"/>
  <c r="AD43" i="18"/>
  <c r="AC43" i="18"/>
  <c r="AA43" i="18"/>
  <c r="Z43" i="18"/>
  <c r="AB43" i="18" s="1"/>
  <c r="Y43" i="18"/>
  <c r="X43" i="18"/>
  <c r="T43" i="18"/>
  <c r="S43" i="18"/>
  <c r="R43" i="18"/>
  <c r="P43" i="18"/>
  <c r="C43" i="18"/>
  <c r="B43" i="18"/>
  <c r="A43" i="18"/>
  <c r="AL42" i="18"/>
  <c r="AK42" i="18"/>
  <c r="AJ42" i="18"/>
  <c r="AI42" i="18"/>
  <c r="AH42" i="18"/>
  <c r="AG42" i="18"/>
  <c r="AF42" i="18"/>
  <c r="AE42" i="18"/>
  <c r="AD42" i="18"/>
  <c r="AC42" i="18"/>
  <c r="AA42" i="18"/>
  <c r="Z42" i="18"/>
  <c r="AB42" i="18" s="1"/>
  <c r="Y42" i="18"/>
  <c r="X42" i="18"/>
  <c r="T42" i="18"/>
  <c r="S42" i="18"/>
  <c r="R42" i="18"/>
  <c r="P42" i="18"/>
  <c r="C42" i="18"/>
  <c r="B42" i="18"/>
  <c r="A42" i="18"/>
  <c r="AL41" i="18"/>
  <c r="AK41" i="18"/>
  <c r="AJ41" i="18"/>
  <c r="AI41" i="18"/>
  <c r="AH41" i="18"/>
  <c r="AG41" i="18"/>
  <c r="AF41" i="18"/>
  <c r="AE41" i="18"/>
  <c r="AD41" i="18"/>
  <c r="AC41" i="18"/>
  <c r="AA41" i="18"/>
  <c r="Z41" i="18"/>
  <c r="AB41" i="18" s="1"/>
  <c r="Y41" i="18"/>
  <c r="X41" i="18"/>
  <c r="T41" i="18"/>
  <c r="S41" i="18"/>
  <c r="R41" i="18"/>
  <c r="P41" i="18"/>
  <c r="C41" i="18"/>
  <c r="B41" i="18"/>
  <c r="A41" i="18"/>
  <c r="AL40" i="18"/>
  <c r="AK40" i="18"/>
  <c r="AJ40" i="18"/>
  <c r="AI40" i="18"/>
  <c r="AH40" i="18"/>
  <c r="AG40" i="18"/>
  <c r="AF40" i="18"/>
  <c r="AE40" i="18"/>
  <c r="AD40" i="18"/>
  <c r="AC40" i="18"/>
  <c r="AA40" i="18"/>
  <c r="Z40" i="18"/>
  <c r="AB40" i="18" s="1"/>
  <c r="Y40" i="18"/>
  <c r="X40" i="18"/>
  <c r="T40" i="18"/>
  <c r="S40" i="18"/>
  <c r="R40" i="18"/>
  <c r="P40" i="18"/>
  <c r="C40" i="18"/>
  <c r="B40" i="18"/>
  <c r="A40" i="18"/>
  <c r="AL39" i="18"/>
  <c r="AK39" i="18"/>
  <c r="AJ39" i="18"/>
  <c r="AI39" i="18"/>
  <c r="AH39" i="18"/>
  <c r="AG39" i="18"/>
  <c r="AF39" i="18"/>
  <c r="AE39" i="18"/>
  <c r="AD39" i="18"/>
  <c r="AC39" i="18"/>
  <c r="AA39" i="18"/>
  <c r="Z39" i="18"/>
  <c r="AB39" i="18" s="1"/>
  <c r="Y39" i="18"/>
  <c r="X39" i="18"/>
  <c r="T39" i="18"/>
  <c r="S39" i="18"/>
  <c r="R39" i="18"/>
  <c r="P39" i="18"/>
  <c r="C39" i="18"/>
  <c r="B39" i="18"/>
  <c r="A39" i="18"/>
  <c r="AL38" i="18"/>
  <c r="AK38" i="18"/>
  <c r="AJ38" i="18"/>
  <c r="AI38" i="18"/>
  <c r="AH38" i="18"/>
  <c r="AG38" i="18"/>
  <c r="AF38" i="18"/>
  <c r="AE38" i="18"/>
  <c r="AD38" i="18"/>
  <c r="AC38" i="18"/>
  <c r="AA38" i="18"/>
  <c r="Z38" i="18"/>
  <c r="AB38" i="18" s="1"/>
  <c r="Y38" i="18"/>
  <c r="X38" i="18"/>
  <c r="T38" i="18"/>
  <c r="S38" i="18"/>
  <c r="R38" i="18"/>
  <c r="P38" i="18"/>
  <c r="C38" i="18"/>
  <c r="B38" i="18"/>
  <c r="A38" i="18"/>
  <c r="AL37" i="18"/>
  <c r="AK37" i="18"/>
  <c r="AJ37" i="18"/>
  <c r="AI37" i="18"/>
  <c r="AH37" i="18"/>
  <c r="AG37" i="18"/>
  <c r="AF37" i="18"/>
  <c r="AE37" i="18"/>
  <c r="AD37" i="18"/>
  <c r="AC37" i="18"/>
  <c r="AA37" i="18"/>
  <c r="Z37" i="18"/>
  <c r="AB37" i="18" s="1"/>
  <c r="Y37" i="18"/>
  <c r="X37" i="18"/>
  <c r="T37" i="18"/>
  <c r="S37" i="18"/>
  <c r="R37" i="18"/>
  <c r="P37" i="18"/>
  <c r="C37" i="18"/>
  <c r="B37" i="18"/>
  <c r="A37" i="18"/>
  <c r="AL36" i="18"/>
  <c r="AK36" i="18"/>
  <c r="AJ36" i="18"/>
  <c r="AI36" i="18"/>
  <c r="AH36" i="18"/>
  <c r="AG36" i="18"/>
  <c r="AF36" i="18"/>
  <c r="AE36" i="18"/>
  <c r="AD36" i="18"/>
  <c r="AC36" i="18"/>
  <c r="AA36" i="18"/>
  <c r="Z36" i="18"/>
  <c r="AB36" i="18" s="1"/>
  <c r="Y36" i="18"/>
  <c r="X36" i="18"/>
  <c r="T36" i="18"/>
  <c r="S36" i="18"/>
  <c r="R36" i="18"/>
  <c r="P36" i="18"/>
  <c r="C36" i="18"/>
  <c r="B36" i="18"/>
  <c r="A36" i="18"/>
  <c r="AL35" i="18"/>
  <c r="AK35" i="18"/>
  <c r="AJ35" i="18"/>
  <c r="AI35" i="18"/>
  <c r="AH35" i="18"/>
  <c r="AG35" i="18"/>
  <c r="AF35" i="18"/>
  <c r="AE35" i="18"/>
  <c r="AD35" i="18"/>
  <c r="AC35" i="18"/>
  <c r="AA35" i="18"/>
  <c r="Z35" i="18"/>
  <c r="AB35" i="18" s="1"/>
  <c r="Y35" i="18"/>
  <c r="X35" i="18"/>
  <c r="T35" i="18"/>
  <c r="S35" i="18"/>
  <c r="R35" i="18"/>
  <c r="P35" i="18"/>
  <c r="C35" i="18"/>
  <c r="B35" i="18"/>
  <c r="A35" i="18"/>
  <c r="AL34" i="18"/>
  <c r="AK34" i="18"/>
  <c r="AJ34" i="18"/>
  <c r="AI34" i="18"/>
  <c r="AH34" i="18"/>
  <c r="AG34" i="18"/>
  <c r="AF34" i="18"/>
  <c r="AE34" i="18"/>
  <c r="AD34" i="18"/>
  <c r="AC34" i="18"/>
  <c r="AA34" i="18"/>
  <c r="Z34" i="18"/>
  <c r="AB34" i="18" s="1"/>
  <c r="Y34" i="18"/>
  <c r="X34" i="18"/>
  <c r="T34" i="18"/>
  <c r="S34" i="18"/>
  <c r="R34" i="18"/>
  <c r="P34" i="18"/>
  <c r="C34" i="18"/>
  <c r="B34" i="18"/>
  <c r="A34" i="18"/>
  <c r="AL33" i="18"/>
  <c r="AK33" i="18"/>
  <c r="AJ33" i="18"/>
  <c r="AI33" i="18"/>
  <c r="AH33" i="18"/>
  <c r="AG33" i="18"/>
  <c r="AF33" i="18"/>
  <c r="AE33" i="18"/>
  <c r="AD33" i="18"/>
  <c r="AC33" i="18"/>
  <c r="AA33" i="18"/>
  <c r="Z33" i="18"/>
  <c r="AB33" i="18" s="1"/>
  <c r="Y33" i="18"/>
  <c r="X33" i="18"/>
  <c r="T33" i="18"/>
  <c r="S33" i="18"/>
  <c r="R33" i="18"/>
  <c r="P33" i="18"/>
  <c r="C33" i="18"/>
  <c r="B33" i="18"/>
  <c r="A33" i="18"/>
  <c r="AL32" i="18"/>
  <c r="AK32" i="18"/>
  <c r="AJ32" i="18"/>
  <c r="AI32" i="18"/>
  <c r="AH32" i="18"/>
  <c r="AG32" i="18"/>
  <c r="AF32" i="18"/>
  <c r="AE32" i="18"/>
  <c r="AD32" i="18"/>
  <c r="AC32" i="18"/>
  <c r="AA32" i="18"/>
  <c r="Z32" i="18"/>
  <c r="AB32" i="18" s="1"/>
  <c r="Y32" i="18"/>
  <c r="X32" i="18"/>
  <c r="T32" i="18"/>
  <c r="S32" i="18"/>
  <c r="R32" i="18"/>
  <c r="P32" i="18"/>
  <c r="C32" i="18"/>
  <c r="B32" i="18"/>
  <c r="A32" i="18"/>
  <c r="AL31" i="18"/>
  <c r="AK31" i="18"/>
  <c r="AJ31" i="18"/>
  <c r="AI31" i="18"/>
  <c r="AH31" i="18"/>
  <c r="AG31" i="18"/>
  <c r="AF31" i="18"/>
  <c r="AE31" i="18"/>
  <c r="AD31" i="18"/>
  <c r="AC31" i="18"/>
  <c r="AA31" i="18"/>
  <c r="Z31" i="18"/>
  <c r="AB31" i="18" s="1"/>
  <c r="Y31" i="18"/>
  <c r="X31" i="18"/>
  <c r="T31" i="18"/>
  <c r="S31" i="18"/>
  <c r="R31" i="18"/>
  <c r="P31" i="18"/>
  <c r="C31" i="18"/>
  <c r="B31" i="18"/>
  <c r="A31" i="18"/>
  <c r="AL30" i="18"/>
  <c r="AK30" i="18"/>
  <c r="AJ30" i="18"/>
  <c r="AI30" i="18"/>
  <c r="AH30" i="18"/>
  <c r="AG30" i="18"/>
  <c r="AF30" i="18"/>
  <c r="AE30" i="18"/>
  <c r="AD30" i="18"/>
  <c r="AC30" i="18"/>
  <c r="AA30" i="18"/>
  <c r="Z30" i="18"/>
  <c r="AB30" i="18" s="1"/>
  <c r="Y30" i="18"/>
  <c r="X30" i="18"/>
  <c r="T30" i="18"/>
  <c r="S30" i="18"/>
  <c r="R30" i="18"/>
  <c r="P30" i="18"/>
  <c r="C30" i="18"/>
  <c r="B30" i="18"/>
  <c r="A30" i="18"/>
  <c r="AL29" i="18"/>
  <c r="AK29" i="18"/>
  <c r="AJ29" i="18"/>
  <c r="AI29" i="18"/>
  <c r="AH29" i="18"/>
  <c r="AG29" i="18"/>
  <c r="AF29" i="18"/>
  <c r="AE29" i="18"/>
  <c r="AD29" i="18"/>
  <c r="AC29" i="18"/>
  <c r="AA29" i="18"/>
  <c r="Z29" i="18"/>
  <c r="AB29" i="18" s="1"/>
  <c r="Y29" i="18"/>
  <c r="X29" i="18"/>
  <c r="T29" i="18"/>
  <c r="S29" i="18"/>
  <c r="R29" i="18"/>
  <c r="P29" i="18"/>
  <c r="C29" i="18"/>
  <c r="B29" i="18"/>
  <c r="A29" i="18"/>
  <c r="AL28" i="18"/>
  <c r="AK28" i="18"/>
  <c r="AJ28" i="18"/>
  <c r="AI28" i="18"/>
  <c r="AH28" i="18"/>
  <c r="AG28" i="18"/>
  <c r="AF28" i="18"/>
  <c r="AE28" i="18"/>
  <c r="AD28" i="18"/>
  <c r="AC28" i="18"/>
  <c r="AA28" i="18"/>
  <c r="Z28" i="18"/>
  <c r="AB28" i="18" s="1"/>
  <c r="Y28" i="18"/>
  <c r="X28" i="18"/>
  <c r="T28" i="18"/>
  <c r="S28" i="18"/>
  <c r="R28" i="18"/>
  <c r="P28" i="18"/>
  <c r="C28" i="18"/>
  <c r="B28" i="18"/>
  <c r="A28" i="18"/>
  <c r="AL27" i="18"/>
  <c r="AK27" i="18"/>
  <c r="AJ27" i="18"/>
  <c r="AI27" i="18"/>
  <c r="AH27" i="18"/>
  <c r="AG27" i="18"/>
  <c r="AF27" i="18"/>
  <c r="AE27" i="18"/>
  <c r="AD27" i="18"/>
  <c r="AC27" i="18"/>
  <c r="AA27" i="18"/>
  <c r="Z27" i="18"/>
  <c r="AB27" i="18" s="1"/>
  <c r="Y27" i="18"/>
  <c r="X27" i="18"/>
  <c r="T27" i="18"/>
  <c r="S27" i="18"/>
  <c r="R27" i="18"/>
  <c r="P27" i="18"/>
  <c r="C27" i="18"/>
  <c r="B27" i="18"/>
  <c r="A27" i="18"/>
  <c r="AL26" i="18"/>
  <c r="AK26" i="18"/>
  <c r="AJ26" i="18"/>
  <c r="AI26" i="18"/>
  <c r="AH26" i="18"/>
  <c r="AG26" i="18"/>
  <c r="AF26" i="18"/>
  <c r="AE26" i="18"/>
  <c r="AD26" i="18"/>
  <c r="AC26" i="18"/>
  <c r="AA26" i="18"/>
  <c r="Z26" i="18"/>
  <c r="AB26" i="18" s="1"/>
  <c r="Y26" i="18"/>
  <c r="X26" i="18"/>
  <c r="T26" i="18"/>
  <c r="S26" i="18"/>
  <c r="R26" i="18"/>
  <c r="P26" i="18"/>
  <c r="C26" i="18"/>
  <c r="B26" i="18"/>
  <c r="A26" i="18"/>
  <c r="AL25" i="18"/>
  <c r="AK25" i="18"/>
  <c r="AJ25" i="18"/>
  <c r="AI25" i="18"/>
  <c r="AH25" i="18"/>
  <c r="AG25" i="18"/>
  <c r="AF25" i="18"/>
  <c r="AE25" i="18"/>
  <c r="AD25" i="18"/>
  <c r="AC25" i="18"/>
  <c r="AA25" i="18"/>
  <c r="Z25" i="18"/>
  <c r="AB25" i="18" s="1"/>
  <c r="Y25" i="18"/>
  <c r="X25" i="18"/>
  <c r="T25" i="18"/>
  <c r="S25" i="18"/>
  <c r="R25" i="18"/>
  <c r="P25" i="18"/>
  <c r="C25" i="18"/>
  <c r="B25" i="18"/>
  <c r="A25" i="18"/>
  <c r="AL24" i="18"/>
  <c r="AK24" i="18"/>
  <c r="AJ24" i="18"/>
  <c r="AI24" i="18"/>
  <c r="AH24" i="18"/>
  <c r="AG24" i="18"/>
  <c r="AF24" i="18"/>
  <c r="AE24" i="18"/>
  <c r="AD24" i="18"/>
  <c r="AC24" i="18"/>
  <c r="AA24" i="18"/>
  <c r="Z24" i="18"/>
  <c r="AB24" i="18" s="1"/>
  <c r="Y24" i="18"/>
  <c r="X24" i="18"/>
  <c r="T24" i="18"/>
  <c r="S24" i="18"/>
  <c r="R24" i="18"/>
  <c r="P24" i="18"/>
  <c r="C24" i="18"/>
  <c r="B24" i="18"/>
  <c r="A24" i="18"/>
  <c r="AL23" i="18"/>
  <c r="AK23" i="18"/>
  <c r="AJ23" i="18"/>
  <c r="AI23" i="18"/>
  <c r="AH23" i="18"/>
  <c r="AG23" i="18"/>
  <c r="AF23" i="18"/>
  <c r="AE23" i="18"/>
  <c r="AD23" i="18"/>
  <c r="AC23" i="18"/>
  <c r="AA23" i="18"/>
  <c r="Z23" i="18"/>
  <c r="AB23" i="18" s="1"/>
  <c r="Y23" i="18"/>
  <c r="X23" i="18"/>
  <c r="T23" i="18"/>
  <c r="S23" i="18"/>
  <c r="R23" i="18"/>
  <c r="P23" i="18"/>
  <c r="C23" i="18"/>
  <c r="B23" i="18"/>
  <c r="A23" i="18"/>
  <c r="AL22" i="18"/>
  <c r="AK22" i="18"/>
  <c r="AJ22" i="18"/>
  <c r="AI22" i="18"/>
  <c r="AH22" i="18"/>
  <c r="AG22" i="18"/>
  <c r="AF22" i="18"/>
  <c r="AE22" i="18"/>
  <c r="AD22" i="18"/>
  <c r="AC22" i="18"/>
  <c r="AA22" i="18"/>
  <c r="Z22" i="18"/>
  <c r="AB22" i="18" s="1"/>
  <c r="Y22" i="18"/>
  <c r="X22" i="18"/>
  <c r="T22" i="18"/>
  <c r="S22" i="18"/>
  <c r="R22" i="18"/>
  <c r="P22" i="18"/>
  <c r="C22" i="18"/>
  <c r="B22" i="18"/>
  <c r="A22" i="18"/>
  <c r="AL21" i="18"/>
  <c r="AK21" i="18"/>
  <c r="AJ21" i="18"/>
  <c r="AI21" i="18"/>
  <c r="AH21" i="18"/>
  <c r="AG21" i="18"/>
  <c r="AF21" i="18"/>
  <c r="AE21" i="18"/>
  <c r="AD21" i="18"/>
  <c r="AC21" i="18"/>
  <c r="AA21" i="18"/>
  <c r="Z21" i="18"/>
  <c r="AB21" i="18" s="1"/>
  <c r="Y21" i="18"/>
  <c r="X21" i="18"/>
  <c r="T21" i="18"/>
  <c r="S21" i="18"/>
  <c r="R21" i="18"/>
  <c r="P21" i="18"/>
  <c r="C21" i="18"/>
  <c r="B21" i="18"/>
  <c r="A21" i="18"/>
  <c r="AL20" i="18"/>
  <c r="AK20" i="18"/>
  <c r="AJ20" i="18"/>
  <c r="AI20" i="18"/>
  <c r="AH20" i="18"/>
  <c r="AG20" i="18"/>
  <c r="AF20" i="18"/>
  <c r="AE20" i="18"/>
  <c r="AD20" i="18"/>
  <c r="AC20" i="18"/>
  <c r="AA20" i="18"/>
  <c r="Z20" i="18"/>
  <c r="AB20" i="18" s="1"/>
  <c r="Y20" i="18"/>
  <c r="X20" i="18"/>
  <c r="T20" i="18"/>
  <c r="S20" i="18"/>
  <c r="R20" i="18"/>
  <c r="P20" i="18"/>
  <c r="C20" i="18"/>
  <c r="B20" i="18"/>
  <c r="A20" i="18"/>
  <c r="AL19" i="18"/>
  <c r="AK19" i="18"/>
  <c r="AJ19" i="18"/>
  <c r="AI19" i="18"/>
  <c r="AH19" i="18"/>
  <c r="AG19" i="18"/>
  <c r="AF19" i="18"/>
  <c r="AE19" i="18"/>
  <c r="AD19" i="18"/>
  <c r="AC19" i="18"/>
  <c r="AA19" i="18"/>
  <c r="Z19" i="18"/>
  <c r="AB19" i="18" s="1"/>
  <c r="Y19" i="18"/>
  <c r="X19" i="18"/>
  <c r="T19" i="18"/>
  <c r="S19" i="18"/>
  <c r="R19" i="18"/>
  <c r="P19" i="18"/>
  <c r="C19" i="18"/>
  <c r="B19" i="18"/>
  <c r="A19" i="18"/>
  <c r="AL18" i="18"/>
  <c r="AK18" i="18"/>
  <c r="AJ18" i="18"/>
  <c r="AI18" i="18"/>
  <c r="AH18" i="18"/>
  <c r="AG18" i="18"/>
  <c r="AF18" i="18"/>
  <c r="AE18" i="18"/>
  <c r="AD18" i="18"/>
  <c r="AC18" i="18"/>
  <c r="AA18" i="18"/>
  <c r="Z18" i="18"/>
  <c r="AB18" i="18" s="1"/>
  <c r="Y18" i="18"/>
  <c r="X18" i="18"/>
  <c r="T18" i="18"/>
  <c r="S18" i="18"/>
  <c r="R18" i="18"/>
  <c r="P18" i="18"/>
  <c r="C18" i="18"/>
  <c r="B18" i="18"/>
  <c r="A18" i="18"/>
  <c r="AL17" i="18"/>
  <c r="AK17" i="18"/>
  <c r="AJ17" i="18"/>
  <c r="AI17" i="18"/>
  <c r="AH17" i="18"/>
  <c r="AG17" i="18"/>
  <c r="AF17" i="18"/>
  <c r="AE17" i="18"/>
  <c r="AD17" i="18"/>
  <c r="AC17" i="18"/>
  <c r="AA17" i="18"/>
  <c r="Z17" i="18"/>
  <c r="AB17" i="18" s="1"/>
  <c r="Y17" i="18"/>
  <c r="X17" i="18"/>
  <c r="T17" i="18"/>
  <c r="S17" i="18"/>
  <c r="R17" i="18"/>
  <c r="P17" i="18"/>
  <c r="C17" i="18"/>
  <c r="B17" i="18"/>
  <c r="A17" i="18"/>
  <c r="AL16" i="18"/>
  <c r="AK16" i="18"/>
  <c r="AJ16" i="18"/>
  <c r="AI16" i="18"/>
  <c r="AH16" i="18"/>
  <c r="AG16" i="18"/>
  <c r="AF16" i="18"/>
  <c r="AE16" i="18"/>
  <c r="AD16" i="18"/>
  <c r="AC16" i="18"/>
  <c r="AA16" i="18"/>
  <c r="Z16" i="18"/>
  <c r="AB16" i="18" s="1"/>
  <c r="Y16" i="18"/>
  <c r="X16" i="18"/>
  <c r="T16" i="18"/>
  <c r="S16" i="18"/>
  <c r="R16" i="18"/>
  <c r="P16" i="18"/>
  <c r="C16" i="18"/>
  <c r="B16" i="18"/>
  <c r="A16" i="18"/>
  <c r="AL15" i="18"/>
  <c r="AK15" i="18"/>
  <c r="AJ15" i="18"/>
  <c r="AI15" i="18"/>
  <c r="AH15" i="18"/>
  <c r="AG15" i="18"/>
  <c r="AF15" i="18"/>
  <c r="AE15" i="18"/>
  <c r="AD15" i="18"/>
  <c r="AC15" i="18"/>
  <c r="AA15" i="18"/>
  <c r="Z15" i="18"/>
  <c r="AB15" i="18" s="1"/>
  <c r="Y15" i="18"/>
  <c r="X15" i="18"/>
  <c r="T15" i="18"/>
  <c r="S15" i="18"/>
  <c r="R15" i="18"/>
  <c r="P15" i="18"/>
  <c r="C15" i="18"/>
  <c r="B15" i="18"/>
  <c r="A15" i="18"/>
  <c r="AL14" i="18"/>
  <c r="AK14" i="18"/>
  <c r="AJ14" i="18"/>
  <c r="AI14" i="18"/>
  <c r="AH14" i="18"/>
  <c r="AG14" i="18"/>
  <c r="AF14" i="18"/>
  <c r="AE14" i="18"/>
  <c r="AD14" i="18"/>
  <c r="AC14" i="18"/>
  <c r="AA14" i="18"/>
  <c r="Z14" i="18"/>
  <c r="AB14" i="18" s="1"/>
  <c r="Y14" i="18"/>
  <c r="X14" i="18"/>
  <c r="T14" i="18"/>
  <c r="S14" i="18"/>
  <c r="R14" i="18"/>
  <c r="P14" i="18"/>
  <c r="C14" i="18"/>
  <c r="B14" i="18"/>
  <c r="A14" i="18"/>
  <c r="AL13" i="18"/>
  <c r="AK13" i="18"/>
  <c r="AJ13" i="18"/>
  <c r="AI13" i="18"/>
  <c r="AH13" i="18"/>
  <c r="AG13" i="18"/>
  <c r="AF13" i="18"/>
  <c r="AE13" i="18"/>
  <c r="AD13" i="18"/>
  <c r="AC13" i="18"/>
  <c r="AA13" i="18"/>
  <c r="Z13" i="18"/>
  <c r="AB13" i="18" s="1"/>
  <c r="Y13" i="18"/>
  <c r="X13" i="18"/>
  <c r="T13" i="18"/>
  <c r="S13" i="18"/>
  <c r="R13" i="18"/>
  <c r="P13" i="18"/>
  <c r="C13" i="18"/>
  <c r="B13" i="18"/>
  <c r="A13" i="18"/>
  <c r="AL12" i="18"/>
  <c r="AL55" i="18" s="1"/>
  <c r="AK12" i="18"/>
  <c r="AK55" i="18" s="1"/>
  <c r="AJ12" i="18"/>
  <c r="AJ55" i="18" s="1"/>
  <c r="AI12" i="18"/>
  <c r="AI55" i="18" s="1"/>
  <c r="AH12" i="18"/>
  <c r="AH55" i="18" s="1"/>
  <c r="AG12" i="18"/>
  <c r="AF12" i="18"/>
  <c r="AF55" i="18" s="1"/>
  <c r="AE12" i="18"/>
  <c r="AE55" i="18" s="1"/>
  <c r="AD12" i="18"/>
  <c r="AD55" i="18" s="1"/>
  <c r="AC12" i="18"/>
  <c r="AC55" i="18" s="1"/>
  <c r="AA12" i="18"/>
  <c r="AA55" i="18" s="1"/>
  <c r="Z12" i="18"/>
  <c r="AB12" i="18" s="1"/>
  <c r="AB55" i="18" s="1"/>
  <c r="Y12" i="18"/>
  <c r="Y55" i="18" s="1"/>
  <c r="X12" i="18"/>
  <c r="X55" i="18" s="1"/>
  <c r="T12" i="18"/>
  <c r="T55" i="18" s="1"/>
  <c r="S12" i="18"/>
  <c r="R12" i="18"/>
  <c r="R55" i="18" s="1"/>
  <c r="P12" i="18"/>
  <c r="C12" i="18"/>
  <c r="B12" i="18"/>
  <c r="A12" i="18"/>
  <c r="C55" i="18" s="1"/>
  <c r="D9" i="18"/>
  <c r="T5" i="18"/>
  <c r="R5" i="18"/>
  <c r="H5" i="18"/>
  <c r="S55" i="18" s="1"/>
  <c r="F3" i="18"/>
  <c r="B3" i="18"/>
  <c r="S1" i="18"/>
  <c r="J166" i="17"/>
  <c r="I166" i="17"/>
  <c r="EW10" i="17"/>
  <c r="EV10" i="17"/>
  <c r="EU10" i="17"/>
  <c r="ET10" i="17"/>
  <c r="ES10" i="17"/>
  <c r="ER10" i="17"/>
  <c r="EQ10" i="17"/>
  <c r="EP10" i="17"/>
  <c r="EO10" i="17"/>
  <c r="EN10" i="17"/>
  <c r="EM10" i="17"/>
  <c r="EL10" i="17"/>
  <c r="EK10" i="17"/>
  <c r="EJ10" i="17"/>
  <c r="EI10" i="17"/>
  <c r="EH10" i="17"/>
  <c r="EG10" i="17"/>
  <c r="EF10" i="17"/>
  <c r="EE10" i="17"/>
  <c r="ED10" i="17"/>
  <c r="DZ10" i="17"/>
  <c r="DY10" i="17"/>
  <c r="DX10" i="17"/>
  <c r="DW10" i="17"/>
  <c r="DV10" i="17"/>
  <c r="DU10" i="17"/>
  <c r="DT10" i="17"/>
  <c r="DS10" i="17"/>
  <c r="DR10" i="17"/>
  <c r="DQ10" i="17"/>
  <c r="DP10" i="17"/>
  <c r="DO10" i="17"/>
  <c r="DM10" i="17"/>
  <c r="DL10" i="17"/>
  <c r="DK10" i="17"/>
  <c r="DJ10" i="17"/>
  <c r="DI10" i="17"/>
  <c r="DN10" i="17" s="1"/>
  <c r="DB10" i="17"/>
  <c r="BY10" i="17"/>
  <c r="BX10" i="17"/>
  <c r="BW10" i="17"/>
  <c r="BV10" i="17"/>
  <c r="BU10" i="17"/>
  <c r="BT10" i="17"/>
  <c r="BR10" i="17"/>
  <c r="BP10" i="17"/>
  <c r="BL10" i="17"/>
  <c r="BK10" i="17"/>
  <c r="BJ10" i="17"/>
  <c r="BI10" i="17"/>
  <c r="BH10" i="17"/>
  <c r="BG10" i="17"/>
  <c r="BE10" i="17"/>
  <c r="BC10" i="17"/>
  <c r="AO10" i="17"/>
  <c r="B10" i="17"/>
  <c r="CB5" i="17"/>
  <c r="F3" i="17"/>
  <c r="M1" i="17"/>
  <c r="B181" i="16"/>
  <c r="B179" i="16"/>
  <c r="J176" i="16"/>
  <c r="E176" i="16"/>
  <c r="B176" i="16"/>
  <c r="G165" i="16"/>
  <c r="B165" i="16"/>
  <c r="I160" i="16"/>
  <c r="G160" i="16"/>
  <c r="I159" i="16"/>
  <c r="G158" i="16"/>
  <c r="E158" i="16"/>
  <c r="G157" i="16"/>
  <c r="G154" i="16"/>
  <c r="B154" i="16"/>
  <c r="E150" i="16"/>
  <c r="G149" i="16"/>
  <c r="E149" i="16"/>
  <c r="H147" i="16"/>
  <c r="E147" i="16"/>
  <c r="H146" i="16"/>
  <c r="G143" i="16"/>
  <c r="B143" i="16"/>
  <c r="G140" i="16"/>
  <c r="B140" i="16"/>
  <c r="L135" i="16"/>
  <c r="J135" i="16"/>
  <c r="G135" i="16"/>
  <c r="C135" i="16"/>
  <c r="M130" i="16"/>
  <c r="M128" i="16"/>
  <c r="M126" i="16"/>
  <c r="M124" i="16"/>
  <c r="M122" i="16"/>
  <c r="M120" i="16"/>
  <c r="M118" i="16"/>
  <c r="M116" i="16"/>
  <c r="M114" i="16"/>
  <c r="M112" i="16"/>
  <c r="M110" i="16"/>
  <c r="M108" i="16"/>
  <c r="M107" i="16"/>
  <c r="M106" i="16"/>
  <c r="M105" i="16"/>
  <c r="M104" i="16"/>
  <c r="M103" i="16"/>
  <c r="M96" i="16"/>
  <c r="G84" i="16"/>
  <c r="C84" i="16"/>
  <c r="H80" i="16"/>
  <c r="G80" i="16"/>
  <c r="AR10" i="17" s="1"/>
  <c r="F80" i="16"/>
  <c r="AP10" i="17" s="1"/>
  <c r="C80" i="16"/>
  <c r="AM10" i="17" s="1"/>
  <c r="B80" i="16"/>
  <c r="G71" i="16"/>
  <c r="D71" i="16"/>
  <c r="D70" i="16"/>
  <c r="D72" i="16" s="1"/>
  <c r="L64" i="16"/>
  <c r="D64" i="16"/>
  <c r="H63" i="16"/>
  <c r="D63" i="16"/>
  <c r="H62" i="16"/>
  <c r="D62" i="16"/>
  <c r="M50" i="16"/>
  <c r="J50" i="16"/>
  <c r="G50" i="16"/>
  <c r="D50" i="16"/>
  <c r="M49" i="16"/>
  <c r="J49" i="16"/>
  <c r="G49" i="16"/>
  <c r="D49" i="16"/>
  <c r="M48" i="16"/>
  <c r="J48" i="16"/>
  <c r="G48" i="16"/>
  <c r="D48" i="16"/>
  <c r="M6" i="16"/>
  <c r="L84" i="16" s="1"/>
  <c r="G4" i="16"/>
  <c r="C4" i="16"/>
  <c r="L1" i="16"/>
  <c r="H96" i="15"/>
  <c r="G96" i="15"/>
  <c r="F96" i="15"/>
  <c r="E96" i="15"/>
  <c r="D96" i="15"/>
  <c r="C96" i="15"/>
  <c r="A96" i="15"/>
  <c r="I86" i="15"/>
  <c r="I172" i="16" s="1"/>
  <c r="H86" i="15"/>
  <c r="H172" i="16" s="1"/>
  <c r="G86" i="15"/>
  <c r="G172" i="16" s="1"/>
  <c r="F86" i="15"/>
  <c r="F172" i="16" s="1"/>
  <c r="E86" i="15"/>
  <c r="E172" i="16" s="1"/>
  <c r="I85" i="15"/>
  <c r="I171" i="16" s="1"/>
  <c r="H85" i="15"/>
  <c r="H171" i="16" s="1"/>
  <c r="G85" i="15"/>
  <c r="G171" i="16" s="1"/>
  <c r="F85" i="15"/>
  <c r="F171" i="16" s="1"/>
  <c r="E85" i="15"/>
  <c r="E171" i="16" s="1"/>
  <c r="I84" i="15"/>
  <c r="I170" i="16" s="1"/>
  <c r="H84" i="15"/>
  <c r="H170" i="16" s="1"/>
  <c r="G84" i="15"/>
  <c r="G170" i="16" s="1"/>
  <c r="F84" i="15"/>
  <c r="F170" i="16" s="1"/>
  <c r="E84" i="15"/>
  <c r="E170" i="16" s="1"/>
  <c r="I83" i="15"/>
  <c r="I169" i="16" s="1"/>
  <c r="H83" i="15"/>
  <c r="H169" i="16" s="1"/>
  <c r="G83" i="15"/>
  <c r="G169" i="16" s="1"/>
  <c r="F83" i="15"/>
  <c r="F169" i="16" s="1"/>
  <c r="E83" i="15"/>
  <c r="E169" i="16" s="1"/>
  <c r="I82" i="15"/>
  <c r="I168" i="16" s="1"/>
  <c r="H82" i="15"/>
  <c r="H168" i="16" s="1"/>
  <c r="G82" i="15"/>
  <c r="G168" i="16" s="1"/>
  <c r="F82" i="15"/>
  <c r="F168" i="16" s="1"/>
  <c r="E82" i="15"/>
  <c r="E168" i="16" s="1"/>
  <c r="I73" i="15"/>
  <c r="I161" i="16" s="1"/>
  <c r="H73" i="15"/>
  <c r="H161" i="16" s="1"/>
  <c r="G73" i="15"/>
  <c r="G161" i="16" s="1"/>
  <c r="F73" i="15"/>
  <c r="F161" i="16" s="1"/>
  <c r="E73" i="15"/>
  <c r="E161" i="16" s="1"/>
  <c r="I72" i="15"/>
  <c r="H72" i="15"/>
  <c r="H160" i="16" s="1"/>
  <c r="G72" i="15"/>
  <c r="F72" i="15"/>
  <c r="F160" i="16" s="1"/>
  <c r="E72" i="15"/>
  <c r="E160" i="16" s="1"/>
  <c r="I71" i="15"/>
  <c r="H71" i="15"/>
  <c r="H159" i="16" s="1"/>
  <c r="G71" i="15"/>
  <c r="G159" i="16" s="1"/>
  <c r="F71" i="15"/>
  <c r="F159" i="16" s="1"/>
  <c r="E71" i="15"/>
  <c r="E159" i="16" s="1"/>
  <c r="I70" i="15"/>
  <c r="I158" i="16" s="1"/>
  <c r="H70" i="15"/>
  <c r="H158" i="16" s="1"/>
  <c r="G70" i="15"/>
  <c r="F70" i="15"/>
  <c r="F158" i="16" s="1"/>
  <c r="E70" i="15"/>
  <c r="I69" i="15"/>
  <c r="I157" i="16" s="1"/>
  <c r="H69" i="15"/>
  <c r="H157" i="16" s="1"/>
  <c r="G69" i="15"/>
  <c r="F69" i="15"/>
  <c r="F157" i="16" s="1"/>
  <c r="E69" i="15"/>
  <c r="E157" i="16" s="1"/>
  <c r="I60" i="15"/>
  <c r="I150" i="16" s="1"/>
  <c r="H60" i="15"/>
  <c r="H150" i="16" s="1"/>
  <c r="G60" i="15"/>
  <c r="G150" i="16" s="1"/>
  <c r="F60" i="15"/>
  <c r="F150" i="16" s="1"/>
  <c r="E60" i="15"/>
  <c r="I59" i="15"/>
  <c r="I149" i="16" s="1"/>
  <c r="H59" i="15"/>
  <c r="H149" i="16" s="1"/>
  <c r="G59" i="15"/>
  <c r="F59" i="15"/>
  <c r="F149" i="16" s="1"/>
  <c r="E59" i="15"/>
  <c r="I58" i="15"/>
  <c r="I148" i="16" s="1"/>
  <c r="H58" i="15"/>
  <c r="H148" i="16" s="1"/>
  <c r="G58" i="15"/>
  <c r="G148" i="16" s="1"/>
  <c r="F58" i="15"/>
  <c r="F148" i="16" s="1"/>
  <c r="E58" i="15"/>
  <c r="E148" i="16" s="1"/>
  <c r="I57" i="15"/>
  <c r="I147" i="16" s="1"/>
  <c r="H57" i="15"/>
  <c r="G57" i="15"/>
  <c r="G147" i="16" s="1"/>
  <c r="F57" i="15"/>
  <c r="F147" i="16" s="1"/>
  <c r="E57" i="15"/>
  <c r="I56" i="15"/>
  <c r="I146" i="16" s="1"/>
  <c r="H56" i="15"/>
  <c r="G56" i="15"/>
  <c r="G146" i="16" s="1"/>
  <c r="F56" i="15"/>
  <c r="F146" i="16" s="1"/>
  <c r="E56" i="15"/>
  <c r="E146" i="16" s="1"/>
  <c r="AA39" i="15"/>
  <c r="J39" i="15"/>
  <c r="AA38" i="15"/>
  <c r="J38" i="15"/>
  <c r="AA37" i="15"/>
  <c r="J37" i="15"/>
  <c r="AB36" i="15"/>
  <c r="X36" i="15"/>
  <c r="H36" i="15"/>
  <c r="G36" i="15"/>
  <c r="AA35" i="15"/>
  <c r="R35" i="15"/>
  <c r="AA34" i="15"/>
  <c r="R34" i="15"/>
  <c r="AB33" i="15"/>
  <c r="AA33" i="15"/>
  <c r="X33" i="15"/>
  <c r="R33" i="15"/>
  <c r="H33" i="15"/>
  <c r="J10" i="19" s="1"/>
  <c r="G33" i="15"/>
  <c r="R32" i="15"/>
  <c r="G32" i="15"/>
  <c r="AB31" i="15"/>
  <c r="J31" i="15"/>
  <c r="H31" i="15"/>
  <c r="I10" i="19" s="1"/>
  <c r="AN29" i="15"/>
  <c r="AM29" i="15"/>
  <c r="AL29" i="15"/>
  <c r="AF29" i="15"/>
  <c r="AE29" i="15"/>
  <c r="AD29" i="15"/>
  <c r="AK28" i="15"/>
  <c r="AJ28" i="15"/>
  <c r="AI28" i="15"/>
  <c r="Z28" i="15"/>
  <c r="U28" i="15"/>
  <c r="R28" i="15"/>
  <c r="H28" i="15"/>
  <c r="U10" i="19" s="1"/>
  <c r="AK27" i="15"/>
  <c r="AJ27" i="15"/>
  <c r="AI27" i="15"/>
  <c r="Z27" i="15"/>
  <c r="H27" i="15"/>
  <c r="T10" i="19" s="1"/>
  <c r="AK26" i="15"/>
  <c r="AJ26" i="15"/>
  <c r="AI26" i="15"/>
  <c r="Z26" i="15"/>
  <c r="H26" i="15" s="1"/>
  <c r="S10" i="19" s="1"/>
  <c r="U26" i="15"/>
  <c r="R26" i="15"/>
  <c r="AK25" i="15"/>
  <c r="AJ25" i="15"/>
  <c r="AI25" i="15"/>
  <c r="Z25" i="15"/>
  <c r="H25" i="15" s="1"/>
  <c r="R10" i="19" s="1"/>
  <c r="U25" i="15"/>
  <c r="R25" i="15"/>
  <c r="AK24" i="15"/>
  <c r="AJ24" i="15"/>
  <c r="AI24" i="15"/>
  <c r="Z24" i="15"/>
  <c r="H24" i="15" s="1"/>
  <c r="Q10" i="19" s="1"/>
  <c r="AK23" i="15"/>
  <c r="AJ23" i="15"/>
  <c r="AI23" i="15"/>
  <c r="Z23" i="15"/>
  <c r="H23" i="15" s="1"/>
  <c r="P10" i="19" s="1"/>
  <c r="U23" i="15"/>
  <c r="R23" i="15"/>
  <c r="AK22" i="15"/>
  <c r="AJ22" i="15"/>
  <c r="AI22" i="15"/>
  <c r="Z22" i="15"/>
  <c r="U22" i="15"/>
  <c r="R22" i="15"/>
  <c r="H22" i="15"/>
  <c r="O10" i="19" s="1"/>
  <c r="U21" i="15"/>
  <c r="R21" i="15"/>
  <c r="U19" i="15"/>
  <c r="R19" i="15"/>
  <c r="AC18" i="15"/>
  <c r="AB18" i="15"/>
  <c r="U18" i="15"/>
  <c r="R18" i="15"/>
  <c r="I18" i="15"/>
  <c r="AB17" i="15"/>
  <c r="U17" i="15"/>
  <c r="R17" i="15"/>
  <c r="I17" i="15"/>
  <c r="AB16" i="15"/>
  <c r="I16" i="15"/>
  <c r="AD15" i="15"/>
  <c r="J15" i="15"/>
  <c r="AB14" i="15"/>
  <c r="G14" i="15"/>
  <c r="I6" i="15"/>
  <c r="AJ20" i="15" s="1"/>
  <c r="B4" i="15"/>
  <c r="I3" i="15"/>
  <c r="J35" i="15" s="1"/>
  <c r="I2" i="15"/>
  <c r="A48" i="14"/>
  <c r="A47" i="14"/>
  <c r="I6" i="14"/>
  <c r="B4" i="14"/>
  <c r="I3" i="14"/>
  <c r="I2" i="14"/>
  <c r="G84" i="13"/>
  <c r="G79" i="13"/>
  <c r="G74" i="13"/>
  <c r="G69" i="13"/>
  <c r="G66" i="13"/>
  <c r="G63" i="13"/>
  <c r="G60" i="13"/>
  <c r="G57" i="13"/>
  <c r="G54" i="13"/>
  <c r="G49" i="13"/>
  <c r="E7" i="13"/>
  <c r="B7" i="13"/>
  <c r="AM48" i="12"/>
  <c r="AM47" i="12"/>
  <c r="AM46" i="12"/>
  <c r="AM45" i="12"/>
  <c r="AM44" i="12"/>
  <c r="AM43" i="12"/>
  <c r="AM42" i="12"/>
  <c r="AM41" i="12"/>
  <c r="AM40" i="12"/>
  <c r="E34" i="12"/>
  <c r="DH10" i="17" s="1"/>
  <c r="E29" i="12"/>
  <c r="DG10" i="17" s="1"/>
  <c r="AV28" i="12"/>
  <c r="AU28" i="12"/>
  <c r="AT28" i="12"/>
  <c r="AS28" i="12"/>
  <c r="AR28" i="12"/>
  <c r="AQ28" i="12"/>
  <c r="AP28" i="12"/>
  <c r="AO28" i="12"/>
  <c r="AN28"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7" i="12"/>
  <c r="E26" i="12"/>
  <c r="E28" i="12" s="1"/>
  <c r="DF10" i="17" s="1"/>
  <c r="E25" i="12"/>
  <c r="DE10" i="17" s="1"/>
  <c r="E20" i="12"/>
  <c r="DD10" i="17" s="1"/>
  <c r="E15" i="12"/>
  <c r="DC10" i="17" s="1"/>
  <c r="E14" i="12"/>
  <c r="M88" i="16" s="1"/>
  <c r="E13" i="12"/>
  <c r="DA10" i="17" s="1"/>
  <c r="AV12" i="12"/>
  <c r="AU12" i="12"/>
  <c r="AT12" i="12"/>
  <c r="AS12" i="12"/>
  <c r="AR12" i="12"/>
  <c r="AQ12" i="12"/>
  <c r="AP12" i="12"/>
  <c r="AO12" i="12"/>
  <c r="AN12"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G6" i="12"/>
  <c r="B6" i="12"/>
  <c r="K16" i="11"/>
  <c r="K5" i="11"/>
  <c r="I5" i="11"/>
  <c r="K3" i="11"/>
  <c r="F3" i="11"/>
  <c r="B3" i="11"/>
  <c r="K332" i="10"/>
  <c r="P331" i="10"/>
  <c r="K331" i="10"/>
  <c r="P330" i="10"/>
  <c r="K330" i="10"/>
  <c r="M323" i="10"/>
  <c r="L323" i="10"/>
  <c r="N323" i="10" s="1"/>
  <c r="L315" i="10"/>
  <c r="J315" i="10"/>
  <c r="I315" i="10"/>
  <c r="H315" i="10"/>
  <c r="G315" i="10"/>
  <c r="N314" i="10"/>
  <c r="Q308" i="10"/>
  <c r="R308" i="10" s="1"/>
  <c r="Q307" i="10"/>
  <c r="R307" i="10" s="1"/>
  <c r="R306" i="10"/>
  <c r="Q306" i="10"/>
  <c r="R305" i="10"/>
  <c r="Q305" i="10"/>
  <c r="BD299" i="10"/>
  <c r="BG298" i="10"/>
  <c r="BF298" i="10"/>
  <c r="BE298" i="10"/>
  <c r="BD298" i="10"/>
  <c r="BC298" i="10"/>
  <c r="BB298" i="10"/>
  <c r="BA298" i="10"/>
  <c r="AZ298" i="10"/>
  <c r="AY298" i="10"/>
  <c r="AX298" i="10"/>
  <c r="AT298" i="10"/>
  <c r="AS298" i="10"/>
  <c r="AR298" i="10"/>
  <c r="AQ298" i="10"/>
  <c r="AP298" i="10"/>
  <c r="AO298" i="10"/>
  <c r="AN298" i="10"/>
  <c r="AM298" i="10"/>
  <c r="AL298" i="10"/>
  <c r="AU298" i="10" s="1"/>
  <c r="BG297" i="10"/>
  <c r="BF297" i="10"/>
  <c r="BE297" i="10"/>
  <c r="BD297" i="10"/>
  <c r="BC297" i="10"/>
  <c r="BB297" i="10"/>
  <c r="BA297" i="10"/>
  <c r="AZ297" i="10"/>
  <c r="AY297" i="10"/>
  <c r="AX297" i="10"/>
  <c r="AU297" i="10"/>
  <c r="AT297" i="10"/>
  <c r="AS297" i="10"/>
  <c r="AR297" i="10"/>
  <c r="AQ297" i="10"/>
  <c r="AP297" i="10"/>
  <c r="AO297" i="10"/>
  <c r="AN297" i="10"/>
  <c r="AM297" i="10"/>
  <c r="AL297" i="10"/>
  <c r="BG296" i="10"/>
  <c r="BF296" i="10"/>
  <c r="BE296" i="10"/>
  <c r="BD296" i="10"/>
  <c r="BC296" i="10"/>
  <c r="BB296" i="10"/>
  <c r="BA296" i="10"/>
  <c r="AZ296" i="10"/>
  <c r="AY296" i="10"/>
  <c r="AX296" i="10"/>
  <c r="AT296" i="10"/>
  <c r="AS296" i="10"/>
  <c r="AR296" i="10"/>
  <c r="AQ296" i="10"/>
  <c r="AP296" i="10"/>
  <c r="AO296" i="10"/>
  <c r="AN296" i="10"/>
  <c r="AM296" i="10"/>
  <c r="AL296" i="10"/>
  <c r="AU296" i="10" s="1"/>
  <c r="BG295" i="10"/>
  <c r="BF295" i="10"/>
  <c r="BE295" i="10"/>
  <c r="BD295" i="10"/>
  <c r="BC295" i="10"/>
  <c r="BB295" i="10"/>
  <c r="BA295" i="10"/>
  <c r="AZ295" i="10"/>
  <c r="AY295" i="10"/>
  <c r="AX295" i="10"/>
  <c r="AT295" i="10"/>
  <c r="AS295" i="10"/>
  <c r="AR295" i="10"/>
  <c r="AQ295" i="10"/>
  <c r="AP295" i="10"/>
  <c r="AO295" i="10"/>
  <c r="AN295" i="10"/>
  <c r="AM295" i="10"/>
  <c r="AL295" i="10"/>
  <c r="AU295" i="10" s="1"/>
  <c r="BG294" i="10"/>
  <c r="BF294" i="10"/>
  <c r="BE294" i="10"/>
  <c r="BD294" i="10"/>
  <c r="BC294" i="10"/>
  <c r="BB294" i="10"/>
  <c r="BA294" i="10"/>
  <c r="AZ294" i="10"/>
  <c r="AY294" i="10"/>
  <c r="AX294" i="10"/>
  <c r="AT294" i="10"/>
  <c r="AS294" i="10"/>
  <c r="AR294" i="10"/>
  <c r="AQ294" i="10"/>
  <c r="AP294" i="10"/>
  <c r="AO294" i="10"/>
  <c r="AN294" i="10"/>
  <c r="AM294" i="10"/>
  <c r="AL294" i="10"/>
  <c r="AU294" i="10" s="1"/>
  <c r="BG293" i="10"/>
  <c r="BF293" i="10"/>
  <c r="BE293" i="10"/>
  <c r="BD293" i="10"/>
  <c r="BC293" i="10"/>
  <c r="BB293" i="10"/>
  <c r="BA293" i="10"/>
  <c r="AZ293" i="10"/>
  <c r="AY293" i="10"/>
  <c r="AX293" i="10"/>
  <c r="AT293" i="10"/>
  <c r="AS293" i="10"/>
  <c r="AR293" i="10"/>
  <c r="AQ293" i="10"/>
  <c r="AP293" i="10"/>
  <c r="AO293" i="10"/>
  <c r="AN293" i="10"/>
  <c r="AM293" i="10"/>
  <c r="AL293" i="10"/>
  <c r="AU293" i="10" s="1"/>
  <c r="BG292" i="10"/>
  <c r="BF292" i="10"/>
  <c r="BE292" i="10"/>
  <c r="BD292" i="10"/>
  <c r="BC292" i="10"/>
  <c r="BB292" i="10"/>
  <c r="BA292" i="10"/>
  <c r="AZ292" i="10"/>
  <c r="AY292" i="10"/>
  <c r="AX292" i="10"/>
  <c r="AT292" i="10"/>
  <c r="AS292" i="10"/>
  <c r="AR292" i="10"/>
  <c r="AQ292" i="10"/>
  <c r="AP292" i="10"/>
  <c r="AO292" i="10"/>
  <c r="AN292" i="10"/>
  <c r="AM292" i="10"/>
  <c r="AL292" i="10"/>
  <c r="AU292" i="10" s="1"/>
  <c r="BG291" i="10"/>
  <c r="BF291" i="10"/>
  <c r="BE291" i="10"/>
  <c r="BD291" i="10"/>
  <c r="BC291" i="10"/>
  <c r="BB291" i="10"/>
  <c r="BA291" i="10"/>
  <c r="AZ291" i="10"/>
  <c r="AY291" i="10"/>
  <c r="AX291" i="10"/>
  <c r="AU291" i="10"/>
  <c r="AT291" i="10"/>
  <c r="AS291" i="10"/>
  <c r="AR291" i="10"/>
  <c r="AQ291" i="10"/>
  <c r="AP291" i="10"/>
  <c r="AO291" i="10"/>
  <c r="AN291" i="10"/>
  <c r="AM291" i="10"/>
  <c r="AL291" i="10"/>
  <c r="BG290" i="10"/>
  <c r="BF290" i="10"/>
  <c r="BE290" i="10"/>
  <c r="BD290" i="10"/>
  <c r="BC290" i="10"/>
  <c r="BB290" i="10"/>
  <c r="BA290" i="10"/>
  <c r="AZ290" i="10"/>
  <c r="AY290" i="10"/>
  <c r="AX290" i="10"/>
  <c r="AT290" i="10"/>
  <c r="AS290" i="10"/>
  <c r="AR290" i="10"/>
  <c r="AQ290" i="10"/>
  <c r="AP290" i="10"/>
  <c r="AO290" i="10"/>
  <c r="AN290" i="10"/>
  <c r="AM290" i="10"/>
  <c r="AL290" i="10"/>
  <c r="AU290" i="10" s="1"/>
  <c r="BG289" i="10"/>
  <c r="BF289" i="10"/>
  <c r="BE289" i="10"/>
  <c r="BD289" i="10"/>
  <c r="BC289" i="10"/>
  <c r="BB289" i="10"/>
  <c r="BA289" i="10"/>
  <c r="AZ289" i="10"/>
  <c r="AY289" i="10"/>
  <c r="AX289" i="10"/>
  <c r="AT289" i="10"/>
  <c r="AS289" i="10"/>
  <c r="AR289" i="10"/>
  <c r="AQ289" i="10"/>
  <c r="AP289" i="10"/>
  <c r="AO289" i="10"/>
  <c r="AN289" i="10"/>
  <c r="AM289" i="10"/>
  <c r="AL289" i="10"/>
  <c r="AU289" i="10" s="1"/>
  <c r="BG288" i="10"/>
  <c r="BF288" i="10"/>
  <c r="BE288" i="10"/>
  <c r="BD288" i="10"/>
  <c r="BC288" i="10"/>
  <c r="BB288" i="10"/>
  <c r="BA288" i="10"/>
  <c r="AZ288" i="10"/>
  <c r="AY288" i="10"/>
  <c r="AX288" i="10"/>
  <c r="AT288" i="10"/>
  <c r="AS288" i="10"/>
  <c r="AR288" i="10"/>
  <c r="AQ288" i="10"/>
  <c r="AP288" i="10"/>
  <c r="AO288" i="10"/>
  <c r="AN288" i="10"/>
  <c r="AM288" i="10"/>
  <c r="AL288" i="10"/>
  <c r="AU288" i="10" s="1"/>
  <c r="BG287" i="10"/>
  <c r="BF287" i="10"/>
  <c r="BE287" i="10"/>
  <c r="BD287" i="10"/>
  <c r="BC287" i="10"/>
  <c r="BB287" i="10"/>
  <c r="BA287" i="10"/>
  <c r="AZ287" i="10"/>
  <c r="AY287" i="10"/>
  <c r="AX287" i="10"/>
  <c r="AT287" i="10"/>
  <c r="AS287" i="10"/>
  <c r="AR287" i="10"/>
  <c r="AQ287" i="10"/>
  <c r="AP287" i="10"/>
  <c r="AO287" i="10"/>
  <c r="AN287" i="10"/>
  <c r="AM287" i="10"/>
  <c r="AL287" i="10"/>
  <c r="AU287" i="10" s="1"/>
  <c r="BG286" i="10"/>
  <c r="BF286" i="10"/>
  <c r="BE286" i="10"/>
  <c r="BD286" i="10"/>
  <c r="BC286" i="10"/>
  <c r="BB286" i="10"/>
  <c r="BA286" i="10"/>
  <c r="AZ286" i="10"/>
  <c r="AY286" i="10"/>
  <c r="AX286" i="10"/>
  <c r="AT286" i="10"/>
  <c r="AS286" i="10"/>
  <c r="AR286" i="10"/>
  <c r="AQ286" i="10"/>
  <c r="AP286" i="10"/>
  <c r="AO286" i="10"/>
  <c r="AN286" i="10"/>
  <c r="AM286" i="10"/>
  <c r="AL286" i="10"/>
  <c r="AU286" i="10" s="1"/>
  <c r="BG285" i="10"/>
  <c r="BF285" i="10"/>
  <c r="BE285" i="10"/>
  <c r="BD285" i="10"/>
  <c r="BC285" i="10"/>
  <c r="BB285" i="10"/>
  <c r="BA285" i="10"/>
  <c r="AZ285" i="10"/>
  <c r="AY285" i="10"/>
  <c r="AX285" i="10"/>
  <c r="AU285" i="10"/>
  <c r="AT285" i="10"/>
  <c r="AS285" i="10"/>
  <c r="AR285" i="10"/>
  <c r="AQ285" i="10"/>
  <c r="AP285" i="10"/>
  <c r="AO285" i="10"/>
  <c r="AN285" i="10"/>
  <c r="AM285" i="10"/>
  <c r="AL285" i="10"/>
  <c r="BG284" i="10"/>
  <c r="BF284" i="10"/>
  <c r="BE284" i="10"/>
  <c r="BD284" i="10"/>
  <c r="BC284" i="10"/>
  <c r="BB284" i="10"/>
  <c r="BA284" i="10"/>
  <c r="AZ284" i="10"/>
  <c r="AY284" i="10"/>
  <c r="AX284" i="10"/>
  <c r="AT284" i="10"/>
  <c r="AS284" i="10"/>
  <c r="AR284" i="10"/>
  <c r="AQ284" i="10"/>
  <c r="AP284" i="10"/>
  <c r="AO284" i="10"/>
  <c r="AN284" i="10"/>
  <c r="AM284" i="10"/>
  <c r="AL284" i="10"/>
  <c r="AU284" i="10" s="1"/>
  <c r="BG283" i="10"/>
  <c r="BF283" i="10"/>
  <c r="BE283" i="10"/>
  <c r="BD283" i="10"/>
  <c r="BC283" i="10"/>
  <c r="BB283" i="10"/>
  <c r="BA283" i="10"/>
  <c r="AZ283" i="10"/>
  <c r="AY283" i="10"/>
  <c r="AX283" i="10"/>
  <c r="AT283" i="10"/>
  <c r="AS283" i="10"/>
  <c r="AR283" i="10"/>
  <c r="AQ283" i="10"/>
  <c r="AP283" i="10"/>
  <c r="AO283" i="10"/>
  <c r="AN283" i="10"/>
  <c r="AM283" i="10"/>
  <c r="AL283" i="10"/>
  <c r="AU283" i="10" s="1"/>
  <c r="BG282" i="10"/>
  <c r="BF282" i="10"/>
  <c r="BE282" i="10"/>
  <c r="BD282" i="10"/>
  <c r="BC282" i="10"/>
  <c r="BB282" i="10"/>
  <c r="BA282" i="10"/>
  <c r="AZ282" i="10"/>
  <c r="AY282" i="10"/>
  <c r="AX282" i="10"/>
  <c r="AT282" i="10"/>
  <c r="AS282" i="10"/>
  <c r="AR282" i="10"/>
  <c r="AQ282" i="10"/>
  <c r="AP282" i="10"/>
  <c r="AO282" i="10"/>
  <c r="AN282" i="10"/>
  <c r="AM282" i="10"/>
  <c r="AL282" i="10"/>
  <c r="AU282" i="10" s="1"/>
  <c r="BG281" i="10"/>
  <c r="BF281" i="10"/>
  <c r="BE281" i="10"/>
  <c r="BD281" i="10"/>
  <c r="BC281" i="10"/>
  <c r="BB281" i="10"/>
  <c r="BA281" i="10"/>
  <c r="AZ281" i="10"/>
  <c r="AY281" i="10"/>
  <c r="AX281" i="10"/>
  <c r="AT281" i="10"/>
  <c r="AS281" i="10"/>
  <c r="AR281" i="10"/>
  <c r="AQ281" i="10"/>
  <c r="AP281" i="10"/>
  <c r="AO281" i="10"/>
  <c r="AN281" i="10"/>
  <c r="AM281" i="10"/>
  <c r="AL281" i="10"/>
  <c r="AU281" i="10" s="1"/>
  <c r="BG280" i="10"/>
  <c r="BF280" i="10"/>
  <c r="BE280" i="10"/>
  <c r="BD280" i="10"/>
  <c r="BC280" i="10"/>
  <c r="BB280" i="10"/>
  <c r="BA280" i="10"/>
  <c r="AZ280" i="10"/>
  <c r="AY280" i="10"/>
  <c r="AX280" i="10"/>
  <c r="AT280" i="10"/>
  <c r="AS280" i="10"/>
  <c r="AR280" i="10"/>
  <c r="AQ280" i="10"/>
  <c r="AP280" i="10"/>
  <c r="AO280" i="10"/>
  <c r="AN280" i="10"/>
  <c r="AM280" i="10"/>
  <c r="AL280" i="10"/>
  <c r="AU280" i="10" s="1"/>
  <c r="BG279" i="10"/>
  <c r="BF279" i="10"/>
  <c r="BE279" i="10"/>
  <c r="BD279" i="10"/>
  <c r="BC279" i="10"/>
  <c r="BB279" i="10"/>
  <c r="BA279" i="10"/>
  <c r="AZ279" i="10"/>
  <c r="AY279" i="10"/>
  <c r="AX279" i="10"/>
  <c r="AU279" i="10"/>
  <c r="AT279" i="10"/>
  <c r="AS279" i="10"/>
  <c r="AR279" i="10"/>
  <c r="AQ279" i="10"/>
  <c r="AP279" i="10"/>
  <c r="AO279" i="10"/>
  <c r="AN279" i="10"/>
  <c r="AM279" i="10"/>
  <c r="AL279" i="10"/>
  <c r="BG278" i="10"/>
  <c r="BF278" i="10"/>
  <c r="BE278" i="10"/>
  <c r="BD278" i="10"/>
  <c r="BC278" i="10"/>
  <c r="BB278" i="10"/>
  <c r="BA278" i="10"/>
  <c r="AZ278" i="10"/>
  <c r="AY278" i="10"/>
  <c r="AX278" i="10"/>
  <c r="AT278" i="10"/>
  <c r="AS278" i="10"/>
  <c r="AR278" i="10"/>
  <c r="AQ278" i="10"/>
  <c r="AP278" i="10"/>
  <c r="AO278" i="10"/>
  <c r="AN278" i="10"/>
  <c r="AM278" i="10"/>
  <c r="AL278" i="10"/>
  <c r="AU278" i="10" s="1"/>
  <c r="BG277" i="10"/>
  <c r="BF277" i="10"/>
  <c r="BE277" i="10"/>
  <c r="BD277" i="10"/>
  <c r="BC277" i="10"/>
  <c r="BB277" i="10"/>
  <c r="BA277" i="10"/>
  <c r="AZ277" i="10"/>
  <c r="AY277" i="10"/>
  <c r="AX277" i="10"/>
  <c r="AT277" i="10"/>
  <c r="AS277" i="10"/>
  <c r="AR277" i="10"/>
  <c r="AQ277" i="10"/>
  <c r="AP277" i="10"/>
  <c r="AO277" i="10"/>
  <c r="AN277" i="10"/>
  <c r="AM277" i="10"/>
  <c r="AL277" i="10"/>
  <c r="AU277" i="10" s="1"/>
  <c r="BG276" i="10"/>
  <c r="BF276" i="10"/>
  <c r="BE276" i="10"/>
  <c r="BD276" i="10"/>
  <c r="BC276" i="10"/>
  <c r="BB276" i="10"/>
  <c r="BA276" i="10"/>
  <c r="AZ276" i="10"/>
  <c r="AY276" i="10"/>
  <c r="AX276" i="10"/>
  <c r="AT276" i="10"/>
  <c r="AS276" i="10"/>
  <c r="AR276" i="10"/>
  <c r="AQ276" i="10"/>
  <c r="AP276" i="10"/>
  <c r="AO276" i="10"/>
  <c r="AN276" i="10"/>
  <c r="AM276" i="10"/>
  <c r="AL276" i="10"/>
  <c r="AU276" i="10" s="1"/>
  <c r="BG275" i="10"/>
  <c r="BF275" i="10"/>
  <c r="BE275" i="10"/>
  <c r="BD275" i="10"/>
  <c r="BC275" i="10"/>
  <c r="BB275" i="10"/>
  <c r="BA275" i="10"/>
  <c r="AZ275" i="10"/>
  <c r="AY275" i="10"/>
  <c r="AX275" i="10"/>
  <c r="AT275" i="10"/>
  <c r="AS275" i="10"/>
  <c r="AR275" i="10"/>
  <c r="AQ275" i="10"/>
  <c r="AP275" i="10"/>
  <c r="AO275" i="10"/>
  <c r="AN275" i="10"/>
  <c r="AM275" i="10"/>
  <c r="AL275" i="10"/>
  <c r="AU275" i="10" s="1"/>
  <c r="BG274" i="10"/>
  <c r="BF274" i="10"/>
  <c r="BE274" i="10"/>
  <c r="BD274" i="10"/>
  <c r="BC274" i="10"/>
  <c r="BB274" i="10"/>
  <c r="BA274" i="10"/>
  <c r="AZ274" i="10"/>
  <c r="AY274" i="10"/>
  <c r="AX274" i="10"/>
  <c r="AT274" i="10"/>
  <c r="AS274" i="10"/>
  <c r="AR274" i="10"/>
  <c r="AQ274" i="10"/>
  <c r="AP274" i="10"/>
  <c r="AO274" i="10"/>
  <c r="AN274" i="10"/>
  <c r="AM274" i="10"/>
  <c r="AL274" i="10"/>
  <c r="AU274" i="10" s="1"/>
  <c r="BG273" i="10"/>
  <c r="BF273" i="10"/>
  <c r="BE273" i="10"/>
  <c r="BD273" i="10"/>
  <c r="BC273" i="10"/>
  <c r="BB273" i="10"/>
  <c r="BA273" i="10"/>
  <c r="AZ273" i="10"/>
  <c r="AY273" i="10"/>
  <c r="AX273" i="10"/>
  <c r="AU273" i="10"/>
  <c r="AT273" i="10"/>
  <c r="AS273" i="10"/>
  <c r="AR273" i="10"/>
  <c r="AQ273" i="10"/>
  <c r="AP273" i="10"/>
  <c r="AO273" i="10"/>
  <c r="AN273" i="10"/>
  <c r="AM273" i="10"/>
  <c r="AL273" i="10"/>
  <c r="BG272" i="10"/>
  <c r="BF272" i="10"/>
  <c r="BE272" i="10"/>
  <c r="BD272" i="10"/>
  <c r="BC272" i="10"/>
  <c r="BB272" i="10"/>
  <c r="BA272" i="10"/>
  <c r="AZ272" i="10"/>
  <c r="AY272" i="10"/>
  <c r="AX272" i="10"/>
  <c r="AT272" i="10"/>
  <c r="AS272" i="10"/>
  <c r="AR272" i="10"/>
  <c r="AQ272" i="10"/>
  <c r="AP272" i="10"/>
  <c r="AO272" i="10"/>
  <c r="AN272" i="10"/>
  <c r="AM272" i="10"/>
  <c r="AL272" i="10"/>
  <c r="AU272" i="10" s="1"/>
  <c r="BG271" i="10"/>
  <c r="BF271" i="10"/>
  <c r="BE271" i="10"/>
  <c r="BD271" i="10"/>
  <c r="BC271" i="10"/>
  <c r="BB271" i="10"/>
  <c r="BA271" i="10"/>
  <c r="AZ271" i="10"/>
  <c r="AY271" i="10"/>
  <c r="AX271" i="10"/>
  <c r="AT271" i="10"/>
  <c r="AS271" i="10"/>
  <c r="AR271" i="10"/>
  <c r="AQ271" i="10"/>
  <c r="AP271" i="10"/>
  <c r="AO271" i="10"/>
  <c r="AN271" i="10"/>
  <c r="AM271" i="10"/>
  <c r="AL271" i="10"/>
  <c r="AU271" i="10" s="1"/>
  <c r="BG270" i="10"/>
  <c r="BF270" i="10"/>
  <c r="BE270" i="10"/>
  <c r="BD270" i="10"/>
  <c r="BC270" i="10"/>
  <c r="BB270" i="10"/>
  <c r="BA270" i="10"/>
  <c r="AZ270" i="10"/>
  <c r="AY270" i="10"/>
  <c r="AX270" i="10"/>
  <c r="AT270" i="10"/>
  <c r="AS270" i="10"/>
  <c r="AR270" i="10"/>
  <c r="AQ270" i="10"/>
  <c r="AP270" i="10"/>
  <c r="AO270" i="10"/>
  <c r="AN270" i="10"/>
  <c r="AM270" i="10"/>
  <c r="AL270" i="10"/>
  <c r="AU270" i="10" s="1"/>
  <c r="BG269" i="10"/>
  <c r="BF269" i="10"/>
  <c r="BE269" i="10"/>
  <c r="BD269" i="10"/>
  <c r="BC269" i="10"/>
  <c r="BB269" i="10"/>
  <c r="BA269" i="10"/>
  <c r="AZ269" i="10"/>
  <c r="AY269" i="10"/>
  <c r="AX269" i="10"/>
  <c r="AT269" i="10"/>
  <c r="AS269" i="10"/>
  <c r="AR269" i="10"/>
  <c r="AQ269" i="10"/>
  <c r="AP269" i="10"/>
  <c r="AO269" i="10"/>
  <c r="AN269" i="10"/>
  <c r="AM269" i="10"/>
  <c r="AL269" i="10"/>
  <c r="AU269" i="10" s="1"/>
  <c r="BG268" i="10"/>
  <c r="BF268" i="10"/>
  <c r="BE268" i="10"/>
  <c r="BD268" i="10"/>
  <c r="BC268" i="10"/>
  <c r="BB268" i="10"/>
  <c r="BA268" i="10"/>
  <c r="AZ268" i="10"/>
  <c r="AY268" i="10"/>
  <c r="AX268" i="10"/>
  <c r="AT268" i="10"/>
  <c r="AS268" i="10"/>
  <c r="AR268" i="10"/>
  <c r="AQ268" i="10"/>
  <c r="AP268" i="10"/>
  <c r="AO268" i="10"/>
  <c r="AN268" i="10"/>
  <c r="AM268" i="10"/>
  <c r="AL268" i="10"/>
  <c r="AU268" i="10" s="1"/>
  <c r="BG267" i="10"/>
  <c r="BF267" i="10"/>
  <c r="BE267" i="10"/>
  <c r="BD267" i="10"/>
  <c r="BC267" i="10"/>
  <c r="BB267" i="10"/>
  <c r="BA267" i="10"/>
  <c r="AZ267" i="10"/>
  <c r="AY267" i="10"/>
  <c r="AX267" i="10"/>
  <c r="AU267" i="10"/>
  <c r="AT267" i="10"/>
  <c r="AS267" i="10"/>
  <c r="AR267" i="10"/>
  <c r="AQ267" i="10"/>
  <c r="AP267" i="10"/>
  <c r="AO267" i="10"/>
  <c r="AN267" i="10"/>
  <c r="AM267" i="10"/>
  <c r="AL267" i="10"/>
  <c r="BG266" i="10"/>
  <c r="BF266" i="10"/>
  <c r="BE266" i="10"/>
  <c r="BD266" i="10"/>
  <c r="BC266" i="10"/>
  <c r="BB266" i="10"/>
  <c r="BA266" i="10"/>
  <c r="AZ266" i="10"/>
  <c r="AY266" i="10"/>
  <c r="AX266" i="10"/>
  <c r="AT266" i="10"/>
  <c r="AS266" i="10"/>
  <c r="AR266" i="10"/>
  <c r="AQ266" i="10"/>
  <c r="AP266" i="10"/>
  <c r="AO266" i="10"/>
  <c r="AN266" i="10"/>
  <c r="AM266" i="10"/>
  <c r="AL266" i="10"/>
  <c r="AU266" i="10" s="1"/>
  <c r="BG265" i="10"/>
  <c r="BF265" i="10"/>
  <c r="BE265" i="10"/>
  <c r="BD265" i="10"/>
  <c r="BC265" i="10"/>
  <c r="BB265" i="10"/>
  <c r="BA265" i="10"/>
  <c r="AZ265" i="10"/>
  <c r="AY265" i="10"/>
  <c r="AX265" i="10"/>
  <c r="AT265" i="10"/>
  <c r="AS265" i="10"/>
  <c r="AR265" i="10"/>
  <c r="AQ265" i="10"/>
  <c r="AP265" i="10"/>
  <c r="AO265" i="10"/>
  <c r="AN265" i="10"/>
  <c r="AM265" i="10"/>
  <c r="AL265" i="10"/>
  <c r="AU265" i="10" s="1"/>
  <c r="BG264" i="10"/>
  <c r="BF264" i="10"/>
  <c r="BE264" i="10"/>
  <c r="BD264" i="10"/>
  <c r="BC264" i="10"/>
  <c r="BB264" i="10"/>
  <c r="BA264" i="10"/>
  <c r="AZ264" i="10"/>
  <c r="AY264" i="10"/>
  <c r="AX264" i="10"/>
  <c r="AT264" i="10"/>
  <c r="AS264" i="10"/>
  <c r="AR264" i="10"/>
  <c r="AQ264" i="10"/>
  <c r="AP264" i="10"/>
  <c r="AO264" i="10"/>
  <c r="AN264" i="10"/>
  <c r="AM264" i="10"/>
  <c r="AL264" i="10"/>
  <c r="AU264" i="10" s="1"/>
  <c r="BG263" i="10"/>
  <c r="BF263" i="10"/>
  <c r="BE263" i="10"/>
  <c r="BD263" i="10"/>
  <c r="BC263" i="10"/>
  <c r="BB263" i="10"/>
  <c r="BA263" i="10"/>
  <c r="AZ263" i="10"/>
  <c r="AY263" i="10"/>
  <c r="AX263" i="10"/>
  <c r="AT263" i="10"/>
  <c r="AS263" i="10"/>
  <c r="AR263" i="10"/>
  <c r="AQ263" i="10"/>
  <c r="AP263" i="10"/>
  <c r="AO263" i="10"/>
  <c r="AN263" i="10"/>
  <c r="AM263" i="10"/>
  <c r="AL263" i="10"/>
  <c r="AU263" i="10" s="1"/>
  <c r="BG262" i="10"/>
  <c r="BF262" i="10"/>
  <c r="BE262" i="10"/>
  <c r="BD262" i="10"/>
  <c r="BC262" i="10"/>
  <c r="BB262" i="10"/>
  <c r="BA262" i="10"/>
  <c r="AZ262" i="10"/>
  <c r="AY262" i="10"/>
  <c r="AX262" i="10"/>
  <c r="AT262" i="10"/>
  <c r="AS262" i="10"/>
  <c r="AR262" i="10"/>
  <c r="AQ262" i="10"/>
  <c r="AP262" i="10"/>
  <c r="AO262" i="10"/>
  <c r="AN262" i="10"/>
  <c r="AM262" i="10"/>
  <c r="AL262" i="10"/>
  <c r="AU262" i="10" s="1"/>
  <c r="BG261" i="10"/>
  <c r="BF261" i="10"/>
  <c r="BE261" i="10"/>
  <c r="BD261" i="10"/>
  <c r="BC261" i="10"/>
  <c r="BB261" i="10"/>
  <c r="BA261" i="10"/>
  <c r="AZ261" i="10"/>
  <c r="AY261" i="10"/>
  <c r="AX261" i="10"/>
  <c r="AU261" i="10"/>
  <c r="AT261" i="10"/>
  <c r="AS261" i="10"/>
  <c r="AR261" i="10"/>
  <c r="AQ261" i="10"/>
  <c r="AP261" i="10"/>
  <c r="AO261" i="10"/>
  <c r="AN261" i="10"/>
  <c r="AM261" i="10"/>
  <c r="AL261" i="10"/>
  <c r="BG260" i="10"/>
  <c r="BF260" i="10"/>
  <c r="BE260" i="10"/>
  <c r="BD260" i="10"/>
  <c r="BC260" i="10"/>
  <c r="BB260" i="10"/>
  <c r="BA260" i="10"/>
  <c r="AZ260" i="10"/>
  <c r="AY260" i="10"/>
  <c r="AX260" i="10"/>
  <c r="AT260" i="10"/>
  <c r="AS260" i="10"/>
  <c r="AR260" i="10"/>
  <c r="AQ260" i="10"/>
  <c r="AP260" i="10"/>
  <c r="AO260" i="10"/>
  <c r="AN260" i="10"/>
  <c r="AM260" i="10"/>
  <c r="AL260" i="10"/>
  <c r="AU260" i="10" s="1"/>
  <c r="BG259" i="10"/>
  <c r="BF259" i="10"/>
  <c r="BE259" i="10"/>
  <c r="BD259" i="10"/>
  <c r="BC259" i="10"/>
  <c r="BB259" i="10"/>
  <c r="BA259" i="10"/>
  <c r="AZ259" i="10"/>
  <c r="AY259" i="10"/>
  <c r="AX259" i="10"/>
  <c r="AT259" i="10"/>
  <c r="AS259" i="10"/>
  <c r="AR259" i="10"/>
  <c r="AQ259" i="10"/>
  <c r="AP259" i="10"/>
  <c r="AO259" i="10"/>
  <c r="AN259" i="10"/>
  <c r="AM259" i="10"/>
  <c r="AL259" i="10"/>
  <c r="AU259" i="10" s="1"/>
  <c r="BG258" i="10"/>
  <c r="BF258" i="10"/>
  <c r="BE258" i="10"/>
  <c r="BD258" i="10"/>
  <c r="BC258" i="10"/>
  <c r="BB258" i="10"/>
  <c r="BA258" i="10"/>
  <c r="AZ258" i="10"/>
  <c r="AY258" i="10"/>
  <c r="AX258" i="10"/>
  <c r="AT258" i="10"/>
  <c r="AS258" i="10"/>
  <c r="AR258" i="10"/>
  <c r="AQ258" i="10"/>
  <c r="AP258" i="10"/>
  <c r="AO258" i="10"/>
  <c r="AN258" i="10"/>
  <c r="AM258" i="10"/>
  <c r="AL258" i="10"/>
  <c r="AU258" i="10" s="1"/>
  <c r="BG257" i="10"/>
  <c r="BF257" i="10"/>
  <c r="BE257" i="10"/>
  <c r="BD257" i="10"/>
  <c r="BC257" i="10"/>
  <c r="BB257" i="10"/>
  <c r="BA257" i="10"/>
  <c r="AZ257" i="10"/>
  <c r="AY257" i="10"/>
  <c r="AX257" i="10"/>
  <c r="AT257" i="10"/>
  <c r="AS257" i="10"/>
  <c r="AR257" i="10"/>
  <c r="AQ257" i="10"/>
  <c r="AP257" i="10"/>
  <c r="AO257" i="10"/>
  <c r="AN257" i="10"/>
  <c r="AM257" i="10"/>
  <c r="AL257" i="10"/>
  <c r="AU257" i="10" s="1"/>
  <c r="BG256" i="10"/>
  <c r="BF256" i="10"/>
  <c r="BE256" i="10"/>
  <c r="BD256" i="10"/>
  <c r="BC256" i="10"/>
  <c r="BB256" i="10"/>
  <c r="BA256" i="10"/>
  <c r="AZ256" i="10"/>
  <c r="AY256" i="10"/>
  <c r="AX256" i="10"/>
  <c r="AT256" i="10"/>
  <c r="AS256" i="10"/>
  <c r="AR256" i="10"/>
  <c r="AQ256" i="10"/>
  <c r="AP256" i="10"/>
  <c r="AO256" i="10"/>
  <c r="AN256" i="10"/>
  <c r="AM256" i="10"/>
  <c r="AL256" i="10"/>
  <c r="AU256" i="10" s="1"/>
  <c r="BG255" i="10"/>
  <c r="BF255" i="10"/>
  <c r="BE255" i="10"/>
  <c r="BD255" i="10"/>
  <c r="BC255" i="10"/>
  <c r="BB255" i="10"/>
  <c r="BA255" i="10"/>
  <c r="AZ255" i="10"/>
  <c r="AY255" i="10"/>
  <c r="AX255" i="10"/>
  <c r="AU255" i="10"/>
  <c r="AT255" i="10"/>
  <c r="AS255" i="10"/>
  <c r="AR255" i="10"/>
  <c r="AQ255" i="10"/>
  <c r="AP255" i="10"/>
  <c r="AO255" i="10"/>
  <c r="AN255" i="10"/>
  <c r="AM255" i="10"/>
  <c r="AL255" i="10"/>
  <c r="BG254" i="10"/>
  <c r="BF254" i="10"/>
  <c r="BE254" i="10"/>
  <c r="BD254" i="10"/>
  <c r="BC254" i="10"/>
  <c r="BB254" i="10"/>
  <c r="BA254" i="10"/>
  <c r="AZ254" i="10"/>
  <c r="AY254" i="10"/>
  <c r="AX254" i="10"/>
  <c r="AT254" i="10"/>
  <c r="AS254" i="10"/>
  <c r="AR254" i="10"/>
  <c r="AQ254" i="10"/>
  <c r="AP254" i="10"/>
  <c r="AO254" i="10"/>
  <c r="AN254" i="10"/>
  <c r="AM254" i="10"/>
  <c r="AL254" i="10"/>
  <c r="AU254" i="10" s="1"/>
  <c r="BG253" i="10"/>
  <c r="BF253" i="10"/>
  <c r="BE253" i="10"/>
  <c r="BD253" i="10"/>
  <c r="BC253" i="10"/>
  <c r="BB253" i="10"/>
  <c r="BA253" i="10"/>
  <c r="AZ253" i="10"/>
  <c r="AY253" i="10"/>
  <c r="AX253" i="10"/>
  <c r="AT253" i="10"/>
  <c r="AS253" i="10"/>
  <c r="AR253" i="10"/>
  <c r="AQ253" i="10"/>
  <c r="AP253" i="10"/>
  <c r="AO253" i="10"/>
  <c r="AN253" i="10"/>
  <c r="AM253" i="10"/>
  <c r="AL253" i="10"/>
  <c r="AU253" i="10" s="1"/>
  <c r="BG252" i="10"/>
  <c r="BF252" i="10"/>
  <c r="BE252" i="10"/>
  <c r="BD252" i="10"/>
  <c r="BC252" i="10"/>
  <c r="BB252" i="10"/>
  <c r="BA252" i="10"/>
  <c r="AZ252" i="10"/>
  <c r="AY252" i="10"/>
  <c r="AX252" i="10"/>
  <c r="AT252" i="10"/>
  <c r="AS252" i="10"/>
  <c r="AR252" i="10"/>
  <c r="AQ252" i="10"/>
  <c r="AP252" i="10"/>
  <c r="AO252" i="10"/>
  <c r="AN252" i="10"/>
  <c r="AM252" i="10"/>
  <c r="AL252" i="10"/>
  <c r="AU252" i="10" s="1"/>
  <c r="BG251" i="10"/>
  <c r="BF251" i="10"/>
  <c r="BE251" i="10"/>
  <c r="BD251" i="10"/>
  <c r="BC251" i="10"/>
  <c r="BB251" i="10"/>
  <c r="BA251" i="10"/>
  <c r="AZ251" i="10"/>
  <c r="AY251" i="10"/>
  <c r="AX251" i="10"/>
  <c r="AT251" i="10"/>
  <c r="AS251" i="10"/>
  <c r="AR251" i="10"/>
  <c r="AQ251" i="10"/>
  <c r="AP251" i="10"/>
  <c r="AO251" i="10"/>
  <c r="AN251" i="10"/>
  <c r="AM251" i="10"/>
  <c r="AL251" i="10"/>
  <c r="AU251" i="10" s="1"/>
  <c r="BG250" i="10"/>
  <c r="BF250" i="10"/>
  <c r="BE250" i="10"/>
  <c r="BD250" i="10"/>
  <c r="BC250" i="10"/>
  <c r="BB250" i="10"/>
  <c r="BA250" i="10"/>
  <c r="AZ250" i="10"/>
  <c r="AY250" i="10"/>
  <c r="AX250" i="10"/>
  <c r="AT250" i="10"/>
  <c r="AS250" i="10"/>
  <c r="AR250" i="10"/>
  <c r="AQ250" i="10"/>
  <c r="AP250" i="10"/>
  <c r="AO250" i="10"/>
  <c r="AN250" i="10"/>
  <c r="AM250" i="10"/>
  <c r="AL250" i="10"/>
  <c r="AU250" i="10" s="1"/>
  <c r="BG249" i="10"/>
  <c r="BF249" i="10"/>
  <c r="BE249" i="10"/>
  <c r="BD249" i="10"/>
  <c r="BC249" i="10"/>
  <c r="BB249" i="10"/>
  <c r="BA249" i="10"/>
  <c r="AZ249" i="10"/>
  <c r="AY249" i="10"/>
  <c r="AX249" i="10"/>
  <c r="AU249" i="10"/>
  <c r="AT249" i="10"/>
  <c r="AS249" i="10"/>
  <c r="AR249" i="10"/>
  <c r="AQ249" i="10"/>
  <c r="AP249" i="10"/>
  <c r="AO249" i="10"/>
  <c r="AN249" i="10"/>
  <c r="AM249" i="10"/>
  <c r="AL249" i="10"/>
  <c r="BG248" i="10"/>
  <c r="BF248" i="10"/>
  <c r="BE248" i="10"/>
  <c r="BD248" i="10"/>
  <c r="BC248" i="10"/>
  <c r="BB248" i="10"/>
  <c r="BA248" i="10"/>
  <c r="AZ248" i="10"/>
  <c r="AY248" i="10"/>
  <c r="AX248" i="10"/>
  <c r="AT248" i="10"/>
  <c r="AS248" i="10"/>
  <c r="AR248" i="10"/>
  <c r="AQ248" i="10"/>
  <c r="AP248" i="10"/>
  <c r="AO248" i="10"/>
  <c r="AN248" i="10"/>
  <c r="AM248" i="10"/>
  <c r="AL248" i="10"/>
  <c r="AU248" i="10" s="1"/>
  <c r="BG247" i="10"/>
  <c r="BF247" i="10"/>
  <c r="BE247" i="10"/>
  <c r="BD247" i="10"/>
  <c r="BC247" i="10"/>
  <c r="BB247" i="10"/>
  <c r="BA247" i="10"/>
  <c r="AZ247" i="10"/>
  <c r="AY247" i="10"/>
  <c r="AX247" i="10"/>
  <c r="AT247" i="10"/>
  <c r="AS247" i="10"/>
  <c r="AR247" i="10"/>
  <c r="AQ247" i="10"/>
  <c r="AP247" i="10"/>
  <c r="AO247" i="10"/>
  <c r="AN247" i="10"/>
  <c r="AM247" i="10"/>
  <c r="AL247" i="10"/>
  <c r="AU247" i="10" s="1"/>
  <c r="BG246" i="10"/>
  <c r="BF246" i="10"/>
  <c r="BE246" i="10"/>
  <c r="BD246" i="10"/>
  <c r="BC246" i="10"/>
  <c r="BB246" i="10"/>
  <c r="BA246" i="10"/>
  <c r="AZ246" i="10"/>
  <c r="AY246" i="10"/>
  <c r="AX246" i="10"/>
  <c r="AT246" i="10"/>
  <c r="AS246" i="10"/>
  <c r="AR246" i="10"/>
  <c r="AQ246" i="10"/>
  <c r="AP246" i="10"/>
  <c r="AO246" i="10"/>
  <c r="AN246" i="10"/>
  <c r="AM246" i="10"/>
  <c r="AL246" i="10"/>
  <c r="AU246" i="10" s="1"/>
  <c r="BG245" i="10"/>
  <c r="BF245" i="10"/>
  <c r="BE245" i="10"/>
  <c r="BD245" i="10"/>
  <c r="BC245" i="10"/>
  <c r="BB245" i="10"/>
  <c r="BA245" i="10"/>
  <c r="AZ245" i="10"/>
  <c r="AY245" i="10"/>
  <c r="AX245" i="10"/>
  <c r="AT245" i="10"/>
  <c r="AS245" i="10"/>
  <c r="AR245" i="10"/>
  <c r="AQ245" i="10"/>
  <c r="AP245" i="10"/>
  <c r="AO245" i="10"/>
  <c r="AN245" i="10"/>
  <c r="AM245" i="10"/>
  <c r="AL245" i="10"/>
  <c r="AU245" i="10" s="1"/>
  <c r="BG244" i="10"/>
  <c r="BF244" i="10"/>
  <c r="BE244" i="10"/>
  <c r="BD244" i="10"/>
  <c r="BC244" i="10"/>
  <c r="BB244" i="10"/>
  <c r="BA244" i="10"/>
  <c r="AZ244" i="10"/>
  <c r="AY244" i="10"/>
  <c r="AX244" i="10"/>
  <c r="AT244" i="10"/>
  <c r="AS244" i="10"/>
  <c r="AR244" i="10"/>
  <c r="AQ244" i="10"/>
  <c r="AP244" i="10"/>
  <c r="AO244" i="10"/>
  <c r="AN244" i="10"/>
  <c r="AM244" i="10"/>
  <c r="AL244" i="10"/>
  <c r="AU244" i="10" s="1"/>
  <c r="BG243" i="10"/>
  <c r="BF243" i="10"/>
  <c r="BE243" i="10"/>
  <c r="BD243" i="10"/>
  <c r="BC243" i="10"/>
  <c r="BB243" i="10"/>
  <c r="BA243" i="10"/>
  <c r="AZ243" i="10"/>
  <c r="AY243" i="10"/>
  <c r="AX243" i="10"/>
  <c r="AU243" i="10"/>
  <c r="AT243" i="10"/>
  <c r="AS243" i="10"/>
  <c r="AR243" i="10"/>
  <c r="AQ243" i="10"/>
  <c r="AP243" i="10"/>
  <c r="AO243" i="10"/>
  <c r="AN243" i="10"/>
  <c r="AM243" i="10"/>
  <c r="AL243" i="10"/>
  <c r="BG242" i="10"/>
  <c r="BF242" i="10"/>
  <c r="BE242" i="10"/>
  <c r="BD242" i="10"/>
  <c r="BC242" i="10"/>
  <c r="BB242" i="10"/>
  <c r="BA242" i="10"/>
  <c r="AZ242" i="10"/>
  <c r="AY242" i="10"/>
  <c r="AX242" i="10"/>
  <c r="AT242" i="10"/>
  <c r="AS242" i="10"/>
  <c r="AR242" i="10"/>
  <c r="AQ242" i="10"/>
  <c r="AP242" i="10"/>
  <c r="AO242" i="10"/>
  <c r="AN242" i="10"/>
  <c r="AM242" i="10"/>
  <c r="AL242" i="10"/>
  <c r="AU242" i="10" s="1"/>
  <c r="BG241" i="10"/>
  <c r="BF241" i="10"/>
  <c r="BE241" i="10"/>
  <c r="BD241" i="10"/>
  <c r="BC241" i="10"/>
  <c r="BB241" i="10"/>
  <c r="BA241" i="10"/>
  <c r="AZ241" i="10"/>
  <c r="AY241" i="10"/>
  <c r="AX241" i="10"/>
  <c r="AT241" i="10"/>
  <c r="AS241" i="10"/>
  <c r="AR241" i="10"/>
  <c r="AQ241" i="10"/>
  <c r="AP241" i="10"/>
  <c r="AO241" i="10"/>
  <c r="AN241" i="10"/>
  <c r="AM241" i="10"/>
  <c r="AL241" i="10"/>
  <c r="AU241" i="10" s="1"/>
  <c r="BG240" i="10"/>
  <c r="BF240" i="10"/>
  <c r="BE240" i="10"/>
  <c r="BD240" i="10"/>
  <c r="BC240" i="10"/>
  <c r="BB240" i="10"/>
  <c r="BA240" i="10"/>
  <c r="AZ240" i="10"/>
  <c r="AY240" i="10"/>
  <c r="AX240" i="10"/>
  <c r="AT240" i="10"/>
  <c r="AS240" i="10"/>
  <c r="AR240" i="10"/>
  <c r="AQ240" i="10"/>
  <c r="AP240" i="10"/>
  <c r="AO240" i="10"/>
  <c r="AN240" i="10"/>
  <c r="AM240" i="10"/>
  <c r="AL240" i="10"/>
  <c r="AU240" i="10" s="1"/>
  <c r="BG239" i="10"/>
  <c r="BF239" i="10"/>
  <c r="BE239" i="10"/>
  <c r="BD239" i="10"/>
  <c r="BC239" i="10"/>
  <c r="BB239" i="10"/>
  <c r="BA239" i="10"/>
  <c r="AZ239" i="10"/>
  <c r="AY239" i="10"/>
  <c r="AX239" i="10"/>
  <c r="AT239" i="10"/>
  <c r="AS239" i="10"/>
  <c r="AR239" i="10"/>
  <c r="AQ239" i="10"/>
  <c r="AP239" i="10"/>
  <c r="AO239" i="10"/>
  <c r="AN239" i="10"/>
  <c r="AM239" i="10"/>
  <c r="AL239" i="10"/>
  <c r="AU239" i="10" s="1"/>
  <c r="BG238" i="10"/>
  <c r="BF238" i="10"/>
  <c r="BE238" i="10"/>
  <c r="BD238" i="10"/>
  <c r="BC238" i="10"/>
  <c r="BB238" i="10"/>
  <c r="BA238" i="10"/>
  <c r="AZ238" i="10"/>
  <c r="AY238" i="10"/>
  <c r="AX238" i="10"/>
  <c r="AT238" i="10"/>
  <c r="AS238" i="10"/>
  <c r="AR238" i="10"/>
  <c r="AQ238" i="10"/>
  <c r="AP238" i="10"/>
  <c r="AO238" i="10"/>
  <c r="AN238" i="10"/>
  <c r="AM238" i="10"/>
  <c r="AL238" i="10"/>
  <c r="AU238" i="10" s="1"/>
  <c r="BG237" i="10"/>
  <c r="BF237" i="10"/>
  <c r="BE237" i="10"/>
  <c r="BD237" i="10"/>
  <c r="BC237" i="10"/>
  <c r="BB237" i="10"/>
  <c r="BA237" i="10"/>
  <c r="AZ237" i="10"/>
  <c r="AY237" i="10"/>
  <c r="AX237" i="10"/>
  <c r="AU237" i="10"/>
  <c r="AT237" i="10"/>
  <c r="AS237" i="10"/>
  <c r="AR237" i="10"/>
  <c r="AQ237" i="10"/>
  <c r="AP237" i="10"/>
  <c r="AO237" i="10"/>
  <c r="AN237" i="10"/>
  <c r="AM237" i="10"/>
  <c r="AL237" i="10"/>
  <c r="BG236" i="10"/>
  <c r="BF236" i="10"/>
  <c r="BE236" i="10"/>
  <c r="BD236" i="10"/>
  <c r="BC236" i="10"/>
  <c r="BB236" i="10"/>
  <c r="BA236" i="10"/>
  <c r="AZ236" i="10"/>
  <c r="AY236" i="10"/>
  <c r="AX236" i="10"/>
  <c r="AT236" i="10"/>
  <c r="AS236" i="10"/>
  <c r="AR236" i="10"/>
  <c r="AQ236" i="10"/>
  <c r="AP236" i="10"/>
  <c r="AO236" i="10"/>
  <c r="AN236" i="10"/>
  <c r="AM236" i="10"/>
  <c r="AL236" i="10"/>
  <c r="AU236" i="10" s="1"/>
  <c r="BG235" i="10"/>
  <c r="BF235" i="10"/>
  <c r="BE235" i="10"/>
  <c r="BD235" i="10"/>
  <c r="BC235" i="10"/>
  <c r="BB235" i="10"/>
  <c r="BA235" i="10"/>
  <c r="AZ235" i="10"/>
  <c r="AY235" i="10"/>
  <c r="AX235" i="10"/>
  <c r="AT235" i="10"/>
  <c r="AS235" i="10"/>
  <c r="AR235" i="10"/>
  <c r="AQ235" i="10"/>
  <c r="AP235" i="10"/>
  <c r="AO235" i="10"/>
  <c r="AN235" i="10"/>
  <c r="AM235" i="10"/>
  <c r="AL235" i="10"/>
  <c r="AU235" i="10" s="1"/>
  <c r="BG234" i="10"/>
  <c r="BF234" i="10"/>
  <c r="BE234" i="10"/>
  <c r="BD234" i="10"/>
  <c r="BC234" i="10"/>
  <c r="BB234" i="10"/>
  <c r="BA234" i="10"/>
  <c r="AZ234" i="10"/>
  <c r="AY234" i="10"/>
  <c r="AX234" i="10"/>
  <c r="AT234" i="10"/>
  <c r="AS234" i="10"/>
  <c r="AR234" i="10"/>
  <c r="AQ234" i="10"/>
  <c r="AP234" i="10"/>
  <c r="AO234" i="10"/>
  <c r="AN234" i="10"/>
  <c r="AM234" i="10"/>
  <c r="AL234" i="10"/>
  <c r="AU234" i="10" s="1"/>
  <c r="BG233" i="10"/>
  <c r="BF233" i="10"/>
  <c r="BE233" i="10"/>
  <c r="BD233" i="10"/>
  <c r="BC233" i="10"/>
  <c r="BB233" i="10"/>
  <c r="BA233" i="10"/>
  <c r="AZ233" i="10"/>
  <c r="AY233" i="10"/>
  <c r="AX233" i="10"/>
  <c r="AT233" i="10"/>
  <c r="AS233" i="10"/>
  <c r="AR233" i="10"/>
  <c r="AQ233" i="10"/>
  <c r="AP233" i="10"/>
  <c r="AO233" i="10"/>
  <c r="AN233" i="10"/>
  <c r="AM233" i="10"/>
  <c r="AL233" i="10"/>
  <c r="AU233" i="10" s="1"/>
  <c r="BG232" i="10"/>
  <c r="BF232" i="10"/>
  <c r="BE232" i="10"/>
  <c r="BD232" i="10"/>
  <c r="BC232" i="10"/>
  <c r="BB232" i="10"/>
  <c r="BA232" i="10"/>
  <c r="AZ232" i="10"/>
  <c r="AY232" i="10"/>
  <c r="AX232" i="10"/>
  <c r="AT232" i="10"/>
  <c r="AS232" i="10"/>
  <c r="AR232" i="10"/>
  <c r="AQ232" i="10"/>
  <c r="AP232" i="10"/>
  <c r="AO232" i="10"/>
  <c r="AN232" i="10"/>
  <c r="AM232" i="10"/>
  <c r="AL232" i="10"/>
  <c r="AU232" i="10" s="1"/>
  <c r="BG231" i="10"/>
  <c r="BF231" i="10"/>
  <c r="BE231" i="10"/>
  <c r="BD231" i="10"/>
  <c r="BC231" i="10"/>
  <c r="BB231" i="10"/>
  <c r="BA231" i="10"/>
  <c r="AZ231" i="10"/>
  <c r="AY231" i="10"/>
  <c r="AX231" i="10"/>
  <c r="AU231" i="10"/>
  <c r="AT231" i="10"/>
  <c r="AS231" i="10"/>
  <c r="AR231" i="10"/>
  <c r="AQ231" i="10"/>
  <c r="AP231" i="10"/>
  <c r="AO231" i="10"/>
  <c r="AN231" i="10"/>
  <c r="AM231" i="10"/>
  <c r="AL231" i="10"/>
  <c r="BG230" i="10"/>
  <c r="BF230" i="10"/>
  <c r="BE230" i="10"/>
  <c r="BD230" i="10"/>
  <c r="BC230" i="10"/>
  <c r="BB230" i="10"/>
  <c r="BA230" i="10"/>
  <c r="AZ230" i="10"/>
  <c r="AY230" i="10"/>
  <c r="AX230" i="10"/>
  <c r="AT230" i="10"/>
  <c r="AS230" i="10"/>
  <c r="AR230" i="10"/>
  <c r="AQ230" i="10"/>
  <c r="AP230" i="10"/>
  <c r="AO230" i="10"/>
  <c r="AN230" i="10"/>
  <c r="AM230" i="10"/>
  <c r="AL230" i="10"/>
  <c r="AU230" i="10" s="1"/>
  <c r="BG229" i="10"/>
  <c r="BF229" i="10"/>
  <c r="BE229" i="10"/>
  <c r="BD229" i="10"/>
  <c r="BC229" i="10"/>
  <c r="BB229" i="10"/>
  <c r="BA229" i="10"/>
  <c r="AZ229" i="10"/>
  <c r="AY229" i="10"/>
  <c r="AX229" i="10"/>
  <c r="AT229" i="10"/>
  <c r="AS229" i="10"/>
  <c r="AR229" i="10"/>
  <c r="AQ229" i="10"/>
  <c r="AP229" i="10"/>
  <c r="AO229" i="10"/>
  <c r="AN229" i="10"/>
  <c r="AM229" i="10"/>
  <c r="AL229" i="10"/>
  <c r="AU229" i="10" s="1"/>
  <c r="BG228" i="10"/>
  <c r="BF228" i="10"/>
  <c r="BE228" i="10"/>
  <c r="BD228" i="10"/>
  <c r="BC228" i="10"/>
  <c r="BB228" i="10"/>
  <c r="BA228" i="10"/>
  <c r="AZ228" i="10"/>
  <c r="AY228" i="10"/>
  <c r="AX228" i="10"/>
  <c r="AT228" i="10"/>
  <c r="AS228" i="10"/>
  <c r="AR228" i="10"/>
  <c r="AQ228" i="10"/>
  <c r="AP228" i="10"/>
  <c r="AO228" i="10"/>
  <c r="AN228" i="10"/>
  <c r="AM228" i="10"/>
  <c r="AL228" i="10"/>
  <c r="AU228" i="10" s="1"/>
  <c r="BG227" i="10"/>
  <c r="BF227" i="10"/>
  <c r="BE227" i="10"/>
  <c r="BD227" i="10"/>
  <c r="BC227" i="10"/>
  <c r="BB227" i="10"/>
  <c r="BA227" i="10"/>
  <c r="AZ227" i="10"/>
  <c r="AY227" i="10"/>
  <c r="AX227" i="10"/>
  <c r="AT227" i="10"/>
  <c r="AS227" i="10"/>
  <c r="AR227" i="10"/>
  <c r="AQ227" i="10"/>
  <c r="AP227" i="10"/>
  <c r="AO227" i="10"/>
  <c r="AN227" i="10"/>
  <c r="AM227" i="10"/>
  <c r="AL227" i="10"/>
  <c r="AU227" i="10" s="1"/>
  <c r="BG226" i="10"/>
  <c r="BF226" i="10"/>
  <c r="BE226" i="10"/>
  <c r="BD226" i="10"/>
  <c r="BC226" i="10"/>
  <c r="BB226" i="10"/>
  <c r="BA226" i="10"/>
  <c r="AZ226" i="10"/>
  <c r="AY226" i="10"/>
  <c r="AX226" i="10"/>
  <c r="AT226" i="10"/>
  <c r="AS226" i="10"/>
  <c r="AR226" i="10"/>
  <c r="AQ226" i="10"/>
  <c r="AP226" i="10"/>
  <c r="AO226" i="10"/>
  <c r="AN226" i="10"/>
  <c r="AM226" i="10"/>
  <c r="AL226" i="10"/>
  <c r="AU226" i="10" s="1"/>
  <c r="BG225" i="10"/>
  <c r="BF225" i="10"/>
  <c r="BE225" i="10"/>
  <c r="BD225" i="10"/>
  <c r="BC225" i="10"/>
  <c r="BB225" i="10"/>
  <c r="BA225" i="10"/>
  <c r="AZ225" i="10"/>
  <c r="AY225" i="10"/>
  <c r="AX225" i="10"/>
  <c r="AU225" i="10"/>
  <c r="AT225" i="10"/>
  <c r="AS225" i="10"/>
  <c r="AR225" i="10"/>
  <c r="AQ225" i="10"/>
  <c r="AP225" i="10"/>
  <c r="AO225" i="10"/>
  <c r="AN225" i="10"/>
  <c r="AM225" i="10"/>
  <c r="AL225" i="10"/>
  <c r="BG224" i="10"/>
  <c r="BF224" i="10"/>
  <c r="BE224" i="10"/>
  <c r="BD224" i="10"/>
  <c r="BC224" i="10"/>
  <c r="BB224" i="10"/>
  <c r="BA224" i="10"/>
  <c r="AZ224" i="10"/>
  <c r="AY224" i="10"/>
  <c r="AX224" i="10"/>
  <c r="AT224" i="10"/>
  <c r="AS224" i="10"/>
  <c r="AR224" i="10"/>
  <c r="AQ224" i="10"/>
  <c r="AP224" i="10"/>
  <c r="AO224" i="10"/>
  <c r="AN224" i="10"/>
  <c r="AM224" i="10"/>
  <c r="AL224" i="10"/>
  <c r="AU224" i="10" s="1"/>
  <c r="BG223" i="10"/>
  <c r="BF223" i="10"/>
  <c r="BE223" i="10"/>
  <c r="BD223" i="10"/>
  <c r="BC223" i="10"/>
  <c r="BB223" i="10"/>
  <c r="BA223" i="10"/>
  <c r="AZ223" i="10"/>
  <c r="AY223" i="10"/>
  <c r="AX223" i="10"/>
  <c r="AT223" i="10"/>
  <c r="AS223" i="10"/>
  <c r="AR223" i="10"/>
  <c r="AQ223" i="10"/>
  <c r="AP223" i="10"/>
  <c r="AO223" i="10"/>
  <c r="AN223" i="10"/>
  <c r="AM223" i="10"/>
  <c r="AL223" i="10"/>
  <c r="AU223" i="10" s="1"/>
  <c r="BG222" i="10"/>
  <c r="BF222" i="10"/>
  <c r="BE222" i="10"/>
  <c r="BD222" i="10"/>
  <c r="BC222" i="10"/>
  <c r="BB222" i="10"/>
  <c r="BA222" i="10"/>
  <c r="AZ222" i="10"/>
  <c r="AY222" i="10"/>
  <c r="AX222" i="10"/>
  <c r="AT222" i="10"/>
  <c r="AS222" i="10"/>
  <c r="AR222" i="10"/>
  <c r="AQ222" i="10"/>
  <c r="AP222" i="10"/>
  <c r="AO222" i="10"/>
  <c r="AN222" i="10"/>
  <c r="AM222" i="10"/>
  <c r="AL222" i="10"/>
  <c r="AU222" i="10" s="1"/>
  <c r="BG221" i="10"/>
  <c r="BF221" i="10"/>
  <c r="BE221" i="10"/>
  <c r="BD221" i="10"/>
  <c r="BC221" i="10"/>
  <c r="BB221" i="10"/>
  <c r="BA221" i="10"/>
  <c r="AZ221" i="10"/>
  <c r="AY221" i="10"/>
  <c r="AX221" i="10"/>
  <c r="AT221" i="10"/>
  <c r="AS221" i="10"/>
  <c r="AR221" i="10"/>
  <c r="AQ221" i="10"/>
  <c r="AP221" i="10"/>
  <c r="AO221" i="10"/>
  <c r="AN221" i="10"/>
  <c r="AM221" i="10"/>
  <c r="AL221" i="10"/>
  <c r="AU221" i="10" s="1"/>
  <c r="BG220" i="10"/>
  <c r="BF220" i="10"/>
  <c r="BE220" i="10"/>
  <c r="BD220" i="10"/>
  <c r="BC220" i="10"/>
  <c r="BB220" i="10"/>
  <c r="BA220" i="10"/>
  <c r="AZ220" i="10"/>
  <c r="AY220" i="10"/>
  <c r="AX220" i="10"/>
  <c r="AT220" i="10"/>
  <c r="AS220" i="10"/>
  <c r="AR220" i="10"/>
  <c r="AQ220" i="10"/>
  <c r="AP220" i="10"/>
  <c r="AO220" i="10"/>
  <c r="AN220" i="10"/>
  <c r="AM220" i="10"/>
  <c r="AL220" i="10"/>
  <c r="AU220" i="10" s="1"/>
  <c r="BG219" i="10"/>
  <c r="BF219" i="10"/>
  <c r="BE219" i="10"/>
  <c r="BD219" i="10"/>
  <c r="BC219" i="10"/>
  <c r="BB219" i="10"/>
  <c r="BA219" i="10"/>
  <c r="AZ219" i="10"/>
  <c r="AY219" i="10"/>
  <c r="AX219" i="10"/>
  <c r="AU219" i="10"/>
  <c r="AT219" i="10"/>
  <c r="AS219" i="10"/>
  <c r="AR219" i="10"/>
  <c r="AQ219" i="10"/>
  <c r="AP219" i="10"/>
  <c r="AO219" i="10"/>
  <c r="AN219" i="10"/>
  <c r="AM219" i="10"/>
  <c r="AL219" i="10"/>
  <c r="BG218" i="10"/>
  <c r="BF218" i="10"/>
  <c r="BE218" i="10"/>
  <c r="BD218" i="10"/>
  <c r="BC218" i="10"/>
  <c r="BB218" i="10"/>
  <c r="BA218" i="10"/>
  <c r="AZ218" i="10"/>
  <c r="AY218" i="10"/>
  <c r="AX218" i="10"/>
  <c r="AT218" i="10"/>
  <c r="AS218" i="10"/>
  <c r="AR218" i="10"/>
  <c r="AQ218" i="10"/>
  <c r="AP218" i="10"/>
  <c r="AO218" i="10"/>
  <c r="AN218" i="10"/>
  <c r="AM218" i="10"/>
  <c r="AL218" i="10"/>
  <c r="AU218" i="10" s="1"/>
  <c r="BG217" i="10"/>
  <c r="BF217" i="10"/>
  <c r="BE217" i="10"/>
  <c r="BD217" i="10"/>
  <c r="BC217" i="10"/>
  <c r="BB217" i="10"/>
  <c r="BA217" i="10"/>
  <c r="AZ217" i="10"/>
  <c r="AY217" i="10"/>
  <c r="AX217" i="10"/>
  <c r="AT217" i="10"/>
  <c r="AS217" i="10"/>
  <c r="AR217" i="10"/>
  <c r="AQ217" i="10"/>
  <c r="AP217" i="10"/>
  <c r="AO217" i="10"/>
  <c r="AN217" i="10"/>
  <c r="AM217" i="10"/>
  <c r="AL217" i="10"/>
  <c r="AU217" i="10" s="1"/>
  <c r="BG216" i="10"/>
  <c r="BF216" i="10"/>
  <c r="BE216" i="10"/>
  <c r="BD216" i="10"/>
  <c r="BC216" i="10"/>
  <c r="BB216" i="10"/>
  <c r="BA216" i="10"/>
  <c r="AZ216" i="10"/>
  <c r="AY216" i="10"/>
  <c r="AX216" i="10"/>
  <c r="AT216" i="10"/>
  <c r="AS216" i="10"/>
  <c r="AR216" i="10"/>
  <c r="AQ216" i="10"/>
  <c r="AP216" i="10"/>
  <c r="AO216" i="10"/>
  <c r="AN216" i="10"/>
  <c r="AM216" i="10"/>
  <c r="AL216" i="10"/>
  <c r="AU216" i="10" s="1"/>
  <c r="BG215" i="10"/>
  <c r="BF215" i="10"/>
  <c r="BE215" i="10"/>
  <c r="BD215" i="10"/>
  <c r="BC215" i="10"/>
  <c r="BB215" i="10"/>
  <c r="BA215" i="10"/>
  <c r="AZ215" i="10"/>
  <c r="AY215" i="10"/>
  <c r="AX215" i="10"/>
  <c r="AT215" i="10"/>
  <c r="AS215" i="10"/>
  <c r="AR215" i="10"/>
  <c r="AQ215" i="10"/>
  <c r="AP215" i="10"/>
  <c r="AO215" i="10"/>
  <c r="AN215" i="10"/>
  <c r="AM215" i="10"/>
  <c r="AL215" i="10"/>
  <c r="AU215" i="10" s="1"/>
  <c r="BG214" i="10"/>
  <c r="BF214" i="10"/>
  <c r="BE214" i="10"/>
  <c r="BD214" i="10"/>
  <c r="BC214" i="10"/>
  <c r="BB214" i="10"/>
  <c r="BA214" i="10"/>
  <c r="AZ214" i="10"/>
  <c r="AY214" i="10"/>
  <c r="AX214" i="10"/>
  <c r="AT214" i="10"/>
  <c r="AS214" i="10"/>
  <c r="AR214" i="10"/>
  <c r="AQ214" i="10"/>
  <c r="AP214" i="10"/>
  <c r="AO214" i="10"/>
  <c r="AN214" i="10"/>
  <c r="AM214" i="10"/>
  <c r="AL214" i="10"/>
  <c r="AU214" i="10" s="1"/>
  <c r="BG213" i="10"/>
  <c r="BF213" i="10"/>
  <c r="BE213" i="10"/>
  <c r="BD213" i="10"/>
  <c r="BC213" i="10"/>
  <c r="BB213" i="10"/>
  <c r="BA213" i="10"/>
  <c r="AZ213" i="10"/>
  <c r="AY213" i="10"/>
  <c r="AX213" i="10"/>
  <c r="AU213" i="10"/>
  <c r="AT213" i="10"/>
  <c r="AS213" i="10"/>
  <c r="AR213" i="10"/>
  <c r="AQ213" i="10"/>
  <c r="AP213" i="10"/>
  <c r="AO213" i="10"/>
  <c r="AN213" i="10"/>
  <c r="AM213" i="10"/>
  <c r="AL213" i="10"/>
  <c r="BG212" i="10"/>
  <c r="BF212" i="10"/>
  <c r="BE212" i="10"/>
  <c r="BD212" i="10"/>
  <c r="BC212" i="10"/>
  <c r="BB212" i="10"/>
  <c r="BA212" i="10"/>
  <c r="AZ212" i="10"/>
  <c r="AY212" i="10"/>
  <c r="AX212" i="10"/>
  <c r="AT212" i="10"/>
  <c r="AS212" i="10"/>
  <c r="AR212" i="10"/>
  <c r="AQ212" i="10"/>
  <c r="AP212" i="10"/>
  <c r="AO212" i="10"/>
  <c r="AN212" i="10"/>
  <c r="AM212" i="10"/>
  <c r="AL212" i="10"/>
  <c r="AU212" i="10" s="1"/>
  <c r="BG211" i="10"/>
  <c r="BF211" i="10"/>
  <c r="BE211" i="10"/>
  <c r="BD211" i="10"/>
  <c r="BC211" i="10"/>
  <c r="BB211" i="10"/>
  <c r="BA211" i="10"/>
  <c r="AZ211" i="10"/>
  <c r="AY211" i="10"/>
  <c r="AX211" i="10"/>
  <c r="AT211" i="10"/>
  <c r="AS211" i="10"/>
  <c r="AR211" i="10"/>
  <c r="AQ211" i="10"/>
  <c r="AP211" i="10"/>
  <c r="AO211" i="10"/>
  <c r="AN211" i="10"/>
  <c r="AM211" i="10"/>
  <c r="AL211" i="10"/>
  <c r="AU211" i="10" s="1"/>
  <c r="BG210" i="10"/>
  <c r="BF210" i="10"/>
  <c r="BE210" i="10"/>
  <c r="BD210" i="10"/>
  <c r="BC210" i="10"/>
  <c r="BB210" i="10"/>
  <c r="BA210" i="10"/>
  <c r="AZ210" i="10"/>
  <c r="AY210" i="10"/>
  <c r="AX210" i="10"/>
  <c r="AT210" i="10"/>
  <c r="AS210" i="10"/>
  <c r="AR210" i="10"/>
  <c r="AQ210" i="10"/>
  <c r="AP210" i="10"/>
  <c r="AO210" i="10"/>
  <c r="AN210" i="10"/>
  <c r="AM210" i="10"/>
  <c r="AL210" i="10"/>
  <c r="AU210" i="10" s="1"/>
  <c r="BG209" i="10"/>
  <c r="BF209" i="10"/>
  <c r="BE209" i="10"/>
  <c r="BD209" i="10"/>
  <c r="BC209" i="10"/>
  <c r="BB209" i="10"/>
  <c r="BA209" i="10"/>
  <c r="AZ209" i="10"/>
  <c r="AY209" i="10"/>
  <c r="AX209" i="10"/>
  <c r="AT209" i="10"/>
  <c r="AS209" i="10"/>
  <c r="AR209" i="10"/>
  <c r="AQ209" i="10"/>
  <c r="AP209" i="10"/>
  <c r="AO209" i="10"/>
  <c r="AN209" i="10"/>
  <c r="AM209" i="10"/>
  <c r="AL209" i="10"/>
  <c r="AU209" i="10" s="1"/>
  <c r="BG208" i="10"/>
  <c r="BF208" i="10"/>
  <c r="BE208" i="10"/>
  <c r="BD208" i="10"/>
  <c r="BC208" i="10"/>
  <c r="BB208" i="10"/>
  <c r="BA208" i="10"/>
  <c r="AZ208" i="10"/>
  <c r="AY208" i="10"/>
  <c r="AX208" i="10"/>
  <c r="AT208" i="10"/>
  <c r="AS208" i="10"/>
  <c r="AR208" i="10"/>
  <c r="AQ208" i="10"/>
  <c r="AP208" i="10"/>
  <c r="AO208" i="10"/>
  <c r="AN208" i="10"/>
  <c r="AM208" i="10"/>
  <c r="AL208" i="10"/>
  <c r="AU208" i="10" s="1"/>
  <c r="BG207" i="10"/>
  <c r="BF207" i="10"/>
  <c r="BE207" i="10"/>
  <c r="BD207" i="10"/>
  <c r="BC207" i="10"/>
  <c r="BB207" i="10"/>
  <c r="BA207" i="10"/>
  <c r="AZ207" i="10"/>
  <c r="AY207" i="10"/>
  <c r="AX207" i="10"/>
  <c r="AU207" i="10"/>
  <c r="AT207" i="10"/>
  <c r="AS207" i="10"/>
  <c r="AR207" i="10"/>
  <c r="AQ207" i="10"/>
  <c r="AP207" i="10"/>
  <c r="AO207" i="10"/>
  <c r="AN207" i="10"/>
  <c r="AM207" i="10"/>
  <c r="AL207" i="10"/>
  <c r="BG206" i="10"/>
  <c r="BF206" i="10"/>
  <c r="BE206" i="10"/>
  <c r="BD206" i="10"/>
  <c r="BC206" i="10"/>
  <c r="BB206" i="10"/>
  <c r="BA206" i="10"/>
  <c r="AZ206" i="10"/>
  <c r="AY206" i="10"/>
  <c r="AX206" i="10"/>
  <c r="AT206" i="10"/>
  <c r="AS206" i="10"/>
  <c r="AR206" i="10"/>
  <c r="AQ206" i="10"/>
  <c r="AP206" i="10"/>
  <c r="AO206" i="10"/>
  <c r="AN206" i="10"/>
  <c r="AM206" i="10"/>
  <c r="AL206" i="10"/>
  <c r="AU206" i="10" s="1"/>
  <c r="BG205" i="10"/>
  <c r="BF205" i="10"/>
  <c r="BE205" i="10"/>
  <c r="BD205" i="10"/>
  <c r="BC205" i="10"/>
  <c r="BB205" i="10"/>
  <c r="BA205" i="10"/>
  <c r="AZ205" i="10"/>
  <c r="AY205" i="10"/>
  <c r="AX205" i="10"/>
  <c r="AT205" i="10"/>
  <c r="AS205" i="10"/>
  <c r="AR205" i="10"/>
  <c r="AQ205" i="10"/>
  <c r="AP205" i="10"/>
  <c r="AO205" i="10"/>
  <c r="AN205" i="10"/>
  <c r="AM205" i="10"/>
  <c r="AL205" i="10"/>
  <c r="AU205" i="10" s="1"/>
  <c r="BG204" i="10"/>
  <c r="BF204" i="10"/>
  <c r="BE204" i="10"/>
  <c r="BD204" i="10"/>
  <c r="BC204" i="10"/>
  <c r="BB204" i="10"/>
  <c r="BA204" i="10"/>
  <c r="AZ204" i="10"/>
  <c r="AY204" i="10"/>
  <c r="AX204" i="10"/>
  <c r="AT204" i="10"/>
  <c r="AS204" i="10"/>
  <c r="AR204" i="10"/>
  <c r="AQ204" i="10"/>
  <c r="AP204" i="10"/>
  <c r="AO204" i="10"/>
  <c r="AN204" i="10"/>
  <c r="AM204" i="10"/>
  <c r="AL204" i="10"/>
  <c r="AU204" i="10" s="1"/>
  <c r="BG203" i="10"/>
  <c r="BF203" i="10"/>
  <c r="BE203" i="10"/>
  <c r="BD203" i="10"/>
  <c r="BC203" i="10"/>
  <c r="BB203" i="10"/>
  <c r="BA203" i="10"/>
  <c r="AZ203" i="10"/>
  <c r="AY203" i="10"/>
  <c r="AX203" i="10"/>
  <c r="AT203" i="10"/>
  <c r="AS203" i="10"/>
  <c r="AR203" i="10"/>
  <c r="AQ203" i="10"/>
  <c r="AP203" i="10"/>
  <c r="AO203" i="10"/>
  <c r="AN203" i="10"/>
  <c r="AM203" i="10"/>
  <c r="AL203" i="10"/>
  <c r="AU203" i="10" s="1"/>
  <c r="BG202" i="10"/>
  <c r="BF202" i="10"/>
  <c r="BE202" i="10"/>
  <c r="BD202" i="10"/>
  <c r="BC202" i="10"/>
  <c r="BB202" i="10"/>
  <c r="BA202" i="10"/>
  <c r="AZ202" i="10"/>
  <c r="AY202" i="10"/>
  <c r="AX202" i="10"/>
  <c r="AT202" i="10"/>
  <c r="AS202" i="10"/>
  <c r="AR202" i="10"/>
  <c r="AQ202" i="10"/>
  <c r="AP202" i="10"/>
  <c r="AO202" i="10"/>
  <c r="AN202" i="10"/>
  <c r="AM202" i="10"/>
  <c r="AL202" i="10"/>
  <c r="AU202" i="10" s="1"/>
  <c r="BG201" i="10"/>
  <c r="BF201" i="10"/>
  <c r="BE201" i="10"/>
  <c r="BD201" i="10"/>
  <c r="BC201" i="10"/>
  <c r="BB201" i="10"/>
  <c r="BA201" i="10"/>
  <c r="AZ201" i="10"/>
  <c r="AY201" i="10"/>
  <c r="AX201" i="10"/>
  <c r="AU201" i="10"/>
  <c r="AT201" i="10"/>
  <c r="AS201" i="10"/>
  <c r="AR201" i="10"/>
  <c r="AQ201" i="10"/>
  <c r="AP201" i="10"/>
  <c r="AO201" i="10"/>
  <c r="AN201" i="10"/>
  <c r="AM201" i="10"/>
  <c r="AL201" i="10"/>
  <c r="BG200" i="10"/>
  <c r="BF200" i="10"/>
  <c r="BE200" i="10"/>
  <c r="BD200" i="10"/>
  <c r="BC200" i="10"/>
  <c r="BB200" i="10"/>
  <c r="BA200" i="10"/>
  <c r="AZ200" i="10"/>
  <c r="AY200" i="10"/>
  <c r="AX200" i="10"/>
  <c r="AT200" i="10"/>
  <c r="AS200" i="10"/>
  <c r="AR200" i="10"/>
  <c r="AQ200" i="10"/>
  <c r="AP200" i="10"/>
  <c r="AO200" i="10"/>
  <c r="AN200" i="10"/>
  <c r="AM200" i="10"/>
  <c r="AL200" i="10"/>
  <c r="AU200" i="10" s="1"/>
  <c r="BG199" i="10"/>
  <c r="BF199" i="10"/>
  <c r="BE199" i="10"/>
  <c r="BD199" i="10"/>
  <c r="BC199" i="10"/>
  <c r="BB199" i="10"/>
  <c r="BA199" i="10"/>
  <c r="AZ199" i="10"/>
  <c r="AY199" i="10"/>
  <c r="AX199" i="10"/>
  <c r="AT199" i="10"/>
  <c r="AS199" i="10"/>
  <c r="AR199" i="10"/>
  <c r="AQ199" i="10"/>
  <c r="AP199" i="10"/>
  <c r="AO199" i="10"/>
  <c r="AN199" i="10"/>
  <c r="AM199" i="10"/>
  <c r="AL199" i="10"/>
  <c r="AU199" i="10" s="1"/>
  <c r="BG198" i="10"/>
  <c r="BF198" i="10"/>
  <c r="BE198" i="10"/>
  <c r="BD198" i="10"/>
  <c r="BC198" i="10"/>
  <c r="BB198" i="10"/>
  <c r="BA198" i="10"/>
  <c r="AZ198" i="10"/>
  <c r="AY198" i="10"/>
  <c r="AX198" i="10"/>
  <c r="AT198" i="10"/>
  <c r="AS198" i="10"/>
  <c r="AR198" i="10"/>
  <c r="AQ198" i="10"/>
  <c r="AP198" i="10"/>
  <c r="AO198" i="10"/>
  <c r="AN198" i="10"/>
  <c r="AM198" i="10"/>
  <c r="AL198" i="10"/>
  <c r="AU198" i="10" s="1"/>
  <c r="BG197" i="10"/>
  <c r="BF197" i="10"/>
  <c r="BE197" i="10"/>
  <c r="BD197" i="10"/>
  <c r="BC197" i="10"/>
  <c r="BB197" i="10"/>
  <c r="BA197" i="10"/>
  <c r="AZ197" i="10"/>
  <c r="AY197" i="10"/>
  <c r="AX197" i="10"/>
  <c r="AT197" i="10"/>
  <c r="AS197" i="10"/>
  <c r="AR197" i="10"/>
  <c r="AQ197" i="10"/>
  <c r="AP197" i="10"/>
  <c r="AO197" i="10"/>
  <c r="AN197" i="10"/>
  <c r="AM197" i="10"/>
  <c r="AL197" i="10"/>
  <c r="AU197" i="10" s="1"/>
  <c r="BG196" i="10"/>
  <c r="BF196" i="10"/>
  <c r="BE196" i="10"/>
  <c r="BD196" i="10"/>
  <c r="BC196" i="10"/>
  <c r="BB196" i="10"/>
  <c r="BA196" i="10"/>
  <c r="AZ196" i="10"/>
  <c r="AY196" i="10"/>
  <c r="AX196" i="10"/>
  <c r="AT196" i="10"/>
  <c r="AS196" i="10"/>
  <c r="AR196" i="10"/>
  <c r="AQ196" i="10"/>
  <c r="AP196" i="10"/>
  <c r="AO196" i="10"/>
  <c r="AN196" i="10"/>
  <c r="AM196" i="10"/>
  <c r="AL196" i="10"/>
  <c r="AU196" i="10" s="1"/>
  <c r="BG195" i="10"/>
  <c r="BF195" i="10"/>
  <c r="BE195" i="10"/>
  <c r="BD195" i="10"/>
  <c r="BC195" i="10"/>
  <c r="BB195" i="10"/>
  <c r="BA195" i="10"/>
  <c r="AZ195" i="10"/>
  <c r="AY195" i="10"/>
  <c r="AX195" i="10"/>
  <c r="AU195" i="10"/>
  <c r="AT195" i="10"/>
  <c r="AS195" i="10"/>
  <c r="AR195" i="10"/>
  <c r="AQ195" i="10"/>
  <c r="AP195" i="10"/>
  <c r="AO195" i="10"/>
  <c r="AN195" i="10"/>
  <c r="AM195" i="10"/>
  <c r="AL195" i="10"/>
  <c r="BG194" i="10"/>
  <c r="BF194" i="10"/>
  <c r="BE194" i="10"/>
  <c r="BD194" i="10"/>
  <c r="BC194" i="10"/>
  <c r="BB194" i="10"/>
  <c r="BA194" i="10"/>
  <c r="AZ194" i="10"/>
  <c r="AY194" i="10"/>
  <c r="AX194" i="10"/>
  <c r="AT194" i="10"/>
  <c r="AS194" i="10"/>
  <c r="AR194" i="10"/>
  <c r="AQ194" i="10"/>
  <c r="AP194" i="10"/>
  <c r="AO194" i="10"/>
  <c r="AN194" i="10"/>
  <c r="AM194" i="10"/>
  <c r="AL194" i="10"/>
  <c r="AU194" i="10" s="1"/>
  <c r="BG193" i="10"/>
  <c r="BF193" i="10"/>
  <c r="BE193" i="10"/>
  <c r="BD193" i="10"/>
  <c r="BC193" i="10"/>
  <c r="BB193" i="10"/>
  <c r="BA193" i="10"/>
  <c r="AZ193" i="10"/>
  <c r="AY193" i="10"/>
  <c r="AX193" i="10"/>
  <c r="AT193" i="10"/>
  <c r="AS193" i="10"/>
  <c r="AR193" i="10"/>
  <c r="AQ193" i="10"/>
  <c r="AP193" i="10"/>
  <c r="AO193" i="10"/>
  <c r="AN193" i="10"/>
  <c r="AM193" i="10"/>
  <c r="AL193" i="10"/>
  <c r="AU193" i="10" s="1"/>
  <c r="BG192" i="10"/>
  <c r="BF192" i="10"/>
  <c r="BE192" i="10"/>
  <c r="BD192" i="10"/>
  <c r="BC192" i="10"/>
  <c r="BB192" i="10"/>
  <c r="BA192" i="10"/>
  <c r="AZ192" i="10"/>
  <c r="AY192" i="10"/>
  <c r="AX192" i="10"/>
  <c r="AT192" i="10"/>
  <c r="AS192" i="10"/>
  <c r="AR192" i="10"/>
  <c r="AQ192" i="10"/>
  <c r="AP192" i="10"/>
  <c r="AO192" i="10"/>
  <c r="AN192" i="10"/>
  <c r="AM192" i="10"/>
  <c r="AL192" i="10"/>
  <c r="AU192" i="10" s="1"/>
  <c r="BG191" i="10"/>
  <c r="BF191" i="10"/>
  <c r="BE191" i="10"/>
  <c r="BD191" i="10"/>
  <c r="BC191" i="10"/>
  <c r="BB191" i="10"/>
  <c r="BA191" i="10"/>
  <c r="AZ191" i="10"/>
  <c r="AY191" i="10"/>
  <c r="AX191" i="10"/>
  <c r="AT191" i="10"/>
  <c r="AS191" i="10"/>
  <c r="AR191" i="10"/>
  <c r="AQ191" i="10"/>
  <c r="AP191" i="10"/>
  <c r="AO191" i="10"/>
  <c r="AN191" i="10"/>
  <c r="AM191" i="10"/>
  <c r="AL191" i="10"/>
  <c r="AU191" i="10" s="1"/>
  <c r="BG190" i="10"/>
  <c r="BF190" i="10"/>
  <c r="BE190" i="10"/>
  <c r="BD190" i="10"/>
  <c r="BC190" i="10"/>
  <c r="BB190" i="10"/>
  <c r="BA190" i="10"/>
  <c r="AZ190" i="10"/>
  <c r="AY190" i="10"/>
  <c r="AX190" i="10"/>
  <c r="AT190" i="10"/>
  <c r="AS190" i="10"/>
  <c r="AR190" i="10"/>
  <c r="AQ190" i="10"/>
  <c r="AP190" i="10"/>
  <c r="AO190" i="10"/>
  <c r="AN190" i="10"/>
  <c r="AM190" i="10"/>
  <c r="AL190" i="10"/>
  <c r="AU190" i="10" s="1"/>
  <c r="BG189" i="10"/>
  <c r="BF189" i="10"/>
  <c r="BE189" i="10"/>
  <c r="BD189" i="10"/>
  <c r="BC189" i="10"/>
  <c r="BB189" i="10"/>
  <c r="BA189" i="10"/>
  <c r="AZ189" i="10"/>
  <c r="AY189" i="10"/>
  <c r="AX189" i="10"/>
  <c r="AU189" i="10"/>
  <c r="AT189" i="10"/>
  <c r="AS189" i="10"/>
  <c r="AR189" i="10"/>
  <c r="AQ189" i="10"/>
  <c r="AP189" i="10"/>
  <c r="AO189" i="10"/>
  <c r="AN189" i="10"/>
  <c r="AM189" i="10"/>
  <c r="AL189" i="10"/>
  <c r="BG188" i="10"/>
  <c r="BF188" i="10"/>
  <c r="BE188" i="10"/>
  <c r="BD188" i="10"/>
  <c r="BC188" i="10"/>
  <c r="BB188" i="10"/>
  <c r="BA188" i="10"/>
  <c r="AZ188" i="10"/>
  <c r="AY188" i="10"/>
  <c r="AX188" i="10"/>
  <c r="AT188" i="10"/>
  <c r="AS188" i="10"/>
  <c r="AR188" i="10"/>
  <c r="AQ188" i="10"/>
  <c r="AP188" i="10"/>
  <c r="AO188" i="10"/>
  <c r="AN188" i="10"/>
  <c r="AM188" i="10"/>
  <c r="AL188" i="10"/>
  <c r="AU188" i="10" s="1"/>
  <c r="BG187" i="10"/>
  <c r="BF187" i="10"/>
  <c r="BE187" i="10"/>
  <c r="BD187" i="10"/>
  <c r="BC187" i="10"/>
  <c r="BB187" i="10"/>
  <c r="BA187" i="10"/>
  <c r="AZ187" i="10"/>
  <c r="AY187" i="10"/>
  <c r="AX187" i="10"/>
  <c r="AT187" i="10"/>
  <c r="AS187" i="10"/>
  <c r="AR187" i="10"/>
  <c r="AQ187" i="10"/>
  <c r="AP187" i="10"/>
  <c r="AO187" i="10"/>
  <c r="AN187" i="10"/>
  <c r="AM187" i="10"/>
  <c r="AL187" i="10"/>
  <c r="AU187" i="10" s="1"/>
  <c r="BG186" i="10"/>
  <c r="BF186" i="10"/>
  <c r="BE186" i="10"/>
  <c r="BD186" i="10"/>
  <c r="BC186" i="10"/>
  <c r="BB186" i="10"/>
  <c r="BA186" i="10"/>
  <c r="AZ186" i="10"/>
  <c r="AY186" i="10"/>
  <c r="AX186" i="10"/>
  <c r="AT186" i="10"/>
  <c r="AS186" i="10"/>
  <c r="AR186" i="10"/>
  <c r="AQ186" i="10"/>
  <c r="AP186" i="10"/>
  <c r="AO186" i="10"/>
  <c r="AN186" i="10"/>
  <c r="AM186" i="10"/>
  <c r="AL186" i="10"/>
  <c r="AU186" i="10" s="1"/>
  <c r="BG185" i="10"/>
  <c r="BF185" i="10"/>
  <c r="BE185" i="10"/>
  <c r="BD185" i="10"/>
  <c r="BC185" i="10"/>
  <c r="BB185" i="10"/>
  <c r="BA185" i="10"/>
  <c r="AZ185" i="10"/>
  <c r="AY185" i="10"/>
  <c r="AX185" i="10"/>
  <c r="AT185" i="10"/>
  <c r="AS185" i="10"/>
  <c r="AR185" i="10"/>
  <c r="AQ185" i="10"/>
  <c r="AP185" i="10"/>
  <c r="AO185" i="10"/>
  <c r="AN185" i="10"/>
  <c r="AM185" i="10"/>
  <c r="AL185" i="10"/>
  <c r="AU185" i="10" s="1"/>
  <c r="BG184" i="10"/>
  <c r="BF184" i="10"/>
  <c r="BE184" i="10"/>
  <c r="BD184" i="10"/>
  <c r="BC184" i="10"/>
  <c r="BB184" i="10"/>
  <c r="BA184" i="10"/>
  <c r="AZ184" i="10"/>
  <c r="AY184" i="10"/>
  <c r="AX184" i="10"/>
  <c r="AT184" i="10"/>
  <c r="AS184" i="10"/>
  <c r="AR184" i="10"/>
  <c r="AQ184" i="10"/>
  <c r="AP184" i="10"/>
  <c r="AO184" i="10"/>
  <c r="AN184" i="10"/>
  <c r="AM184" i="10"/>
  <c r="AL184" i="10"/>
  <c r="AU184" i="10" s="1"/>
  <c r="BG183" i="10"/>
  <c r="BF183" i="10"/>
  <c r="BE183" i="10"/>
  <c r="BD183" i="10"/>
  <c r="BC183" i="10"/>
  <c r="BB183" i="10"/>
  <c r="BA183" i="10"/>
  <c r="AZ183" i="10"/>
  <c r="AY183" i="10"/>
  <c r="AX183" i="10"/>
  <c r="AU183" i="10"/>
  <c r="AT183" i="10"/>
  <c r="AS183" i="10"/>
  <c r="AR183" i="10"/>
  <c r="AQ183" i="10"/>
  <c r="AP183" i="10"/>
  <c r="AO183" i="10"/>
  <c r="AN183" i="10"/>
  <c r="AM183" i="10"/>
  <c r="AL183" i="10"/>
  <c r="BG182" i="10"/>
  <c r="BF182" i="10"/>
  <c r="BE182" i="10"/>
  <c r="BD182" i="10"/>
  <c r="BC182" i="10"/>
  <c r="BB182" i="10"/>
  <c r="BA182" i="10"/>
  <c r="AZ182" i="10"/>
  <c r="AY182" i="10"/>
  <c r="AX182" i="10"/>
  <c r="AT182" i="10"/>
  <c r="AS182" i="10"/>
  <c r="AR182" i="10"/>
  <c r="AQ182" i="10"/>
  <c r="AP182" i="10"/>
  <c r="AO182" i="10"/>
  <c r="AN182" i="10"/>
  <c r="AM182" i="10"/>
  <c r="AL182" i="10"/>
  <c r="AU182" i="10" s="1"/>
  <c r="BG181" i="10"/>
  <c r="BF181" i="10"/>
  <c r="BE181" i="10"/>
  <c r="BD181" i="10"/>
  <c r="BC181" i="10"/>
  <c r="BB181" i="10"/>
  <c r="BA181" i="10"/>
  <c r="AZ181" i="10"/>
  <c r="AY181" i="10"/>
  <c r="AX181" i="10"/>
  <c r="AT181" i="10"/>
  <c r="AS181" i="10"/>
  <c r="AR181" i="10"/>
  <c r="AQ181" i="10"/>
  <c r="AP181" i="10"/>
  <c r="AO181" i="10"/>
  <c r="AN181" i="10"/>
  <c r="AM181" i="10"/>
  <c r="AL181" i="10"/>
  <c r="AU181" i="10" s="1"/>
  <c r="BG180" i="10"/>
  <c r="BF180" i="10"/>
  <c r="BE180" i="10"/>
  <c r="BD180" i="10"/>
  <c r="BC180" i="10"/>
  <c r="BB180" i="10"/>
  <c r="BA180" i="10"/>
  <c r="AZ180" i="10"/>
  <c r="AY180" i="10"/>
  <c r="AX180" i="10"/>
  <c r="AT180" i="10"/>
  <c r="AS180" i="10"/>
  <c r="AR180" i="10"/>
  <c r="AQ180" i="10"/>
  <c r="AP180" i="10"/>
  <c r="AO180" i="10"/>
  <c r="AN180" i="10"/>
  <c r="AM180" i="10"/>
  <c r="AL180" i="10"/>
  <c r="AU180" i="10" s="1"/>
  <c r="BG179" i="10"/>
  <c r="BF179" i="10"/>
  <c r="BE179" i="10"/>
  <c r="BD179" i="10"/>
  <c r="BC179" i="10"/>
  <c r="BB179" i="10"/>
  <c r="BA179" i="10"/>
  <c r="AZ179" i="10"/>
  <c r="AY179" i="10"/>
  <c r="AX179" i="10"/>
  <c r="AT179" i="10"/>
  <c r="AS179" i="10"/>
  <c r="AR179" i="10"/>
  <c r="AQ179" i="10"/>
  <c r="AP179" i="10"/>
  <c r="AO179" i="10"/>
  <c r="AN179" i="10"/>
  <c r="AM179" i="10"/>
  <c r="AL179" i="10"/>
  <c r="AU179" i="10" s="1"/>
  <c r="BG178" i="10"/>
  <c r="BF178" i="10"/>
  <c r="BE178" i="10"/>
  <c r="BD178" i="10"/>
  <c r="BC178" i="10"/>
  <c r="BB178" i="10"/>
  <c r="BA178" i="10"/>
  <c r="AZ178" i="10"/>
  <c r="AY178" i="10"/>
  <c r="AX178" i="10"/>
  <c r="AT178" i="10"/>
  <c r="AS178" i="10"/>
  <c r="AR178" i="10"/>
  <c r="AQ178" i="10"/>
  <c r="AP178" i="10"/>
  <c r="AO178" i="10"/>
  <c r="AN178" i="10"/>
  <c r="AM178" i="10"/>
  <c r="AL178" i="10"/>
  <c r="AU178" i="10" s="1"/>
  <c r="BG177" i="10"/>
  <c r="BF177" i="10"/>
  <c r="BE177" i="10"/>
  <c r="BD177" i="10"/>
  <c r="BC177" i="10"/>
  <c r="BB177" i="10"/>
  <c r="BA177" i="10"/>
  <c r="AZ177" i="10"/>
  <c r="AY177" i="10"/>
  <c r="AX177" i="10"/>
  <c r="AU177" i="10"/>
  <c r="AT177" i="10"/>
  <c r="AS177" i="10"/>
  <c r="AR177" i="10"/>
  <c r="AQ177" i="10"/>
  <c r="AP177" i="10"/>
  <c r="AO177" i="10"/>
  <c r="AN177" i="10"/>
  <c r="AM177" i="10"/>
  <c r="AL177" i="10"/>
  <c r="BG176" i="10"/>
  <c r="BF176" i="10"/>
  <c r="BE176" i="10"/>
  <c r="BD176" i="10"/>
  <c r="BC176" i="10"/>
  <c r="BB176" i="10"/>
  <c r="BA176" i="10"/>
  <c r="AZ176" i="10"/>
  <c r="AY176" i="10"/>
  <c r="AX176" i="10"/>
  <c r="AT176" i="10"/>
  <c r="AS176" i="10"/>
  <c r="AR176" i="10"/>
  <c r="AQ176" i="10"/>
  <c r="AP176" i="10"/>
  <c r="AO176" i="10"/>
  <c r="AN176" i="10"/>
  <c r="AM176" i="10"/>
  <c r="AL176" i="10"/>
  <c r="AU176" i="10" s="1"/>
  <c r="BG175" i="10"/>
  <c r="BF175" i="10"/>
  <c r="BE175" i="10"/>
  <c r="BD175" i="10"/>
  <c r="BC175" i="10"/>
  <c r="BB175" i="10"/>
  <c r="BA175" i="10"/>
  <c r="AZ175" i="10"/>
  <c r="AY175" i="10"/>
  <c r="AX175" i="10"/>
  <c r="AT175" i="10"/>
  <c r="AS175" i="10"/>
  <c r="AR175" i="10"/>
  <c r="AQ175" i="10"/>
  <c r="AP175" i="10"/>
  <c r="AO175" i="10"/>
  <c r="AN175" i="10"/>
  <c r="AM175" i="10"/>
  <c r="AL175" i="10"/>
  <c r="AU175" i="10" s="1"/>
  <c r="BG174" i="10"/>
  <c r="BF174" i="10"/>
  <c r="BE174" i="10"/>
  <c r="BD174" i="10"/>
  <c r="BC174" i="10"/>
  <c r="BB174" i="10"/>
  <c r="BA174" i="10"/>
  <c r="AZ174" i="10"/>
  <c r="AY174" i="10"/>
  <c r="AX174" i="10"/>
  <c r="AT174" i="10"/>
  <c r="AS174" i="10"/>
  <c r="AR174" i="10"/>
  <c r="AQ174" i="10"/>
  <c r="AP174" i="10"/>
  <c r="AO174" i="10"/>
  <c r="AN174" i="10"/>
  <c r="AM174" i="10"/>
  <c r="AL174" i="10"/>
  <c r="AU174" i="10" s="1"/>
  <c r="BG173" i="10"/>
  <c r="BF173" i="10"/>
  <c r="BE173" i="10"/>
  <c r="BD173" i="10"/>
  <c r="BC173" i="10"/>
  <c r="BB173" i="10"/>
  <c r="BA173" i="10"/>
  <c r="AZ173" i="10"/>
  <c r="AY173" i="10"/>
  <c r="AX173" i="10"/>
  <c r="AT173" i="10"/>
  <c r="AS173" i="10"/>
  <c r="AR173" i="10"/>
  <c r="AQ173" i="10"/>
  <c r="AP173" i="10"/>
  <c r="AO173" i="10"/>
  <c r="AN173" i="10"/>
  <c r="AM173" i="10"/>
  <c r="AL173" i="10"/>
  <c r="AU173" i="10" s="1"/>
  <c r="BG172" i="10"/>
  <c r="BF172" i="10"/>
  <c r="BE172" i="10"/>
  <c r="BD172" i="10"/>
  <c r="BC172" i="10"/>
  <c r="BB172" i="10"/>
  <c r="BA172" i="10"/>
  <c r="AZ172" i="10"/>
  <c r="AY172" i="10"/>
  <c r="AX172" i="10"/>
  <c r="AT172" i="10"/>
  <c r="AS172" i="10"/>
  <c r="AR172" i="10"/>
  <c r="AQ172" i="10"/>
  <c r="AP172" i="10"/>
  <c r="AO172" i="10"/>
  <c r="AN172" i="10"/>
  <c r="AM172" i="10"/>
  <c r="AL172" i="10"/>
  <c r="AU172" i="10" s="1"/>
  <c r="BG171" i="10"/>
  <c r="BF171" i="10"/>
  <c r="BE171" i="10"/>
  <c r="BD171" i="10"/>
  <c r="BC171" i="10"/>
  <c r="BB171" i="10"/>
  <c r="BA171" i="10"/>
  <c r="AZ171" i="10"/>
  <c r="AY171" i="10"/>
  <c r="AX171" i="10"/>
  <c r="AU171" i="10"/>
  <c r="AT171" i="10"/>
  <c r="AS171" i="10"/>
  <c r="AR171" i="10"/>
  <c r="AQ171" i="10"/>
  <c r="AP171" i="10"/>
  <c r="AO171" i="10"/>
  <c r="AN171" i="10"/>
  <c r="AM171" i="10"/>
  <c r="AL171" i="10"/>
  <c r="BG170" i="10"/>
  <c r="BF170" i="10"/>
  <c r="BE170" i="10"/>
  <c r="BD170" i="10"/>
  <c r="BC170" i="10"/>
  <c r="BB170" i="10"/>
  <c r="BA170" i="10"/>
  <c r="AZ170" i="10"/>
  <c r="AY170" i="10"/>
  <c r="AX170" i="10"/>
  <c r="AT170" i="10"/>
  <c r="AS170" i="10"/>
  <c r="AR170" i="10"/>
  <c r="AQ170" i="10"/>
  <c r="AP170" i="10"/>
  <c r="AO170" i="10"/>
  <c r="AN170" i="10"/>
  <c r="AM170" i="10"/>
  <c r="AL170" i="10"/>
  <c r="AU170" i="10" s="1"/>
  <c r="BG169" i="10"/>
  <c r="BF169" i="10"/>
  <c r="BE169" i="10"/>
  <c r="BD169" i="10"/>
  <c r="BC169" i="10"/>
  <c r="BB169" i="10"/>
  <c r="BA169" i="10"/>
  <c r="AZ169" i="10"/>
  <c r="AY169" i="10"/>
  <c r="AX169" i="10"/>
  <c r="AT169" i="10"/>
  <c r="AS169" i="10"/>
  <c r="AR169" i="10"/>
  <c r="AQ169" i="10"/>
  <c r="AP169" i="10"/>
  <c r="AO169" i="10"/>
  <c r="AN169" i="10"/>
  <c r="AM169" i="10"/>
  <c r="AL169" i="10"/>
  <c r="AU169" i="10" s="1"/>
  <c r="BK168" i="10"/>
  <c r="BJ168" i="10"/>
  <c r="BI168" i="10"/>
  <c r="BG168" i="10"/>
  <c r="BF168" i="10"/>
  <c r="BE168" i="10"/>
  <c r="BD168" i="10"/>
  <c r="BC168" i="10"/>
  <c r="BB168" i="10"/>
  <c r="BA168" i="10"/>
  <c r="AZ168" i="10"/>
  <c r="AY168" i="10"/>
  <c r="AX168" i="10"/>
  <c r="AT168" i="10"/>
  <c r="AS168" i="10"/>
  <c r="AR168" i="10"/>
  <c r="AQ168" i="10"/>
  <c r="AP168" i="10"/>
  <c r="AO168" i="10"/>
  <c r="AN168" i="10"/>
  <c r="AM168" i="10"/>
  <c r="AL168" i="10"/>
  <c r="AU168" i="10" s="1"/>
  <c r="BG167" i="10"/>
  <c r="BF167" i="10"/>
  <c r="BE167" i="10"/>
  <c r="BD167" i="10"/>
  <c r="BC167" i="10"/>
  <c r="BB167" i="10"/>
  <c r="BA167" i="10"/>
  <c r="AZ167" i="10"/>
  <c r="AY167" i="10"/>
  <c r="AX167" i="10"/>
  <c r="AU167" i="10"/>
  <c r="AT167" i="10"/>
  <c r="AS167" i="10"/>
  <c r="AR167" i="10"/>
  <c r="AQ167" i="10"/>
  <c r="AP167" i="10"/>
  <c r="AO167" i="10"/>
  <c r="AN167" i="10"/>
  <c r="AM167" i="10"/>
  <c r="AL167" i="10"/>
  <c r="BG166" i="10"/>
  <c r="BF166" i="10"/>
  <c r="BE166" i="10"/>
  <c r="BD166" i="10"/>
  <c r="BC166" i="10"/>
  <c r="BB166" i="10"/>
  <c r="BA166" i="10"/>
  <c r="AZ166" i="10"/>
  <c r="AY166" i="10"/>
  <c r="AX166" i="10"/>
  <c r="AU166" i="10"/>
  <c r="AT166" i="10"/>
  <c r="AS166" i="10"/>
  <c r="AR166" i="10"/>
  <c r="AQ166" i="10"/>
  <c r="AP166" i="10"/>
  <c r="AO166" i="10"/>
  <c r="AN166" i="10"/>
  <c r="AM166" i="10"/>
  <c r="AL166" i="10"/>
  <c r="BG165" i="10"/>
  <c r="BF165" i="10"/>
  <c r="BE165" i="10"/>
  <c r="BD165" i="10"/>
  <c r="BC165" i="10"/>
  <c r="BB165" i="10"/>
  <c r="BA165" i="10"/>
  <c r="AZ165" i="10"/>
  <c r="AY165" i="10"/>
  <c r="AX165" i="10"/>
  <c r="AU165" i="10"/>
  <c r="AT165" i="10"/>
  <c r="AS165" i="10"/>
  <c r="AR165" i="10"/>
  <c r="AQ165" i="10"/>
  <c r="AP165" i="10"/>
  <c r="AO165" i="10"/>
  <c r="AN165" i="10"/>
  <c r="AM165" i="10"/>
  <c r="AL165" i="10"/>
  <c r="BG164" i="10"/>
  <c r="BF164" i="10"/>
  <c r="BE164" i="10"/>
  <c r="BD164" i="10"/>
  <c r="BC164" i="10"/>
  <c r="BB164" i="10"/>
  <c r="BA164" i="10"/>
  <c r="AZ164" i="10"/>
  <c r="AY164" i="10"/>
  <c r="AX164" i="10"/>
  <c r="AU164" i="10"/>
  <c r="AT164" i="10"/>
  <c r="AS164" i="10"/>
  <c r="AR164" i="10"/>
  <c r="AQ164" i="10"/>
  <c r="AP164" i="10"/>
  <c r="AO164" i="10"/>
  <c r="AN164" i="10"/>
  <c r="AM164" i="10"/>
  <c r="AL164" i="10"/>
  <c r="BG163" i="10"/>
  <c r="BF163" i="10"/>
  <c r="BE163" i="10"/>
  <c r="BD163" i="10"/>
  <c r="BC163" i="10"/>
  <c r="BB163" i="10"/>
  <c r="BA163" i="10"/>
  <c r="AZ163" i="10"/>
  <c r="AY163" i="10"/>
  <c r="AX163" i="10"/>
  <c r="AU163" i="10"/>
  <c r="AT163" i="10"/>
  <c r="AS163" i="10"/>
  <c r="AR163" i="10"/>
  <c r="AQ163" i="10"/>
  <c r="AP163" i="10"/>
  <c r="AO163" i="10"/>
  <c r="AN163" i="10"/>
  <c r="AM163" i="10"/>
  <c r="AL163" i="10"/>
  <c r="BG162" i="10"/>
  <c r="BF162" i="10"/>
  <c r="BE162" i="10"/>
  <c r="BD162" i="10"/>
  <c r="BC162" i="10"/>
  <c r="BB162" i="10"/>
  <c r="BA162" i="10"/>
  <c r="AZ162" i="10"/>
  <c r="AY162" i="10"/>
  <c r="AX162" i="10"/>
  <c r="AT162" i="10"/>
  <c r="AS162" i="10"/>
  <c r="AR162" i="10"/>
  <c r="AQ162" i="10"/>
  <c r="AP162" i="10"/>
  <c r="AO162" i="10"/>
  <c r="AN162" i="10"/>
  <c r="AM162" i="10"/>
  <c r="AL162" i="10"/>
  <c r="AU162" i="10" s="1"/>
  <c r="BG161" i="10"/>
  <c r="BF161" i="10"/>
  <c r="BE161" i="10"/>
  <c r="BD161" i="10"/>
  <c r="BC161" i="10"/>
  <c r="BB161" i="10"/>
  <c r="BA161" i="10"/>
  <c r="AZ161" i="10"/>
  <c r="AY161" i="10"/>
  <c r="AX161" i="10"/>
  <c r="AU161" i="10"/>
  <c r="AT161" i="10"/>
  <c r="AS161" i="10"/>
  <c r="AR161" i="10"/>
  <c r="AQ161" i="10"/>
  <c r="AP161" i="10"/>
  <c r="AO161" i="10"/>
  <c r="AN161" i="10"/>
  <c r="AM161" i="10"/>
  <c r="AL161" i="10"/>
  <c r="BG160" i="10"/>
  <c r="BF160" i="10"/>
  <c r="BE160" i="10"/>
  <c r="BD160" i="10"/>
  <c r="BC160" i="10"/>
  <c r="BB160" i="10"/>
  <c r="BA160" i="10"/>
  <c r="AZ160" i="10"/>
  <c r="AY160" i="10"/>
  <c r="AX160" i="10"/>
  <c r="AU160" i="10"/>
  <c r="AT160" i="10"/>
  <c r="AS160" i="10"/>
  <c r="AR160" i="10"/>
  <c r="AQ160" i="10"/>
  <c r="AP160" i="10"/>
  <c r="AO160" i="10"/>
  <c r="AN160" i="10"/>
  <c r="AM160" i="10"/>
  <c r="AL160" i="10"/>
  <c r="BG159" i="10"/>
  <c r="BF159" i="10"/>
  <c r="BE159" i="10"/>
  <c r="BD159" i="10"/>
  <c r="BC159" i="10"/>
  <c r="BB159" i="10"/>
  <c r="BA159" i="10"/>
  <c r="AZ159" i="10"/>
  <c r="AY159" i="10"/>
  <c r="AX159" i="10"/>
  <c r="AU159" i="10"/>
  <c r="AT159" i="10"/>
  <c r="AS159" i="10"/>
  <c r="AR159" i="10"/>
  <c r="AQ159" i="10"/>
  <c r="AP159" i="10"/>
  <c r="AO159" i="10"/>
  <c r="AN159" i="10"/>
  <c r="AM159" i="10"/>
  <c r="AL159" i="10"/>
  <c r="BG158" i="10"/>
  <c r="BF158" i="10"/>
  <c r="BE158" i="10"/>
  <c r="BD158" i="10"/>
  <c r="BC158" i="10"/>
  <c r="BB158" i="10"/>
  <c r="BA158" i="10"/>
  <c r="AZ158" i="10"/>
  <c r="AY158" i="10"/>
  <c r="AX158" i="10"/>
  <c r="AU158" i="10"/>
  <c r="AT158" i="10"/>
  <c r="AS158" i="10"/>
  <c r="AR158" i="10"/>
  <c r="AQ158" i="10"/>
  <c r="AP158" i="10"/>
  <c r="AO158" i="10"/>
  <c r="AN158" i="10"/>
  <c r="AM158" i="10"/>
  <c r="AL158" i="10"/>
  <c r="BG157" i="10"/>
  <c r="BF157" i="10"/>
  <c r="BE157" i="10"/>
  <c r="BD157" i="10"/>
  <c r="BC157" i="10"/>
  <c r="BB157" i="10"/>
  <c r="BA157" i="10"/>
  <c r="AZ157" i="10"/>
  <c r="AY157" i="10"/>
  <c r="AX157" i="10"/>
  <c r="AT157" i="10"/>
  <c r="AS157" i="10"/>
  <c r="AR157" i="10"/>
  <c r="AQ157" i="10"/>
  <c r="AP157" i="10"/>
  <c r="AO157" i="10"/>
  <c r="AN157" i="10"/>
  <c r="AM157" i="10"/>
  <c r="AL157" i="10"/>
  <c r="AU157" i="10" s="1"/>
  <c r="BG156" i="10"/>
  <c r="BF156" i="10"/>
  <c r="BE156" i="10"/>
  <c r="BD156" i="10"/>
  <c r="BC156" i="10"/>
  <c r="BB156" i="10"/>
  <c r="BA156" i="10"/>
  <c r="AZ156" i="10"/>
  <c r="AY156" i="10"/>
  <c r="AX156" i="10"/>
  <c r="AT156" i="10"/>
  <c r="AS156" i="10"/>
  <c r="AR156" i="10"/>
  <c r="AQ156" i="10"/>
  <c r="AP156" i="10"/>
  <c r="AO156" i="10"/>
  <c r="AN156" i="10"/>
  <c r="AM156" i="10"/>
  <c r="AL156" i="10"/>
  <c r="AU156" i="10" s="1"/>
  <c r="BG155" i="10"/>
  <c r="BF155" i="10"/>
  <c r="BE155" i="10"/>
  <c r="BD155" i="10"/>
  <c r="BC155" i="10"/>
  <c r="BB155" i="10"/>
  <c r="BA155" i="10"/>
  <c r="AZ155" i="10"/>
  <c r="AY155" i="10"/>
  <c r="AX155" i="10"/>
  <c r="AU155" i="10"/>
  <c r="AT155" i="10"/>
  <c r="AS155" i="10"/>
  <c r="AR155" i="10"/>
  <c r="AQ155" i="10"/>
  <c r="AP155" i="10"/>
  <c r="AO155" i="10"/>
  <c r="AN155" i="10"/>
  <c r="AM155" i="10"/>
  <c r="AL155" i="10"/>
  <c r="BG154" i="10"/>
  <c r="BF154" i="10"/>
  <c r="BE154" i="10"/>
  <c r="BD154" i="10"/>
  <c r="BC154" i="10"/>
  <c r="BB154" i="10"/>
  <c r="BA154" i="10"/>
  <c r="AZ154" i="10"/>
  <c r="AY154" i="10"/>
  <c r="AX154" i="10"/>
  <c r="AU154" i="10"/>
  <c r="AT154" i="10"/>
  <c r="AS154" i="10"/>
  <c r="AR154" i="10"/>
  <c r="AQ154" i="10"/>
  <c r="AP154" i="10"/>
  <c r="AO154" i="10"/>
  <c r="AN154" i="10"/>
  <c r="AM154" i="10"/>
  <c r="AL154" i="10"/>
  <c r="BG153" i="10"/>
  <c r="BF153" i="10"/>
  <c r="BE153" i="10"/>
  <c r="BD153" i="10"/>
  <c r="BC153" i="10"/>
  <c r="BB153" i="10"/>
  <c r="BA153" i="10"/>
  <c r="AZ153" i="10"/>
  <c r="AY153" i="10"/>
  <c r="AX153" i="10"/>
  <c r="AU153" i="10"/>
  <c r="AT153" i="10"/>
  <c r="AS153" i="10"/>
  <c r="AR153" i="10"/>
  <c r="AQ153" i="10"/>
  <c r="AP153" i="10"/>
  <c r="AO153" i="10"/>
  <c r="AN153" i="10"/>
  <c r="AM153" i="10"/>
  <c r="AL153" i="10"/>
  <c r="BG152" i="10"/>
  <c r="BF152" i="10"/>
  <c r="BE152" i="10"/>
  <c r="BD152" i="10"/>
  <c r="BC152" i="10"/>
  <c r="BB152" i="10"/>
  <c r="BA152" i="10"/>
  <c r="AZ152" i="10"/>
  <c r="AY152" i="10"/>
  <c r="AX152" i="10"/>
  <c r="AU152" i="10"/>
  <c r="AT152" i="10"/>
  <c r="AS152" i="10"/>
  <c r="AR152" i="10"/>
  <c r="AQ152" i="10"/>
  <c r="AP152" i="10"/>
  <c r="AO152" i="10"/>
  <c r="AN152" i="10"/>
  <c r="AM152" i="10"/>
  <c r="AL152" i="10"/>
  <c r="BG151" i="10"/>
  <c r="BF151" i="10"/>
  <c r="BE151" i="10"/>
  <c r="BD151" i="10"/>
  <c r="BC151" i="10"/>
  <c r="BB151" i="10"/>
  <c r="BA151" i="10"/>
  <c r="AZ151" i="10"/>
  <c r="AY151" i="10"/>
  <c r="AX151" i="10"/>
  <c r="AT151" i="10"/>
  <c r="AS151" i="10"/>
  <c r="AR151" i="10"/>
  <c r="AQ151" i="10"/>
  <c r="AP151" i="10"/>
  <c r="AO151" i="10"/>
  <c r="AN151" i="10"/>
  <c r="AM151" i="10"/>
  <c r="AL151" i="10"/>
  <c r="AU151" i="10" s="1"/>
  <c r="BG150" i="10"/>
  <c r="BF150" i="10"/>
  <c r="BE150" i="10"/>
  <c r="BD150" i="10"/>
  <c r="BC150" i="10"/>
  <c r="BB150" i="10"/>
  <c r="BA150" i="10"/>
  <c r="AZ150" i="10"/>
  <c r="AY150" i="10"/>
  <c r="AX150" i="10"/>
  <c r="AT150" i="10"/>
  <c r="AS150" i="10"/>
  <c r="AR150" i="10"/>
  <c r="AQ150" i="10"/>
  <c r="AP150" i="10"/>
  <c r="AO150" i="10"/>
  <c r="AN150" i="10"/>
  <c r="AM150" i="10"/>
  <c r="AL150" i="10"/>
  <c r="AU150" i="10" s="1"/>
  <c r="BG149" i="10"/>
  <c r="BF149" i="10"/>
  <c r="BE149" i="10"/>
  <c r="BD149" i="10"/>
  <c r="BC149" i="10"/>
  <c r="BB149" i="10"/>
  <c r="BA149" i="10"/>
  <c r="AZ149" i="10"/>
  <c r="AY149" i="10"/>
  <c r="AX149" i="10"/>
  <c r="AU149" i="10"/>
  <c r="AT149" i="10"/>
  <c r="AS149" i="10"/>
  <c r="AR149" i="10"/>
  <c r="AQ149" i="10"/>
  <c r="AP149" i="10"/>
  <c r="AO149" i="10"/>
  <c r="AN149" i="10"/>
  <c r="AM149" i="10"/>
  <c r="AL149" i="10"/>
  <c r="BG148" i="10"/>
  <c r="BF148" i="10"/>
  <c r="BE148" i="10"/>
  <c r="BD148" i="10"/>
  <c r="BC148" i="10"/>
  <c r="BB148" i="10"/>
  <c r="BA148" i="10"/>
  <c r="AZ148" i="10"/>
  <c r="AY148" i="10"/>
  <c r="AX148" i="10"/>
  <c r="AU148" i="10"/>
  <c r="AT148" i="10"/>
  <c r="AS148" i="10"/>
  <c r="AR148" i="10"/>
  <c r="AQ148" i="10"/>
  <c r="AP148" i="10"/>
  <c r="AO148" i="10"/>
  <c r="AN148" i="10"/>
  <c r="AM148" i="10"/>
  <c r="AL148" i="10"/>
  <c r="BG147" i="10"/>
  <c r="BF147" i="10"/>
  <c r="BE147" i="10"/>
  <c r="BD147" i="10"/>
  <c r="BC147" i="10"/>
  <c r="BB147" i="10"/>
  <c r="BA147" i="10"/>
  <c r="AZ147" i="10"/>
  <c r="AY147" i="10"/>
  <c r="AX147" i="10"/>
  <c r="AU147" i="10"/>
  <c r="AT147" i="10"/>
  <c r="AS147" i="10"/>
  <c r="AR147" i="10"/>
  <c r="AQ147" i="10"/>
  <c r="AP147" i="10"/>
  <c r="AO147" i="10"/>
  <c r="AN147" i="10"/>
  <c r="AM147" i="10"/>
  <c r="AL147" i="10"/>
  <c r="BG146" i="10"/>
  <c r="BF146" i="10"/>
  <c r="BE146" i="10"/>
  <c r="BD146" i="10"/>
  <c r="BC146" i="10"/>
  <c r="BB146" i="10"/>
  <c r="BA146" i="10"/>
  <c r="AZ146" i="10"/>
  <c r="AY146" i="10"/>
  <c r="AX146" i="10"/>
  <c r="AU146" i="10"/>
  <c r="AT146" i="10"/>
  <c r="AS146" i="10"/>
  <c r="AR146" i="10"/>
  <c r="AQ146" i="10"/>
  <c r="AP146" i="10"/>
  <c r="AO146" i="10"/>
  <c r="AN146" i="10"/>
  <c r="AM146" i="10"/>
  <c r="AL146" i="10"/>
  <c r="BG145" i="10"/>
  <c r="BF145" i="10"/>
  <c r="BE145" i="10"/>
  <c r="BD145" i="10"/>
  <c r="BC145" i="10"/>
  <c r="BB145" i="10"/>
  <c r="BA145" i="10"/>
  <c r="AZ145" i="10"/>
  <c r="AY145" i="10"/>
  <c r="AX145" i="10"/>
  <c r="AT145" i="10"/>
  <c r="AS145" i="10"/>
  <c r="AR145" i="10"/>
  <c r="AQ145" i="10"/>
  <c r="AP145" i="10"/>
  <c r="AO145" i="10"/>
  <c r="AN145" i="10"/>
  <c r="AM145" i="10"/>
  <c r="AL145" i="10"/>
  <c r="AU145" i="10" s="1"/>
  <c r="BG144" i="10"/>
  <c r="BF144" i="10"/>
  <c r="BE144" i="10"/>
  <c r="BD144" i="10"/>
  <c r="BC144" i="10"/>
  <c r="BB144" i="10"/>
  <c r="BA144" i="10"/>
  <c r="AZ144" i="10"/>
  <c r="AY144" i="10"/>
  <c r="AX144" i="10"/>
  <c r="AT144" i="10"/>
  <c r="AS144" i="10"/>
  <c r="AR144" i="10"/>
  <c r="AQ144" i="10"/>
  <c r="AP144" i="10"/>
  <c r="AO144" i="10"/>
  <c r="AN144" i="10"/>
  <c r="AM144" i="10"/>
  <c r="AL144" i="10"/>
  <c r="AU144" i="10" s="1"/>
  <c r="BG143" i="10"/>
  <c r="BF143" i="10"/>
  <c r="BE143" i="10"/>
  <c r="BD143" i="10"/>
  <c r="BC143" i="10"/>
  <c r="BB143" i="10"/>
  <c r="BA143" i="10"/>
  <c r="AZ143" i="10"/>
  <c r="AY143" i="10"/>
  <c r="AX143" i="10"/>
  <c r="AU143" i="10"/>
  <c r="AT143" i="10"/>
  <c r="AS143" i="10"/>
  <c r="AR143" i="10"/>
  <c r="AQ143" i="10"/>
  <c r="AP143" i="10"/>
  <c r="AO143" i="10"/>
  <c r="AN143" i="10"/>
  <c r="AM143" i="10"/>
  <c r="AL143" i="10"/>
  <c r="BG142" i="10"/>
  <c r="BF142" i="10"/>
  <c r="BE142" i="10"/>
  <c r="BD142" i="10"/>
  <c r="BC142" i="10"/>
  <c r="BB142" i="10"/>
  <c r="BA142" i="10"/>
  <c r="AZ142" i="10"/>
  <c r="AY142" i="10"/>
  <c r="AX142" i="10"/>
  <c r="AU142" i="10"/>
  <c r="AT142" i="10"/>
  <c r="AS142" i="10"/>
  <c r="AR142" i="10"/>
  <c r="AQ142" i="10"/>
  <c r="AP142" i="10"/>
  <c r="AO142" i="10"/>
  <c r="AN142" i="10"/>
  <c r="AM142" i="10"/>
  <c r="AL142" i="10"/>
  <c r="BG141" i="10"/>
  <c r="BF141" i="10"/>
  <c r="BE141" i="10"/>
  <c r="BD141" i="10"/>
  <c r="BC141" i="10"/>
  <c r="BB141" i="10"/>
  <c r="BA141" i="10"/>
  <c r="AZ141" i="10"/>
  <c r="AY141" i="10"/>
  <c r="AX141" i="10"/>
  <c r="AU141" i="10"/>
  <c r="AT141" i="10"/>
  <c r="AS141" i="10"/>
  <c r="AR141" i="10"/>
  <c r="AQ141" i="10"/>
  <c r="AP141" i="10"/>
  <c r="AO141" i="10"/>
  <c r="AN141" i="10"/>
  <c r="AM141" i="10"/>
  <c r="AL141" i="10"/>
  <c r="BG140" i="10"/>
  <c r="BF140" i="10"/>
  <c r="BE140" i="10"/>
  <c r="BD140" i="10"/>
  <c r="BC140" i="10"/>
  <c r="BB140" i="10"/>
  <c r="BA140" i="10"/>
  <c r="AZ140" i="10"/>
  <c r="AY140" i="10"/>
  <c r="AX140" i="10"/>
  <c r="AU140" i="10"/>
  <c r="AT140" i="10"/>
  <c r="AS140" i="10"/>
  <c r="AR140" i="10"/>
  <c r="AQ140" i="10"/>
  <c r="AP140" i="10"/>
  <c r="AO140" i="10"/>
  <c r="AN140" i="10"/>
  <c r="AM140" i="10"/>
  <c r="AL140" i="10"/>
  <c r="BG139" i="10"/>
  <c r="BF139" i="10"/>
  <c r="BE139" i="10"/>
  <c r="BD139" i="10"/>
  <c r="BC139" i="10"/>
  <c r="BB139" i="10"/>
  <c r="BA139" i="10"/>
  <c r="AZ139" i="10"/>
  <c r="AY139" i="10"/>
  <c r="AX139" i="10"/>
  <c r="AT139" i="10"/>
  <c r="AS139" i="10"/>
  <c r="AR139" i="10"/>
  <c r="AQ139" i="10"/>
  <c r="AP139" i="10"/>
  <c r="AO139" i="10"/>
  <c r="AN139" i="10"/>
  <c r="AM139" i="10"/>
  <c r="AL139" i="10"/>
  <c r="AU139" i="10" s="1"/>
  <c r="BG138" i="10"/>
  <c r="BF138" i="10"/>
  <c r="BE138" i="10"/>
  <c r="BD138" i="10"/>
  <c r="BC138" i="10"/>
  <c r="BB138" i="10"/>
  <c r="BA138" i="10"/>
  <c r="AZ138" i="10"/>
  <c r="AY138" i="10"/>
  <c r="AX138" i="10"/>
  <c r="AT138" i="10"/>
  <c r="AS138" i="10"/>
  <c r="AR138" i="10"/>
  <c r="AQ138" i="10"/>
  <c r="AP138" i="10"/>
  <c r="AO138" i="10"/>
  <c r="AN138" i="10"/>
  <c r="AM138" i="10"/>
  <c r="AL138" i="10"/>
  <c r="AU138" i="10" s="1"/>
  <c r="BG137" i="10"/>
  <c r="BF137" i="10"/>
  <c r="BE137" i="10"/>
  <c r="BD137" i="10"/>
  <c r="BC137" i="10"/>
  <c r="BB137" i="10"/>
  <c r="BA137" i="10"/>
  <c r="AZ137" i="10"/>
  <c r="AY137" i="10"/>
  <c r="AX137" i="10"/>
  <c r="AU137" i="10"/>
  <c r="AT137" i="10"/>
  <c r="AS137" i="10"/>
  <c r="AR137" i="10"/>
  <c r="AQ137" i="10"/>
  <c r="AP137" i="10"/>
  <c r="AO137" i="10"/>
  <c r="AN137" i="10"/>
  <c r="AM137" i="10"/>
  <c r="AL137" i="10"/>
  <c r="BG136" i="10"/>
  <c r="BF136" i="10"/>
  <c r="BE136" i="10"/>
  <c r="BD136" i="10"/>
  <c r="BC136" i="10"/>
  <c r="BB136" i="10"/>
  <c r="BA136" i="10"/>
  <c r="AZ136" i="10"/>
  <c r="AY136" i="10"/>
  <c r="AX136" i="10"/>
  <c r="AU136" i="10"/>
  <c r="AT136" i="10"/>
  <c r="AS136" i="10"/>
  <c r="AR136" i="10"/>
  <c r="AQ136" i="10"/>
  <c r="AP136" i="10"/>
  <c r="AO136" i="10"/>
  <c r="AN136" i="10"/>
  <c r="AM136" i="10"/>
  <c r="AL136" i="10"/>
  <c r="BG135" i="10"/>
  <c r="BF135" i="10"/>
  <c r="BE135" i="10"/>
  <c r="BD135" i="10"/>
  <c r="BC135" i="10"/>
  <c r="BB135" i="10"/>
  <c r="BA135" i="10"/>
  <c r="AZ135" i="10"/>
  <c r="AY135" i="10"/>
  <c r="AX135" i="10"/>
  <c r="AU135" i="10"/>
  <c r="AT135" i="10"/>
  <c r="AS135" i="10"/>
  <c r="AR135" i="10"/>
  <c r="AQ135" i="10"/>
  <c r="AP135" i="10"/>
  <c r="AO135" i="10"/>
  <c r="AN135" i="10"/>
  <c r="AM135" i="10"/>
  <c r="AL135" i="10"/>
  <c r="BG134" i="10"/>
  <c r="BF134" i="10"/>
  <c r="BE134" i="10"/>
  <c r="BD134" i="10"/>
  <c r="BC134" i="10"/>
  <c r="BB134" i="10"/>
  <c r="BA134" i="10"/>
  <c r="AZ134" i="10"/>
  <c r="AY134" i="10"/>
  <c r="AX134" i="10"/>
  <c r="AU134" i="10"/>
  <c r="AT134" i="10"/>
  <c r="AS134" i="10"/>
  <c r="AR134" i="10"/>
  <c r="AQ134" i="10"/>
  <c r="AP134" i="10"/>
  <c r="AO134" i="10"/>
  <c r="AN134" i="10"/>
  <c r="AM134" i="10"/>
  <c r="AL134" i="10"/>
  <c r="BG133" i="10"/>
  <c r="BF133" i="10"/>
  <c r="BE133" i="10"/>
  <c r="BD133" i="10"/>
  <c r="BC133" i="10"/>
  <c r="BB133" i="10"/>
  <c r="BA133" i="10"/>
  <c r="AZ133" i="10"/>
  <c r="AY133" i="10"/>
  <c r="AX133" i="10"/>
  <c r="AT133" i="10"/>
  <c r="AS133" i="10"/>
  <c r="AR133" i="10"/>
  <c r="AQ133" i="10"/>
  <c r="AP133" i="10"/>
  <c r="AO133" i="10"/>
  <c r="AN133" i="10"/>
  <c r="AM133" i="10"/>
  <c r="AL133" i="10"/>
  <c r="AU133" i="10" s="1"/>
  <c r="BG132" i="10"/>
  <c r="BF132" i="10"/>
  <c r="BE132" i="10"/>
  <c r="BD132" i="10"/>
  <c r="BC132" i="10"/>
  <c r="BB132" i="10"/>
  <c r="BA132" i="10"/>
  <c r="AZ132" i="10"/>
  <c r="AY132" i="10"/>
  <c r="AX132" i="10"/>
  <c r="AT132" i="10"/>
  <c r="AS132" i="10"/>
  <c r="AR132" i="10"/>
  <c r="AQ132" i="10"/>
  <c r="AP132" i="10"/>
  <c r="AO132" i="10"/>
  <c r="AN132" i="10"/>
  <c r="AM132" i="10"/>
  <c r="AL132" i="10"/>
  <c r="AU132" i="10" s="1"/>
  <c r="BG131" i="10"/>
  <c r="BF131" i="10"/>
  <c r="BE131" i="10"/>
  <c r="BD131" i="10"/>
  <c r="BC131" i="10"/>
  <c r="BB131" i="10"/>
  <c r="BA131" i="10"/>
  <c r="AZ131" i="10"/>
  <c r="AY131" i="10"/>
  <c r="AX131" i="10"/>
  <c r="AU131" i="10"/>
  <c r="AT131" i="10"/>
  <c r="AS131" i="10"/>
  <c r="AR131" i="10"/>
  <c r="AQ131" i="10"/>
  <c r="AP131" i="10"/>
  <c r="AO131" i="10"/>
  <c r="AN131" i="10"/>
  <c r="AM131" i="10"/>
  <c r="AL131" i="10"/>
  <c r="BG130" i="10"/>
  <c r="BF130" i="10"/>
  <c r="BE130" i="10"/>
  <c r="BD130" i="10"/>
  <c r="BC130" i="10"/>
  <c r="BB130" i="10"/>
  <c r="BA130" i="10"/>
  <c r="AZ130" i="10"/>
  <c r="AY130" i="10"/>
  <c r="AX130" i="10"/>
  <c r="AU130" i="10"/>
  <c r="AT130" i="10"/>
  <c r="AS130" i="10"/>
  <c r="AR130" i="10"/>
  <c r="AQ130" i="10"/>
  <c r="AP130" i="10"/>
  <c r="AO130" i="10"/>
  <c r="AN130" i="10"/>
  <c r="AM130" i="10"/>
  <c r="AL130" i="10"/>
  <c r="BG129" i="10"/>
  <c r="BF129" i="10"/>
  <c r="BE129" i="10"/>
  <c r="BD129" i="10"/>
  <c r="BC129" i="10"/>
  <c r="BB129" i="10"/>
  <c r="BA129" i="10"/>
  <c r="AZ129" i="10"/>
  <c r="AY129" i="10"/>
  <c r="AX129" i="10"/>
  <c r="AU129" i="10"/>
  <c r="AT129" i="10"/>
  <c r="AS129" i="10"/>
  <c r="AR129" i="10"/>
  <c r="AQ129" i="10"/>
  <c r="AP129" i="10"/>
  <c r="AO129" i="10"/>
  <c r="AN129" i="10"/>
  <c r="AM129" i="10"/>
  <c r="AL129" i="10"/>
  <c r="BG128" i="10"/>
  <c r="BF128" i="10"/>
  <c r="BE128" i="10"/>
  <c r="BD128" i="10"/>
  <c r="BC128" i="10"/>
  <c r="BB128" i="10"/>
  <c r="BA128" i="10"/>
  <c r="AZ128" i="10"/>
  <c r="AY128" i="10"/>
  <c r="AX128" i="10"/>
  <c r="AU128" i="10"/>
  <c r="AT128" i="10"/>
  <c r="AS128" i="10"/>
  <c r="AR128" i="10"/>
  <c r="AQ128" i="10"/>
  <c r="AP128" i="10"/>
  <c r="AO128" i="10"/>
  <c r="AN128" i="10"/>
  <c r="AM128" i="10"/>
  <c r="AL128" i="10"/>
  <c r="BG127" i="10"/>
  <c r="BF127" i="10"/>
  <c r="BE127" i="10"/>
  <c r="BD127" i="10"/>
  <c r="BC127" i="10"/>
  <c r="BB127" i="10"/>
  <c r="BA127" i="10"/>
  <c r="AZ127" i="10"/>
  <c r="AY127" i="10"/>
  <c r="AX127" i="10"/>
  <c r="AT127" i="10"/>
  <c r="AS127" i="10"/>
  <c r="AR127" i="10"/>
  <c r="AQ127" i="10"/>
  <c r="AP127" i="10"/>
  <c r="AO127" i="10"/>
  <c r="AN127" i="10"/>
  <c r="AM127" i="10"/>
  <c r="AL127" i="10"/>
  <c r="AU127" i="10" s="1"/>
  <c r="BG126" i="10"/>
  <c r="BF126" i="10"/>
  <c r="BE126" i="10"/>
  <c r="BD126" i="10"/>
  <c r="BC126" i="10"/>
  <c r="BB126" i="10"/>
  <c r="BA126" i="10"/>
  <c r="AZ126" i="10"/>
  <c r="AY126" i="10"/>
  <c r="AX126" i="10"/>
  <c r="AT126" i="10"/>
  <c r="AS126" i="10"/>
  <c r="AR126" i="10"/>
  <c r="AQ126" i="10"/>
  <c r="AP126" i="10"/>
  <c r="AO126" i="10"/>
  <c r="AN126" i="10"/>
  <c r="AM126" i="10"/>
  <c r="AL126" i="10"/>
  <c r="AU126" i="10" s="1"/>
  <c r="BG125" i="10"/>
  <c r="BF125" i="10"/>
  <c r="BE125" i="10"/>
  <c r="BD125" i="10"/>
  <c r="BC125" i="10"/>
  <c r="BB125" i="10"/>
  <c r="BA125" i="10"/>
  <c r="AZ125" i="10"/>
  <c r="AY125" i="10"/>
  <c r="AX125" i="10"/>
  <c r="AU125" i="10"/>
  <c r="AT125" i="10"/>
  <c r="AS125" i="10"/>
  <c r="AR125" i="10"/>
  <c r="AQ125" i="10"/>
  <c r="AP125" i="10"/>
  <c r="AO125" i="10"/>
  <c r="AN125" i="10"/>
  <c r="AM125" i="10"/>
  <c r="AL125" i="10"/>
  <c r="BG124" i="10"/>
  <c r="BF124" i="10"/>
  <c r="BE124" i="10"/>
  <c r="BD124" i="10"/>
  <c r="BC124" i="10"/>
  <c r="BB124" i="10"/>
  <c r="BA124" i="10"/>
  <c r="AZ124" i="10"/>
  <c r="AY124" i="10"/>
  <c r="AX124" i="10"/>
  <c r="AU124" i="10"/>
  <c r="AT124" i="10"/>
  <c r="AS124" i="10"/>
  <c r="AR124" i="10"/>
  <c r="AQ124" i="10"/>
  <c r="AP124" i="10"/>
  <c r="AO124" i="10"/>
  <c r="AN124" i="10"/>
  <c r="AM124" i="10"/>
  <c r="AL124" i="10"/>
  <c r="BG123" i="10"/>
  <c r="BF123" i="10"/>
  <c r="BE123" i="10"/>
  <c r="BD123" i="10"/>
  <c r="BC123" i="10"/>
  <c r="BB123" i="10"/>
  <c r="BA123" i="10"/>
  <c r="AZ123" i="10"/>
  <c r="AY123" i="10"/>
  <c r="AX123" i="10"/>
  <c r="AU123" i="10"/>
  <c r="AT123" i="10"/>
  <c r="AS123" i="10"/>
  <c r="AR123" i="10"/>
  <c r="AQ123" i="10"/>
  <c r="AP123" i="10"/>
  <c r="AO123" i="10"/>
  <c r="AN123" i="10"/>
  <c r="AM123" i="10"/>
  <c r="AL123" i="10"/>
  <c r="BG122" i="10"/>
  <c r="BF122" i="10"/>
  <c r="BE122" i="10"/>
  <c r="BD122" i="10"/>
  <c r="BC122" i="10"/>
  <c r="BB122" i="10"/>
  <c r="BA122" i="10"/>
  <c r="AZ122" i="10"/>
  <c r="AY122" i="10"/>
  <c r="AX122" i="10"/>
  <c r="AU122" i="10"/>
  <c r="AT122" i="10"/>
  <c r="AS122" i="10"/>
  <c r="AR122" i="10"/>
  <c r="AQ122" i="10"/>
  <c r="AP122" i="10"/>
  <c r="AO122" i="10"/>
  <c r="AN122" i="10"/>
  <c r="AM122" i="10"/>
  <c r="AL122" i="10"/>
  <c r="BG121" i="10"/>
  <c r="BF121" i="10"/>
  <c r="BE121" i="10"/>
  <c r="BD121" i="10"/>
  <c r="BC121" i="10"/>
  <c r="BB121" i="10"/>
  <c r="BA121" i="10"/>
  <c r="AZ121" i="10"/>
  <c r="AY121" i="10"/>
  <c r="AX121" i="10"/>
  <c r="AT121" i="10"/>
  <c r="AS121" i="10"/>
  <c r="AR121" i="10"/>
  <c r="AQ121" i="10"/>
  <c r="AP121" i="10"/>
  <c r="AO121" i="10"/>
  <c r="AN121" i="10"/>
  <c r="AM121" i="10"/>
  <c r="AL121" i="10"/>
  <c r="AU121" i="10" s="1"/>
  <c r="BG120" i="10"/>
  <c r="BF120" i="10"/>
  <c r="BE120" i="10"/>
  <c r="BD120" i="10"/>
  <c r="BC120" i="10"/>
  <c r="BB120" i="10"/>
  <c r="BA120" i="10"/>
  <c r="AZ120" i="10"/>
  <c r="AY120" i="10"/>
  <c r="AX120" i="10"/>
  <c r="AT120" i="10"/>
  <c r="AS120" i="10"/>
  <c r="AR120" i="10"/>
  <c r="AQ120" i="10"/>
  <c r="AP120" i="10"/>
  <c r="AO120" i="10"/>
  <c r="AN120" i="10"/>
  <c r="AM120" i="10"/>
  <c r="AL120" i="10"/>
  <c r="AU120" i="10" s="1"/>
  <c r="BG119" i="10"/>
  <c r="BF119" i="10"/>
  <c r="BE119" i="10"/>
  <c r="BD119" i="10"/>
  <c r="BC119" i="10"/>
  <c r="BB119" i="10"/>
  <c r="BA119" i="10"/>
  <c r="AZ119" i="10"/>
  <c r="AY119" i="10"/>
  <c r="AX119" i="10"/>
  <c r="AU119" i="10"/>
  <c r="AT119" i="10"/>
  <c r="AS119" i="10"/>
  <c r="AR119" i="10"/>
  <c r="AQ119" i="10"/>
  <c r="AP119" i="10"/>
  <c r="AO119" i="10"/>
  <c r="AN119" i="10"/>
  <c r="AM119" i="10"/>
  <c r="AL119" i="10"/>
  <c r="BG118" i="10"/>
  <c r="BF118" i="10"/>
  <c r="BE118" i="10"/>
  <c r="BD118" i="10"/>
  <c r="BC118" i="10"/>
  <c r="BB118" i="10"/>
  <c r="BA118" i="10"/>
  <c r="AZ118" i="10"/>
  <c r="AY118" i="10"/>
  <c r="AX118" i="10"/>
  <c r="AU118" i="10"/>
  <c r="AT118" i="10"/>
  <c r="AS118" i="10"/>
  <c r="AR118" i="10"/>
  <c r="AQ118" i="10"/>
  <c r="AP118" i="10"/>
  <c r="AO118" i="10"/>
  <c r="AN118" i="10"/>
  <c r="AM118" i="10"/>
  <c r="AL118" i="10"/>
  <c r="BG117" i="10"/>
  <c r="BF117" i="10"/>
  <c r="BE117" i="10"/>
  <c r="BD117" i="10"/>
  <c r="BC117" i="10"/>
  <c r="BB117" i="10"/>
  <c r="BA117" i="10"/>
  <c r="AZ117" i="10"/>
  <c r="AY117" i="10"/>
  <c r="AX117" i="10"/>
  <c r="AU117" i="10"/>
  <c r="AT117" i="10"/>
  <c r="AS117" i="10"/>
  <c r="AR117" i="10"/>
  <c r="AQ117" i="10"/>
  <c r="AP117" i="10"/>
  <c r="AO117" i="10"/>
  <c r="AN117" i="10"/>
  <c r="AM117" i="10"/>
  <c r="AL117" i="10"/>
  <c r="BG116" i="10"/>
  <c r="BF116" i="10"/>
  <c r="BE116" i="10"/>
  <c r="BD116" i="10"/>
  <c r="BC116" i="10"/>
  <c r="BB116" i="10"/>
  <c r="BA116" i="10"/>
  <c r="AZ116" i="10"/>
  <c r="AY116" i="10"/>
  <c r="AX116" i="10"/>
  <c r="AU116" i="10"/>
  <c r="AT116" i="10"/>
  <c r="AS116" i="10"/>
  <c r="AR116" i="10"/>
  <c r="AQ116" i="10"/>
  <c r="AP116" i="10"/>
  <c r="AO116" i="10"/>
  <c r="AN116" i="10"/>
  <c r="AM116" i="10"/>
  <c r="AL116" i="10"/>
  <c r="BG115" i="10"/>
  <c r="BF115" i="10"/>
  <c r="BE115" i="10"/>
  <c r="BD115" i="10"/>
  <c r="BC115" i="10"/>
  <c r="BB115" i="10"/>
  <c r="BA115" i="10"/>
  <c r="AZ115" i="10"/>
  <c r="AY115" i="10"/>
  <c r="AX115" i="10"/>
  <c r="AT115" i="10"/>
  <c r="AS115" i="10"/>
  <c r="AR115" i="10"/>
  <c r="AQ115" i="10"/>
  <c r="AP115" i="10"/>
  <c r="AO115" i="10"/>
  <c r="AN115" i="10"/>
  <c r="AM115" i="10"/>
  <c r="AL115" i="10"/>
  <c r="AU115" i="10" s="1"/>
  <c r="BG114" i="10"/>
  <c r="BF114" i="10"/>
  <c r="BE114" i="10"/>
  <c r="BD114" i="10"/>
  <c r="BC114" i="10"/>
  <c r="BB114" i="10"/>
  <c r="BA114" i="10"/>
  <c r="AZ114" i="10"/>
  <c r="AY114" i="10"/>
  <c r="AX114" i="10"/>
  <c r="AT114" i="10"/>
  <c r="AS114" i="10"/>
  <c r="AR114" i="10"/>
  <c r="AQ114" i="10"/>
  <c r="AP114" i="10"/>
  <c r="AO114" i="10"/>
  <c r="AN114" i="10"/>
  <c r="AM114" i="10"/>
  <c r="AL114" i="10"/>
  <c r="AU114" i="10" s="1"/>
  <c r="BG113" i="10"/>
  <c r="BF113" i="10"/>
  <c r="BE113" i="10"/>
  <c r="BD113" i="10"/>
  <c r="BC113" i="10"/>
  <c r="BB113" i="10"/>
  <c r="BA113" i="10"/>
  <c r="AZ113" i="10"/>
  <c r="AY113" i="10"/>
  <c r="AX113" i="10"/>
  <c r="AU113" i="10"/>
  <c r="AT113" i="10"/>
  <c r="AS113" i="10"/>
  <c r="AR113" i="10"/>
  <c r="AQ113" i="10"/>
  <c r="AP113" i="10"/>
  <c r="AO113" i="10"/>
  <c r="AN113" i="10"/>
  <c r="AM113" i="10"/>
  <c r="AL113" i="10"/>
  <c r="BG112" i="10"/>
  <c r="BF112" i="10"/>
  <c r="BE112" i="10"/>
  <c r="BD112" i="10"/>
  <c r="BC112" i="10"/>
  <c r="BB112" i="10"/>
  <c r="BA112" i="10"/>
  <c r="AZ112" i="10"/>
  <c r="AY112" i="10"/>
  <c r="AX112" i="10"/>
  <c r="AU112" i="10"/>
  <c r="AT112" i="10"/>
  <c r="AS112" i="10"/>
  <c r="AR112" i="10"/>
  <c r="AQ112" i="10"/>
  <c r="AP112" i="10"/>
  <c r="AO112" i="10"/>
  <c r="AN112" i="10"/>
  <c r="AM112" i="10"/>
  <c r="AL112" i="10"/>
  <c r="BG111" i="10"/>
  <c r="BF111" i="10"/>
  <c r="BE111" i="10"/>
  <c r="BD111" i="10"/>
  <c r="BC111" i="10"/>
  <c r="BB111" i="10"/>
  <c r="BA111" i="10"/>
  <c r="AZ111" i="10"/>
  <c r="AY111" i="10"/>
  <c r="AX111" i="10"/>
  <c r="AU111" i="10"/>
  <c r="AT111" i="10"/>
  <c r="AS111" i="10"/>
  <c r="AR111" i="10"/>
  <c r="AQ111" i="10"/>
  <c r="AP111" i="10"/>
  <c r="AO111" i="10"/>
  <c r="AN111" i="10"/>
  <c r="AM111" i="10"/>
  <c r="AL111" i="10"/>
  <c r="BG110" i="10"/>
  <c r="BF110" i="10"/>
  <c r="BE110" i="10"/>
  <c r="BD110" i="10"/>
  <c r="BC110" i="10"/>
  <c r="BB110" i="10"/>
  <c r="BA110" i="10"/>
  <c r="AZ110" i="10"/>
  <c r="AY110" i="10"/>
  <c r="AX110" i="10"/>
  <c r="AU110" i="10"/>
  <c r="AT110" i="10"/>
  <c r="AS110" i="10"/>
  <c r="AR110" i="10"/>
  <c r="AQ110" i="10"/>
  <c r="AP110" i="10"/>
  <c r="AO110" i="10"/>
  <c r="AN110" i="10"/>
  <c r="AM110" i="10"/>
  <c r="AL110" i="10"/>
  <c r="BG109" i="10"/>
  <c r="BF109" i="10"/>
  <c r="BE109" i="10"/>
  <c r="BD109" i="10"/>
  <c r="BC109" i="10"/>
  <c r="BB109" i="10"/>
  <c r="BA109" i="10"/>
  <c r="AZ109" i="10"/>
  <c r="AY109" i="10"/>
  <c r="AX109" i="10"/>
  <c r="AT109" i="10"/>
  <c r="AS109" i="10"/>
  <c r="AR109" i="10"/>
  <c r="AQ109" i="10"/>
  <c r="AP109" i="10"/>
  <c r="AO109" i="10"/>
  <c r="AN109" i="10"/>
  <c r="AM109" i="10"/>
  <c r="AL109" i="10"/>
  <c r="AU109" i="10" s="1"/>
  <c r="BG108" i="10"/>
  <c r="BF108" i="10"/>
  <c r="BE108" i="10"/>
  <c r="BD108" i="10"/>
  <c r="BC108" i="10"/>
  <c r="BB108" i="10"/>
  <c r="BA108" i="10"/>
  <c r="AZ108" i="10"/>
  <c r="AY108" i="10"/>
  <c r="AX108" i="10"/>
  <c r="AT108" i="10"/>
  <c r="AS108" i="10"/>
  <c r="AR108" i="10"/>
  <c r="AQ108" i="10"/>
  <c r="AP108" i="10"/>
  <c r="AO108" i="10"/>
  <c r="AN108" i="10"/>
  <c r="AM108" i="10"/>
  <c r="AL108" i="10"/>
  <c r="AU108" i="10" s="1"/>
  <c r="BG107" i="10"/>
  <c r="BF107" i="10"/>
  <c r="BE107" i="10"/>
  <c r="BD107" i="10"/>
  <c r="BC107" i="10"/>
  <c r="BB107" i="10"/>
  <c r="BA107" i="10"/>
  <c r="AZ107" i="10"/>
  <c r="AY107" i="10"/>
  <c r="AX107" i="10"/>
  <c r="AU107" i="10"/>
  <c r="AT107" i="10"/>
  <c r="AS107" i="10"/>
  <c r="AR107" i="10"/>
  <c r="AQ107" i="10"/>
  <c r="AP107" i="10"/>
  <c r="AO107" i="10"/>
  <c r="AN107" i="10"/>
  <c r="AM107" i="10"/>
  <c r="AL107" i="10"/>
  <c r="BG106" i="10"/>
  <c r="BF106" i="10"/>
  <c r="BE106" i="10"/>
  <c r="BD106" i="10"/>
  <c r="BC106" i="10"/>
  <c r="BB106" i="10"/>
  <c r="BA106" i="10"/>
  <c r="AZ106" i="10"/>
  <c r="AY106" i="10"/>
  <c r="AX106" i="10"/>
  <c r="AU106" i="10"/>
  <c r="AT106" i="10"/>
  <c r="AS106" i="10"/>
  <c r="AR106" i="10"/>
  <c r="AQ106" i="10"/>
  <c r="AP106" i="10"/>
  <c r="AO106" i="10"/>
  <c r="AN106" i="10"/>
  <c r="AM106" i="10"/>
  <c r="AL106" i="10"/>
  <c r="BG105" i="10"/>
  <c r="BF105" i="10"/>
  <c r="BE105" i="10"/>
  <c r="BD105" i="10"/>
  <c r="BC105" i="10"/>
  <c r="BB105" i="10"/>
  <c r="BA105" i="10"/>
  <c r="AZ105" i="10"/>
  <c r="AY105" i="10"/>
  <c r="AX105" i="10"/>
  <c r="AU105" i="10"/>
  <c r="AT105" i="10"/>
  <c r="AS105" i="10"/>
  <c r="AR105" i="10"/>
  <c r="AQ105" i="10"/>
  <c r="AP105" i="10"/>
  <c r="AO105" i="10"/>
  <c r="AN105" i="10"/>
  <c r="AM105" i="10"/>
  <c r="AL105" i="10"/>
  <c r="BG104" i="10"/>
  <c r="BF104" i="10"/>
  <c r="BE104" i="10"/>
  <c r="BD104" i="10"/>
  <c r="BC104" i="10"/>
  <c r="BB104" i="10"/>
  <c r="BA104" i="10"/>
  <c r="AZ104" i="10"/>
  <c r="AY104" i="10"/>
  <c r="AX104" i="10"/>
  <c r="AU104" i="10"/>
  <c r="AT104" i="10"/>
  <c r="AS104" i="10"/>
  <c r="AR104" i="10"/>
  <c r="AQ104" i="10"/>
  <c r="AP104" i="10"/>
  <c r="AO104" i="10"/>
  <c r="AN104" i="10"/>
  <c r="AM104" i="10"/>
  <c r="AL104" i="10"/>
  <c r="BG103" i="10"/>
  <c r="BF103" i="10"/>
  <c r="BE103" i="10"/>
  <c r="BD103" i="10"/>
  <c r="BC103" i="10"/>
  <c r="BB103" i="10"/>
  <c r="BA103" i="10"/>
  <c r="AZ103" i="10"/>
  <c r="AY103" i="10"/>
  <c r="AX103" i="10"/>
  <c r="AT103" i="10"/>
  <c r="AS103" i="10"/>
  <c r="AR103" i="10"/>
  <c r="AQ103" i="10"/>
  <c r="AP103" i="10"/>
  <c r="AO103" i="10"/>
  <c r="AN103" i="10"/>
  <c r="AM103" i="10"/>
  <c r="AL103" i="10"/>
  <c r="AU103" i="10" s="1"/>
  <c r="BG102" i="10"/>
  <c r="BF102" i="10"/>
  <c r="BE102" i="10"/>
  <c r="BD102" i="10"/>
  <c r="BC102" i="10"/>
  <c r="BB102" i="10"/>
  <c r="BA102" i="10"/>
  <c r="AZ102" i="10"/>
  <c r="AY102" i="10"/>
  <c r="AX102" i="10"/>
  <c r="AT102" i="10"/>
  <c r="AS102" i="10"/>
  <c r="AR102" i="10"/>
  <c r="AQ102" i="10"/>
  <c r="AP102" i="10"/>
  <c r="AO102" i="10"/>
  <c r="AN102" i="10"/>
  <c r="AM102" i="10"/>
  <c r="AL102" i="10"/>
  <c r="AU102" i="10" s="1"/>
  <c r="BG101" i="10"/>
  <c r="BF101" i="10"/>
  <c r="BE101" i="10"/>
  <c r="BD101" i="10"/>
  <c r="BC101" i="10"/>
  <c r="BB101" i="10"/>
  <c r="BA101" i="10"/>
  <c r="AZ101" i="10"/>
  <c r="AY101" i="10"/>
  <c r="AX101" i="10"/>
  <c r="AU101" i="10"/>
  <c r="AT101" i="10"/>
  <c r="AS101" i="10"/>
  <c r="AR101" i="10"/>
  <c r="AQ101" i="10"/>
  <c r="AP101" i="10"/>
  <c r="AO101" i="10"/>
  <c r="AN101" i="10"/>
  <c r="AM101" i="10"/>
  <c r="AL101" i="10"/>
  <c r="BG100" i="10"/>
  <c r="BF100" i="10"/>
  <c r="BE100" i="10"/>
  <c r="BD100" i="10"/>
  <c r="BC100" i="10"/>
  <c r="BB100" i="10"/>
  <c r="BA100" i="10"/>
  <c r="AZ100" i="10"/>
  <c r="AY100" i="10"/>
  <c r="AX100" i="10"/>
  <c r="AU100" i="10"/>
  <c r="AT100" i="10"/>
  <c r="AS100" i="10"/>
  <c r="AR100" i="10"/>
  <c r="AQ100" i="10"/>
  <c r="AP100" i="10"/>
  <c r="AO100" i="10"/>
  <c r="AN100" i="10"/>
  <c r="AM100" i="10"/>
  <c r="AL100" i="10"/>
  <c r="BG99" i="10"/>
  <c r="BF99" i="10"/>
  <c r="BE99" i="10"/>
  <c r="BD99" i="10"/>
  <c r="BC99" i="10"/>
  <c r="BB99" i="10"/>
  <c r="BA99" i="10"/>
  <c r="AZ99" i="10"/>
  <c r="AY99" i="10"/>
  <c r="AX99" i="10"/>
  <c r="AU99" i="10"/>
  <c r="AT99" i="10"/>
  <c r="AS99" i="10"/>
  <c r="AR99" i="10"/>
  <c r="AQ99" i="10"/>
  <c r="AP99" i="10"/>
  <c r="AO99" i="10"/>
  <c r="AN99" i="10"/>
  <c r="AM99" i="10"/>
  <c r="AL99" i="10"/>
  <c r="BG98" i="10"/>
  <c r="BF98" i="10"/>
  <c r="BE98" i="10"/>
  <c r="BD98" i="10"/>
  <c r="BC98" i="10"/>
  <c r="BB98" i="10"/>
  <c r="BA98" i="10"/>
  <c r="AZ98" i="10"/>
  <c r="AY98" i="10"/>
  <c r="AX98" i="10"/>
  <c r="AU98" i="10"/>
  <c r="AT98" i="10"/>
  <c r="AS98" i="10"/>
  <c r="AR98" i="10"/>
  <c r="AQ98" i="10"/>
  <c r="AP98" i="10"/>
  <c r="AO98" i="10"/>
  <c r="AN98" i="10"/>
  <c r="AM98" i="10"/>
  <c r="AL98" i="10"/>
  <c r="BG97" i="10"/>
  <c r="BF97" i="10"/>
  <c r="BE97" i="10"/>
  <c r="BD97" i="10"/>
  <c r="BC97" i="10"/>
  <c r="BB97" i="10"/>
  <c r="BA97" i="10"/>
  <c r="AZ97" i="10"/>
  <c r="AY97" i="10"/>
  <c r="AX97" i="10"/>
  <c r="AT97" i="10"/>
  <c r="AS97" i="10"/>
  <c r="AR97" i="10"/>
  <c r="AQ97" i="10"/>
  <c r="AP97" i="10"/>
  <c r="AO97" i="10"/>
  <c r="AN97" i="10"/>
  <c r="AM97" i="10"/>
  <c r="AL97" i="10"/>
  <c r="AU97" i="10" s="1"/>
  <c r="BG96" i="10"/>
  <c r="BF96" i="10"/>
  <c r="BE96" i="10"/>
  <c r="BD96" i="10"/>
  <c r="BC96" i="10"/>
  <c r="BB96" i="10"/>
  <c r="BA96" i="10"/>
  <c r="AZ96" i="10"/>
  <c r="AY96" i="10"/>
  <c r="AX96" i="10"/>
  <c r="AT96" i="10"/>
  <c r="AS96" i="10"/>
  <c r="AR96" i="10"/>
  <c r="AQ96" i="10"/>
  <c r="AP96" i="10"/>
  <c r="AO96" i="10"/>
  <c r="AN96" i="10"/>
  <c r="AM96" i="10"/>
  <c r="AL96" i="10"/>
  <c r="AU96" i="10" s="1"/>
  <c r="BG95" i="10"/>
  <c r="BF95" i="10"/>
  <c r="BE95" i="10"/>
  <c r="BD95" i="10"/>
  <c r="BC95" i="10"/>
  <c r="BB95" i="10"/>
  <c r="BA95" i="10"/>
  <c r="AZ95" i="10"/>
  <c r="AY95" i="10"/>
  <c r="AX95" i="10"/>
  <c r="AU95" i="10"/>
  <c r="AT95" i="10"/>
  <c r="AS95" i="10"/>
  <c r="AR95" i="10"/>
  <c r="AQ95" i="10"/>
  <c r="AP95" i="10"/>
  <c r="AO95" i="10"/>
  <c r="AN95" i="10"/>
  <c r="AM95" i="10"/>
  <c r="AL95" i="10"/>
  <c r="B95" i="10"/>
  <c r="BG94" i="10"/>
  <c r="BF94" i="10"/>
  <c r="BE94" i="10"/>
  <c r="BD94" i="10"/>
  <c r="BC94" i="10"/>
  <c r="BB94" i="10"/>
  <c r="BA94" i="10"/>
  <c r="AZ94" i="10"/>
  <c r="AY94" i="10"/>
  <c r="AX94" i="10"/>
  <c r="AU94" i="10"/>
  <c r="AT94" i="10"/>
  <c r="AS94" i="10"/>
  <c r="AR94" i="10"/>
  <c r="AQ94" i="10"/>
  <c r="AP94" i="10"/>
  <c r="AO94" i="10"/>
  <c r="AN94" i="10"/>
  <c r="AM94" i="10"/>
  <c r="AL94" i="10"/>
  <c r="BG93" i="10"/>
  <c r="BF93" i="10"/>
  <c r="BE93" i="10"/>
  <c r="BD93" i="10"/>
  <c r="BC93" i="10"/>
  <c r="BB93" i="10"/>
  <c r="BA93" i="10"/>
  <c r="AZ93" i="10"/>
  <c r="AY93" i="10"/>
  <c r="AX93" i="10"/>
  <c r="AU93" i="10"/>
  <c r="AT93" i="10"/>
  <c r="AS93" i="10"/>
  <c r="AR93" i="10"/>
  <c r="AQ93" i="10"/>
  <c r="AP93" i="10"/>
  <c r="AO93" i="10"/>
  <c r="AN93" i="10"/>
  <c r="AM93" i="10"/>
  <c r="AL93" i="10"/>
  <c r="BG92" i="10"/>
  <c r="BF92" i="10"/>
  <c r="BE92" i="10"/>
  <c r="BD92" i="10"/>
  <c r="BC92" i="10"/>
  <c r="BB92" i="10"/>
  <c r="BA92" i="10"/>
  <c r="AZ92" i="10"/>
  <c r="AY92" i="10"/>
  <c r="AX92" i="10"/>
  <c r="AU92" i="10"/>
  <c r="AT92" i="10"/>
  <c r="AS92" i="10"/>
  <c r="AR92" i="10"/>
  <c r="AQ92" i="10"/>
  <c r="AP92" i="10"/>
  <c r="AO92" i="10"/>
  <c r="AN92" i="10"/>
  <c r="AM92" i="10"/>
  <c r="AL92" i="10"/>
  <c r="BG91" i="10"/>
  <c r="BF91" i="10"/>
  <c r="BE91" i="10"/>
  <c r="BD91" i="10"/>
  <c r="BC91" i="10"/>
  <c r="BB91" i="10"/>
  <c r="BA91" i="10"/>
  <c r="AZ91" i="10"/>
  <c r="AY91" i="10"/>
  <c r="AX91" i="10"/>
  <c r="AT91" i="10"/>
  <c r="AS91" i="10"/>
  <c r="AR91" i="10"/>
  <c r="AQ91" i="10"/>
  <c r="AP91" i="10"/>
  <c r="AO91" i="10"/>
  <c r="AN91" i="10"/>
  <c r="AM91" i="10"/>
  <c r="AL91" i="10"/>
  <c r="AU91" i="10" s="1"/>
  <c r="BG90" i="10"/>
  <c r="BF90" i="10"/>
  <c r="BE90" i="10"/>
  <c r="BD90" i="10"/>
  <c r="BC90" i="10"/>
  <c r="BB90" i="10"/>
  <c r="BA90" i="10"/>
  <c r="AZ90" i="10"/>
  <c r="AY90" i="10"/>
  <c r="AX90" i="10"/>
  <c r="AT90" i="10"/>
  <c r="AS90" i="10"/>
  <c r="AR90" i="10"/>
  <c r="AQ90" i="10"/>
  <c r="AP90" i="10"/>
  <c r="AO90" i="10"/>
  <c r="AN90" i="10"/>
  <c r="AM90" i="10"/>
  <c r="AL90" i="10"/>
  <c r="AU90" i="10" s="1"/>
  <c r="BG89" i="10"/>
  <c r="BF89" i="10"/>
  <c r="BE89" i="10"/>
  <c r="BD89" i="10"/>
  <c r="BC89" i="10"/>
  <c r="BB89" i="10"/>
  <c r="BA89" i="10"/>
  <c r="AZ89" i="10"/>
  <c r="AY89" i="10"/>
  <c r="AX89" i="10"/>
  <c r="AU89" i="10"/>
  <c r="AT89" i="10"/>
  <c r="AS89" i="10"/>
  <c r="AR89" i="10"/>
  <c r="AQ89" i="10"/>
  <c r="AP89" i="10"/>
  <c r="AO89" i="10"/>
  <c r="AN89" i="10"/>
  <c r="AM89" i="10"/>
  <c r="AL89" i="10"/>
  <c r="BG88" i="10"/>
  <c r="BF88" i="10"/>
  <c r="BE88" i="10"/>
  <c r="BD88" i="10"/>
  <c r="BC88" i="10"/>
  <c r="BB88" i="10"/>
  <c r="BA88" i="10"/>
  <c r="AZ88" i="10"/>
  <c r="AY88" i="10"/>
  <c r="AX88" i="10"/>
  <c r="AU88" i="10"/>
  <c r="AT88" i="10"/>
  <c r="AS88" i="10"/>
  <c r="AR88" i="10"/>
  <c r="AQ88" i="10"/>
  <c r="AP88" i="10"/>
  <c r="AO88" i="10"/>
  <c r="AN88" i="10"/>
  <c r="AM88" i="10"/>
  <c r="AL88" i="10"/>
  <c r="BG87" i="10"/>
  <c r="BF87" i="10"/>
  <c r="BE87" i="10"/>
  <c r="BD87" i="10"/>
  <c r="BC87" i="10"/>
  <c r="BB87" i="10"/>
  <c r="BA87" i="10"/>
  <c r="AZ87" i="10"/>
  <c r="AY87" i="10"/>
  <c r="AX87" i="10"/>
  <c r="AU87" i="10"/>
  <c r="AT87" i="10"/>
  <c r="AS87" i="10"/>
  <c r="AR87" i="10"/>
  <c r="AQ87" i="10"/>
  <c r="AP87" i="10"/>
  <c r="AO87" i="10"/>
  <c r="AN87" i="10"/>
  <c r="AM87" i="10"/>
  <c r="AL87" i="10"/>
  <c r="BG86" i="10"/>
  <c r="BF86" i="10"/>
  <c r="BE86" i="10"/>
  <c r="BD86" i="10"/>
  <c r="BC86" i="10"/>
  <c r="BB86" i="10"/>
  <c r="BA86" i="10"/>
  <c r="AZ86" i="10"/>
  <c r="AY86" i="10"/>
  <c r="AX86" i="10"/>
  <c r="AU86" i="10"/>
  <c r="AT86" i="10"/>
  <c r="AS86" i="10"/>
  <c r="AR86" i="10"/>
  <c r="AQ86" i="10"/>
  <c r="AP86" i="10"/>
  <c r="AO86" i="10"/>
  <c r="AN86" i="10"/>
  <c r="AM86" i="10"/>
  <c r="AL86" i="10"/>
  <c r="BG85" i="10"/>
  <c r="BF85" i="10"/>
  <c r="BE85" i="10"/>
  <c r="BD85" i="10"/>
  <c r="BC85" i="10"/>
  <c r="BB85" i="10"/>
  <c r="BA85" i="10"/>
  <c r="AZ85" i="10"/>
  <c r="AY85" i="10"/>
  <c r="AX85" i="10"/>
  <c r="AT85" i="10"/>
  <c r="AS85" i="10"/>
  <c r="AR85" i="10"/>
  <c r="AQ85" i="10"/>
  <c r="AP85" i="10"/>
  <c r="AO85" i="10"/>
  <c r="AN85" i="10"/>
  <c r="AM85" i="10"/>
  <c r="AL85" i="10"/>
  <c r="AU85" i="10" s="1"/>
  <c r="BG84" i="10"/>
  <c r="BF84" i="10"/>
  <c r="BE84" i="10"/>
  <c r="BD84" i="10"/>
  <c r="BC84" i="10"/>
  <c r="BB84" i="10"/>
  <c r="BA84" i="10"/>
  <c r="AZ84" i="10"/>
  <c r="AY84" i="10"/>
  <c r="AX84" i="10"/>
  <c r="AT84" i="10"/>
  <c r="AS84" i="10"/>
  <c r="AR84" i="10"/>
  <c r="AQ84" i="10"/>
  <c r="AP84" i="10"/>
  <c r="AO84" i="10"/>
  <c r="AN84" i="10"/>
  <c r="AM84" i="10"/>
  <c r="AL84" i="10"/>
  <c r="AU84" i="10" s="1"/>
  <c r="BG83" i="10"/>
  <c r="BF83" i="10"/>
  <c r="BE83" i="10"/>
  <c r="BD83" i="10"/>
  <c r="BC83" i="10"/>
  <c r="BB83" i="10"/>
  <c r="BA83" i="10"/>
  <c r="AZ83" i="10"/>
  <c r="AY83" i="10"/>
  <c r="AX83" i="10"/>
  <c r="AU83" i="10"/>
  <c r="AT83" i="10"/>
  <c r="AS83" i="10"/>
  <c r="AR83" i="10"/>
  <c r="AQ83" i="10"/>
  <c r="AP83" i="10"/>
  <c r="AO83" i="10"/>
  <c r="AN83" i="10"/>
  <c r="AM83" i="10"/>
  <c r="AL83" i="10"/>
  <c r="BG82" i="10"/>
  <c r="BF82" i="10"/>
  <c r="BE82" i="10"/>
  <c r="BD82" i="10"/>
  <c r="BC82" i="10"/>
  <c r="BB82" i="10"/>
  <c r="BA82" i="10"/>
  <c r="AZ82" i="10"/>
  <c r="AY82" i="10"/>
  <c r="AX82" i="10"/>
  <c r="AU82" i="10"/>
  <c r="AT82" i="10"/>
  <c r="AS82" i="10"/>
  <c r="AR82" i="10"/>
  <c r="AQ82" i="10"/>
  <c r="AP82" i="10"/>
  <c r="AO82" i="10"/>
  <c r="AN82" i="10"/>
  <c r="AM82" i="10"/>
  <c r="AL82" i="10"/>
  <c r="BG81" i="10"/>
  <c r="BF81" i="10"/>
  <c r="BE81" i="10"/>
  <c r="BD81" i="10"/>
  <c r="BC81" i="10"/>
  <c r="BB81" i="10"/>
  <c r="BA81" i="10"/>
  <c r="AZ81" i="10"/>
  <c r="AY81" i="10"/>
  <c r="AX81" i="10"/>
  <c r="AU81" i="10"/>
  <c r="AT81" i="10"/>
  <c r="AS81" i="10"/>
  <c r="AR81" i="10"/>
  <c r="AQ81" i="10"/>
  <c r="AP81" i="10"/>
  <c r="AO81" i="10"/>
  <c r="AN81" i="10"/>
  <c r="AM81" i="10"/>
  <c r="AL81" i="10"/>
  <c r="BG80" i="10"/>
  <c r="BF80" i="10"/>
  <c r="BE80" i="10"/>
  <c r="BD80" i="10"/>
  <c r="BC80" i="10"/>
  <c r="BB80" i="10"/>
  <c r="BA80" i="10"/>
  <c r="AZ80" i="10"/>
  <c r="AY80" i="10"/>
  <c r="AX80" i="10"/>
  <c r="AU80" i="10"/>
  <c r="AT80" i="10"/>
  <c r="AS80" i="10"/>
  <c r="AR80" i="10"/>
  <c r="AQ80" i="10"/>
  <c r="AP80" i="10"/>
  <c r="AO80" i="10"/>
  <c r="AN80" i="10"/>
  <c r="AM80" i="10"/>
  <c r="AL80" i="10"/>
  <c r="BG79" i="10"/>
  <c r="BF79" i="10"/>
  <c r="BE79" i="10"/>
  <c r="BD79" i="10"/>
  <c r="BC79" i="10"/>
  <c r="BB79" i="10"/>
  <c r="BA79" i="10"/>
  <c r="AZ79" i="10"/>
  <c r="AY79" i="10"/>
  <c r="AX79" i="10"/>
  <c r="AT79" i="10"/>
  <c r="AS79" i="10"/>
  <c r="AR79" i="10"/>
  <c r="AQ79" i="10"/>
  <c r="AP79" i="10"/>
  <c r="AO79" i="10"/>
  <c r="AN79" i="10"/>
  <c r="AM79" i="10"/>
  <c r="AL79" i="10"/>
  <c r="AU79" i="10" s="1"/>
  <c r="BG78" i="10"/>
  <c r="BF78" i="10"/>
  <c r="BE78" i="10"/>
  <c r="BD78" i="10"/>
  <c r="BC78" i="10"/>
  <c r="BB78" i="10"/>
  <c r="BA78" i="10"/>
  <c r="AZ78" i="10"/>
  <c r="AY78" i="10"/>
  <c r="AX78" i="10"/>
  <c r="AT78" i="10"/>
  <c r="AS78" i="10"/>
  <c r="AR78" i="10"/>
  <c r="AQ78" i="10"/>
  <c r="AP78" i="10"/>
  <c r="AO78" i="10"/>
  <c r="AN78" i="10"/>
  <c r="AM78" i="10"/>
  <c r="AL78" i="10"/>
  <c r="AU78" i="10" s="1"/>
  <c r="BG77" i="10"/>
  <c r="BF77" i="10"/>
  <c r="BE77" i="10"/>
  <c r="BD77" i="10"/>
  <c r="BC77" i="10"/>
  <c r="BB77" i="10"/>
  <c r="BA77" i="10"/>
  <c r="AZ77" i="10"/>
  <c r="AY77" i="10"/>
  <c r="AX77" i="10"/>
  <c r="AU77" i="10"/>
  <c r="AT77" i="10"/>
  <c r="AS77" i="10"/>
  <c r="AR77" i="10"/>
  <c r="AQ77" i="10"/>
  <c r="AP77" i="10"/>
  <c r="AO77" i="10"/>
  <c r="AN77" i="10"/>
  <c r="AM77" i="10"/>
  <c r="AL77" i="10"/>
  <c r="BG76" i="10"/>
  <c r="BF76" i="10"/>
  <c r="BE76" i="10"/>
  <c r="BD76" i="10"/>
  <c r="BC76" i="10"/>
  <c r="BB76" i="10"/>
  <c r="BA76" i="10"/>
  <c r="AZ76" i="10"/>
  <c r="AY76" i="10"/>
  <c r="AX76" i="10"/>
  <c r="AU76" i="10"/>
  <c r="AT76" i="10"/>
  <c r="AS76" i="10"/>
  <c r="AR76" i="10"/>
  <c r="AQ76" i="10"/>
  <c r="AP76" i="10"/>
  <c r="AO76" i="10"/>
  <c r="AN76" i="10"/>
  <c r="AM76" i="10"/>
  <c r="AL76" i="10"/>
  <c r="BG75" i="10"/>
  <c r="BF75" i="10"/>
  <c r="BE75" i="10"/>
  <c r="BD75" i="10"/>
  <c r="BC75" i="10"/>
  <c r="BB75" i="10"/>
  <c r="BA75" i="10"/>
  <c r="AZ75" i="10"/>
  <c r="AY75" i="10"/>
  <c r="AX75" i="10"/>
  <c r="AU75" i="10"/>
  <c r="AT75" i="10"/>
  <c r="AS75" i="10"/>
  <c r="AR75" i="10"/>
  <c r="AQ75" i="10"/>
  <c r="AP75" i="10"/>
  <c r="AO75" i="10"/>
  <c r="AN75" i="10"/>
  <c r="AM75" i="10"/>
  <c r="AL75" i="10"/>
  <c r="BG74" i="10"/>
  <c r="BF74" i="10"/>
  <c r="BE74" i="10"/>
  <c r="BD74" i="10"/>
  <c r="BC74" i="10"/>
  <c r="BB74" i="10"/>
  <c r="BA74" i="10"/>
  <c r="AZ74" i="10"/>
  <c r="AY74" i="10"/>
  <c r="AX74" i="10"/>
  <c r="AU74" i="10"/>
  <c r="AT74" i="10"/>
  <c r="AS74" i="10"/>
  <c r="AR74" i="10"/>
  <c r="AQ74" i="10"/>
  <c r="AP74" i="10"/>
  <c r="AO74" i="10"/>
  <c r="AN74" i="10"/>
  <c r="AM74" i="10"/>
  <c r="AL74" i="10"/>
  <c r="BG73" i="10"/>
  <c r="BF73" i="10"/>
  <c r="BE73" i="10"/>
  <c r="BD73" i="10"/>
  <c r="BC73" i="10"/>
  <c r="BB73" i="10"/>
  <c r="BA73" i="10"/>
  <c r="AZ73" i="10"/>
  <c r="AY73" i="10"/>
  <c r="AX73" i="10"/>
  <c r="AT73" i="10"/>
  <c r="AS73" i="10"/>
  <c r="AR73" i="10"/>
  <c r="AQ73" i="10"/>
  <c r="AP73" i="10"/>
  <c r="AO73" i="10"/>
  <c r="AN73" i="10"/>
  <c r="AM73" i="10"/>
  <c r="AL73" i="10"/>
  <c r="AU73" i="10" s="1"/>
  <c r="BG72" i="10"/>
  <c r="BF72" i="10"/>
  <c r="BE72" i="10"/>
  <c r="BD72" i="10"/>
  <c r="BC72" i="10"/>
  <c r="BB72" i="10"/>
  <c r="BA72" i="10"/>
  <c r="AZ72" i="10"/>
  <c r="AY72" i="10"/>
  <c r="AX72" i="10"/>
  <c r="AT72" i="10"/>
  <c r="AS72" i="10"/>
  <c r="AR72" i="10"/>
  <c r="AQ72" i="10"/>
  <c r="AP72" i="10"/>
  <c r="AO72" i="10"/>
  <c r="AN72" i="10"/>
  <c r="AM72" i="10"/>
  <c r="AL72" i="10"/>
  <c r="AU72" i="10" s="1"/>
  <c r="BG71" i="10"/>
  <c r="BF71" i="10"/>
  <c r="BE71" i="10"/>
  <c r="BD71" i="10"/>
  <c r="BC71" i="10"/>
  <c r="BB71" i="10"/>
  <c r="BA71" i="10"/>
  <c r="AZ71" i="10"/>
  <c r="AY71" i="10"/>
  <c r="AX71" i="10"/>
  <c r="AU71" i="10"/>
  <c r="AT71" i="10"/>
  <c r="AS71" i="10"/>
  <c r="AR71" i="10"/>
  <c r="AQ71" i="10"/>
  <c r="AP71" i="10"/>
  <c r="AO71" i="10"/>
  <c r="AN71" i="10"/>
  <c r="AM71" i="10"/>
  <c r="AL71" i="10"/>
  <c r="BG70" i="10"/>
  <c r="BF70" i="10"/>
  <c r="BE70" i="10"/>
  <c r="BD70" i="10"/>
  <c r="BC70" i="10"/>
  <c r="BB70" i="10"/>
  <c r="BA70" i="10"/>
  <c r="AZ70" i="10"/>
  <c r="AY70" i="10"/>
  <c r="AX70" i="10"/>
  <c r="AU70" i="10"/>
  <c r="AT70" i="10"/>
  <c r="AS70" i="10"/>
  <c r="AR70" i="10"/>
  <c r="AQ70" i="10"/>
  <c r="AP70" i="10"/>
  <c r="AO70" i="10"/>
  <c r="AN70" i="10"/>
  <c r="AM70" i="10"/>
  <c r="AL70" i="10"/>
  <c r="BG69" i="10"/>
  <c r="BF69" i="10"/>
  <c r="BE69" i="10"/>
  <c r="BD69" i="10"/>
  <c r="BC69" i="10"/>
  <c r="BB69" i="10"/>
  <c r="BA69" i="10"/>
  <c r="AZ69" i="10"/>
  <c r="AY69" i="10"/>
  <c r="AX69" i="10"/>
  <c r="AU69" i="10"/>
  <c r="AT69" i="10"/>
  <c r="AS69" i="10"/>
  <c r="AR69" i="10"/>
  <c r="AQ69" i="10"/>
  <c r="AP69" i="10"/>
  <c r="AO69" i="10"/>
  <c r="AN69" i="10"/>
  <c r="AM69" i="10"/>
  <c r="AL69" i="10"/>
  <c r="BG68" i="10"/>
  <c r="BF68" i="10"/>
  <c r="BE68" i="10"/>
  <c r="BD68" i="10"/>
  <c r="BC68" i="10"/>
  <c r="BB68" i="10"/>
  <c r="BA68" i="10"/>
  <c r="AZ68" i="10"/>
  <c r="AY68" i="10"/>
  <c r="AX68" i="10"/>
  <c r="AU68" i="10"/>
  <c r="AT68" i="10"/>
  <c r="AS68" i="10"/>
  <c r="AR68" i="10"/>
  <c r="AQ68" i="10"/>
  <c r="AP68" i="10"/>
  <c r="AO68" i="10"/>
  <c r="AN68" i="10"/>
  <c r="AM68" i="10"/>
  <c r="AL68" i="10"/>
  <c r="BG67" i="10"/>
  <c r="BF67" i="10"/>
  <c r="BE67" i="10"/>
  <c r="BD67" i="10"/>
  <c r="BC67" i="10"/>
  <c r="BB67" i="10"/>
  <c r="BA67" i="10"/>
  <c r="AZ67" i="10"/>
  <c r="AY67" i="10"/>
  <c r="AX67" i="10"/>
  <c r="AT67" i="10"/>
  <c r="AS67" i="10"/>
  <c r="AR67" i="10"/>
  <c r="AQ67" i="10"/>
  <c r="AP67" i="10"/>
  <c r="AO67" i="10"/>
  <c r="AN67" i="10"/>
  <c r="AM67" i="10"/>
  <c r="AL67" i="10"/>
  <c r="AU67" i="10" s="1"/>
  <c r="BG66" i="10"/>
  <c r="BF66" i="10"/>
  <c r="BE66" i="10"/>
  <c r="BD66" i="10"/>
  <c r="BC66" i="10"/>
  <c r="BB66" i="10"/>
  <c r="BA66" i="10"/>
  <c r="AZ66" i="10"/>
  <c r="AY66" i="10"/>
  <c r="AX66" i="10"/>
  <c r="AT66" i="10"/>
  <c r="AS66" i="10"/>
  <c r="AR66" i="10"/>
  <c r="AQ66" i="10"/>
  <c r="AP66" i="10"/>
  <c r="AO66" i="10"/>
  <c r="AN66" i="10"/>
  <c r="AM66" i="10"/>
  <c r="AL66" i="10"/>
  <c r="AU66" i="10" s="1"/>
  <c r="BG65" i="10"/>
  <c r="BF65" i="10"/>
  <c r="BE65" i="10"/>
  <c r="BD65" i="10"/>
  <c r="BC65" i="10"/>
  <c r="BB65" i="10"/>
  <c r="BA65" i="10"/>
  <c r="AZ65" i="10"/>
  <c r="AY65" i="10"/>
  <c r="AX65" i="10"/>
  <c r="AU65" i="10"/>
  <c r="AT65" i="10"/>
  <c r="AS65" i="10"/>
  <c r="AR65" i="10"/>
  <c r="AQ65" i="10"/>
  <c r="AP65" i="10"/>
  <c r="AO65" i="10"/>
  <c r="AN65" i="10"/>
  <c r="AM65" i="10"/>
  <c r="AL65" i="10"/>
  <c r="BG64" i="10"/>
  <c r="BF64" i="10"/>
  <c r="BE64" i="10"/>
  <c r="BD64" i="10"/>
  <c r="BC64" i="10"/>
  <c r="BB64" i="10"/>
  <c r="BA64" i="10"/>
  <c r="AZ64" i="10"/>
  <c r="AY64" i="10"/>
  <c r="AX64" i="10"/>
  <c r="AU64" i="10"/>
  <c r="AT64" i="10"/>
  <c r="AS64" i="10"/>
  <c r="AR64" i="10"/>
  <c r="AQ64" i="10"/>
  <c r="AP64" i="10"/>
  <c r="AO64" i="10"/>
  <c r="AN64" i="10"/>
  <c r="AM64" i="10"/>
  <c r="AL64" i="10"/>
  <c r="BG63" i="10"/>
  <c r="BF63" i="10"/>
  <c r="BE63" i="10"/>
  <c r="BD63" i="10"/>
  <c r="BC63" i="10"/>
  <c r="BB63" i="10"/>
  <c r="BA63" i="10"/>
  <c r="AZ63" i="10"/>
  <c r="AY63" i="10"/>
  <c r="AX63" i="10"/>
  <c r="AU63" i="10"/>
  <c r="AT63" i="10"/>
  <c r="AS63" i="10"/>
  <c r="AR63" i="10"/>
  <c r="AQ63" i="10"/>
  <c r="AP63" i="10"/>
  <c r="AO63" i="10"/>
  <c r="AN63" i="10"/>
  <c r="AM63" i="10"/>
  <c r="AL63" i="10"/>
  <c r="BG62" i="10"/>
  <c r="BF62" i="10"/>
  <c r="BE62" i="10"/>
  <c r="BD62" i="10"/>
  <c r="BC62" i="10"/>
  <c r="BB62" i="10"/>
  <c r="BA62" i="10"/>
  <c r="AZ62" i="10"/>
  <c r="AY62" i="10"/>
  <c r="AX62" i="10"/>
  <c r="AU62" i="10"/>
  <c r="AT62" i="10"/>
  <c r="AS62" i="10"/>
  <c r="AR62" i="10"/>
  <c r="AQ62" i="10"/>
  <c r="AP62" i="10"/>
  <c r="AO62" i="10"/>
  <c r="AN62" i="10"/>
  <c r="AM62" i="10"/>
  <c r="AL62" i="10"/>
  <c r="BG61" i="10"/>
  <c r="BF61" i="10"/>
  <c r="BE61" i="10"/>
  <c r="BD61" i="10"/>
  <c r="BC61" i="10"/>
  <c r="BB61" i="10"/>
  <c r="BA61" i="10"/>
  <c r="AZ61" i="10"/>
  <c r="AY61" i="10"/>
  <c r="AX61" i="10"/>
  <c r="AT61" i="10"/>
  <c r="AS61" i="10"/>
  <c r="AR61" i="10"/>
  <c r="AQ61" i="10"/>
  <c r="AP61" i="10"/>
  <c r="AO61" i="10"/>
  <c r="AN61" i="10"/>
  <c r="AM61" i="10"/>
  <c r="AL61" i="10"/>
  <c r="AU61" i="10" s="1"/>
  <c r="BG60" i="10"/>
  <c r="BF60" i="10"/>
  <c r="BE60" i="10"/>
  <c r="BD60" i="10"/>
  <c r="BC60" i="10"/>
  <c r="BB60" i="10"/>
  <c r="BA60" i="10"/>
  <c r="AZ60" i="10"/>
  <c r="AY60" i="10"/>
  <c r="AX60" i="10"/>
  <c r="AT60" i="10"/>
  <c r="AS60" i="10"/>
  <c r="AR60" i="10"/>
  <c r="AQ60" i="10"/>
  <c r="AP60" i="10"/>
  <c r="AO60" i="10"/>
  <c r="AN60" i="10"/>
  <c r="AM60" i="10"/>
  <c r="AL60" i="10"/>
  <c r="AU60" i="10" s="1"/>
  <c r="BG59" i="10"/>
  <c r="BF59" i="10"/>
  <c r="BE59" i="10"/>
  <c r="BD59" i="10"/>
  <c r="BC59" i="10"/>
  <c r="BB59" i="10"/>
  <c r="BA59" i="10"/>
  <c r="AZ59" i="10"/>
  <c r="AY59" i="10"/>
  <c r="AX59" i="10"/>
  <c r="AU59" i="10"/>
  <c r="AT59" i="10"/>
  <c r="AS59" i="10"/>
  <c r="AR59" i="10"/>
  <c r="AQ59" i="10"/>
  <c r="AP59" i="10"/>
  <c r="AO59" i="10"/>
  <c r="AN59" i="10"/>
  <c r="AM59" i="10"/>
  <c r="AL59" i="10"/>
  <c r="BG58" i="10"/>
  <c r="BF58" i="10"/>
  <c r="BE58" i="10"/>
  <c r="BD58" i="10"/>
  <c r="BC58" i="10"/>
  <c r="BB58" i="10"/>
  <c r="BA58" i="10"/>
  <c r="AZ58" i="10"/>
  <c r="AY58" i="10"/>
  <c r="AX58" i="10"/>
  <c r="AU58" i="10"/>
  <c r="AT58" i="10"/>
  <c r="AS58" i="10"/>
  <c r="AR58" i="10"/>
  <c r="AQ58" i="10"/>
  <c r="AP58" i="10"/>
  <c r="AO58" i="10"/>
  <c r="AN58" i="10"/>
  <c r="AM58" i="10"/>
  <c r="AL58" i="10"/>
  <c r="BG57" i="10"/>
  <c r="BF57" i="10"/>
  <c r="BE57" i="10"/>
  <c r="BD57" i="10"/>
  <c r="BC57" i="10"/>
  <c r="BB57" i="10"/>
  <c r="BA57" i="10"/>
  <c r="AZ57" i="10"/>
  <c r="AY57" i="10"/>
  <c r="AX57" i="10"/>
  <c r="AU57" i="10"/>
  <c r="AT57" i="10"/>
  <c r="AS57" i="10"/>
  <c r="AR57" i="10"/>
  <c r="AQ57" i="10"/>
  <c r="AP57" i="10"/>
  <c r="AO57" i="10"/>
  <c r="AN57" i="10"/>
  <c r="AM57" i="10"/>
  <c r="AL57" i="10"/>
  <c r="BG56" i="10"/>
  <c r="BF56" i="10"/>
  <c r="BE56" i="10"/>
  <c r="BD56" i="10"/>
  <c r="BC56" i="10"/>
  <c r="BB56" i="10"/>
  <c r="BA56" i="10"/>
  <c r="AZ56" i="10"/>
  <c r="AY56" i="10"/>
  <c r="AX56" i="10"/>
  <c r="AU56" i="10"/>
  <c r="AT56" i="10"/>
  <c r="AS56" i="10"/>
  <c r="AR56" i="10"/>
  <c r="AQ56" i="10"/>
  <c r="AP56" i="10"/>
  <c r="AO56" i="10"/>
  <c r="AN56" i="10"/>
  <c r="AM56" i="10"/>
  <c r="AL56" i="10"/>
  <c r="BG55" i="10"/>
  <c r="BF55" i="10"/>
  <c r="BE55" i="10"/>
  <c r="BD55" i="10"/>
  <c r="BC55" i="10"/>
  <c r="BB55" i="10"/>
  <c r="BA55" i="10"/>
  <c r="AZ55" i="10"/>
  <c r="AY55" i="10"/>
  <c r="AX55" i="10"/>
  <c r="AT55" i="10"/>
  <c r="AS55" i="10"/>
  <c r="AR55" i="10"/>
  <c r="AQ55" i="10"/>
  <c r="AP55" i="10"/>
  <c r="AO55" i="10"/>
  <c r="AN55" i="10"/>
  <c r="AM55" i="10"/>
  <c r="AL55" i="10"/>
  <c r="AU55" i="10" s="1"/>
  <c r="BG54" i="10"/>
  <c r="BF54" i="10"/>
  <c r="BE54" i="10"/>
  <c r="BD54" i="10"/>
  <c r="BC54" i="10"/>
  <c r="BB54" i="10"/>
  <c r="BA54" i="10"/>
  <c r="AZ54" i="10"/>
  <c r="AY54" i="10"/>
  <c r="AX54" i="10"/>
  <c r="AT54" i="10"/>
  <c r="AS54" i="10"/>
  <c r="AR54" i="10"/>
  <c r="AQ54" i="10"/>
  <c r="AP54" i="10"/>
  <c r="AO54" i="10"/>
  <c r="AN54" i="10"/>
  <c r="AM54" i="10"/>
  <c r="AL54" i="10"/>
  <c r="AU54" i="10" s="1"/>
  <c r="BG53" i="10"/>
  <c r="BF53" i="10"/>
  <c r="BE53" i="10"/>
  <c r="BD53" i="10"/>
  <c r="BC53" i="10"/>
  <c r="BB53" i="10"/>
  <c r="BA53" i="10"/>
  <c r="AZ53" i="10"/>
  <c r="AY53" i="10"/>
  <c r="AX53" i="10"/>
  <c r="AU53" i="10"/>
  <c r="AT53" i="10"/>
  <c r="AS53" i="10"/>
  <c r="AR53" i="10"/>
  <c r="AQ53" i="10"/>
  <c r="AP53" i="10"/>
  <c r="AO53" i="10"/>
  <c r="AN53" i="10"/>
  <c r="AM53" i="10"/>
  <c r="AL53" i="10"/>
  <c r="BG52" i="10"/>
  <c r="BF52" i="10"/>
  <c r="BE52" i="10"/>
  <c r="BD52" i="10"/>
  <c r="BC52" i="10"/>
  <c r="BB52" i="10"/>
  <c r="BA52" i="10"/>
  <c r="AZ52" i="10"/>
  <c r="AY52" i="10"/>
  <c r="AX52" i="10"/>
  <c r="AT52" i="10"/>
  <c r="AS52" i="10"/>
  <c r="AR52" i="10"/>
  <c r="AQ52" i="10"/>
  <c r="AP52" i="10"/>
  <c r="AO52" i="10"/>
  <c r="AN52" i="10"/>
  <c r="AM52" i="10"/>
  <c r="AL52" i="10"/>
  <c r="AU52" i="10" s="1"/>
  <c r="BG51" i="10"/>
  <c r="BF51" i="10"/>
  <c r="BE51" i="10"/>
  <c r="BD51" i="10"/>
  <c r="BC51" i="10"/>
  <c r="BB51" i="10"/>
  <c r="BA51" i="10"/>
  <c r="AZ51" i="10"/>
  <c r="AY51" i="10"/>
  <c r="AX51" i="10"/>
  <c r="AU51" i="10"/>
  <c r="AT51" i="10"/>
  <c r="AS51" i="10"/>
  <c r="AR51" i="10"/>
  <c r="AQ51" i="10"/>
  <c r="AP51" i="10"/>
  <c r="AO51" i="10"/>
  <c r="AN51" i="10"/>
  <c r="AM51" i="10"/>
  <c r="AL51" i="10"/>
  <c r="BG50" i="10"/>
  <c r="BF50" i="10"/>
  <c r="BE50" i="10"/>
  <c r="BD50" i="10"/>
  <c r="BC50" i="10"/>
  <c r="BB50" i="10"/>
  <c r="BA50" i="10"/>
  <c r="AZ50" i="10"/>
  <c r="AY50" i="10"/>
  <c r="AX50" i="10"/>
  <c r="AU50" i="10"/>
  <c r="AT50" i="10"/>
  <c r="AS50" i="10"/>
  <c r="AR50" i="10"/>
  <c r="AQ50" i="10"/>
  <c r="AP50" i="10"/>
  <c r="AO50" i="10"/>
  <c r="AN50" i="10"/>
  <c r="AM50" i="10"/>
  <c r="AL50" i="10"/>
  <c r="BG49" i="10"/>
  <c r="BF49" i="10"/>
  <c r="BE49" i="10"/>
  <c r="BD49" i="10"/>
  <c r="BC49" i="10"/>
  <c r="BB49" i="10"/>
  <c r="BA49" i="10"/>
  <c r="AZ49" i="10"/>
  <c r="AY49" i="10"/>
  <c r="AX49" i="10"/>
  <c r="AT49" i="10"/>
  <c r="AS49" i="10"/>
  <c r="AR49" i="10"/>
  <c r="AQ49" i="10"/>
  <c r="AP49" i="10"/>
  <c r="AO49" i="10"/>
  <c r="AN49" i="10"/>
  <c r="AM49" i="10"/>
  <c r="AL49" i="10"/>
  <c r="AU49" i="10" s="1"/>
  <c r="BG48" i="10"/>
  <c r="BF48" i="10"/>
  <c r="BE48" i="10"/>
  <c r="BD48" i="10"/>
  <c r="BC48" i="10"/>
  <c r="BB48" i="10"/>
  <c r="BA48" i="10"/>
  <c r="AZ48" i="10"/>
  <c r="AY48" i="10"/>
  <c r="AX48" i="10"/>
  <c r="AT48" i="10"/>
  <c r="AS48" i="10"/>
  <c r="AR48" i="10"/>
  <c r="AQ48" i="10"/>
  <c r="AP48" i="10"/>
  <c r="AO48" i="10"/>
  <c r="AN48" i="10"/>
  <c r="AM48" i="10"/>
  <c r="AL48" i="10"/>
  <c r="AU48" i="10" s="1"/>
  <c r="BG47" i="10"/>
  <c r="BF47" i="10"/>
  <c r="BE47" i="10"/>
  <c r="BD47" i="10"/>
  <c r="BC47" i="10"/>
  <c r="BB47" i="10"/>
  <c r="BA47" i="10"/>
  <c r="AZ47" i="10"/>
  <c r="AY47" i="10"/>
  <c r="AX47" i="10"/>
  <c r="AU47" i="10"/>
  <c r="AT47" i="10"/>
  <c r="AS47" i="10"/>
  <c r="AR47" i="10"/>
  <c r="AQ47" i="10"/>
  <c r="AP47" i="10"/>
  <c r="AO47" i="10"/>
  <c r="AN47" i="10"/>
  <c r="AM47" i="10"/>
  <c r="AL47" i="10"/>
  <c r="BG46" i="10"/>
  <c r="BF46" i="10"/>
  <c r="BE46" i="10"/>
  <c r="BD46" i="10"/>
  <c r="BC46" i="10"/>
  <c r="BB46" i="10"/>
  <c r="BA46" i="10"/>
  <c r="AZ46" i="10"/>
  <c r="AY46" i="10"/>
  <c r="AX46" i="10"/>
  <c r="AT46" i="10"/>
  <c r="AS46" i="10"/>
  <c r="AR46" i="10"/>
  <c r="AQ46" i="10"/>
  <c r="AP46" i="10"/>
  <c r="AO46" i="10"/>
  <c r="AN46" i="10"/>
  <c r="AM46" i="10"/>
  <c r="AL46" i="10"/>
  <c r="AU46" i="10" s="1"/>
  <c r="BG45" i="10"/>
  <c r="BF45" i="10"/>
  <c r="BE45" i="10"/>
  <c r="BD45" i="10"/>
  <c r="BC45" i="10"/>
  <c r="BB45" i="10"/>
  <c r="BA45" i="10"/>
  <c r="AZ45" i="10"/>
  <c r="AY45" i="10"/>
  <c r="AX45" i="10"/>
  <c r="AU45" i="10"/>
  <c r="AT45" i="10"/>
  <c r="AS45" i="10"/>
  <c r="AR45" i="10"/>
  <c r="AQ45" i="10"/>
  <c r="AP45" i="10"/>
  <c r="AO45" i="10"/>
  <c r="AN45" i="10"/>
  <c r="AM45" i="10"/>
  <c r="AL45" i="10"/>
  <c r="BG44" i="10"/>
  <c r="BF44" i="10"/>
  <c r="BE44" i="10"/>
  <c r="BD44" i="10"/>
  <c r="BC44" i="10"/>
  <c r="BB44" i="10"/>
  <c r="BA44" i="10"/>
  <c r="AZ44" i="10"/>
  <c r="AY44" i="10"/>
  <c r="AX44" i="10"/>
  <c r="AU44" i="10"/>
  <c r="AT44" i="10"/>
  <c r="AS44" i="10"/>
  <c r="AR44" i="10"/>
  <c r="AQ44" i="10"/>
  <c r="AP44" i="10"/>
  <c r="AO44" i="10"/>
  <c r="AN44" i="10"/>
  <c r="AM44" i="10"/>
  <c r="AL44" i="10"/>
  <c r="BG43" i="10"/>
  <c r="BF43" i="10"/>
  <c r="BE43" i="10"/>
  <c r="BD43" i="10"/>
  <c r="BC43" i="10"/>
  <c r="BB43" i="10"/>
  <c r="BA43" i="10"/>
  <c r="AZ43" i="10"/>
  <c r="AY43" i="10"/>
  <c r="AX43" i="10"/>
  <c r="AT43" i="10"/>
  <c r="AS43" i="10"/>
  <c r="AR43" i="10"/>
  <c r="AQ43" i="10"/>
  <c r="AP43" i="10"/>
  <c r="AO43" i="10"/>
  <c r="AN43" i="10"/>
  <c r="AM43" i="10"/>
  <c r="AL43" i="10"/>
  <c r="AU43" i="10" s="1"/>
  <c r="BG42" i="10"/>
  <c r="BF42" i="10"/>
  <c r="BE42" i="10"/>
  <c r="BD42" i="10"/>
  <c r="BC42" i="10"/>
  <c r="BB42" i="10"/>
  <c r="BA42" i="10"/>
  <c r="AZ42" i="10"/>
  <c r="AY42" i="10"/>
  <c r="AX42" i="10"/>
  <c r="AT42" i="10"/>
  <c r="AS42" i="10"/>
  <c r="AR42" i="10"/>
  <c r="AQ42" i="10"/>
  <c r="AP42" i="10"/>
  <c r="AO42" i="10"/>
  <c r="AN42" i="10"/>
  <c r="AM42" i="10"/>
  <c r="AL42" i="10"/>
  <c r="AU42" i="10" s="1"/>
  <c r="BG41" i="10"/>
  <c r="BF41" i="10"/>
  <c r="BE41" i="10"/>
  <c r="BD41" i="10"/>
  <c r="BC41" i="10"/>
  <c r="BB41" i="10"/>
  <c r="BA41" i="10"/>
  <c r="AZ41" i="10"/>
  <c r="AY41" i="10"/>
  <c r="AX41" i="10"/>
  <c r="AU41" i="10"/>
  <c r="AT41" i="10"/>
  <c r="AS41" i="10"/>
  <c r="AR41" i="10"/>
  <c r="AQ41" i="10"/>
  <c r="AP41" i="10"/>
  <c r="AO41" i="10"/>
  <c r="AN41" i="10"/>
  <c r="AM41" i="10"/>
  <c r="AL41" i="10"/>
  <c r="BG40" i="10"/>
  <c r="BF40" i="10"/>
  <c r="BE40" i="10"/>
  <c r="BD40" i="10"/>
  <c r="BC40" i="10"/>
  <c r="BB40" i="10"/>
  <c r="BA40" i="10"/>
  <c r="AZ40" i="10"/>
  <c r="AY40" i="10"/>
  <c r="AX40" i="10"/>
  <c r="AT40" i="10"/>
  <c r="AS40" i="10"/>
  <c r="AR40" i="10"/>
  <c r="AQ40" i="10"/>
  <c r="AP40" i="10"/>
  <c r="AO40" i="10"/>
  <c r="AN40" i="10"/>
  <c r="AM40" i="10"/>
  <c r="AL40" i="10"/>
  <c r="AU40" i="10" s="1"/>
  <c r="BG39" i="10"/>
  <c r="BF39" i="10"/>
  <c r="BE39" i="10"/>
  <c r="BD39" i="10"/>
  <c r="BC39" i="10"/>
  <c r="BB39" i="10"/>
  <c r="BA39" i="10"/>
  <c r="AZ39" i="10"/>
  <c r="AY39" i="10"/>
  <c r="AX39" i="10"/>
  <c r="AU39" i="10"/>
  <c r="AT39" i="10"/>
  <c r="AS39" i="10"/>
  <c r="AR39" i="10"/>
  <c r="AQ39" i="10"/>
  <c r="AP39" i="10"/>
  <c r="AO39" i="10"/>
  <c r="AN39" i="10"/>
  <c r="AM39" i="10"/>
  <c r="AL39" i="10"/>
  <c r="BG38" i="10"/>
  <c r="BF38" i="10"/>
  <c r="BE38" i="10"/>
  <c r="BD38" i="10"/>
  <c r="BC38" i="10"/>
  <c r="BB38" i="10"/>
  <c r="BA38" i="10"/>
  <c r="AZ38" i="10"/>
  <c r="AY38" i="10"/>
  <c r="AX38" i="10"/>
  <c r="AU38" i="10"/>
  <c r="AT38" i="10"/>
  <c r="AS38" i="10"/>
  <c r="AR38" i="10"/>
  <c r="AQ38" i="10"/>
  <c r="AP38" i="10"/>
  <c r="AO38" i="10"/>
  <c r="AN38" i="10"/>
  <c r="AM38" i="10"/>
  <c r="AL38" i="10"/>
  <c r="BG37" i="10"/>
  <c r="BF37" i="10"/>
  <c r="BE37" i="10"/>
  <c r="BD37" i="10"/>
  <c r="BC37" i="10"/>
  <c r="BB37" i="10"/>
  <c r="BA37" i="10"/>
  <c r="AZ37" i="10"/>
  <c r="AY37" i="10"/>
  <c r="AX37" i="10"/>
  <c r="AT37" i="10"/>
  <c r="AS37" i="10"/>
  <c r="AR37" i="10"/>
  <c r="AQ37" i="10"/>
  <c r="AP37" i="10"/>
  <c r="AO37" i="10"/>
  <c r="AN37" i="10"/>
  <c r="AM37" i="10"/>
  <c r="AL37" i="10"/>
  <c r="AU37" i="10" s="1"/>
  <c r="BG36" i="10"/>
  <c r="BF36" i="10"/>
  <c r="BE36" i="10"/>
  <c r="BD36" i="10"/>
  <c r="BC36" i="10"/>
  <c r="BB36" i="10"/>
  <c r="BA36" i="10"/>
  <c r="AZ36" i="10"/>
  <c r="AY36" i="10"/>
  <c r="AX36" i="10"/>
  <c r="AT36" i="10"/>
  <c r="AS36" i="10"/>
  <c r="AR36" i="10"/>
  <c r="AQ36" i="10"/>
  <c r="AP36" i="10"/>
  <c r="AO36" i="10"/>
  <c r="AN36" i="10"/>
  <c r="AM36" i="10"/>
  <c r="AL36" i="10"/>
  <c r="AU36" i="10" s="1"/>
  <c r="BG35" i="10"/>
  <c r="BF35" i="10"/>
  <c r="BE35" i="10"/>
  <c r="BD35" i="10"/>
  <c r="BC35" i="10"/>
  <c r="BB35" i="10"/>
  <c r="BA35" i="10"/>
  <c r="AZ35" i="10"/>
  <c r="AY35" i="10"/>
  <c r="AX35" i="10"/>
  <c r="AU35" i="10"/>
  <c r="AT35" i="10"/>
  <c r="AS35" i="10"/>
  <c r="AR35" i="10"/>
  <c r="AQ35" i="10"/>
  <c r="AP35" i="10"/>
  <c r="AO35" i="10"/>
  <c r="AN35" i="10"/>
  <c r="AM35" i="10"/>
  <c r="AL35" i="10"/>
  <c r="BG34" i="10"/>
  <c r="BF34" i="10"/>
  <c r="BE34" i="10"/>
  <c r="BD34" i="10"/>
  <c r="BC34" i="10"/>
  <c r="BB34" i="10"/>
  <c r="BA34" i="10"/>
  <c r="AZ34" i="10"/>
  <c r="AY34" i="10"/>
  <c r="AX34" i="10"/>
  <c r="AU34" i="10"/>
  <c r="AT34" i="10"/>
  <c r="AS34" i="10"/>
  <c r="AR34" i="10"/>
  <c r="AQ34" i="10"/>
  <c r="AP34" i="10"/>
  <c r="AO34" i="10"/>
  <c r="AN34" i="10"/>
  <c r="AM34" i="10"/>
  <c r="AL34" i="10"/>
  <c r="BG33" i="10"/>
  <c r="BF33" i="10"/>
  <c r="BE33" i="10"/>
  <c r="BD33" i="10"/>
  <c r="BC33" i="10"/>
  <c r="BB33" i="10"/>
  <c r="BA33" i="10"/>
  <c r="AZ33" i="10"/>
  <c r="AY33" i="10"/>
  <c r="AX33" i="10"/>
  <c r="AU33" i="10"/>
  <c r="AT33" i="10"/>
  <c r="AS33" i="10"/>
  <c r="AR33" i="10"/>
  <c r="AQ33" i="10"/>
  <c r="AP33" i="10"/>
  <c r="AO33" i="10"/>
  <c r="AN33" i="10"/>
  <c r="AM33" i="10"/>
  <c r="AL33" i="10"/>
  <c r="BG32" i="10"/>
  <c r="BF32" i="10"/>
  <c r="BE32" i="10"/>
  <c r="BD32" i="10"/>
  <c r="BC32" i="10"/>
  <c r="BB32" i="10"/>
  <c r="BA32" i="10"/>
  <c r="AZ32" i="10"/>
  <c r="AY32" i="10"/>
  <c r="AX32" i="10"/>
  <c r="AU32" i="10"/>
  <c r="AT32" i="10"/>
  <c r="AS32" i="10"/>
  <c r="AR32" i="10"/>
  <c r="AQ32" i="10"/>
  <c r="AP32" i="10"/>
  <c r="AO32" i="10"/>
  <c r="AN32" i="10"/>
  <c r="AM32" i="10"/>
  <c r="AL32" i="10"/>
  <c r="BG31" i="10"/>
  <c r="BF31" i="10"/>
  <c r="BE31" i="10"/>
  <c r="BD31" i="10"/>
  <c r="BC31" i="10"/>
  <c r="BB31" i="10"/>
  <c r="BA31" i="10"/>
  <c r="AZ31" i="10"/>
  <c r="AY31" i="10"/>
  <c r="AX31" i="10"/>
  <c r="AU31" i="10"/>
  <c r="AT31" i="10"/>
  <c r="AS31" i="10"/>
  <c r="AR31" i="10"/>
  <c r="AQ31" i="10"/>
  <c r="AP31" i="10"/>
  <c r="AO31" i="10"/>
  <c r="AN31" i="10"/>
  <c r="AM31" i="10"/>
  <c r="AL31" i="10"/>
  <c r="BG30" i="10"/>
  <c r="BF30" i="10"/>
  <c r="BE30" i="10"/>
  <c r="BD30" i="10"/>
  <c r="BC30" i="10"/>
  <c r="BB30" i="10"/>
  <c r="BA30" i="10"/>
  <c r="AZ30" i="10"/>
  <c r="AY30" i="10"/>
  <c r="AX30" i="10"/>
  <c r="AT30" i="10"/>
  <c r="AS30" i="10"/>
  <c r="AR30" i="10"/>
  <c r="AQ30" i="10"/>
  <c r="AP30" i="10"/>
  <c r="AO30" i="10"/>
  <c r="AN30" i="10"/>
  <c r="AM30" i="10"/>
  <c r="AL30" i="10"/>
  <c r="AU30" i="10" s="1"/>
  <c r="BG29" i="10"/>
  <c r="BF29" i="10"/>
  <c r="BE29" i="10"/>
  <c r="BD29" i="10"/>
  <c r="BC29" i="10"/>
  <c r="BB29" i="10"/>
  <c r="BA29" i="10"/>
  <c r="AZ29" i="10"/>
  <c r="AY29" i="10"/>
  <c r="AX29" i="10"/>
  <c r="AU29" i="10"/>
  <c r="AT29" i="10"/>
  <c r="AS29" i="10"/>
  <c r="AR29" i="10"/>
  <c r="AQ29" i="10"/>
  <c r="AP29" i="10"/>
  <c r="AO29" i="10"/>
  <c r="AN29" i="10"/>
  <c r="AM29" i="10"/>
  <c r="AL29" i="10"/>
  <c r="BG28" i="10"/>
  <c r="BF28" i="10"/>
  <c r="BE28" i="10"/>
  <c r="BD28" i="10"/>
  <c r="BC28" i="10"/>
  <c r="BB28" i="10"/>
  <c r="BA28" i="10"/>
  <c r="AZ28" i="10"/>
  <c r="AY28" i="10"/>
  <c r="AX28" i="10"/>
  <c r="AT28" i="10"/>
  <c r="AS28" i="10"/>
  <c r="AR28" i="10"/>
  <c r="AQ28" i="10"/>
  <c r="AP28" i="10"/>
  <c r="AO28" i="10"/>
  <c r="AN28" i="10"/>
  <c r="AM28" i="10"/>
  <c r="AL28" i="10"/>
  <c r="AU28" i="10" s="1"/>
  <c r="BG27" i="10"/>
  <c r="BF27" i="10"/>
  <c r="BE27" i="10"/>
  <c r="BD27" i="10"/>
  <c r="BC27" i="10"/>
  <c r="BB27" i="10"/>
  <c r="BA27" i="10"/>
  <c r="AZ27" i="10"/>
  <c r="AY27" i="10"/>
  <c r="AX27" i="10"/>
  <c r="AU27" i="10"/>
  <c r="AT27" i="10"/>
  <c r="AS27" i="10"/>
  <c r="AR27" i="10"/>
  <c r="AQ27" i="10"/>
  <c r="AP27" i="10"/>
  <c r="AO27" i="10"/>
  <c r="AN27" i="10"/>
  <c r="AM27" i="10"/>
  <c r="AL27" i="10"/>
  <c r="BG26" i="10"/>
  <c r="BF26" i="10"/>
  <c r="BE26" i="10"/>
  <c r="BD26" i="10"/>
  <c r="BC26" i="10"/>
  <c r="BB26" i="10"/>
  <c r="BA26" i="10"/>
  <c r="AZ26" i="10"/>
  <c r="AY26" i="10"/>
  <c r="AX26" i="10"/>
  <c r="AU26" i="10"/>
  <c r="AT26" i="10"/>
  <c r="AS26" i="10"/>
  <c r="AR26" i="10"/>
  <c r="AQ26" i="10"/>
  <c r="AP26" i="10"/>
  <c r="AO26" i="10"/>
  <c r="AN26" i="10"/>
  <c r="AM26" i="10"/>
  <c r="AL26" i="10"/>
  <c r="BG25" i="10"/>
  <c r="BF25" i="10"/>
  <c r="BE25" i="10"/>
  <c r="BD25" i="10"/>
  <c r="BC25" i="10"/>
  <c r="BB25" i="10"/>
  <c r="BA25" i="10"/>
  <c r="AZ25" i="10"/>
  <c r="AY25" i="10"/>
  <c r="AX25" i="10"/>
  <c r="AT25" i="10"/>
  <c r="AS25" i="10"/>
  <c r="AR25" i="10"/>
  <c r="AQ25" i="10"/>
  <c r="AP25" i="10"/>
  <c r="AO25" i="10"/>
  <c r="AN25" i="10"/>
  <c r="AM25" i="10"/>
  <c r="AL25" i="10"/>
  <c r="AU25" i="10" s="1"/>
  <c r="BG24" i="10"/>
  <c r="BF24" i="10"/>
  <c r="BE24" i="10"/>
  <c r="BD24" i="10"/>
  <c r="BC24" i="10"/>
  <c r="BB24" i="10"/>
  <c r="BA24" i="10"/>
  <c r="AZ24" i="10"/>
  <c r="AY24" i="10"/>
  <c r="AX24" i="10"/>
  <c r="AU24" i="10"/>
  <c r="AT24" i="10"/>
  <c r="AS24" i="10"/>
  <c r="AR24" i="10"/>
  <c r="AQ24" i="10"/>
  <c r="AP24" i="10"/>
  <c r="AO24" i="10"/>
  <c r="AN24" i="10"/>
  <c r="AM24" i="10"/>
  <c r="AL24" i="10"/>
  <c r="BG23" i="10"/>
  <c r="BF23" i="10"/>
  <c r="BE23" i="10"/>
  <c r="BD23" i="10"/>
  <c r="BC23" i="10"/>
  <c r="BB23" i="10"/>
  <c r="BA23" i="10"/>
  <c r="AZ23" i="10"/>
  <c r="AY23" i="10"/>
  <c r="AX23" i="10"/>
  <c r="AU23" i="10"/>
  <c r="AT23" i="10"/>
  <c r="AS23" i="10"/>
  <c r="AR23" i="10"/>
  <c r="AQ23" i="10"/>
  <c r="AP23" i="10"/>
  <c r="AO23" i="10"/>
  <c r="AN23" i="10"/>
  <c r="AM23" i="10"/>
  <c r="AL23" i="10"/>
  <c r="BG22" i="10"/>
  <c r="BF22" i="10"/>
  <c r="BE22" i="10"/>
  <c r="BD22" i="10"/>
  <c r="BC22" i="10"/>
  <c r="BB22" i="10"/>
  <c r="BA22" i="10"/>
  <c r="AZ22" i="10"/>
  <c r="AY22" i="10"/>
  <c r="AX22" i="10"/>
  <c r="AT22" i="10"/>
  <c r="AS22" i="10"/>
  <c r="AR22" i="10"/>
  <c r="AQ22" i="10"/>
  <c r="AP22" i="10"/>
  <c r="AO22" i="10"/>
  <c r="AN22" i="10"/>
  <c r="AM22" i="10"/>
  <c r="AL22" i="10"/>
  <c r="AU22" i="10" s="1"/>
  <c r="BG21" i="10"/>
  <c r="BF21" i="10"/>
  <c r="BE21" i="10"/>
  <c r="BD21" i="10"/>
  <c r="BC21" i="10"/>
  <c r="BB21" i="10"/>
  <c r="BA21" i="10"/>
  <c r="AZ21" i="10"/>
  <c r="AY21" i="10"/>
  <c r="AX21" i="10"/>
  <c r="AT21" i="10"/>
  <c r="AS21" i="10"/>
  <c r="AR21" i="10"/>
  <c r="AQ21" i="10"/>
  <c r="AP21" i="10"/>
  <c r="AO21" i="10"/>
  <c r="AN21" i="10"/>
  <c r="AM21" i="10"/>
  <c r="AL21" i="10"/>
  <c r="AU21" i="10" s="1"/>
  <c r="BG20" i="10"/>
  <c r="BF20" i="10"/>
  <c r="BE20" i="10"/>
  <c r="BD20" i="10"/>
  <c r="BC20" i="10"/>
  <c r="BB20" i="10"/>
  <c r="BA20" i="10"/>
  <c r="AZ20" i="10"/>
  <c r="AY20" i="10"/>
  <c r="AX20" i="10"/>
  <c r="AU20" i="10"/>
  <c r="AT20" i="10"/>
  <c r="AS20" i="10"/>
  <c r="AR20" i="10"/>
  <c r="AQ20" i="10"/>
  <c r="AP20" i="10"/>
  <c r="AO20" i="10"/>
  <c r="AN20" i="10"/>
  <c r="AM20" i="10"/>
  <c r="AL20" i="10"/>
  <c r="BG19" i="10"/>
  <c r="BF19" i="10"/>
  <c r="BE19" i="10"/>
  <c r="BD19" i="10"/>
  <c r="BC19" i="10"/>
  <c r="BB19" i="10"/>
  <c r="BA19" i="10"/>
  <c r="AZ19" i="10"/>
  <c r="AY19" i="10"/>
  <c r="AX19" i="10"/>
  <c r="AT19" i="10"/>
  <c r="AS19" i="10"/>
  <c r="AR19" i="10"/>
  <c r="AQ19" i="10"/>
  <c r="AP19" i="10"/>
  <c r="AO19" i="10"/>
  <c r="AN19" i="10"/>
  <c r="AM19" i="10"/>
  <c r="AL19" i="10"/>
  <c r="AU19" i="10" s="1"/>
  <c r="BG18" i="10"/>
  <c r="BF18" i="10"/>
  <c r="BE18" i="10"/>
  <c r="BD18" i="10"/>
  <c r="BC18" i="10"/>
  <c r="BB18" i="10"/>
  <c r="BA18" i="10"/>
  <c r="AZ18" i="10"/>
  <c r="AY18" i="10"/>
  <c r="AX18" i="10"/>
  <c r="AT18" i="10"/>
  <c r="AS18" i="10"/>
  <c r="AR18" i="10"/>
  <c r="AQ18" i="10"/>
  <c r="AP18" i="10"/>
  <c r="AO18" i="10"/>
  <c r="AN18" i="10"/>
  <c r="AM18" i="10"/>
  <c r="AL18" i="10"/>
  <c r="AU18" i="10" s="1"/>
  <c r="BG17" i="10"/>
  <c r="BF17" i="10"/>
  <c r="BE17" i="10"/>
  <c r="BD17" i="10"/>
  <c r="BC17" i="10"/>
  <c r="BB17" i="10"/>
  <c r="BA17" i="10"/>
  <c r="AZ17" i="10"/>
  <c r="AY17" i="10"/>
  <c r="AX17" i="10"/>
  <c r="AU17" i="10"/>
  <c r="AT17" i="10"/>
  <c r="AS17" i="10"/>
  <c r="AR17" i="10"/>
  <c r="AQ17" i="10"/>
  <c r="AP17" i="10"/>
  <c r="AO17" i="10"/>
  <c r="AN17" i="10"/>
  <c r="AM17" i="10"/>
  <c r="AL17" i="10"/>
  <c r="BG16" i="10"/>
  <c r="BF16" i="10"/>
  <c r="BE16" i="10"/>
  <c r="BD16" i="10"/>
  <c r="BC16" i="10"/>
  <c r="BB16" i="10"/>
  <c r="BA16" i="10"/>
  <c r="AZ16" i="10"/>
  <c r="AY16" i="10"/>
  <c r="AX16" i="10"/>
  <c r="AT16" i="10"/>
  <c r="AS16" i="10"/>
  <c r="AR16" i="10"/>
  <c r="AQ16" i="10"/>
  <c r="AP16" i="10"/>
  <c r="AO16" i="10"/>
  <c r="AN16" i="10"/>
  <c r="AM16" i="10"/>
  <c r="AL16" i="10"/>
  <c r="AU16" i="10" s="1"/>
  <c r="BF15" i="10"/>
  <c r="BE15" i="10"/>
  <c r="BD15" i="10"/>
  <c r="BC15" i="10"/>
  <c r="BB15" i="10"/>
  <c r="BA15" i="10"/>
  <c r="AS15" i="10"/>
  <c r="AR15" i="10"/>
  <c r="AQ15" i="10"/>
  <c r="AP15" i="10"/>
  <c r="AO15" i="10"/>
  <c r="AN15" i="10"/>
  <c r="AL15" i="10"/>
  <c r="U5" i="10"/>
  <c r="U3" i="10"/>
  <c r="N3" i="10"/>
  <c r="H3" i="10"/>
  <c r="E3" i="10"/>
  <c r="M86" i="9"/>
  <c r="M85" i="9"/>
  <c r="E85" i="9"/>
  <c r="M84" i="9"/>
  <c r="E84" i="9"/>
  <c r="M83" i="9"/>
  <c r="E83" i="9"/>
  <c r="E86" i="9" s="1"/>
  <c r="I86" i="9" s="1"/>
  <c r="U82" i="9"/>
  <c r="H58" i="16" s="1"/>
  <c r="R76" i="9"/>
  <c r="W76" i="9" s="1"/>
  <c r="F71" i="9"/>
  <c r="CD10" i="17" s="1"/>
  <c r="R70" i="9"/>
  <c r="G56" i="16" s="1"/>
  <c r="CL10" i="17" s="1"/>
  <c r="M70" i="9"/>
  <c r="G55" i="16" s="1"/>
  <c r="CJ10" i="17" s="1"/>
  <c r="L70" i="9"/>
  <c r="D55" i="16" s="1"/>
  <c r="CI10" i="17" s="1"/>
  <c r="J70" i="9"/>
  <c r="I70" i="9"/>
  <c r="F70" i="9"/>
  <c r="R69" i="9"/>
  <c r="D56" i="16" s="1"/>
  <c r="CK10" i="17" s="1"/>
  <c r="R68" i="9"/>
  <c r="K68" i="9"/>
  <c r="B62" i="9"/>
  <c r="B60" i="9"/>
  <c r="B58" i="9"/>
  <c r="B57" i="9"/>
  <c r="B56" i="9"/>
  <c r="B54" i="9"/>
  <c r="B52" i="9"/>
  <c r="B51" i="9"/>
  <c r="B50" i="9"/>
  <c r="B48" i="9"/>
  <c r="B46" i="9"/>
  <c r="B45" i="9"/>
  <c r="B44" i="9"/>
  <c r="B42" i="9"/>
  <c r="B40" i="9"/>
  <c r="B39" i="9"/>
  <c r="B38" i="9"/>
  <c r="B36" i="9"/>
  <c r="B34" i="9"/>
  <c r="B33" i="9"/>
  <c r="B32" i="9"/>
  <c r="B30" i="9"/>
  <c r="B28" i="9"/>
  <c r="B27" i="9"/>
  <c r="B26" i="9"/>
  <c r="AK25" i="9"/>
  <c r="AJ25" i="9"/>
  <c r="AI25" i="9"/>
  <c r="AK24" i="9"/>
  <c r="AJ24" i="9"/>
  <c r="AI24" i="9"/>
  <c r="B24" i="9"/>
  <c r="AK23" i="9"/>
  <c r="AJ23" i="9"/>
  <c r="AI23" i="9"/>
  <c r="B23" i="9"/>
  <c r="AK22" i="9"/>
  <c r="AJ22" i="9"/>
  <c r="AI22" i="9"/>
  <c r="B22" i="9"/>
  <c r="AK21" i="9"/>
  <c r="T76" i="9" s="1"/>
  <c r="AJ21" i="9"/>
  <c r="AI21" i="9"/>
  <c r="AK20" i="9"/>
  <c r="AJ20" i="9"/>
  <c r="T75" i="9" s="1"/>
  <c r="AI20" i="9"/>
  <c r="T74" i="9" s="1"/>
  <c r="AK19" i="9"/>
  <c r="AJ19" i="9"/>
  <c r="AI19" i="9"/>
  <c r="B19" i="9"/>
  <c r="AK18" i="9"/>
  <c r="AJ18" i="9"/>
  <c r="AI18" i="9"/>
  <c r="B18" i="9"/>
  <c r="AK17" i="9"/>
  <c r="AJ17" i="9"/>
  <c r="AI17" i="9"/>
  <c r="B17" i="9"/>
  <c r="AK16" i="9"/>
  <c r="AJ16" i="9"/>
  <c r="AI16" i="9"/>
  <c r="AK15" i="9"/>
  <c r="AJ15" i="9"/>
  <c r="AI15" i="9"/>
  <c r="B15" i="9"/>
  <c r="AQ14" i="9"/>
  <c r="AP14" i="9"/>
  <c r="AO14" i="9"/>
  <c r="AN14" i="9"/>
  <c r="AK14" i="9"/>
  <c r="AJ14" i="9"/>
  <c r="R75" i="9" s="1"/>
  <c r="AI14" i="9"/>
  <c r="R74" i="9" s="1"/>
  <c r="W74" i="9" s="1"/>
  <c r="B14" i="9"/>
  <c r="B13" i="9"/>
  <c r="W12" i="9"/>
  <c r="V12" i="9"/>
  <c r="R12" i="9"/>
  <c r="Q12" i="9"/>
  <c r="O12" i="9"/>
  <c r="H57" i="16" s="1"/>
  <c r="K12" i="9"/>
  <c r="I12" i="9"/>
  <c r="U83" i="9" s="1"/>
  <c r="E59" i="16" s="1"/>
  <c r="H12" i="9"/>
  <c r="G12" i="9"/>
  <c r="U81" i="9" s="1"/>
  <c r="F12" i="9"/>
  <c r="E12" i="9"/>
  <c r="D12" i="9"/>
  <c r="F10" i="9"/>
  <c r="Q5" i="9"/>
  <c r="Q3" i="9"/>
  <c r="K3" i="9"/>
  <c r="D3" i="9"/>
  <c r="B21" i="9" s="1"/>
  <c r="P1" i="9"/>
  <c r="BJ699" i="8"/>
  <c r="BK699" i="8" s="1"/>
  <c r="BJ698" i="8"/>
  <c r="BJ697" i="8"/>
  <c r="BJ696" i="8"/>
  <c r="BJ700" i="8" s="1"/>
  <c r="BK691" i="8"/>
  <c r="BK690" i="8"/>
  <c r="BL690" i="8" s="1"/>
  <c r="BK689" i="8"/>
  <c r="BK688" i="8"/>
  <c r="BK687" i="8"/>
  <c r="H687" i="8"/>
  <c r="BK686" i="8"/>
  <c r="BK692" i="8" s="1"/>
  <c r="H686" i="8"/>
  <c r="CF10" i="17" s="1"/>
  <c r="CK678" i="8"/>
  <c r="CJ678" i="8"/>
  <c r="CL678" i="8" s="1"/>
  <c r="CH678" i="8"/>
  <c r="CG678" i="8"/>
  <c r="CI678" i="8" s="1"/>
  <c r="CE678" i="8"/>
  <c r="CF678" i="8" s="1"/>
  <c r="CD678" i="8"/>
  <c r="BF678" i="8"/>
  <c r="P678" i="8"/>
  <c r="O678" i="8"/>
  <c r="N678" i="8"/>
  <c r="M678" i="8"/>
  <c r="L678" i="8"/>
  <c r="K678" i="8"/>
  <c r="J678" i="8"/>
  <c r="I678" i="8"/>
  <c r="H678" i="8"/>
  <c r="G678" i="8"/>
  <c r="F678" i="8"/>
  <c r="E678" i="8"/>
  <c r="D678" i="8"/>
  <c r="C678" i="8"/>
  <c r="B678" i="8"/>
  <c r="A678" i="8"/>
  <c r="CK677" i="8"/>
  <c r="CL677" i="8" s="1"/>
  <c r="CJ677" i="8"/>
  <c r="CH677" i="8"/>
  <c r="CG677" i="8"/>
  <c r="CI677" i="8" s="1"/>
  <c r="CF677" i="8"/>
  <c r="CE677" i="8"/>
  <c r="CD677" i="8"/>
  <c r="BF677" i="8"/>
  <c r="P677" i="8"/>
  <c r="O677" i="8"/>
  <c r="N677" i="8"/>
  <c r="M677" i="8"/>
  <c r="L677" i="8"/>
  <c r="K677" i="8"/>
  <c r="J677" i="8"/>
  <c r="I677" i="8"/>
  <c r="H677" i="8"/>
  <c r="G677" i="8"/>
  <c r="F677" i="8"/>
  <c r="E677" i="8"/>
  <c r="D677" i="8"/>
  <c r="C677" i="8"/>
  <c r="B677" i="8"/>
  <c r="A677" i="8"/>
  <c r="CK676" i="8"/>
  <c r="CL676" i="8" s="1"/>
  <c r="CJ676" i="8"/>
  <c r="CI676" i="8"/>
  <c r="CH676" i="8"/>
  <c r="CG676" i="8"/>
  <c r="CE676" i="8"/>
  <c r="CF676" i="8" s="1"/>
  <c r="CD676" i="8"/>
  <c r="BF676" i="8"/>
  <c r="P676" i="8"/>
  <c r="O676" i="8"/>
  <c r="N676" i="8"/>
  <c r="M676" i="8"/>
  <c r="L676" i="8"/>
  <c r="K676" i="8"/>
  <c r="J676" i="8"/>
  <c r="I676" i="8"/>
  <c r="H676" i="8"/>
  <c r="G676" i="8"/>
  <c r="F676" i="8"/>
  <c r="E676" i="8"/>
  <c r="D676" i="8"/>
  <c r="C676" i="8"/>
  <c r="B676" i="8"/>
  <c r="A676" i="8"/>
  <c r="CK675" i="8"/>
  <c r="CL675" i="8" s="1"/>
  <c r="CJ675" i="8"/>
  <c r="CH675" i="8"/>
  <c r="CI675" i="8" s="1"/>
  <c r="CG675" i="8"/>
  <c r="CE675" i="8"/>
  <c r="CD675" i="8"/>
  <c r="CF675" i="8" s="1"/>
  <c r="BF675" i="8"/>
  <c r="P675" i="8"/>
  <c r="O675" i="8"/>
  <c r="N675" i="8"/>
  <c r="M675" i="8"/>
  <c r="L675" i="8"/>
  <c r="K675" i="8"/>
  <c r="J675" i="8"/>
  <c r="I675" i="8"/>
  <c r="H675" i="8"/>
  <c r="G675" i="8"/>
  <c r="F675" i="8"/>
  <c r="E675" i="8"/>
  <c r="D675" i="8"/>
  <c r="C675" i="8"/>
  <c r="B675" i="8"/>
  <c r="A675" i="8"/>
  <c r="CL674" i="8"/>
  <c r="CK674" i="8"/>
  <c r="CJ674" i="8"/>
  <c r="CI674" i="8"/>
  <c r="CH674" i="8"/>
  <c r="CG674" i="8"/>
  <c r="CE674" i="8"/>
  <c r="CF674" i="8" s="1"/>
  <c r="CD674" i="8"/>
  <c r="BF674" i="8"/>
  <c r="P674" i="8"/>
  <c r="O674" i="8"/>
  <c r="N674" i="8"/>
  <c r="M674" i="8"/>
  <c r="L674" i="8"/>
  <c r="K674" i="8"/>
  <c r="J674" i="8"/>
  <c r="I674" i="8"/>
  <c r="H674" i="8"/>
  <c r="G674" i="8"/>
  <c r="F674" i="8"/>
  <c r="E674" i="8"/>
  <c r="D674" i="8"/>
  <c r="C674" i="8"/>
  <c r="B674" i="8"/>
  <c r="A674" i="8"/>
  <c r="CK673" i="8"/>
  <c r="CL673" i="8" s="1"/>
  <c r="CJ673" i="8"/>
  <c r="CH673" i="8"/>
  <c r="CI673" i="8" s="1"/>
  <c r="CG673" i="8"/>
  <c r="CE673" i="8"/>
  <c r="CF673" i="8" s="1"/>
  <c r="CD673" i="8"/>
  <c r="BF673" i="8"/>
  <c r="P673" i="8"/>
  <c r="O673" i="8"/>
  <c r="N673" i="8"/>
  <c r="M673" i="8"/>
  <c r="L673" i="8"/>
  <c r="K673" i="8"/>
  <c r="J673" i="8"/>
  <c r="I673" i="8"/>
  <c r="H673" i="8"/>
  <c r="G673" i="8"/>
  <c r="F673" i="8"/>
  <c r="E673" i="8"/>
  <c r="D673" i="8"/>
  <c r="C673" i="8"/>
  <c r="B673" i="8"/>
  <c r="A673" i="8"/>
  <c r="CK672" i="8"/>
  <c r="CJ672" i="8"/>
  <c r="CL672" i="8" s="1"/>
  <c r="CH672" i="8"/>
  <c r="CG672" i="8"/>
  <c r="CI672" i="8" s="1"/>
  <c r="CE672" i="8"/>
  <c r="CF672" i="8" s="1"/>
  <c r="CD672" i="8"/>
  <c r="BF672" i="8"/>
  <c r="P672" i="8"/>
  <c r="O672" i="8"/>
  <c r="N672" i="8"/>
  <c r="M672" i="8"/>
  <c r="L672" i="8"/>
  <c r="K672" i="8"/>
  <c r="J672" i="8"/>
  <c r="I672" i="8"/>
  <c r="H672" i="8"/>
  <c r="G672" i="8"/>
  <c r="F672" i="8"/>
  <c r="E672" i="8"/>
  <c r="D672" i="8"/>
  <c r="C672" i="8"/>
  <c r="B672" i="8"/>
  <c r="A672" i="8"/>
  <c r="CK671" i="8"/>
  <c r="CL671" i="8" s="1"/>
  <c r="CJ671" i="8"/>
  <c r="CH671" i="8"/>
  <c r="CG671" i="8"/>
  <c r="CI671" i="8" s="1"/>
  <c r="CF671" i="8"/>
  <c r="CE671" i="8"/>
  <c r="CD671" i="8"/>
  <c r="BF671" i="8"/>
  <c r="P671" i="8"/>
  <c r="O671" i="8"/>
  <c r="N671" i="8"/>
  <c r="M671" i="8"/>
  <c r="L671" i="8"/>
  <c r="K671" i="8"/>
  <c r="J671" i="8"/>
  <c r="I671" i="8"/>
  <c r="H671" i="8"/>
  <c r="G671" i="8"/>
  <c r="F671" i="8"/>
  <c r="E671" i="8"/>
  <c r="D671" i="8"/>
  <c r="C671" i="8"/>
  <c r="B671" i="8"/>
  <c r="A671" i="8"/>
  <c r="CK670" i="8"/>
  <c r="CL670" i="8" s="1"/>
  <c r="CJ670" i="8"/>
  <c r="CI670" i="8"/>
  <c r="CH670" i="8"/>
  <c r="CG670" i="8"/>
  <c r="CE670" i="8"/>
  <c r="CF670" i="8" s="1"/>
  <c r="CD670" i="8"/>
  <c r="BF670" i="8"/>
  <c r="P670" i="8"/>
  <c r="O670" i="8"/>
  <c r="N670" i="8"/>
  <c r="M670" i="8"/>
  <c r="L670" i="8"/>
  <c r="K670" i="8"/>
  <c r="J670" i="8"/>
  <c r="I670" i="8"/>
  <c r="H670" i="8"/>
  <c r="G670" i="8"/>
  <c r="F670" i="8"/>
  <c r="E670" i="8"/>
  <c r="D670" i="8"/>
  <c r="C670" i="8"/>
  <c r="B670" i="8"/>
  <c r="A670" i="8"/>
  <c r="CK669" i="8"/>
  <c r="CL669" i="8" s="1"/>
  <c r="CJ669" i="8"/>
  <c r="CH669" i="8"/>
  <c r="CI669" i="8" s="1"/>
  <c r="CG669" i="8"/>
  <c r="CE669" i="8"/>
  <c r="CD669" i="8"/>
  <c r="CF669" i="8" s="1"/>
  <c r="BF669" i="8"/>
  <c r="P669" i="8"/>
  <c r="O669" i="8"/>
  <c r="N669" i="8"/>
  <c r="M669" i="8"/>
  <c r="L669" i="8"/>
  <c r="K669" i="8"/>
  <c r="J669" i="8"/>
  <c r="I669" i="8"/>
  <c r="H669" i="8"/>
  <c r="G669" i="8"/>
  <c r="F669" i="8"/>
  <c r="E669" i="8"/>
  <c r="D669" i="8"/>
  <c r="C669" i="8"/>
  <c r="B669" i="8"/>
  <c r="A669" i="8"/>
  <c r="CL668" i="8"/>
  <c r="CK668" i="8"/>
  <c r="CJ668" i="8"/>
  <c r="CI668" i="8"/>
  <c r="CH668" i="8"/>
  <c r="CG668" i="8"/>
  <c r="CE668" i="8"/>
  <c r="CF668" i="8" s="1"/>
  <c r="CD668" i="8"/>
  <c r="BF668" i="8"/>
  <c r="P668" i="8"/>
  <c r="O668" i="8"/>
  <c r="N668" i="8"/>
  <c r="M668" i="8"/>
  <c r="L668" i="8"/>
  <c r="K668" i="8"/>
  <c r="J668" i="8"/>
  <c r="I668" i="8"/>
  <c r="H668" i="8"/>
  <c r="G668" i="8"/>
  <c r="F668" i="8"/>
  <c r="E668" i="8"/>
  <c r="D668" i="8"/>
  <c r="C668" i="8"/>
  <c r="B668" i="8"/>
  <c r="A668" i="8"/>
  <c r="CK667" i="8"/>
  <c r="CL667" i="8" s="1"/>
  <c r="CJ667" i="8"/>
  <c r="CH667" i="8"/>
  <c r="CI667" i="8" s="1"/>
  <c r="CG667" i="8"/>
  <c r="CE667" i="8"/>
  <c r="CF667" i="8" s="1"/>
  <c r="CD667" i="8"/>
  <c r="BF667" i="8"/>
  <c r="P667" i="8"/>
  <c r="O667" i="8"/>
  <c r="N667" i="8"/>
  <c r="M667" i="8"/>
  <c r="L667" i="8"/>
  <c r="K667" i="8"/>
  <c r="J667" i="8"/>
  <c r="I667" i="8"/>
  <c r="H667" i="8"/>
  <c r="G667" i="8"/>
  <c r="F667" i="8"/>
  <c r="E667" i="8"/>
  <c r="D667" i="8"/>
  <c r="C667" i="8"/>
  <c r="B667" i="8"/>
  <c r="A667" i="8"/>
  <c r="CK666" i="8"/>
  <c r="CJ666" i="8"/>
  <c r="CL666" i="8" s="1"/>
  <c r="CH666" i="8"/>
  <c r="CG666" i="8"/>
  <c r="CI666" i="8" s="1"/>
  <c r="CE666" i="8"/>
  <c r="CF666" i="8" s="1"/>
  <c r="CD666" i="8"/>
  <c r="BF666" i="8"/>
  <c r="P666" i="8"/>
  <c r="O666" i="8"/>
  <c r="N666" i="8"/>
  <c r="M666" i="8"/>
  <c r="L666" i="8"/>
  <c r="K666" i="8"/>
  <c r="J666" i="8"/>
  <c r="I666" i="8"/>
  <c r="H666" i="8"/>
  <c r="G666" i="8"/>
  <c r="F666" i="8"/>
  <c r="E666" i="8"/>
  <c r="D666" i="8"/>
  <c r="C666" i="8"/>
  <c r="B666" i="8"/>
  <c r="A666" i="8"/>
  <c r="CK665" i="8"/>
  <c r="CL665" i="8" s="1"/>
  <c r="CJ665" i="8"/>
  <c r="CH665" i="8"/>
  <c r="CG665" i="8"/>
  <c r="CI665" i="8" s="1"/>
  <c r="CF665" i="8"/>
  <c r="CE665" i="8"/>
  <c r="CD665" i="8"/>
  <c r="BF665" i="8"/>
  <c r="P665" i="8"/>
  <c r="O665" i="8"/>
  <c r="N665" i="8"/>
  <c r="M665" i="8"/>
  <c r="L665" i="8"/>
  <c r="K665" i="8"/>
  <c r="J665" i="8"/>
  <c r="I665" i="8"/>
  <c r="H665" i="8"/>
  <c r="G665" i="8"/>
  <c r="F665" i="8"/>
  <c r="E665" i="8"/>
  <c r="D665" i="8"/>
  <c r="C665" i="8"/>
  <c r="B665" i="8"/>
  <c r="A665" i="8"/>
  <c r="CK664" i="8"/>
  <c r="CL664" i="8" s="1"/>
  <c r="CJ664" i="8"/>
  <c r="CI664" i="8"/>
  <c r="CH664" i="8"/>
  <c r="CG664" i="8"/>
  <c r="CE664" i="8"/>
  <c r="CF664" i="8" s="1"/>
  <c r="CD664" i="8"/>
  <c r="BF664" i="8"/>
  <c r="P664" i="8"/>
  <c r="O664" i="8"/>
  <c r="N664" i="8"/>
  <c r="M664" i="8"/>
  <c r="L664" i="8"/>
  <c r="K664" i="8"/>
  <c r="J664" i="8"/>
  <c r="I664" i="8"/>
  <c r="H664" i="8"/>
  <c r="G664" i="8"/>
  <c r="F664" i="8"/>
  <c r="E664" i="8"/>
  <c r="D664" i="8"/>
  <c r="C664" i="8"/>
  <c r="B664" i="8"/>
  <c r="A664" i="8"/>
  <c r="CK663" i="8"/>
  <c r="CL663" i="8" s="1"/>
  <c r="CJ663" i="8"/>
  <c r="CH663" i="8"/>
  <c r="CI663" i="8" s="1"/>
  <c r="CG663" i="8"/>
  <c r="CE663" i="8"/>
  <c r="CD663" i="8"/>
  <c r="CF663" i="8" s="1"/>
  <c r="BF663" i="8"/>
  <c r="P663" i="8"/>
  <c r="O663" i="8"/>
  <c r="N663" i="8"/>
  <c r="M663" i="8"/>
  <c r="L663" i="8"/>
  <c r="K663" i="8"/>
  <c r="J663" i="8"/>
  <c r="I663" i="8"/>
  <c r="H663" i="8"/>
  <c r="G663" i="8"/>
  <c r="F663" i="8"/>
  <c r="E663" i="8"/>
  <c r="D663" i="8"/>
  <c r="C663" i="8"/>
  <c r="B663" i="8"/>
  <c r="A663" i="8"/>
  <c r="CL662" i="8"/>
  <c r="CK662" i="8"/>
  <c r="CJ662" i="8"/>
  <c r="CI662" i="8"/>
  <c r="CH662" i="8"/>
  <c r="CG662" i="8"/>
  <c r="CE662" i="8"/>
  <c r="CF662" i="8" s="1"/>
  <c r="CD662" i="8"/>
  <c r="BF662" i="8"/>
  <c r="P662" i="8"/>
  <c r="O662" i="8"/>
  <c r="N662" i="8"/>
  <c r="M662" i="8"/>
  <c r="L662" i="8"/>
  <c r="K662" i="8"/>
  <c r="J662" i="8"/>
  <c r="I662" i="8"/>
  <c r="H662" i="8"/>
  <c r="G662" i="8"/>
  <c r="F662" i="8"/>
  <c r="E662" i="8"/>
  <c r="D662" i="8"/>
  <c r="C662" i="8"/>
  <c r="B662" i="8"/>
  <c r="A662" i="8"/>
  <c r="CK661" i="8"/>
  <c r="CL661" i="8" s="1"/>
  <c r="CJ661" i="8"/>
  <c r="CH661" i="8"/>
  <c r="CI661" i="8" s="1"/>
  <c r="CG661" i="8"/>
  <c r="CE661" i="8"/>
  <c r="CF661" i="8" s="1"/>
  <c r="CD661" i="8"/>
  <c r="BF661" i="8"/>
  <c r="P661" i="8"/>
  <c r="O661" i="8"/>
  <c r="N661" i="8"/>
  <c r="M661" i="8"/>
  <c r="L661" i="8"/>
  <c r="K661" i="8"/>
  <c r="J661" i="8"/>
  <c r="I661" i="8"/>
  <c r="H661" i="8"/>
  <c r="G661" i="8"/>
  <c r="F661" i="8"/>
  <c r="E661" i="8"/>
  <c r="D661" i="8"/>
  <c r="C661" i="8"/>
  <c r="B661" i="8"/>
  <c r="A661" i="8"/>
  <c r="CK660" i="8"/>
  <c r="CJ660" i="8"/>
  <c r="CL660" i="8" s="1"/>
  <c r="CH660" i="8"/>
  <c r="CG660" i="8"/>
  <c r="CI660" i="8" s="1"/>
  <c r="CE660" i="8"/>
  <c r="CF660" i="8" s="1"/>
  <c r="CD660" i="8"/>
  <c r="BF660" i="8"/>
  <c r="P660" i="8"/>
  <c r="O660" i="8"/>
  <c r="N660" i="8"/>
  <c r="M660" i="8"/>
  <c r="L660" i="8"/>
  <c r="K660" i="8"/>
  <c r="J660" i="8"/>
  <c r="I660" i="8"/>
  <c r="H660" i="8"/>
  <c r="G660" i="8"/>
  <c r="F660" i="8"/>
  <c r="E660" i="8"/>
  <c r="D660" i="8"/>
  <c r="C660" i="8"/>
  <c r="B660" i="8"/>
  <c r="A660" i="8"/>
  <c r="CK659" i="8"/>
  <c r="CL659" i="8" s="1"/>
  <c r="CJ659" i="8"/>
  <c r="CH659" i="8"/>
  <c r="CG659" i="8"/>
  <c r="CI659" i="8" s="1"/>
  <c r="CF659" i="8"/>
  <c r="CE659" i="8"/>
  <c r="CD659" i="8"/>
  <c r="BF659" i="8"/>
  <c r="P659" i="8"/>
  <c r="O659" i="8"/>
  <c r="N659" i="8"/>
  <c r="M659" i="8"/>
  <c r="L659" i="8"/>
  <c r="K659" i="8"/>
  <c r="J659" i="8"/>
  <c r="I659" i="8"/>
  <c r="H659" i="8"/>
  <c r="G659" i="8"/>
  <c r="F659" i="8"/>
  <c r="E659" i="8"/>
  <c r="D659" i="8"/>
  <c r="C659" i="8"/>
  <c r="B659" i="8"/>
  <c r="A659" i="8"/>
  <c r="CK658" i="8"/>
  <c r="CL658" i="8" s="1"/>
  <c r="CJ658" i="8"/>
  <c r="CI658" i="8"/>
  <c r="CH658" i="8"/>
  <c r="CG658" i="8"/>
  <c r="CE658" i="8"/>
  <c r="CF658" i="8" s="1"/>
  <c r="CD658" i="8"/>
  <c r="BF658" i="8"/>
  <c r="P658" i="8"/>
  <c r="O658" i="8"/>
  <c r="N658" i="8"/>
  <c r="M658" i="8"/>
  <c r="L658" i="8"/>
  <c r="K658" i="8"/>
  <c r="J658" i="8"/>
  <c r="I658" i="8"/>
  <c r="H658" i="8"/>
  <c r="G658" i="8"/>
  <c r="F658" i="8"/>
  <c r="E658" i="8"/>
  <c r="D658" i="8"/>
  <c r="C658" i="8"/>
  <c r="B658" i="8"/>
  <c r="A658" i="8"/>
  <c r="CK657" i="8"/>
  <c r="CL657" i="8" s="1"/>
  <c r="CJ657" i="8"/>
  <c r="CH657" i="8"/>
  <c r="CI657" i="8" s="1"/>
  <c r="CG657" i="8"/>
  <c r="CE657" i="8"/>
  <c r="CD657" i="8"/>
  <c r="CF657" i="8" s="1"/>
  <c r="BF657" i="8"/>
  <c r="P657" i="8"/>
  <c r="O657" i="8"/>
  <c r="N657" i="8"/>
  <c r="M657" i="8"/>
  <c r="L657" i="8"/>
  <c r="K657" i="8"/>
  <c r="J657" i="8"/>
  <c r="I657" i="8"/>
  <c r="H657" i="8"/>
  <c r="G657" i="8"/>
  <c r="F657" i="8"/>
  <c r="E657" i="8"/>
  <c r="D657" i="8"/>
  <c r="C657" i="8"/>
  <c r="B657" i="8"/>
  <c r="A657" i="8"/>
  <c r="CL656" i="8"/>
  <c r="CK656" i="8"/>
  <c r="CJ656" i="8"/>
  <c r="CI656" i="8"/>
  <c r="CH656" i="8"/>
  <c r="CG656" i="8"/>
  <c r="CE656" i="8"/>
  <c r="CF656" i="8" s="1"/>
  <c r="CD656" i="8"/>
  <c r="BF656" i="8"/>
  <c r="P656" i="8"/>
  <c r="O656" i="8"/>
  <c r="N656" i="8"/>
  <c r="M656" i="8"/>
  <c r="L656" i="8"/>
  <c r="K656" i="8"/>
  <c r="J656" i="8"/>
  <c r="I656" i="8"/>
  <c r="H656" i="8"/>
  <c r="G656" i="8"/>
  <c r="F656" i="8"/>
  <c r="E656" i="8"/>
  <c r="D656" i="8"/>
  <c r="C656" i="8"/>
  <c r="B656" i="8"/>
  <c r="A656" i="8"/>
  <c r="CK655" i="8"/>
  <c r="CL655" i="8" s="1"/>
  <c r="CJ655" i="8"/>
  <c r="CH655" i="8"/>
  <c r="CI655" i="8" s="1"/>
  <c r="CG655" i="8"/>
  <c r="CE655" i="8"/>
  <c r="CF655" i="8" s="1"/>
  <c r="CD655" i="8"/>
  <c r="BF655" i="8"/>
  <c r="P655" i="8"/>
  <c r="O655" i="8"/>
  <c r="N655" i="8"/>
  <c r="M655" i="8"/>
  <c r="L655" i="8"/>
  <c r="K655" i="8"/>
  <c r="J655" i="8"/>
  <c r="I655" i="8"/>
  <c r="H655" i="8"/>
  <c r="G655" i="8"/>
  <c r="F655" i="8"/>
  <c r="E655" i="8"/>
  <c r="D655" i="8"/>
  <c r="C655" i="8"/>
  <c r="B655" i="8"/>
  <c r="A655" i="8"/>
  <c r="CK654" i="8"/>
  <c r="CJ654" i="8"/>
  <c r="CL654" i="8" s="1"/>
  <c r="CH654" i="8"/>
  <c r="CG654" i="8"/>
  <c r="CI654" i="8" s="1"/>
  <c r="CE654" i="8"/>
  <c r="CF654" i="8" s="1"/>
  <c r="CD654" i="8"/>
  <c r="BF654" i="8"/>
  <c r="P654" i="8"/>
  <c r="O654" i="8"/>
  <c r="N654" i="8"/>
  <c r="M654" i="8"/>
  <c r="L654" i="8"/>
  <c r="K654" i="8"/>
  <c r="J654" i="8"/>
  <c r="I654" i="8"/>
  <c r="H654" i="8"/>
  <c r="G654" i="8"/>
  <c r="F654" i="8"/>
  <c r="E654" i="8"/>
  <c r="D654" i="8"/>
  <c r="C654" i="8"/>
  <c r="B654" i="8"/>
  <c r="A654" i="8"/>
  <c r="CK653" i="8"/>
  <c r="CL653" i="8" s="1"/>
  <c r="CJ653" i="8"/>
  <c r="CH653" i="8"/>
  <c r="CG653" i="8"/>
  <c r="CI653" i="8" s="1"/>
  <c r="CF653" i="8"/>
  <c r="CE653" i="8"/>
  <c r="CD653" i="8"/>
  <c r="BF653" i="8"/>
  <c r="P653" i="8"/>
  <c r="O653" i="8"/>
  <c r="N653" i="8"/>
  <c r="M653" i="8"/>
  <c r="L653" i="8"/>
  <c r="K653" i="8"/>
  <c r="J653" i="8"/>
  <c r="I653" i="8"/>
  <c r="H653" i="8"/>
  <c r="G653" i="8"/>
  <c r="F653" i="8"/>
  <c r="E653" i="8"/>
  <c r="D653" i="8"/>
  <c r="C653" i="8"/>
  <c r="B653" i="8"/>
  <c r="A653" i="8"/>
  <c r="CK652" i="8"/>
  <c r="CL652" i="8" s="1"/>
  <c r="CJ652" i="8"/>
  <c r="CI652" i="8"/>
  <c r="CH652" i="8"/>
  <c r="CG652" i="8"/>
  <c r="CE652" i="8"/>
  <c r="CF652" i="8" s="1"/>
  <c r="CD652" i="8"/>
  <c r="BF652" i="8"/>
  <c r="P652" i="8"/>
  <c r="O652" i="8"/>
  <c r="N652" i="8"/>
  <c r="M652" i="8"/>
  <c r="L652" i="8"/>
  <c r="K652" i="8"/>
  <c r="J652" i="8"/>
  <c r="I652" i="8"/>
  <c r="H652" i="8"/>
  <c r="G652" i="8"/>
  <c r="F652" i="8"/>
  <c r="E652" i="8"/>
  <c r="D652" i="8"/>
  <c r="C652" i="8"/>
  <c r="B652" i="8"/>
  <c r="A652" i="8"/>
  <c r="CK651" i="8"/>
  <c r="CL651" i="8" s="1"/>
  <c r="CJ651" i="8"/>
  <c r="CH651" i="8"/>
  <c r="CI651" i="8" s="1"/>
  <c r="CG651" i="8"/>
  <c r="CE651" i="8"/>
  <c r="CD651" i="8"/>
  <c r="CF651" i="8" s="1"/>
  <c r="BF651" i="8"/>
  <c r="P651" i="8"/>
  <c r="O651" i="8"/>
  <c r="N651" i="8"/>
  <c r="M651" i="8"/>
  <c r="L651" i="8"/>
  <c r="K651" i="8"/>
  <c r="J651" i="8"/>
  <c r="I651" i="8"/>
  <c r="H651" i="8"/>
  <c r="G651" i="8"/>
  <c r="F651" i="8"/>
  <c r="E651" i="8"/>
  <c r="D651" i="8"/>
  <c r="C651" i="8"/>
  <c r="B651" i="8"/>
  <c r="A651" i="8"/>
  <c r="CL650" i="8"/>
  <c r="CK650" i="8"/>
  <c r="CJ650" i="8"/>
  <c r="CI650" i="8"/>
  <c r="CH650" i="8"/>
  <c r="CG650" i="8"/>
  <c r="CE650" i="8"/>
  <c r="CF650" i="8" s="1"/>
  <c r="CD650" i="8"/>
  <c r="BF650" i="8"/>
  <c r="P650" i="8"/>
  <c r="O650" i="8"/>
  <c r="N650" i="8"/>
  <c r="M650" i="8"/>
  <c r="L650" i="8"/>
  <c r="K650" i="8"/>
  <c r="J650" i="8"/>
  <c r="I650" i="8"/>
  <c r="H650" i="8"/>
  <c r="G650" i="8"/>
  <c r="F650" i="8"/>
  <c r="E650" i="8"/>
  <c r="D650" i="8"/>
  <c r="C650" i="8"/>
  <c r="B650" i="8"/>
  <c r="A650" i="8"/>
  <c r="CK649" i="8"/>
  <c r="CL649" i="8" s="1"/>
  <c r="CJ649" i="8"/>
  <c r="CH649" i="8"/>
  <c r="CI649" i="8" s="1"/>
  <c r="CG649" i="8"/>
  <c r="CE649" i="8"/>
  <c r="CF649" i="8" s="1"/>
  <c r="CD649" i="8"/>
  <c r="BF649" i="8"/>
  <c r="P649" i="8"/>
  <c r="O649" i="8"/>
  <c r="N649" i="8"/>
  <c r="M649" i="8"/>
  <c r="L649" i="8"/>
  <c r="K649" i="8"/>
  <c r="J649" i="8"/>
  <c r="I649" i="8"/>
  <c r="H649" i="8"/>
  <c r="G649" i="8"/>
  <c r="F649" i="8"/>
  <c r="E649" i="8"/>
  <c r="D649" i="8"/>
  <c r="C649" i="8"/>
  <c r="B649" i="8"/>
  <c r="A649" i="8"/>
  <c r="CK648" i="8"/>
  <c r="CJ648" i="8"/>
  <c r="CL648" i="8" s="1"/>
  <c r="CH648" i="8"/>
  <c r="CG648" i="8"/>
  <c r="CI648" i="8" s="1"/>
  <c r="CE648" i="8"/>
  <c r="CF648" i="8" s="1"/>
  <c r="CD648" i="8"/>
  <c r="BF648" i="8"/>
  <c r="P648" i="8"/>
  <c r="O648" i="8"/>
  <c r="N648" i="8"/>
  <c r="M648" i="8"/>
  <c r="L648" i="8"/>
  <c r="K648" i="8"/>
  <c r="J648" i="8"/>
  <c r="I648" i="8"/>
  <c r="H648" i="8"/>
  <c r="G648" i="8"/>
  <c r="F648" i="8"/>
  <c r="E648" i="8"/>
  <c r="D648" i="8"/>
  <c r="C648" i="8"/>
  <c r="B648" i="8"/>
  <c r="A648" i="8"/>
  <c r="CK647" i="8"/>
  <c r="CL647" i="8" s="1"/>
  <c r="CJ647" i="8"/>
  <c r="CH647" i="8"/>
  <c r="CG647" i="8"/>
  <c r="CI647" i="8" s="1"/>
  <c r="CF647" i="8"/>
  <c r="CE647" i="8"/>
  <c r="CD647" i="8"/>
  <c r="BF647" i="8"/>
  <c r="P647" i="8"/>
  <c r="O647" i="8"/>
  <c r="N647" i="8"/>
  <c r="M647" i="8"/>
  <c r="L647" i="8"/>
  <c r="K647" i="8"/>
  <c r="J647" i="8"/>
  <c r="I647" i="8"/>
  <c r="H647" i="8"/>
  <c r="G647" i="8"/>
  <c r="F647" i="8"/>
  <c r="E647" i="8"/>
  <c r="D647" i="8"/>
  <c r="C647" i="8"/>
  <c r="B647" i="8"/>
  <c r="A647" i="8"/>
  <c r="CK646" i="8"/>
  <c r="CL646" i="8" s="1"/>
  <c r="CJ646" i="8"/>
  <c r="CI646" i="8"/>
  <c r="CH646" i="8"/>
  <c r="CG646" i="8"/>
  <c r="CE646" i="8"/>
  <c r="CF646" i="8" s="1"/>
  <c r="CD646" i="8"/>
  <c r="BF646" i="8"/>
  <c r="P646" i="8"/>
  <c r="O646" i="8"/>
  <c r="N646" i="8"/>
  <c r="M646" i="8"/>
  <c r="L646" i="8"/>
  <c r="K646" i="8"/>
  <c r="J646" i="8"/>
  <c r="I646" i="8"/>
  <c r="H646" i="8"/>
  <c r="G646" i="8"/>
  <c r="F646" i="8"/>
  <c r="E646" i="8"/>
  <c r="D646" i="8"/>
  <c r="C646" i="8"/>
  <c r="B646" i="8"/>
  <c r="A646" i="8"/>
  <c r="CK645" i="8"/>
  <c r="CL645" i="8" s="1"/>
  <c r="CJ645" i="8"/>
  <c r="CH645" i="8"/>
  <c r="CI645" i="8" s="1"/>
  <c r="CG645" i="8"/>
  <c r="CE645" i="8"/>
  <c r="CD645" i="8"/>
  <c r="CF645" i="8" s="1"/>
  <c r="BF645" i="8"/>
  <c r="P645" i="8"/>
  <c r="O645" i="8"/>
  <c r="N645" i="8"/>
  <c r="M645" i="8"/>
  <c r="L645" i="8"/>
  <c r="K645" i="8"/>
  <c r="J645" i="8"/>
  <c r="I645" i="8"/>
  <c r="H645" i="8"/>
  <c r="G645" i="8"/>
  <c r="F645" i="8"/>
  <c r="E645" i="8"/>
  <c r="D645" i="8"/>
  <c r="C645" i="8"/>
  <c r="B645" i="8"/>
  <c r="A645" i="8"/>
  <c r="CL644" i="8"/>
  <c r="CK644" i="8"/>
  <c r="CJ644" i="8"/>
  <c r="CI644" i="8"/>
  <c r="CH644" i="8"/>
  <c r="CG644" i="8"/>
  <c r="CE644" i="8"/>
  <c r="CF644" i="8" s="1"/>
  <c r="CD644" i="8"/>
  <c r="BF644" i="8"/>
  <c r="P644" i="8"/>
  <c r="O644" i="8"/>
  <c r="N644" i="8"/>
  <c r="M644" i="8"/>
  <c r="L644" i="8"/>
  <c r="K644" i="8"/>
  <c r="J644" i="8"/>
  <c r="I644" i="8"/>
  <c r="H644" i="8"/>
  <c r="G644" i="8"/>
  <c r="F644" i="8"/>
  <c r="E644" i="8"/>
  <c r="D644" i="8"/>
  <c r="C644" i="8"/>
  <c r="B644" i="8"/>
  <c r="A644" i="8"/>
  <c r="CK643" i="8"/>
  <c r="CL643" i="8" s="1"/>
  <c r="CJ643" i="8"/>
  <c r="CH643" i="8"/>
  <c r="CI643" i="8" s="1"/>
  <c r="CG643" i="8"/>
  <c r="CE643" i="8"/>
  <c r="CF643" i="8" s="1"/>
  <c r="CD643" i="8"/>
  <c r="BF643" i="8"/>
  <c r="P643" i="8"/>
  <c r="O643" i="8"/>
  <c r="N643" i="8"/>
  <c r="M643" i="8"/>
  <c r="L643" i="8"/>
  <c r="K643" i="8"/>
  <c r="J643" i="8"/>
  <c r="I643" i="8"/>
  <c r="H643" i="8"/>
  <c r="G643" i="8"/>
  <c r="F643" i="8"/>
  <c r="E643" i="8"/>
  <c r="D643" i="8"/>
  <c r="C643" i="8"/>
  <c r="B643" i="8"/>
  <c r="A643" i="8"/>
  <c r="CK642" i="8"/>
  <c r="CJ642" i="8"/>
  <c r="CL642" i="8" s="1"/>
  <c r="CH642" i="8"/>
  <c r="CG642" i="8"/>
  <c r="CI642" i="8" s="1"/>
  <c r="CE642" i="8"/>
  <c r="CF642" i="8" s="1"/>
  <c r="CD642" i="8"/>
  <c r="BF642" i="8"/>
  <c r="P642" i="8"/>
  <c r="O642" i="8"/>
  <c r="N642" i="8"/>
  <c r="M642" i="8"/>
  <c r="L642" i="8"/>
  <c r="K642" i="8"/>
  <c r="J642" i="8"/>
  <c r="I642" i="8"/>
  <c r="H642" i="8"/>
  <c r="G642" i="8"/>
  <c r="F642" i="8"/>
  <c r="E642" i="8"/>
  <c r="D642" i="8"/>
  <c r="C642" i="8"/>
  <c r="B642" i="8"/>
  <c r="A642" i="8"/>
  <c r="CK641" i="8"/>
  <c r="CL641" i="8" s="1"/>
  <c r="CJ641" i="8"/>
  <c r="CH641" i="8"/>
  <c r="CG641" i="8"/>
  <c r="CI641" i="8" s="1"/>
  <c r="CF641" i="8"/>
  <c r="CE641" i="8"/>
  <c r="CD641" i="8"/>
  <c r="BF641" i="8"/>
  <c r="P641" i="8"/>
  <c r="O641" i="8"/>
  <c r="N641" i="8"/>
  <c r="M641" i="8"/>
  <c r="L641" i="8"/>
  <c r="K641" i="8"/>
  <c r="J641" i="8"/>
  <c r="I641" i="8"/>
  <c r="H641" i="8"/>
  <c r="G641" i="8"/>
  <c r="F641" i="8"/>
  <c r="E641" i="8"/>
  <c r="D641" i="8"/>
  <c r="C641" i="8"/>
  <c r="B641" i="8"/>
  <c r="A641" i="8"/>
  <c r="CK640" i="8"/>
  <c r="CL640" i="8" s="1"/>
  <c r="CJ640" i="8"/>
  <c r="CI640" i="8"/>
  <c r="CH640" i="8"/>
  <c r="CG640" i="8"/>
  <c r="CE640" i="8"/>
  <c r="CF640" i="8" s="1"/>
  <c r="CD640" i="8"/>
  <c r="BF640" i="8"/>
  <c r="P640" i="8"/>
  <c r="O640" i="8"/>
  <c r="N640" i="8"/>
  <c r="M640" i="8"/>
  <c r="L640" i="8"/>
  <c r="K640" i="8"/>
  <c r="J640" i="8"/>
  <c r="I640" i="8"/>
  <c r="H640" i="8"/>
  <c r="G640" i="8"/>
  <c r="F640" i="8"/>
  <c r="E640" i="8"/>
  <c r="D640" i="8"/>
  <c r="C640" i="8"/>
  <c r="B640" i="8"/>
  <c r="A640" i="8"/>
  <c r="CK639" i="8"/>
  <c r="CL639" i="8" s="1"/>
  <c r="CJ639" i="8"/>
  <c r="CH639" i="8"/>
  <c r="CI639" i="8" s="1"/>
  <c r="CG639" i="8"/>
  <c r="CE639" i="8"/>
  <c r="CD639" i="8"/>
  <c r="CF639" i="8" s="1"/>
  <c r="BF639" i="8"/>
  <c r="P639" i="8"/>
  <c r="O639" i="8"/>
  <c r="N639" i="8"/>
  <c r="M639" i="8"/>
  <c r="L639" i="8"/>
  <c r="K639" i="8"/>
  <c r="J639" i="8"/>
  <c r="I639" i="8"/>
  <c r="H639" i="8"/>
  <c r="G639" i="8"/>
  <c r="F639" i="8"/>
  <c r="E639" i="8"/>
  <c r="D639" i="8"/>
  <c r="C639" i="8"/>
  <c r="B639" i="8"/>
  <c r="A639" i="8"/>
  <c r="CL638" i="8"/>
  <c r="CK638" i="8"/>
  <c r="CJ638" i="8"/>
  <c r="CI638" i="8"/>
  <c r="CH638" i="8"/>
  <c r="CG638" i="8"/>
  <c r="CE638" i="8"/>
  <c r="CF638" i="8" s="1"/>
  <c r="CD638" i="8"/>
  <c r="BF638" i="8"/>
  <c r="P638" i="8"/>
  <c r="O638" i="8"/>
  <c r="N638" i="8"/>
  <c r="M638" i="8"/>
  <c r="L638" i="8"/>
  <c r="K638" i="8"/>
  <c r="J638" i="8"/>
  <c r="I638" i="8"/>
  <c r="H638" i="8"/>
  <c r="G638" i="8"/>
  <c r="F638" i="8"/>
  <c r="E638" i="8"/>
  <c r="D638" i="8"/>
  <c r="C638" i="8"/>
  <c r="B638" i="8"/>
  <c r="A638" i="8"/>
  <c r="CK637" i="8"/>
  <c r="CL637" i="8" s="1"/>
  <c r="CJ637" i="8"/>
  <c r="CH637" i="8"/>
  <c r="CI637" i="8" s="1"/>
  <c r="CG637" i="8"/>
  <c r="CE637" i="8"/>
  <c r="CF637" i="8" s="1"/>
  <c r="CD637" i="8"/>
  <c r="BF637" i="8"/>
  <c r="P637" i="8"/>
  <c r="O637" i="8"/>
  <c r="N637" i="8"/>
  <c r="M637" i="8"/>
  <c r="L637" i="8"/>
  <c r="K637" i="8"/>
  <c r="J637" i="8"/>
  <c r="I637" i="8"/>
  <c r="H637" i="8"/>
  <c r="G637" i="8"/>
  <c r="F637" i="8"/>
  <c r="E637" i="8"/>
  <c r="D637" i="8"/>
  <c r="C637" i="8"/>
  <c r="B637" i="8"/>
  <c r="A637" i="8"/>
  <c r="CK636" i="8"/>
  <c r="CJ636" i="8"/>
  <c r="CL636" i="8" s="1"/>
  <c r="CH636" i="8"/>
  <c r="CG636" i="8"/>
  <c r="CI636" i="8" s="1"/>
  <c r="CE636" i="8"/>
  <c r="CF636" i="8" s="1"/>
  <c r="CD636" i="8"/>
  <c r="BF636" i="8"/>
  <c r="P636" i="8"/>
  <c r="O636" i="8"/>
  <c r="N636" i="8"/>
  <c r="M636" i="8"/>
  <c r="L636" i="8"/>
  <c r="K636" i="8"/>
  <c r="J636" i="8"/>
  <c r="I636" i="8"/>
  <c r="H636" i="8"/>
  <c r="G636" i="8"/>
  <c r="F636" i="8"/>
  <c r="E636" i="8"/>
  <c r="D636" i="8"/>
  <c r="C636" i="8"/>
  <c r="B636" i="8"/>
  <c r="A636" i="8"/>
  <c r="CK635" i="8"/>
  <c r="CL635" i="8" s="1"/>
  <c r="CJ635" i="8"/>
  <c r="CH635" i="8"/>
  <c r="CG635" i="8"/>
  <c r="CI635" i="8" s="1"/>
  <c r="CF635" i="8"/>
  <c r="CE635" i="8"/>
  <c r="CD635" i="8"/>
  <c r="BF635" i="8"/>
  <c r="P635" i="8"/>
  <c r="O635" i="8"/>
  <c r="N635" i="8"/>
  <c r="M635" i="8"/>
  <c r="L635" i="8"/>
  <c r="K635" i="8"/>
  <c r="J635" i="8"/>
  <c r="I635" i="8"/>
  <c r="H635" i="8"/>
  <c r="G635" i="8"/>
  <c r="F635" i="8"/>
  <c r="E635" i="8"/>
  <c r="D635" i="8"/>
  <c r="C635" i="8"/>
  <c r="B635" i="8"/>
  <c r="A635" i="8"/>
  <c r="CK634" i="8"/>
  <c r="CL634" i="8" s="1"/>
  <c r="CJ634" i="8"/>
  <c r="CI634" i="8"/>
  <c r="CH634" i="8"/>
  <c r="CG634" i="8"/>
  <c r="CE634" i="8"/>
  <c r="CF634" i="8" s="1"/>
  <c r="CD634" i="8"/>
  <c r="BF634" i="8"/>
  <c r="P634" i="8"/>
  <c r="O634" i="8"/>
  <c r="N634" i="8"/>
  <c r="M634" i="8"/>
  <c r="L634" i="8"/>
  <c r="K634" i="8"/>
  <c r="J634" i="8"/>
  <c r="I634" i="8"/>
  <c r="H634" i="8"/>
  <c r="G634" i="8"/>
  <c r="F634" i="8"/>
  <c r="E634" i="8"/>
  <c r="D634" i="8"/>
  <c r="C634" i="8"/>
  <c r="B634" i="8"/>
  <c r="A634" i="8"/>
  <c r="CK633" i="8"/>
  <c r="CL633" i="8" s="1"/>
  <c r="CJ633" i="8"/>
  <c r="CH633" i="8"/>
  <c r="CI633" i="8" s="1"/>
  <c r="CG633" i="8"/>
  <c r="CE633" i="8"/>
  <c r="CD633" i="8"/>
  <c r="CF633" i="8" s="1"/>
  <c r="BF633" i="8"/>
  <c r="P633" i="8"/>
  <c r="O633" i="8"/>
  <c r="N633" i="8"/>
  <c r="M633" i="8"/>
  <c r="L633" i="8"/>
  <c r="K633" i="8"/>
  <c r="J633" i="8"/>
  <c r="I633" i="8"/>
  <c r="H633" i="8"/>
  <c r="G633" i="8"/>
  <c r="F633" i="8"/>
  <c r="E633" i="8"/>
  <c r="D633" i="8"/>
  <c r="C633" i="8"/>
  <c r="B633" i="8"/>
  <c r="A633" i="8"/>
  <c r="CL632" i="8"/>
  <c r="CK632" i="8"/>
  <c r="CJ632" i="8"/>
  <c r="CI632" i="8"/>
  <c r="CH632" i="8"/>
  <c r="CG632" i="8"/>
  <c r="CE632" i="8"/>
  <c r="CF632" i="8" s="1"/>
  <c r="CD632" i="8"/>
  <c r="BF632" i="8"/>
  <c r="P632" i="8"/>
  <c r="O632" i="8"/>
  <c r="N632" i="8"/>
  <c r="M632" i="8"/>
  <c r="L632" i="8"/>
  <c r="K632" i="8"/>
  <c r="J632" i="8"/>
  <c r="I632" i="8"/>
  <c r="H632" i="8"/>
  <c r="G632" i="8"/>
  <c r="F632" i="8"/>
  <c r="E632" i="8"/>
  <c r="D632" i="8"/>
  <c r="C632" i="8"/>
  <c r="B632" i="8"/>
  <c r="A632" i="8"/>
  <c r="CK631" i="8"/>
  <c r="CL631" i="8" s="1"/>
  <c r="CJ631" i="8"/>
  <c r="CH631" i="8"/>
  <c r="CI631" i="8" s="1"/>
  <c r="CG631" i="8"/>
  <c r="CE631" i="8"/>
  <c r="CF631" i="8" s="1"/>
  <c r="CD631" i="8"/>
  <c r="BF631" i="8"/>
  <c r="P631" i="8"/>
  <c r="O631" i="8"/>
  <c r="N631" i="8"/>
  <c r="M631" i="8"/>
  <c r="L631" i="8"/>
  <c r="K631" i="8"/>
  <c r="J631" i="8"/>
  <c r="I631" i="8"/>
  <c r="H631" i="8"/>
  <c r="G631" i="8"/>
  <c r="F631" i="8"/>
  <c r="E631" i="8"/>
  <c r="D631" i="8"/>
  <c r="C631" i="8"/>
  <c r="B631" i="8"/>
  <c r="A631" i="8"/>
  <c r="CK630" i="8"/>
  <c r="CJ630" i="8"/>
  <c r="CL630" i="8" s="1"/>
  <c r="CH630" i="8"/>
  <c r="CG630" i="8"/>
  <c r="CI630" i="8" s="1"/>
  <c r="CE630" i="8"/>
  <c r="CF630" i="8" s="1"/>
  <c r="CD630" i="8"/>
  <c r="BF630" i="8"/>
  <c r="P630" i="8"/>
  <c r="O630" i="8"/>
  <c r="N630" i="8"/>
  <c r="M630" i="8"/>
  <c r="L630" i="8"/>
  <c r="K630" i="8"/>
  <c r="J630" i="8"/>
  <c r="I630" i="8"/>
  <c r="H630" i="8"/>
  <c r="G630" i="8"/>
  <c r="F630" i="8"/>
  <c r="E630" i="8"/>
  <c r="D630" i="8"/>
  <c r="C630" i="8"/>
  <c r="B630" i="8"/>
  <c r="A630" i="8"/>
  <c r="CK629" i="8"/>
  <c r="CL629" i="8" s="1"/>
  <c r="CJ629" i="8"/>
  <c r="CH629" i="8"/>
  <c r="CG629" i="8"/>
  <c r="CI629" i="8" s="1"/>
  <c r="CF629" i="8"/>
  <c r="CE629" i="8"/>
  <c r="CD629" i="8"/>
  <c r="BF629" i="8"/>
  <c r="P629" i="8"/>
  <c r="O629" i="8"/>
  <c r="N629" i="8"/>
  <c r="M629" i="8"/>
  <c r="L629" i="8"/>
  <c r="K629" i="8"/>
  <c r="J629" i="8"/>
  <c r="I629" i="8"/>
  <c r="H629" i="8"/>
  <c r="G629" i="8"/>
  <c r="F629" i="8"/>
  <c r="E629" i="8"/>
  <c r="D629" i="8"/>
  <c r="C629" i="8"/>
  <c r="B629" i="8"/>
  <c r="A629" i="8"/>
  <c r="CK628" i="8"/>
  <c r="CL628" i="8" s="1"/>
  <c r="CJ628" i="8"/>
  <c r="CI628" i="8"/>
  <c r="CH628" i="8"/>
  <c r="CG628" i="8"/>
  <c r="CE628" i="8"/>
  <c r="CF628" i="8" s="1"/>
  <c r="CD628" i="8"/>
  <c r="BF628" i="8"/>
  <c r="P628" i="8"/>
  <c r="O628" i="8"/>
  <c r="N628" i="8"/>
  <c r="M628" i="8"/>
  <c r="L628" i="8"/>
  <c r="K628" i="8"/>
  <c r="J628" i="8"/>
  <c r="I628" i="8"/>
  <c r="H628" i="8"/>
  <c r="G628" i="8"/>
  <c r="F628" i="8"/>
  <c r="E628" i="8"/>
  <c r="D628" i="8"/>
  <c r="C628" i="8"/>
  <c r="B628" i="8"/>
  <c r="A628" i="8"/>
  <c r="CK627" i="8"/>
  <c r="CL627" i="8" s="1"/>
  <c r="CJ627" i="8"/>
  <c r="CH627" i="8"/>
  <c r="CI627" i="8" s="1"/>
  <c r="CG627" i="8"/>
  <c r="CE627" i="8"/>
  <c r="CF627" i="8" s="1"/>
  <c r="CD627" i="8"/>
  <c r="BF627" i="8"/>
  <c r="P627" i="8"/>
  <c r="O627" i="8"/>
  <c r="N627" i="8"/>
  <c r="M627" i="8"/>
  <c r="L627" i="8"/>
  <c r="K627" i="8"/>
  <c r="J627" i="8"/>
  <c r="I627" i="8"/>
  <c r="H627" i="8"/>
  <c r="G627" i="8"/>
  <c r="F627" i="8"/>
  <c r="E627" i="8"/>
  <c r="D627" i="8"/>
  <c r="C627" i="8"/>
  <c r="B627" i="8"/>
  <c r="A627" i="8"/>
  <c r="CL626" i="8"/>
  <c r="CK626" i="8"/>
  <c r="CJ626" i="8"/>
  <c r="CI626" i="8"/>
  <c r="CH626" i="8"/>
  <c r="CG626" i="8"/>
  <c r="CE626" i="8"/>
  <c r="CF626" i="8" s="1"/>
  <c r="CD626" i="8"/>
  <c r="BF626" i="8"/>
  <c r="P626" i="8"/>
  <c r="O626" i="8"/>
  <c r="N626" i="8"/>
  <c r="M626" i="8"/>
  <c r="L626" i="8"/>
  <c r="K626" i="8"/>
  <c r="J626" i="8"/>
  <c r="I626" i="8"/>
  <c r="H626" i="8"/>
  <c r="G626" i="8"/>
  <c r="F626" i="8"/>
  <c r="E626" i="8"/>
  <c r="D626" i="8"/>
  <c r="C626" i="8"/>
  <c r="B626" i="8"/>
  <c r="A626" i="8"/>
  <c r="CK625" i="8"/>
  <c r="CL625" i="8" s="1"/>
  <c r="CJ625" i="8"/>
  <c r="CH625" i="8"/>
  <c r="CI625" i="8" s="1"/>
  <c r="CG625" i="8"/>
  <c r="CE625" i="8"/>
  <c r="CF625" i="8" s="1"/>
  <c r="CD625" i="8"/>
  <c r="BF625" i="8"/>
  <c r="P625" i="8"/>
  <c r="O625" i="8"/>
  <c r="N625" i="8"/>
  <c r="M625" i="8"/>
  <c r="L625" i="8"/>
  <c r="K625" i="8"/>
  <c r="J625" i="8"/>
  <c r="I625" i="8"/>
  <c r="H625" i="8"/>
  <c r="G625" i="8"/>
  <c r="F625" i="8"/>
  <c r="E625" i="8"/>
  <c r="D625" i="8"/>
  <c r="C625" i="8"/>
  <c r="B625" i="8"/>
  <c r="A625" i="8"/>
  <c r="CK624" i="8"/>
  <c r="CL624" i="8" s="1"/>
  <c r="CJ624" i="8"/>
  <c r="CH624" i="8"/>
  <c r="CG624" i="8"/>
  <c r="CI624" i="8" s="1"/>
  <c r="CE624" i="8"/>
  <c r="CF624" i="8" s="1"/>
  <c r="CD624" i="8"/>
  <c r="BF624" i="8"/>
  <c r="P624" i="8"/>
  <c r="O624" i="8"/>
  <c r="N624" i="8"/>
  <c r="M624" i="8"/>
  <c r="L624" i="8"/>
  <c r="K624" i="8"/>
  <c r="J624" i="8"/>
  <c r="I624" i="8"/>
  <c r="H624" i="8"/>
  <c r="G624" i="8"/>
  <c r="F624" i="8"/>
  <c r="E624" i="8"/>
  <c r="D624" i="8"/>
  <c r="C624" i="8"/>
  <c r="B624" i="8"/>
  <c r="A624" i="8"/>
  <c r="CK623" i="8"/>
  <c r="CL623" i="8" s="1"/>
  <c r="CJ623" i="8"/>
  <c r="CH623" i="8"/>
  <c r="CG623" i="8"/>
  <c r="CI623" i="8" s="1"/>
  <c r="CF623" i="8"/>
  <c r="CE623" i="8"/>
  <c r="CD623" i="8"/>
  <c r="BF623" i="8"/>
  <c r="P623" i="8"/>
  <c r="O623" i="8"/>
  <c r="N623" i="8"/>
  <c r="M623" i="8"/>
  <c r="L623" i="8"/>
  <c r="K623" i="8"/>
  <c r="J623" i="8"/>
  <c r="I623" i="8"/>
  <c r="H623" i="8"/>
  <c r="G623" i="8"/>
  <c r="F623" i="8"/>
  <c r="E623" i="8"/>
  <c r="D623" i="8"/>
  <c r="C623" i="8"/>
  <c r="B623" i="8"/>
  <c r="A623" i="8"/>
  <c r="CK622" i="8"/>
  <c r="CL622" i="8" s="1"/>
  <c r="CJ622" i="8"/>
  <c r="CI622" i="8"/>
  <c r="CH622" i="8"/>
  <c r="CG622" i="8"/>
  <c r="CE622" i="8"/>
  <c r="CF622" i="8" s="1"/>
  <c r="CD622" i="8"/>
  <c r="BF622" i="8"/>
  <c r="P622" i="8"/>
  <c r="O622" i="8"/>
  <c r="N622" i="8"/>
  <c r="M622" i="8"/>
  <c r="L622" i="8"/>
  <c r="K622" i="8"/>
  <c r="J622" i="8"/>
  <c r="I622" i="8"/>
  <c r="H622" i="8"/>
  <c r="G622" i="8"/>
  <c r="F622" i="8"/>
  <c r="E622" i="8"/>
  <c r="D622" i="8"/>
  <c r="C622" i="8"/>
  <c r="B622" i="8"/>
  <c r="A622" i="8"/>
  <c r="CK621" i="8"/>
  <c r="CL621" i="8" s="1"/>
  <c r="CJ621" i="8"/>
  <c r="CH621" i="8"/>
  <c r="CI621" i="8" s="1"/>
  <c r="CG621" i="8"/>
  <c r="CE621" i="8"/>
  <c r="CF621" i="8" s="1"/>
  <c r="CD621" i="8"/>
  <c r="BF621" i="8"/>
  <c r="P621" i="8"/>
  <c r="O621" i="8"/>
  <c r="N621" i="8"/>
  <c r="M621" i="8"/>
  <c r="L621" i="8"/>
  <c r="K621" i="8"/>
  <c r="J621" i="8"/>
  <c r="I621" i="8"/>
  <c r="H621" i="8"/>
  <c r="G621" i="8"/>
  <c r="F621" i="8"/>
  <c r="E621" i="8"/>
  <c r="D621" i="8"/>
  <c r="C621" i="8"/>
  <c r="B621" i="8"/>
  <c r="A621" i="8"/>
  <c r="CL620" i="8"/>
  <c r="CK620" i="8"/>
  <c r="CJ620" i="8"/>
  <c r="CI620" i="8"/>
  <c r="CH620" i="8"/>
  <c r="CG620" i="8"/>
  <c r="CE620" i="8"/>
  <c r="CF620" i="8" s="1"/>
  <c r="CD620" i="8"/>
  <c r="BF620" i="8"/>
  <c r="P620" i="8"/>
  <c r="O620" i="8"/>
  <c r="N620" i="8"/>
  <c r="M620" i="8"/>
  <c r="L620" i="8"/>
  <c r="K620" i="8"/>
  <c r="J620" i="8"/>
  <c r="I620" i="8"/>
  <c r="H620" i="8"/>
  <c r="G620" i="8"/>
  <c r="F620" i="8"/>
  <c r="E620" i="8"/>
  <c r="D620" i="8"/>
  <c r="C620" i="8"/>
  <c r="B620" i="8"/>
  <c r="A620" i="8"/>
  <c r="CK619" i="8"/>
  <c r="CL619" i="8" s="1"/>
  <c r="CJ619" i="8"/>
  <c r="CH619" i="8"/>
  <c r="CI619" i="8" s="1"/>
  <c r="CG619" i="8"/>
  <c r="CE619" i="8"/>
  <c r="CF619" i="8" s="1"/>
  <c r="CD619" i="8"/>
  <c r="BF619" i="8"/>
  <c r="P619" i="8"/>
  <c r="O619" i="8"/>
  <c r="N619" i="8"/>
  <c r="M619" i="8"/>
  <c r="L619" i="8"/>
  <c r="K619" i="8"/>
  <c r="J619" i="8"/>
  <c r="I619" i="8"/>
  <c r="H619" i="8"/>
  <c r="G619" i="8"/>
  <c r="F619" i="8"/>
  <c r="E619" i="8"/>
  <c r="D619" i="8"/>
  <c r="C619" i="8"/>
  <c r="B619" i="8"/>
  <c r="A619" i="8"/>
  <c r="CK618" i="8"/>
  <c r="CL618" i="8" s="1"/>
  <c r="CJ618" i="8"/>
  <c r="CH618" i="8"/>
  <c r="CG618" i="8"/>
  <c r="CI618" i="8" s="1"/>
  <c r="CE618" i="8"/>
  <c r="CF618" i="8" s="1"/>
  <c r="CD618" i="8"/>
  <c r="BF618" i="8"/>
  <c r="P618" i="8"/>
  <c r="O618" i="8"/>
  <c r="N618" i="8"/>
  <c r="M618" i="8"/>
  <c r="L618" i="8"/>
  <c r="K618" i="8"/>
  <c r="J618" i="8"/>
  <c r="I618" i="8"/>
  <c r="H618" i="8"/>
  <c r="G618" i="8"/>
  <c r="F618" i="8"/>
  <c r="E618" i="8"/>
  <c r="D618" i="8"/>
  <c r="C618" i="8"/>
  <c r="B618" i="8"/>
  <c r="A618" i="8"/>
  <c r="CK617" i="8"/>
  <c r="CL617" i="8" s="1"/>
  <c r="CJ617" i="8"/>
  <c r="CH617" i="8"/>
  <c r="CG617" i="8"/>
  <c r="CI617" i="8" s="1"/>
  <c r="CF617" i="8"/>
  <c r="CE617" i="8"/>
  <c r="CD617" i="8"/>
  <c r="BF617" i="8"/>
  <c r="P617" i="8"/>
  <c r="O617" i="8"/>
  <c r="N617" i="8"/>
  <c r="M617" i="8"/>
  <c r="L617" i="8"/>
  <c r="K617" i="8"/>
  <c r="J617" i="8"/>
  <c r="I617" i="8"/>
  <c r="H617" i="8"/>
  <c r="G617" i="8"/>
  <c r="F617" i="8"/>
  <c r="E617" i="8"/>
  <c r="D617" i="8"/>
  <c r="C617" i="8"/>
  <c r="B617" i="8"/>
  <c r="A617" i="8"/>
  <c r="CK616" i="8"/>
  <c r="CL616" i="8" s="1"/>
  <c r="CJ616" i="8"/>
  <c r="CI616" i="8"/>
  <c r="CH616" i="8"/>
  <c r="CG616" i="8"/>
  <c r="CE616" i="8"/>
  <c r="CF616" i="8" s="1"/>
  <c r="CD616" i="8"/>
  <c r="BF616" i="8"/>
  <c r="P616" i="8"/>
  <c r="O616" i="8"/>
  <c r="N616" i="8"/>
  <c r="M616" i="8"/>
  <c r="L616" i="8"/>
  <c r="K616" i="8"/>
  <c r="J616" i="8"/>
  <c r="I616" i="8"/>
  <c r="H616" i="8"/>
  <c r="G616" i="8"/>
  <c r="F616" i="8"/>
  <c r="E616" i="8"/>
  <c r="D616" i="8"/>
  <c r="C616" i="8"/>
  <c r="B616" i="8"/>
  <c r="A616" i="8"/>
  <c r="CK615" i="8"/>
  <c r="CL615" i="8" s="1"/>
  <c r="CJ615" i="8"/>
  <c r="CH615" i="8"/>
  <c r="CG615" i="8"/>
  <c r="CI615" i="8" s="1"/>
  <c r="CE615" i="8"/>
  <c r="CF615" i="8" s="1"/>
  <c r="CD615" i="8"/>
  <c r="BF615" i="8"/>
  <c r="P615" i="8"/>
  <c r="O615" i="8"/>
  <c r="N615" i="8"/>
  <c r="M615" i="8"/>
  <c r="L615" i="8"/>
  <c r="K615" i="8"/>
  <c r="J615" i="8"/>
  <c r="I615" i="8"/>
  <c r="H615" i="8"/>
  <c r="G615" i="8"/>
  <c r="F615" i="8"/>
  <c r="E615" i="8"/>
  <c r="D615" i="8"/>
  <c r="C615" i="8"/>
  <c r="B615" i="8"/>
  <c r="A615" i="8"/>
  <c r="CL614" i="8"/>
  <c r="CK614" i="8"/>
  <c r="CJ614" i="8"/>
  <c r="CI614" i="8"/>
  <c r="CH614" i="8"/>
  <c r="CG614" i="8"/>
  <c r="CE614" i="8"/>
  <c r="CF614" i="8" s="1"/>
  <c r="CD614" i="8"/>
  <c r="BF614" i="8"/>
  <c r="P614" i="8"/>
  <c r="O614" i="8"/>
  <c r="N614" i="8"/>
  <c r="M614" i="8"/>
  <c r="L614" i="8"/>
  <c r="K614" i="8"/>
  <c r="J614" i="8"/>
  <c r="I614" i="8"/>
  <c r="H614" i="8"/>
  <c r="G614" i="8"/>
  <c r="F614" i="8"/>
  <c r="E614" i="8"/>
  <c r="D614" i="8"/>
  <c r="C614" i="8"/>
  <c r="B614" i="8"/>
  <c r="A614" i="8"/>
  <c r="CK613" i="8"/>
  <c r="CL613" i="8" s="1"/>
  <c r="CJ613" i="8"/>
  <c r="CH613" i="8"/>
  <c r="CI613" i="8" s="1"/>
  <c r="CG613" i="8"/>
  <c r="CE613" i="8"/>
  <c r="CF613" i="8" s="1"/>
  <c r="CD613" i="8"/>
  <c r="BF613" i="8"/>
  <c r="P613" i="8"/>
  <c r="O613" i="8"/>
  <c r="N613" i="8"/>
  <c r="M613" i="8"/>
  <c r="L613" i="8"/>
  <c r="K613" i="8"/>
  <c r="J613" i="8"/>
  <c r="I613" i="8"/>
  <c r="H613" i="8"/>
  <c r="G613" i="8"/>
  <c r="F613" i="8"/>
  <c r="E613" i="8"/>
  <c r="D613" i="8"/>
  <c r="C613" i="8"/>
  <c r="B613" i="8"/>
  <c r="A613" i="8"/>
  <c r="CK612" i="8"/>
  <c r="CL612" i="8" s="1"/>
  <c r="CJ612" i="8"/>
  <c r="CH612" i="8"/>
  <c r="CG612" i="8"/>
  <c r="CI612" i="8" s="1"/>
  <c r="CE612" i="8"/>
  <c r="CF612" i="8" s="1"/>
  <c r="CD612" i="8"/>
  <c r="BF612" i="8"/>
  <c r="P612" i="8"/>
  <c r="O612" i="8"/>
  <c r="N612" i="8"/>
  <c r="M612" i="8"/>
  <c r="L612" i="8"/>
  <c r="K612" i="8"/>
  <c r="J612" i="8"/>
  <c r="I612" i="8"/>
  <c r="H612" i="8"/>
  <c r="G612" i="8"/>
  <c r="F612" i="8"/>
  <c r="E612" i="8"/>
  <c r="D612" i="8"/>
  <c r="C612" i="8"/>
  <c r="B612" i="8"/>
  <c r="A612" i="8"/>
  <c r="CK611" i="8"/>
  <c r="CL611" i="8" s="1"/>
  <c r="CJ611" i="8"/>
  <c r="CH611" i="8"/>
  <c r="CG611" i="8"/>
  <c r="CI611" i="8" s="1"/>
  <c r="CF611" i="8"/>
  <c r="CE611" i="8"/>
  <c r="CD611" i="8"/>
  <c r="BF611" i="8"/>
  <c r="P611" i="8"/>
  <c r="O611" i="8"/>
  <c r="N611" i="8"/>
  <c r="M611" i="8"/>
  <c r="L611" i="8"/>
  <c r="K611" i="8"/>
  <c r="J611" i="8"/>
  <c r="I611" i="8"/>
  <c r="H611" i="8"/>
  <c r="G611" i="8"/>
  <c r="F611" i="8"/>
  <c r="E611" i="8"/>
  <c r="D611" i="8"/>
  <c r="C611" i="8"/>
  <c r="B611" i="8"/>
  <c r="A611" i="8"/>
  <c r="CK610" i="8"/>
  <c r="CL610" i="8" s="1"/>
  <c r="CJ610" i="8"/>
  <c r="CI610" i="8"/>
  <c r="CH610" i="8"/>
  <c r="CG610" i="8"/>
  <c r="CE610" i="8"/>
  <c r="CF610" i="8" s="1"/>
  <c r="CD610" i="8"/>
  <c r="BF610" i="8"/>
  <c r="P610" i="8"/>
  <c r="O610" i="8"/>
  <c r="N610" i="8"/>
  <c r="M610" i="8"/>
  <c r="L610" i="8"/>
  <c r="K610" i="8"/>
  <c r="J610" i="8"/>
  <c r="I610" i="8"/>
  <c r="H610" i="8"/>
  <c r="G610" i="8"/>
  <c r="F610" i="8"/>
  <c r="E610" i="8"/>
  <c r="D610" i="8"/>
  <c r="C610" i="8"/>
  <c r="B610" i="8"/>
  <c r="A610" i="8"/>
  <c r="CK609" i="8"/>
  <c r="CL609" i="8" s="1"/>
  <c r="CJ609" i="8"/>
  <c r="CH609" i="8"/>
  <c r="CG609" i="8"/>
  <c r="CI609" i="8" s="1"/>
  <c r="CE609" i="8"/>
  <c r="CF609" i="8" s="1"/>
  <c r="CD609" i="8"/>
  <c r="BF609" i="8"/>
  <c r="P609" i="8"/>
  <c r="O609" i="8"/>
  <c r="N609" i="8"/>
  <c r="M609" i="8"/>
  <c r="L609" i="8"/>
  <c r="K609" i="8"/>
  <c r="J609" i="8"/>
  <c r="I609" i="8"/>
  <c r="H609" i="8"/>
  <c r="G609" i="8"/>
  <c r="F609" i="8"/>
  <c r="E609" i="8"/>
  <c r="D609" i="8"/>
  <c r="C609" i="8"/>
  <c r="B609" i="8"/>
  <c r="A609" i="8"/>
  <c r="CL608" i="8"/>
  <c r="CK608" i="8"/>
  <c r="CJ608" i="8"/>
  <c r="CI608" i="8"/>
  <c r="CH608" i="8"/>
  <c r="CG608" i="8"/>
  <c r="CE608" i="8"/>
  <c r="CF608" i="8" s="1"/>
  <c r="CD608" i="8"/>
  <c r="BF608" i="8"/>
  <c r="P608" i="8"/>
  <c r="O608" i="8"/>
  <c r="N608" i="8"/>
  <c r="M608" i="8"/>
  <c r="L608" i="8"/>
  <c r="K608" i="8"/>
  <c r="J608" i="8"/>
  <c r="I608" i="8"/>
  <c r="H608" i="8"/>
  <c r="G608" i="8"/>
  <c r="F608" i="8"/>
  <c r="E608" i="8"/>
  <c r="D608" i="8"/>
  <c r="C608" i="8"/>
  <c r="B608" i="8"/>
  <c r="A608" i="8"/>
  <c r="CK607" i="8"/>
  <c r="CL607" i="8" s="1"/>
  <c r="CJ607" i="8"/>
  <c r="CH607" i="8"/>
  <c r="CG607" i="8"/>
  <c r="CI607" i="8" s="1"/>
  <c r="CE607" i="8"/>
  <c r="CF607" i="8" s="1"/>
  <c r="CD607" i="8"/>
  <c r="BF607" i="8"/>
  <c r="P607" i="8"/>
  <c r="O607" i="8"/>
  <c r="N607" i="8"/>
  <c r="M607" i="8"/>
  <c r="L607" i="8"/>
  <c r="K607" i="8"/>
  <c r="J607" i="8"/>
  <c r="I607" i="8"/>
  <c r="H607" i="8"/>
  <c r="G607" i="8"/>
  <c r="F607" i="8"/>
  <c r="E607" i="8"/>
  <c r="D607" i="8"/>
  <c r="C607" i="8"/>
  <c r="B607" i="8"/>
  <c r="A607" i="8"/>
  <c r="CK606" i="8"/>
  <c r="CL606" i="8" s="1"/>
  <c r="CJ606" i="8"/>
  <c r="CH606" i="8"/>
  <c r="CG606" i="8"/>
  <c r="CI606" i="8" s="1"/>
  <c r="CE606" i="8"/>
  <c r="CF606" i="8" s="1"/>
  <c r="CD606" i="8"/>
  <c r="BF606" i="8"/>
  <c r="P606" i="8"/>
  <c r="O606" i="8"/>
  <c r="N606" i="8"/>
  <c r="M606" i="8"/>
  <c r="L606" i="8"/>
  <c r="K606" i="8"/>
  <c r="J606" i="8"/>
  <c r="I606" i="8"/>
  <c r="H606" i="8"/>
  <c r="G606" i="8"/>
  <c r="F606" i="8"/>
  <c r="E606" i="8"/>
  <c r="D606" i="8"/>
  <c r="C606" i="8"/>
  <c r="B606" i="8"/>
  <c r="A606" i="8"/>
  <c r="CK605" i="8"/>
  <c r="CL605" i="8" s="1"/>
  <c r="CJ605" i="8"/>
  <c r="CH605" i="8"/>
  <c r="CG605" i="8"/>
  <c r="CI605" i="8" s="1"/>
  <c r="CF605" i="8"/>
  <c r="CE605" i="8"/>
  <c r="CD605" i="8"/>
  <c r="BF605" i="8"/>
  <c r="P605" i="8"/>
  <c r="O605" i="8"/>
  <c r="N605" i="8"/>
  <c r="M605" i="8"/>
  <c r="L605" i="8"/>
  <c r="K605" i="8"/>
  <c r="J605" i="8"/>
  <c r="I605" i="8"/>
  <c r="H605" i="8"/>
  <c r="G605" i="8"/>
  <c r="F605" i="8"/>
  <c r="E605" i="8"/>
  <c r="D605" i="8"/>
  <c r="C605" i="8"/>
  <c r="B605" i="8"/>
  <c r="A605" i="8"/>
  <c r="CK604" i="8"/>
  <c r="CL604" i="8" s="1"/>
  <c r="CJ604" i="8"/>
  <c r="CI604" i="8"/>
  <c r="CH604" i="8"/>
  <c r="CG604" i="8"/>
  <c r="CE604" i="8"/>
  <c r="CF604" i="8" s="1"/>
  <c r="CD604" i="8"/>
  <c r="BF604" i="8"/>
  <c r="P604" i="8"/>
  <c r="O604" i="8"/>
  <c r="N604" i="8"/>
  <c r="M604" i="8"/>
  <c r="L604" i="8"/>
  <c r="K604" i="8"/>
  <c r="J604" i="8"/>
  <c r="I604" i="8"/>
  <c r="H604" i="8"/>
  <c r="G604" i="8"/>
  <c r="F604" i="8"/>
  <c r="E604" i="8"/>
  <c r="D604" i="8"/>
  <c r="C604" i="8"/>
  <c r="B604" i="8"/>
  <c r="A604" i="8"/>
  <c r="CK603" i="8"/>
  <c r="CL603" i="8" s="1"/>
  <c r="CJ603" i="8"/>
  <c r="CH603" i="8"/>
  <c r="CG603" i="8"/>
  <c r="CI603" i="8" s="1"/>
  <c r="CE603" i="8"/>
  <c r="CF603" i="8" s="1"/>
  <c r="CD603" i="8"/>
  <c r="BF603" i="8"/>
  <c r="P603" i="8"/>
  <c r="O603" i="8"/>
  <c r="N603" i="8"/>
  <c r="M603" i="8"/>
  <c r="L603" i="8"/>
  <c r="K603" i="8"/>
  <c r="J603" i="8"/>
  <c r="I603" i="8"/>
  <c r="H603" i="8"/>
  <c r="G603" i="8"/>
  <c r="F603" i="8"/>
  <c r="E603" i="8"/>
  <c r="D603" i="8"/>
  <c r="C603" i="8"/>
  <c r="B603" i="8"/>
  <c r="A603" i="8"/>
  <c r="CL602" i="8"/>
  <c r="CK602" i="8"/>
  <c r="CJ602" i="8"/>
  <c r="CI602" i="8"/>
  <c r="CH602" i="8"/>
  <c r="CG602" i="8"/>
  <c r="CE602" i="8"/>
  <c r="CF602" i="8" s="1"/>
  <c r="CD602" i="8"/>
  <c r="BF602" i="8"/>
  <c r="P602" i="8"/>
  <c r="O602" i="8"/>
  <c r="N602" i="8"/>
  <c r="M602" i="8"/>
  <c r="L602" i="8"/>
  <c r="K602" i="8"/>
  <c r="J602" i="8"/>
  <c r="I602" i="8"/>
  <c r="H602" i="8"/>
  <c r="G602" i="8"/>
  <c r="F602" i="8"/>
  <c r="E602" i="8"/>
  <c r="D602" i="8"/>
  <c r="C602" i="8"/>
  <c r="B602" i="8"/>
  <c r="A602" i="8"/>
  <c r="CK601" i="8"/>
  <c r="CL601" i="8" s="1"/>
  <c r="CJ601" i="8"/>
  <c r="CH601" i="8"/>
  <c r="CG601" i="8"/>
  <c r="CI601" i="8" s="1"/>
  <c r="CE601" i="8"/>
  <c r="CF601" i="8" s="1"/>
  <c r="CD601" i="8"/>
  <c r="BF601" i="8"/>
  <c r="P601" i="8"/>
  <c r="O601" i="8"/>
  <c r="N601" i="8"/>
  <c r="M601" i="8"/>
  <c r="L601" i="8"/>
  <c r="K601" i="8"/>
  <c r="J601" i="8"/>
  <c r="I601" i="8"/>
  <c r="H601" i="8"/>
  <c r="G601" i="8"/>
  <c r="F601" i="8"/>
  <c r="E601" i="8"/>
  <c r="D601" i="8"/>
  <c r="C601" i="8"/>
  <c r="B601" i="8"/>
  <c r="A601" i="8"/>
  <c r="CK600" i="8"/>
  <c r="CL600" i="8" s="1"/>
  <c r="CJ600" i="8"/>
  <c r="CH600" i="8"/>
  <c r="CG600" i="8"/>
  <c r="CI600" i="8" s="1"/>
  <c r="CE600" i="8"/>
  <c r="CF600" i="8" s="1"/>
  <c r="CD600" i="8"/>
  <c r="BF600" i="8"/>
  <c r="P600" i="8"/>
  <c r="O600" i="8"/>
  <c r="N600" i="8"/>
  <c r="M600" i="8"/>
  <c r="L600" i="8"/>
  <c r="K600" i="8"/>
  <c r="J600" i="8"/>
  <c r="I600" i="8"/>
  <c r="H600" i="8"/>
  <c r="G600" i="8"/>
  <c r="F600" i="8"/>
  <c r="E600" i="8"/>
  <c r="D600" i="8"/>
  <c r="C600" i="8"/>
  <c r="B600" i="8"/>
  <c r="A600" i="8"/>
  <c r="CK599" i="8"/>
  <c r="CL599" i="8" s="1"/>
  <c r="CJ599" i="8"/>
  <c r="CH599" i="8"/>
  <c r="CG599" i="8"/>
  <c r="CI599" i="8" s="1"/>
  <c r="CF599" i="8"/>
  <c r="CE599" i="8"/>
  <c r="CD599" i="8"/>
  <c r="BF599" i="8"/>
  <c r="P599" i="8"/>
  <c r="O599" i="8"/>
  <c r="N599" i="8"/>
  <c r="M599" i="8"/>
  <c r="L599" i="8"/>
  <c r="K599" i="8"/>
  <c r="J599" i="8"/>
  <c r="I599" i="8"/>
  <c r="H599" i="8"/>
  <c r="G599" i="8"/>
  <c r="F599" i="8"/>
  <c r="E599" i="8"/>
  <c r="D599" i="8"/>
  <c r="C599" i="8"/>
  <c r="B599" i="8"/>
  <c r="A599" i="8"/>
  <c r="CK598" i="8"/>
  <c r="CL598" i="8" s="1"/>
  <c r="CJ598" i="8"/>
  <c r="CI598" i="8"/>
  <c r="CH598" i="8"/>
  <c r="CG598" i="8"/>
  <c r="CE598" i="8"/>
  <c r="CF598" i="8" s="1"/>
  <c r="CD598" i="8"/>
  <c r="BF598" i="8"/>
  <c r="P598" i="8"/>
  <c r="O598" i="8"/>
  <c r="N598" i="8"/>
  <c r="M598" i="8"/>
  <c r="L598" i="8"/>
  <c r="K598" i="8"/>
  <c r="J598" i="8"/>
  <c r="I598" i="8"/>
  <c r="H598" i="8"/>
  <c r="G598" i="8"/>
  <c r="F598" i="8"/>
  <c r="E598" i="8"/>
  <c r="D598" i="8"/>
  <c r="C598" i="8"/>
  <c r="B598" i="8"/>
  <c r="A598" i="8"/>
  <c r="CK597" i="8"/>
  <c r="CL597" i="8" s="1"/>
  <c r="CJ597" i="8"/>
  <c r="CH597" i="8"/>
  <c r="CG597" i="8"/>
  <c r="CI597" i="8" s="1"/>
  <c r="CE597" i="8"/>
  <c r="CF597" i="8" s="1"/>
  <c r="CD597" i="8"/>
  <c r="BF597" i="8"/>
  <c r="P597" i="8"/>
  <c r="O597" i="8"/>
  <c r="N597" i="8"/>
  <c r="M597" i="8"/>
  <c r="L597" i="8"/>
  <c r="K597" i="8"/>
  <c r="J597" i="8"/>
  <c r="I597" i="8"/>
  <c r="H597" i="8"/>
  <c r="G597" i="8"/>
  <c r="F597" i="8"/>
  <c r="E597" i="8"/>
  <c r="D597" i="8"/>
  <c r="C597" i="8"/>
  <c r="B597" i="8"/>
  <c r="A597" i="8"/>
  <c r="CL596" i="8"/>
  <c r="CK596" i="8"/>
  <c r="CJ596" i="8"/>
  <c r="CI596" i="8"/>
  <c r="CH596" i="8"/>
  <c r="CG596" i="8"/>
  <c r="CE596" i="8"/>
  <c r="CF596" i="8" s="1"/>
  <c r="CD596" i="8"/>
  <c r="BF596" i="8"/>
  <c r="P596" i="8"/>
  <c r="O596" i="8"/>
  <c r="N596" i="8"/>
  <c r="M596" i="8"/>
  <c r="L596" i="8"/>
  <c r="K596" i="8"/>
  <c r="J596" i="8"/>
  <c r="I596" i="8"/>
  <c r="H596" i="8"/>
  <c r="G596" i="8"/>
  <c r="F596" i="8"/>
  <c r="E596" i="8"/>
  <c r="D596" i="8"/>
  <c r="C596" i="8"/>
  <c r="B596" i="8"/>
  <c r="A596" i="8"/>
  <c r="CK595" i="8"/>
  <c r="CL595" i="8" s="1"/>
  <c r="CJ595" i="8"/>
  <c r="CH595" i="8"/>
  <c r="CG595" i="8"/>
  <c r="CI595" i="8" s="1"/>
  <c r="CE595" i="8"/>
  <c r="CF595" i="8" s="1"/>
  <c r="CD595" i="8"/>
  <c r="BF595" i="8"/>
  <c r="P595" i="8"/>
  <c r="O595" i="8"/>
  <c r="N595" i="8"/>
  <c r="M595" i="8"/>
  <c r="L595" i="8"/>
  <c r="K595" i="8"/>
  <c r="J595" i="8"/>
  <c r="I595" i="8"/>
  <c r="H595" i="8"/>
  <c r="G595" i="8"/>
  <c r="F595" i="8"/>
  <c r="E595" i="8"/>
  <c r="D595" i="8"/>
  <c r="C595" i="8"/>
  <c r="B595" i="8"/>
  <c r="A595" i="8"/>
  <c r="CK594" i="8"/>
  <c r="CL594" i="8" s="1"/>
  <c r="CJ594" i="8"/>
  <c r="CH594" i="8"/>
  <c r="CG594" i="8"/>
  <c r="CI594" i="8" s="1"/>
  <c r="CE594" i="8"/>
  <c r="CF594" i="8" s="1"/>
  <c r="CD594" i="8"/>
  <c r="BF594" i="8"/>
  <c r="P594" i="8"/>
  <c r="O594" i="8"/>
  <c r="N594" i="8"/>
  <c r="M594" i="8"/>
  <c r="L594" i="8"/>
  <c r="K594" i="8"/>
  <c r="J594" i="8"/>
  <c r="I594" i="8"/>
  <c r="H594" i="8"/>
  <c r="G594" i="8"/>
  <c r="F594" i="8"/>
  <c r="E594" i="8"/>
  <c r="D594" i="8"/>
  <c r="C594" i="8"/>
  <c r="B594" i="8"/>
  <c r="A594" i="8"/>
  <c r="CK593" i="8"/>
  <c r="CL593" i="8" s="1"/>
  <c r="CJ593" i="8"/>
  <c r="CH593" i="8"/>
  <c r="CG593" i="8"/>
  <c r="CI593" i="8" s="1"/>
  <c r="CF593" i="8"/>
  <c r="CE593" i="8"/>
  <c r="CD593" i="8"/>
  <c r="BF593" i="8"/>
  <c r="P593" i="8"/>
  <c r="O593" i="8"/>
  <c r="N593" i="8"/>
  <c r="M593" i="8"/>
  <c r="L593" i="8"/>
  <c r="K593" i="8"/>
  <c r="J593" i="8"/>
  <c r="I593" i="8"/>
  <c r="H593" i="8"/>
  <c r="G593" i="8"/>
  <c r="F593" i="8"/>
  <c r="E593" i="8"/>
  <c r="D593" i="8"/>
  <c r="C593" i="8"/>
  <c r="B593" i="8"/>
  <c r="A593" i="8"/>
  <c r="CK592" i="8"/>
  <c r="CL592" i="8" s="1"/>
  <c r="CJ592" i="8"/>
  <c r="CI592" i="8"/>
  <c r="CH592" i="8"/>
  <c r="CG592" i="8"/>
  <c r="CE592" i="8"/>
  <c r="CF592" i="8" s="1"/>
  <c r="CD592" i="8"/>
  <c r="BF592" i="8"/>
  <c r="P592" i="8"/>
  <c r="O592" i="8"/>
  <c r="N592" i="8"/>
  <c r="M592" i="8"/>
  <c r="L592" i="8"/>
  <c r="K592" i="8"/>
  <c r="J592" i="8"/>
  <c r="I592" i="8"/>
  <c r="H592" i="8"/>
  <c r="G592" i="8"/>
  <c r="F592" i="8"/>
  <c r="E592" i="8"/>
  <c r="D592" i="8"/>
  <c r="C592" i="8"/>
  <c r="B592" i="8"/>
  <c r="A592" i="8"/>
  <c r="CK591" i="8"/>
  <c r="CL591" i="8" s="1"/>
  <c r="CJ591" i="8"/>
  <c r="CH591" i="8"/>
  <c r="CG591" i="8"/>
  <c r="CI591" i="8" s="1"/>
  <c r="CE591" i="8"/>
  <c r="CF591" i="8" s="1"/>
  <c r="CD591" i="8"/>
  <c r="BF591" i="8"/>
  <c r="P591" i="8"/>
  <c r="O591" i="8"/>
  <c r="N591" i="8"/>
  <c r="M591" i="8"/>
  <c r="L591" i="8"/>
  <c r="K591" i="8"/>
  <c r="J591" i="8"/>
  <c r="I591" i="8"/>
  <c r="H591" i="8"/>
  <c r="G591" i="8"/>
  <c r="F591" i="8"/>
  <c r="E591" i="8"/>
  <c r="D591" i="8"/>
  <c r="C591" i="8"/>
  <c r="B591" i="8"/>
  <c r="A591" i="8"/>
  <c r="CL590" i="8"/>
  <c r="CK590" i="8"/>
  <c r="CJ590" i="8"/>
  <c r="CI590" i="8"/>
  <c r="CH590" i="8"/>
  <c r="CG590" i="8"/>
  <c r="CE590" i="8"/>
  <c r="CF590" i="8" s="1"/>
  <c r="CD590" i="8"/>
  <c r="BF590" i="8"/>
  <c r="P590" i="8"/>
  <c r="O590" i="8"/>
  <c r="N590" i="8"/>
  <c r="M590" i="8"/>
  <c r="L590" i="8"/>
  <c r="K590" i="8"/>
  <c r="J590" i="8"/>
  <c r="I590" i="8"/>
  <c r="H590" i="8"/>
  <c r="G590" i="8"/>
  <c r="F590" i="8"/>
  <c r="E590" i="8"/>
  <c r="D590" i="8"/>
  <c r="C590" i="8"/>
  <c r="B590" i="8"/>
  <c r="A590" i="8"/>
  <c r="CK589" i="8"/>
  <c r="CL589" i="8" s="1"/>
  <c r="CJ589" i="8"/>
  <c r="CH589" i="8"/>
  <c r="CG589" i="8"/>
  <c r="CI589" i="8" s="1"/>
  <c r="CE589" i="8"/>
  <c r="CF589" i="8" s="1"/>
  <c r="CD589" i="8"/>
  <c r="BF589" i="8"/>
  <c r="P589" i="8"/>
  <c r="O589" i="8"/>
  <c r="N589" i="8"/>
  <c r="M589" i="8"/>
  <c r="L589" i="8"/>
  <c r="K589" i="8"/>
  <c r="J589" i="8"/>
  <c r="I589" i="8"/>
  <c r="H589" i="8"/>
  <c r="G589" i="8"/>
  <c r="F589" i="8"/>
  <c r="E589" i="8"/>
  <c r="D589" i="8"/>
  <c r="C589" i="8"/>
  <c r="B589" i="8"/>
  <c r="A589" i="8"/>
  <c r="CK588" i="8"/>
  <c r="CL588" i="8" s="1"/>
  <c r="CJ588" i="8"/>
  <c r="CH588" i="8"/>
  <c r="CG588" i="8"/>
  <c r="CI588" i="8" s="1"/>
  <c r="CE588" i="8"/>
  <c r="CF588" i="8" s="1"/>
  <c r="CD588" i="8"/>
  <c r="BF588" i="8"/>
  <c r="P588" i="8"/>
  <c r="O588" i="8"/>
  <c r="N588" i="8"/>
  <c r="M588" i="8"/>
  <c r="L588" i="8"/>
  <c r="K588" i="8"/>
  <c r="J588" i="8"/>
  <c r="I588" i="8"/>
  <c r="H588" i="8"/>
  <c r="G588" i="8"/>
  <c r="F588" i="8"/>
  <c r="E588" i="8"/>
  <c r="D588" i="8"/>
  <c r="C588" i="8"/>
  <c r="B588" i="8"/>
  <c r="A588" i="8"/>
  <c r="CK587" i="8"/>
  <c r="CL587" i="8" s="1"/>
  <c r="CJ587" i="8"/>
  <c r="CH587" i="8"/>
  <c r="CG587" i="8"/>
  <c r="CI587" i="8" s="1"/>
  <c r="CF587" i="8"/>
  <c r="CE587" i="8"/>
  <c r="CD587" i="8"/>
  <c r="BF587" i="8"/>
  <c r="P587" i="8"/>
  <c r="O587" i="8"/>
  <c r="N587" i="8"/>
  <c r="M587" i="8"/>
  <c r="L587" i="8"/>
  <c r="K587" i="8"/>
  <c r="J587" i="8"/>
  <c r="I587" i="8"/>
  <c r="H587" i="8"/>
  <c r="G587" i="8"/>
  <c r="F587" i="8"/>
  <c r="E587" i="8"/>
  <c r="D587" i="8"/>
  <c r="C587" i="8"/>
  <c r="B587" i="8"/>
  <c r="A587" i="8"/>
  <c r="CK586" i="8"/>
  <c r="CL586" i="8" s="1"/>
  <c r="CJ586" i="8"/>
  <c r="CI586" i="8"/>
  <c r="CH586" i="8"/>
  <c r="CG586" i="8"/>
  <c r="CE586" i="8"/>
  <c r="CF586" i="8" s="1"/>
  <c r="CD586" i="8"/>
  <c r="BF586" i="8"/>
  <c r="P586" i="8"/>
  <c r="O586" i="8"/>
  <c r="N586" i="8"/>
  <c r="M586" i="8"/>
  <c r="L586" i="8"/>
  <c r="K586" i="8"/>
  <c r="J586" i="8"/>
  <c r="I586" i="8"/>
  <c r="H586" i="8"/>
  <c r="G586" i="8"/>
  <c r="F586" i="8"/>
  <c r="E586" i="8"/>
  <c r="D586" i="8"/>
  <c r="C586" i="8"/>
  <c r="B586" i="8"/>
  <c r="A586" i="8"/>
  <c r="CK585" i="8"/>
  <c r="CL585" i="8" s="1"/>
  <c r="CJ585" i="8"/>
  <c r="CH585" i="8"/>
  <c r="CG585" i="8"/>
  <c r="CI585" i="8" s="1"/>
  <c r="CE585" i="8"/>
  <c r="CF585" i="8" s="1"/>
  <c r="CD585" i="8"/>
  <c r="BF585" i="8"/>
  <c r="P585" i="8"/>
  <c r="O585" i="8"/>
  <c r="N585" i="8"/>
  <c r="M585" i="8"/>
  <c r="L585" i="8"/>
  <c r="K585" i="8"/>
  <c r="J585" i="8"/>
  <c r="I585" i="8"/>
  <c r="H585" i="8"/>
  <c r="G585" i="8"/>
  <c r="F585" i="8"/>
  <c r="E585" i="8"/>
  <c r="D585" i="8"/>
  <c r="C585" i="8"/>
  <c r="B585" i="8"/>
  <c r="A585" i="8"/>
  <c r="CL584" i="8"/>
  <c r="CK584" i="8"/>
  <c r="CJ584" i="8"/>
  <c r="CI584" i="8"/>
  <c r="CH584" i="8"/>
  <c r="CG584" i="8"/>
  <c r="CE584" i="8"/>
  <c r="CF584" i="8" s="1"/>
  <c r="CD584" i="8"/>
  <c r="BF584" i="8"/>
  <c r="P584" i="8"/>
  <c r="O584" i="8"/>
  <c r="N584" i="8"/>
  <c r="M584" i="8"/>
  <c r="L584" i="8"/>
  <c r="K584" i="8"/>
  <c r="J584" i="8"/>
  <c r="I584" i="8"/>
  <c r="H584" i="8"/>
  <c r="G584" i="8"/>
  <c r="F584" i="8"/>
  <c r="E584" i="8"/>
  <c r="D584" i="8"/>
  <c r="C584" i="8"/>
  <c r="B584" i="8"/>
  <c r="A584" i="8"/>
  <c r="CK583" i="8"/>
  <c r="CL583" i="8" s="1"/>
  <c r="CJ583" i="8"/>
  <c r="CH583" i="8"/>
  <c r="CG583" i="8"/>
  <c r="CI583" i="8" s="1"/>
  <c r="CE583" i="8"/>
  <c r="CF583" i="8" s="1"/>
  <c r="CD583" i="8"/>
  <c r="BF583" i="8"/>
  <c r="P583" i="8"/>
  <c r="O583" i="8"/>
  <c r="N583" i="8"/>
  <c r="M583" i="8"/>
  <c r="L583" i="8"/>
  <c r="K583" i="8"/>
  <c r="J583" i="8"/>
  <c r="I583" i="8"/>
  <c r="H583" i="8"/>
  <c r="G583" i="8"/>
  <c r="F583" i="8"/>
  <c r="E583" i="8"/>
  <c r="D583" i="8"/>
  <c r="C583" i="8"/>
  <c r="B583" i="8"/>
  <c r="A583" i="8"/>
  <c r="CK582" i="8"/>
  <c r="CL582" i="8" s="1"/>
  <c r="CJ582" i="8"/>
  <c r="CH582" i="8"/>
  <c r="CG582" i="8"/>
  <c r="CI582" i="8" s="1"/>
  <c r="CE582" i="8"/>
  <c r="CF582" i="8" s="1"/>
  <c r="CD582" i="8"/>
  <c r="BF582" i="8"/>
  <c r="P582" i="8"/>
  <c r="O582" i="8"/>
  <c r="N582" i="8"/>
  <c r="M582" i="8"/>
  <c r="L582" i="8"/>
  <c r="K582" i="8"/>
  <c r="J582" i="8"/>
  <c r="I582" i="8"/>
  <c r="H582" i="8"/>
  <c r="G582" i="8"/>
  <c r="F582" i="8"/>
  <c r="E582" i="8"/>
  <c r="D582" i="8"/>
  <c r="C582" i="8"/>
  <c r="B582" i="8"/>
  <c r="A582" i="8"/>
  <c r="CK581" i="8"/>
  <c r="CL581" i="8" s="1"/>
  <c r="CJ581" i="8"/>
  <c r="CH581" i="8"/>
  <c r="CG581" i="8"/>
  <c r="CI581" i="8" s="1"/>
  <c r="CF581" i="8"/>
  <c r="CE581" i="8"/>
  <c r="CD581" i="8"/>
  <c r="BF581" i="8"/>
  <c r="P581" i="8"/>
  <c r="O581" i="8"/>
  <c r="N581" i="8"/>
  <c r="M581" i="8"/>
  <c r="L581" i="8"/>
  <c r="K581" i="8"/>
  <c r="J581" i="8"/>
  <c r="I581" i="8"/>
  <c r="H581" i="8"/>
  <c r="G581" i="8"/>
  <c r="F581" i="8"/>
  <c r="E581" i="8"/>
  <c r="D581" i="8"/>
  <c r="C581" i="8"/>
  <c r="B581" i="8"/>
  <c r="A581" i="8"/>
  <c r="CK580" i="8"/>
  <c r="CL580" i="8" s="1"/>
  <c r="CJ580" i="8"/>
  <c r="CI580" i="8"/>
  <c r="CH580" i="8"/>
  <c r="CG580" i="8"/>
  <c r="CE580" i="8"/>
  <c r="CF580" i="8" s="1"/>
  <c r="CD580" i="8"/>
  <c r="BF580" i="8"/>
  <c r="P580" i="8"/>
  <c r="O580" i="8"/>
  <c r="N580" i="8"/>
  <c r="M580" i="8"/>
  <c r="L580" i="8"/>
  <c r="K580" i="8"/>
  <c r="J580" i="8"/>
  <c r="I580" i="8"/>
  <c r="H580" i="8"/>
  <c r="G580" i="8"/>
  <c r="F580" i="8"/>
  <c r="E580" i="8"/>
  <c r="D580" i="8"/>
  <c r="C580" i="8"/>
  <c r="B580" i="8"/>
  <c r="A580" i="8"/>
  <c r="CK579" i="8"/>
  <c r="CL579" i="8" s="1"/>
  <c r="CJ579" i="8"/>
  <c r="CH579" i="8"/>
  <c r="CG579" i="8"/>
  <c r="CI579" i="8" s="1"/>
  <c r="CE579" i="8"/>
  <c r="CF579" i="8" s="1"/>
  <c r="CD579" i="8"/>
  <c r="BF579" i="8"/>
  <c r="P579" i="8"/>
  <c r="O579" i="8"/>
  <c r="N579" i="8"/>
  <c r="M579" i="8"/>
  <c r="L579" i="8"/>
  <c r="K579" i="8"/>
  <c r="J579" i="8"/>
  <c r="I579" i="8"/>
  <c r="H579" i="8"/>
  <c r="G579" i="8"/>
  <c r="F579" i="8"/>
  <c r="E579" i="8"/>
  <c r="D579" i="8"/>
  <c r="C579" i="8"/>
  <c r="B579" i="8"/>
  <c r="A579" i="8"/>
  <c r="CL578" i="8"/>
  <c r="CK578" i="8"/>
  <c r="CJ578" i="8"/>
  <c r="CI578" i="8"/>
  <c r="CH578" i="8"/>
  <c r="CG578" i="8"/>
  <c r="CE578" i="8"/>
  <c r="CF578" i="8" s="1"/>
  <c r="CD578" i="8"/>
  <c r="BF578" i="8"/>
  <c r="P578" i="8"/>
  <c r="O578" i="8"/>
  <c r="N578" i="8"/>
  <c r="M578" i="8"/>
  <c r="L578" i="8"/>
  <c r="K578" i="8"/>
  <c r="J578" i="8"/>
  <c r="I578" i="8"/>
  <c r="H578" i="8"/>
  <c r="G578" i="8"/>
  <c r="F578" i="8"/>
  <c r="E578" i="8"/>
  <c r="D578" i="8"/>
  <c r="C578" i="8"/>
  <c r="B578" i="8"/>
  <c r="A578" i="8"/>
  <c r="CK577" i="8"/>
  <c r="CL577" i="8" s="1"/>
  <c r="CJ577" i="8"/>
  <c r="CH577" i="8"/>
  <c r="CG577" i="8"/>
  <c r="CI577" i="8" s="1"/>
  <c r="CE577" i="8"/>
  <c r="CF577" i="8" s="1"/>
  <c r="CD577" i="8"/>
  <c r="BF577" i="8"/>
  <c r="P577" i="8"/>
  <c r="O577" i="8"/>
  <c r="N577" i="8"/>
  <c r="M577" i="8"/>
  <c r="L577" i="8"/>
  <c r="K577" i="8"/>
  <c r="J577" i="8"/>
  <c r="I577" i="8"/>
  <c r="H577" i="8"/>
  <c r="G577" i="8"/>
  <c r="F577" i="8"/>
  <c r="E577" i="8"/>
  <c r="D577" i="8"/>
  <c r="C577" i="8"/>
  <c r="B577" i="8"/>
  <c r="A577" i="8"/>
  <c r="CK576" i="8"/>
  <c r="CL576" i="8" s="1"/>
  <c r="CJ576" i="8"/>
  <c r="CH576" i="8"/>
  <c r="CG576" i="8"/>
  <c r="CI576" i="8" s="1"/>
  <c r="CE576" i="8"/>
  <c r="CF576" i="8" s="1"/>
  <c r="CD576" i="8"/>
  <c r="BF576" i="8"/>
  <c r="P576" i="8"/>
  <c r="O576" i="8"/>
  <c r="N576" i="8"/>
  <c r="M576" i="8"/>
  <c r="L576" i="8"/>
  <c r="K576" i="8"/>
  <c r="J576" i="8"/>
  <c r="I576" i="8"/>
  <c r="H576" i="8"/>
  <c r="G576" i="8"/>
  <c r="F576" i="8"/>
  <c r="E576" i="8"/>
  <c r="D576" i="8"/>
  <c r="C576" i="8"/>
  <c r="B576" i="8"/>
  <c r="A576" i="8"/>
  <c r="CK575" i="8"/>
  <c r="CL575" i="8" s="1"/>
  <c r="CJ575" i="8"/>
  <c r="CH575" i="8"/>
  <c r="CG575" i="8"/>
  <c r="CI575" i="8" s="1"/>
  <c r="CF575" i="8"/>
  <c r="CE575" i="8"/>
  <c r="CD575" i="8"/>
  <c r="BF575" i="8"/>
  <c r="P575" i="8"/>
  <c r="O575" i="8"/>
  <c r="N575" i="8"/>
  <c r="M575" i="8"/>
  <c r="L575" i="8"/>
  <c r="K575" i="8"/>
  <c r="J575" i="8"/>
  <c r="I575" i="8"/>
  <c r="H575" i="8"/>
  <c r="G575" i="8"/>
  <c r="F575" i="8"/>
  <c r="E575" i="8"/>
  <c r="D575" i="8"/>
  <c r="C575" i="8"/>
  <c r="B575" i="8"/>
  <c r="A575" i="8"/>
  <c r="CK574" i="8"/>
  <c r="CL574" i="8" s="1"/>
  <c r="CJ574" i="8"/>
  <c r="CI574" i="8"/>
  <c r="CH574" i="8"/>
  <c r="CG574" i="8"/>
  <c r="CE574" i="8"/>
  <c r="CF574" i="8" s="1"/>
  <c r="CD574" i="8"/>
  <c r="BF574" i="8"/>
  <c r="P574" i="8"/>
  <c r="O574" i="8"/>
  <c r="N574" i="8"/>
  <c r="M574" i="8"/>
  <c r="L574" i="8"/>
  <c r="K574" i="8"/>
  <c r="J574" i="8"/>
  <c r="I574" i="8"/>
  <c r="H574" i="8"/>
  <c r="G574" i="8"/>
  <c r="F574" i="8"/>
  <c r="E574" i="8"/>
  <c r="D574" i="8"/>
  <c r="C574" i="8"/>
  <c r="B574" i="8"/>
  <c r="A574" i="8"/>
  <c r="CK573" i="8"/>
  <c r="CL573" i="8" s="1"/>
  <c r="CJ573" i="8"/>
  <c r="CH573" i="8"/>
  <c r="CG573" i="8"/>
  <c r="CI573" i="8" s="1"/>
  <c r="CE573" i="8"/>
  <c r="CF573" i="8" s="1"/>
  <c r="CD573" i="8"/>
  <c r="BF573" i="8"/>
  <c r="P573" i="8"/>
  <c r="O573" i="8"/>
  <c r="N573" i="8"/>
  <c r="M573" i="8"/>
  <c r="L573" i="8"/>
  <c r="K573" i="8"/>
  <c r="J573" i="8"/>
  <c r="I573" i="8"/>
  <c r="H573" i="8"/>
  <c r="G573" i="8"/>
  <c r="F573" i="8"/>
  <c r="E573" i="8"/>
  <c r="D573" i="8"/>
  <c r="C573" i="8"/>
  <c r="B573" i="8"/>
  <c r="A573" i="8"/>
  <c r="CL572" i="8"/>
  <c r="CK572" i="8"/>
  <c r="CJ572" i="8"/>
  <c r="CI572" i="8"/>
  <c r="CH572" i="8"/>
  <c r="CG572" i="8"/>
  <c r="CE572" i="8"/>
  <c r="CF572" i="8" s="1"/>
  <c r="CD572" i="8"/>
  <c r="BF572" i="8"/>
  <c r="P572" i="8"/>
  <c r="O572" i="8"/>
  <c r="N572" i="8"/>
  <c r="M572" i="8"/>
  <c r="L572" i="8"/>
  <c r="K572" i="8"/>
  <c r="J572" i="8"/>
  <c r="I572" i="8"/>
  <c r="H572" i="8"/>
  <c r="G572" i="8"/>
  <c r="F572" i="8"/>
  <c r="E572" i="8"/>
  <c r="D572" i="8"/>
  <c r="C572" i="8"/>
  <c r="B572" i="8"/>
  <c r="A572" i="8"/>
  <c r="CK571" i="8"/>
  <c r="CL571" i="8" s="1"/>
  <c r="CJ571" i="8"/>
  <c r="CH571" i="8"/>
  <c r="CG571" i="8"/>
  <c r="CI571" i="8" s="1"/>
  <c r="CE571" i="8"/>
  <c r="CF571" i="8" s="1"/>
  <c r="CD571" i="8"/>
  <c r="BF571" i="8"/>
  <c r="P571" i="8"/>
  <c r="O571" i="8"/>
  <c r="N571" i="8"/>
  <c r="M571" i="8"/>
  <c r="L571" i="8"/>
  <c r="K571" i="8"/>
  <c r="J571" i="8"/>
  <c r="I571" i="8"/>
  <c r="H571" i="8"/>
  <c r="G571" i="8"/>
  <c r="F571" i="8"/>
  <c r="E571" i="8"/>
  <c r="D571" i="8"/>
  <c r="C571" i="8"/>
  <c r="B571" i="8"/>
  <c r="A571" i="8"/>
  <c r="CK570" i="8"/>
  <c r="CL570" i="8" s="1"/>
  <c r="CJ570" i="8"/>
  <c r="CH570" i="8"/>
  <c r="CG570" i="8"/>
  <c r="CI570" i="8" s="1"/>
  <c r="CE570" i="8"/>
  <c r="CF570" i="8" s="1"/>
  <c r="CD570" i="8"/>
  <c r="BF570" i="8"/>
  <c r="P570" i="8"/>
  <c r="O570" i="8"/>
  <c r="N570" i="8"/>
  <c r="M570" i="8"/>
  <c r="L570" i="8"/>
  <c r="K570" i="8"/>
  <c r="J570" i="8"/>
  <c r="I570" i="8"/>
  <c r="H570" i="8"/>
  <c r="G570" i="8"/>
  <c r="F570" i="8"/>
  <c r="E570" i="8"/>
  <c r="D570" i="8"/>
  <c r="C570" i="8"/>
  <c r="B570" i="8"/>
  <c r="A570" i="8"/>
  <c r="CK569" i="8"/>
  <c r="CL569" i="8" s="1"/>
  <c r="CJ569" i="8"/>
  <c r="CH569" i="8"/>
  <c r="CG569" i="8"/>
  <c r="CI569" i="8" s="1"/>
  <c r="CF569" i="8"/>
  <c r="CE569" i="8"/>
  <c r="CD569" i="8"/>
  <c r="BF569" i="8"/>
  <c r="P569" i="8"/>
  <c r="O569" i="8"/>
  <c r="N569" i="8"/>
  <c r="M569" i="8"/>
  <c r="L569" i="8"/>
  <c r="K569" i="8"/>
  <c r="J569" i="8"/>
  <c r="I569" i="8"/>
  <c r="H569" i="8"/>
  <c r="G569" i="8"/>
  <c r="F569" i="8"/>
  <c r="E569" i="8"/>
  <c r="D569" i="8"/>
  <c r="C569" i="8"/>
  <c r="B569" i="8"/>
  <c r="A569" i="8"/>
  <c r="CK568" i="8"/>
  <c r="CL568" i="8" s="1"/>
  <c r="CJ568" i="8"/>
  <c r="CI568" i="8"/>
  <c r="CH568" i="8"/>
  <c r="CG568" i="8"/>
  <c r="CE568" i="8"/>
  <c r="CF568" i="8" s="1"/>
  <c r="CD568" i="8"/>
  <c r="BF568" i="8"/>
  <c r="P568" i="8"/>
  <c r="O568" i="8"/>
  <c r="N568" i="8"/>
  <c r="M568" i="8"/>
  <c r="L568" i="8"/>
  <c r="K568" i="8"/>
  <c r="J568" i="8"/>
  <c r="I568" i="8"/>
  <c r="H568" i="8"/>
  <c r="G568" i="8"/>
  <c r="F568" i="8"/>
  <c r="E568" i="8"/>
  <c r="D568" i="8"/>
  <c r="C568" i="8"/>
  <c r="B568" i="8"/>
  <c r="A568" i="8"/>
  <c r="CK567" i="8"/>
  <c r="CL567" i="8" s="1"/>
  <c r="CJ567" i="8"/>
  <c r="CH567" i="8"/>
  <c r="CG567" i="8"/>
  <c r="CI567" i="8" s="1"/>
  <c r="CE567" i="8"/>
  <c r="CF567" i="8" s="1"/>
  <c r="CD567" i="8"/>
  <c r="BF567" i="8"/>
  <c r="P567" i="8"/>
  <c r="O567" i="8"/>
  <c r="N567" i="8"/>
  <c r="M567" i="8"/>
  <c r="L567" i="8"/>
  <c r="K567" i="8"/>
  <c r="J567" i="8"/>
  <c r="I567" i="8"/>
  <c r="H567" i="8"/>
  <c r="G567" i="8"/>
  <c r="F567" i="8"/>
  <c r="E567" i="8"/>
  <c r="D567" i="8"/>
  <c r="C567" i="8"/>
  <c r="B567" i="8"/>
  <c r="A567" i="8"/>
  <c r="CL566" i="8"/>
  <c r="CK566" i="8"/>
  <c r="CJ566" i="8"/>
  <c r="CI566" i="8"/>
  <c r="CH566" i="8"/>
  <c r="CG566" i="8"/>
  <c r="CE566" i="8"/>
  <c r="CF566" i="8" s="1"/>
  <c r="CD566" i="8"/>
  <c r="BF566" i="8"/>
  <c r="P566" i="8"/>
  <c r="O566" i="8"/>
  <c r="N566" i="8"/>
  <c r="M566" i="8"/>
  <c r="L566" i="8"/>
  <c r="K566" i="8"/>
  <c r="J566" i="8"/>
  <c r="I566" i="8"/>
  <c r="H566" i="8"/>
  <c r="G566" i="8"/>
  <c r="F566" i="8"/>
  <c r="E566" i="8"/>
  <c r="D566" i="8"/>
  <c r="C566" i="8"/>
  <c r="B566" i="8"/>
  <c r="A566" i="8"/>
  <c r="CK565" i="8"/>
  <c r="CL565" i="8" s="1"/>
  <c r="CJ565" i="8"/>
  <c r="CH565" i="8"/>
  <c r="CG565" i="8"/>
  <c r="CI565" i="8" s="1"/>
  <c r="CE565" i="8"/>
  <c r="CF565" i="8" s="1"/>
  <c r="CD565" i="8"/>
  <c r="BF565" i="8"/>
  <c r="P565" i="8"/>
  <c r="O565" i="8"/>
  <c r="N565" i="8"/>
  <c r="M565" i="8"/>
  <c r="L565" i="8"/>
  <c r="K565" i="8"/>
  <c r="J565" i="8"/>
  <c r="I565" i="8"/>
  <c r="H565" i="8"/>
  <c r="G565" i="8"/>
  <c r="F565" i="8"/>
  <c r="E565" i="8"/>
  <c r="D565" i="8"/>
  <c r="C565" i="8"/>
  <c r="B565" i="8"/>
  <c r="A565" i="8"/>
  <c r="CK564" i="8"/>
  <c r="CL564" i="8" s="1"/>
  <c r="CJ564" i="8"/>
  <c r="CH564" i="8"/>
  <c r="CG564" i="8"/>
  <c r="CI564" i="8" s="1"/>
  <c r="CE564" i="8"/>
  <c r="CF564" i="8" s="1"/>
  <c r="CD564" i="8"/>
  <c r="BF564" i="8"/>
  <c r="P564" i="8"/>
  <c r="O564" i="8"/>
  <c r="N564" i="8"/>
  <c r="M564" i="8"/>
  <c r="L564" i="8"/>
  <c r="K564" i="8"/>
  <c r="J564" i="8"/>
  <c r="I564" i="8"/>
  <c r="H564" i="8"/>
  <c r="G564" i="8"/>
  <c r="F564" i="8"/>
  <c r="E564" i="8"/>
  <c r="D564" i="8"/>
  <c r="C564" i="8"/>
  <c r="B564" i="8"/>
  <c r="A564" i="8"/>
  <c r="CK563" i="8"/>
  <c r="CL563" i="8" s="1"/>
  <c r="CJ563" i="8"/>
  <c r="CH563" i="8"/>
  <c r="CG563" i="8"/>
  <c r="CI563" i="8" s="1"/>
  <c r="CF563" i="8"/>
  <c r="CE563" i="8"/>
  <c r="CD563" i="8"/>
  <c r="BF563" i="8"/>
  <c r="P563" i="8"/>
  <c r="O563" i="8"/>
  <c r="N563" i="8"/>
  <c r="M563" i="8"/>
  <c r="L563" i="8"/>
  <c r="K563" i="8"/>
  <c r="J563" i="8"/>
  <c r="I563" i="8"/>
  <c r="H563" i="8"/>
  <c r="G563" i="8"/>
  <c r="F563" i="8"/>
  <c r="E563" i="8"/>
  <c r="D563" i="8"/>
  <c r="C563" i="8"/>
  <c r="B563" i="8"/>
  <c r="A563" i="8"/>
  <c r="CK562" i="8"/>
  <c r="CL562" i="8" s="1"/>
  <c r="CJ562" i="8"/>
  <c r="CI562" i="8"/>
  <c r="CH562" i="8"/>
  <c r="CG562" i="8"/>
  <c r="CE562" i="8"/>
  <c r="CF562" i="8" s="1"/>
  <c r="CD562" i="8"/>
  <c r="BF562" i="8"/>
  <c r="P562" i="8"/>
  <c r="O562" i="8"/>
  <c r="N562" i="8"/>
  <c r="M562" i="8"/>
  <c r="L562" i="8"/>
  <c r="K562" i="8"/>
  <c r="J562" i="8"/>
  <c r="I562" i="8"/>
  <c r="H562" i="8"/>
  <c r="G562" i="8"/>
  <c r="F562" i="8"/>
  <c r="E562" i="8"/>
  <c r="D562" i="8"/>
  <c r="C562" i="8"/>
  <c r="B562" i="8"/>
  <c r="A562" i="8"/>
  <c r="CK561" i="8"/>
  <c r="CL561" i="8" s="1"/>
  <c r="CJ561" i="8"/>
  <c r="CH561" i="8"/>
  <c r="CG561" i="8"/>
  <c r="CI561" i="8" s="1"/>
  <c r="CE561" i="8"/>
  <c r="CF561" i="8" s="1"/>
  <c r="CD561" i="8"/>
  <c r="BF561" i="8"/>
  <c r="P561" i="8"/>
  <c r="O561" i="8"/>
  <c r="N561" i="8"/>
  <c r="M561" i="8"/>
  <c r="L561" i="8"/>
  <c r="K561" i="8"/>
  <c r="J561" i="8"/>
  <c r="I561" i="8"/>
  <c r="H561" i="8"/>
  <c r="G561" i="8"/>
  <c r="F561" i="8"/>
  <c r="E561" i="8"/>
  <c r="D561" i="8"/>
  <c r="C561" i="8"/>
  <c r="B561" i="8"/>
  <c r="A561" i="8"/>
  <c r="CL560" i="8"/>
  <c r="CK560" i="8"/>
  <c r="CJ560" i="8"/>
  <c r="CI560" i="8"/>
  <c r="CH560" i="8"/>
  <c r="CG560" i="8"/>
  <c r="CE560" i="8"/>
  <c r="CF560" i="8" s="1"/>
  <c r="CD560" i="8"/>
  <c r="BF560" i="8"/>
  <c r="P560" i="8"/>
  <c r="O560" i="8"/>
  <c r="N560" i="8"/>
  <c r="M560" i="8"/>
  <c r="L560" i="8"/>
  <c r="K560" i="8"/>
  <c r="J560" i="8"/>
  <c r="I560" i="8"/>
  <c r="H560" i="8"/>
  <c r="G560" i="8"/>
  <c r="F560" i="8"/>
  <c r="E560" i="8"/>
  <c r="D560" i="8"/>
  <c r="C560" i="8"/>
  <c r="B560" i="8"/>
  <c r="A560" i="8"/>
  <c r="CK559" i="8"/>
  <c r="CL559" i="8" s="1"/>
  <c r="CJ559" i="8"/>
  <c r="CH559" i="8"/>
  <c r="CG559" i="8"/>
  <c r="CI559" i="8" s="1"/>
  <c r="CE559" i="8"/>
  <c r="CF559" i="8" s="1"/>
  <c r="CD559" i="8"/>
  <c r="BF559" i="8"/>
  <c r="P559" i="8"/>
  <c r="O559" i="8"/>
  <c r="N559" i="8"/>
  <c r="M559" i="8"/>
  <c r="L559" i="8"/>
  <c r="K559" i="8"/>
  <c r="J559" i="8"/>
  <c r="I559" i="8"/>
  <c r="H559" i="8"/>
  <c r="G559" i="8"/>
  <c r="F559" i="8"/>
  <c r="E559" i="8"/>
  <c r="D559" i="8"/>
  <c r="C559" i="8"/>
  <c r="B559" i="8"/>
  <c r="A559" i="8"/>
  <c r="CK558" i="8"/>
  <c r="CL558" i="8" s="1"/>
  <c r="CJ558" i="8"/>
  <c r="CH558" i="8"/>
  <c r="CG558" i="8"/>
  <c r="CI558" i="8" s="1"/>
  <c r="CE558" i="8"/>
  <c r="CF558" i="8" s="1"/>
  <c r="CD558" i="8"/>
  <c r="BF558" i="8"/>
  <c r="P558" i="8"/>
  <c r="O558" i="8"/>
  <c r="N558" i="8"/>
  <c r="M558" i="8"/>
  <c r="L558" i="8"/>
  <c r="K558" i="8"/>
  <c r="J558" i="8"/>
  <c r="I558" i="8"/>
  <c r="H558" i="8"/>
  <c r="G558" i="8"/>
  <c r="F558" i="8"/>
  <c r="E558" i="8"/>
  <c r="D558" i="8"/>
  <c r="C558" i="8"/>
  <c r="B558" i="8"/>
  <c r="A558" i="8"/>
  <c r="CK557" i="8"/>
  <c r="CL557" i="8" s="1"/>
  <c r="CJ557" i="8"/>
  <c r="CH557" i="8"/>
  <c r="CG557" i="8"/>
  <c r="CI557" i="8" s="1"/>
  <c r="CF557" i="8"/>
  <c r="CE557" i="8"/>
  <c r="CD557" i="8"/>
  <c r="BF557" i="8"/>
  <c r="P557" i="8"/>
  <c r="O557" i="8"/>
  <c r="N557" i="8"/>
  <c r="M557" i="8"/>
  <c r="L557" i="8"/>
  <c r="K557" i="8"/>
  <c r="J557" i="8"/>
  <c r="I557" i="8"/>
  <c r="H557" i="8"/>
  <c r="G557" i="8"/>
  <c r="F557" i="8"/>
  <c r="E557" i="8"/>
  <c r="D557" i="8"/>
  <c r="C557" i="8"/>
  <c r="B557" i="8"/>
  <c r="A557" i="8"/>
  <c r="CK556" i="8"/>
  <c r="CL556" i="8" s="1"/>
  <c r="CJ556" i="8"/>
  <c r="CI556" i="8"/>
  <c r="CH556" i="8"/>
  <c r="CG556" i="8"/>
  <c r="CE556" i="8"/>
  <c r="CF556" i="8" s="1"/>
  <c r="CD556" i="8"/>
  <c r="BF556" i="8"/>
  <c r="P556" i="8"/>
  <c r="O556" i="8"/>
  <c r="N556" i="8"/>
  <c r="M556" i="8"/>
  <c r="L556" i="8"/>
  <c r="K556" i="8"/>
  <c r="J556" i="8"/>
  <c r="I556" i="8"/>
  <c r="H556" i="8"/>
  <c r="G556" i="8"/>
  <c r="F556" i="8"/>
  <c r="E556" i="8"/>
  <c r="D556" i="8"/>
  <c r="C556" i="8"/>
  <c r="B556" i="8"/>
  <c r="A556" i="8"/>
  <c r="CK555" i="8"/>
  <c r="CL555" i="8" s="1"/>
  <c r="CJ555" i="8"/>
  <c r="CH555" i="8"/>
  <c r="CG555" i="8"/>
  <c r="CI555" i="8" s="1"/>
  <c r="CE555" i="8"/>
  <c r="CF555" i="8" s="1"/>
  <c r="CD555" i="8"/>
  <c r="BF555" i="8"/>
  <c r="P555" i="8"/>
  <c r="O555" i="8"/>
  <c r="N555" i="8"/>
  <c r="M555" i="8"/>
  <c r="L555" i="8"/>
  <c r="K555" i="8"/>
  <c r="J555" i="8"/>
  <c r="I555" i="8"/>
  <c r="H555" i="8"/>
  <c r="G555" i="8"/>
  <c r="F555" i="8"/>
  <c r="E555" i="8"/>
  <c r="D555" i="8"/>
  <c r="C555" i="8"/>
  <c r="B555" i="8"/>
  <c r="A555" i="8"/>
  <c r="CL554" i="8"/>
  <c r="CK554" i="8"/>
  <c r="CJ554" i="8"/>
  <c r="CI554" i="8"/>
  <c r="CH554" i="8"/>
  <c r="CG554" i="8"/>
  <c r="CE554" i="8"/>
  <c r="CF554" i="8" s="1"/>
  <c r="CD554" i="8"/>
  <c r="BF554" i="8"/>
  <c r="P554" i="8"/>
  <c r="O554" i="8"/>
  <c r="N554" i="8"/>
  <c r="M554" i="8"/>
  <c r="L554" i="8"/>
  <c r="K554" i="8"/>
  <c r="J554" i="8"/>
  <c r="I554" i="8"/>
  <c r="H554" i="8"/>
  <c r="G554" i="8"/>
  <c r="F554" i="8"/>
  <c r="E554" i="8"/>
  <c r="D554" i="8"/>
  <c r="C554" i="8"/>
  <c r="B554" i="8"/>
  <c r="A554" i="8"/>
  <c r="CK553" i="8"/>
  <c r="CL553" i="8" s="1"/>
  <c r="CJ553" i="8"/>
  <c r="CH553" i="8"/>
  <c r="CG553" i="8"/>
  <c r="CI553" i="8" s="1"/>
  <c r="CE553" i="8"/>
  <c r="CF553" i="8" s="1"/>
  <c r="CD553" i="8"/>
  <c r="BF553" i="8"/>
  <c r="P553" i="8"/>
  <c r="O553" i="8"/>
  <c r="N553" i="8"/>
  <c r="M553" i="8"/>
  <c r="L553" i="8"/>
  <c r="K553" i="8"/>
  <c r="J553" i="8"/>
  <c r="I553" i="8"/>
  <c r="H553" i="8"/>
  <c r="G553" i="8"/>
  <c r="F553" i="8"/>
  <c r="E553" i="8"/>
  <c r="D553" i="8"/>
  <c r="C553" i="8"/>
  <c r="B553" i="8"/>
  <c r="A553" i="8"/>
  <c r="CK552" i="8"/>
  <c r="CL552" i="8" s="1"/>
  <c r="CJ552" i="8"/>
  <c r="CH552" i="8"/>
  <c r="CG552" i="8"/>
  <c r="CI552" i="8" s="1"/>
  <c r="CE552" i="8"/>
  <c r="CF552" i="8" s="1"/>
  <c r="CD552" i="8"/>
  <c r="BF552" i="8"/>
  <c r="P552" i="8"/>
  <c r="O552" i="8"/>
  <c r="N552" i="8"/>
  <c r="M552" i="8"/>
  <c r="L552" i="8"/>
  <c r="K552" i="8"/>
  <c r="J552" i="8"/>
  <c r="I552" i="8"/>
  <c r="H552" i="8"/>
  <c r="G552" i="8"/>
  <c r="F552" i="8"/>
  <c r="E552" i="8"/>
  <c r="D552" i="8"/>
  <c r="C552" i="8"/>
  <c r="B552" i="8"/>
  <c r="A552" i="8"/>
  <c r="CK551" i="8"/>
  <c r="CL551" i="8" s="1"/>
  <c r="CJ551" i="8"/>
  <c r="CH551" i="8"/>
  <c r="CG551" i="8"/>
  <c r="CI551" i="8" s="1"/>
  <c r="CF551" i="8"/>
  <c r="CE551" i="8"/>
  <c r="CD551" i="8"/>
  <c r="BF551" i="8"/>
  <c r="P551" i="8"/>
  <c r="O551" i="8"/>
  <c r="N551" i="8"/>
  <c r="M551" i="8"/>
  <c r="L551" i="8"/>
  <c r="K551" i="8"/>
  <c r="J551" i="8"/>
  <c r="I551" i="8"/>
  <c r="H551" i="8"/>
  <c r="G551" i="8"/>
  <c r="F551" i="8"/>
  <c r="E551" i="8"/>
  <c r="D551" i="8"/>
  <c r="C551" i="8"/>
  <c r="B551" i="8"/>
  <c r="A551" i="8"/>
  <c r="CK550" i="8"/>
  <c r="CL550" i="8" s="1"/>
  <c r="CJ550" i="8"/>
  <c r="CI550" i="8"/>
  <c r="CH550" i="8"/>
  <c r="CG550" i="8"/>
  <c r="CE550" i="8"/>
  <c r="CF550" i="8" s="1"/>
  <c r="CD550" i="8"/>
  <c r="BF550" i="8"/>
  <c r="P550" i="8"/>
  <c r="O550" i="8"/>
  <c r="N550" i="8"/>
  <c r="M550" i="8"/>
  <c r="L550" i="8"/>
  <c r="K550" i="8"/>
  <c r="J550" i="8"/>
  <c r="I550" i="8"/>
  <c r="H550" i="8"/>
  <c r="G550" i="8"/>
  <c r="F550" i="8"/>
  <c r="E550" i="8"/>
  <c r="D550" i="8"/>
  <c r="C550" i="8"/>
  <c r="B550" i="8"/>
  <c r="A550" i="8"/>
  <c r="CK549" i="8"/>
  <c r="CL549" i="8" s="1"/>
  <c r="CJ549" i="8"/>
  <c r="CH549" i="8"/>
  <c r="CG549" i="8"/>
  <c r="CI549" i="8" s="1"/>
  <c r="CE549" i="8"/>
  <c r="CF549" i="8" s="1"/>
  <c r="CD549" i="8"/>
  <c r="BF549" i="8"/>
  <c r="P549" i="8"/>
  <c r="O549" i="8"/>
  <c r="N549" i="8"/>
  <c r="M549" i="8"/>
  <c r="L549" i="8"/>
  <c r="K549" i="8"/>
  <c r="J549" i="8"/>
  <c r="I549" i="8"/>
  <c r="H549" i="8"/>
  <c r="G549" i="8"/>
  <c r="F549" i="8"/>
  <c r="E549" i="8"/>
  <c r="D549" i="8"/>
  <c r="C549" i="8"/>
  <c r="B549" i="8"/>
  <c r="A549" i="8"/>
  <c r="CL548" i="8"/>
  <c r="CK548" i="8"/>
  <c r="CJ548" i="8"/>
  <c r="CI548" i="8"/>
  <c r="CH548" i="8"/>
  <c r="CG548" i="8"/>
  <c r="CE548" i="8"/>
  <c r="CF548" i="8" s="1"/>
  <c r="CD548" i="8"/>
  <c r="BF548" i="8"/>
  <c r="P548" i="8"/>
  <c r="O548" i="8"/>
  <c r="N548" i="8"/>
  <c r="M548" i="8"/>
  <c r="L548" i="8"/>
  <c r="K548" i="8"/>
  <c r="J548" i="8"/>
  <c r="I548" i="8"/>
  <c r="H548" i="8"/>
  <c r="G548" i="8"/>
  <c r="F548" i="8"/>
  <c r="E548" i="8"/>
  <c r="D548" i="8"/>
  <c r="C548" i="8"/>
  <c r="B548" i="8"/>
  <c r="A548" i="8"/>
  <c r="CK547" i="8"/>
  <c r="CL547" i="8" s="1"/>
  <c r="CJ547" i="8"/>
  <c r="CH547" i="8"/>
  <c r="CG547" i="8"/>
  <c r="CI547" i="8" s="1"/>
  <c r="CE547" i="8"/>
  <c r="CF547" i="8" s="1"/>
  <c r="CD547" i="8"/>
  <c r="BF547" i="8"/>
  <c r="P547" i="8"/>
  <c r="O547" i="8"/>
  <c r="N547" i="8"/>
  <c r="M547" i="8"/>
  <c r="L547" i="8"/>
  <c r="K547" i="8"/>
  <c r="J547" i="8"/>
  <c r="I547" i="8"/>
  <c r="H547" i="8"/>
  <c r="G547" i="8"/>
  <c r="F547" i="8"/>
  <c r="E547" i="8"/>
  <c r="D547" i="8"/>
  <c r="C547" i="8"/>
  <c r="B547" i="8"/>
  <c r="A547" i="8"/>
  <c r="CK546" i="8"/>
  <c r="CL546" i="8" s="1"/>
  <c r="CJ546" i="8"/>
  <c r="CH546" i="8"/>
  <c r="CG546" i="8"/>
  <c r="CI546" i="8" s="1"/>
  <c r="CE546" i="8"/>
  <c r="CF546" i="8" s="1"/>
  <c r="CD546" i="8"/>
  <c r="BF546" i="8"/>
  <c r="P546" i="8"/>
  <c r="O546" i="8"/>
  <c r="N546" i="8"/>
  <c r="M546" i="8"/>
  <c r="L546" i="8"/>
  <c r="K546" i="8"/>
  <c r="J546" i="8"/>
  <c r="I546" i="8"/>
  <c r="H546" i="8"/>
  <c r="G546" i="8"/>
  <c r="F546" i="8"/>
  <c r="E546" i="8"/>
  <c r="D546" i="8"/>
  <c r="C546" i="8"/>
  <c r="B546" i="8"/>
  <c r="A546" i="8"/>
  <c r="CK545" i="8"/>
  <c r="CL545" i="8" s="1"/>
  <c r="CJ545" i="8"/>
  <c r="CH545" i="8"/>
  <c r="CG545" i="8"/>
  <c r="CI545" i="8" s="1"/>
  <c r="CF545" i="8"/>
  <c r="CE545" i="8"/>
  <c r="CD545" i="8"/>
  <c r="BF545" i="8"/>
  <c r="P545" i="8"/>
  <c r="O545" i="8"/>
  <c r="N545" i="8"/>
  <c r="M545" i="8"/>
  <c r="L545" i="8"/>
  <c r="K545" i="8"/>
  <c r="J545" i="8"/>
  <c r="I545" i="8"/>
  <c r="H545" i="8"/>
  <c r="G545" i="8"/>
  <c r="F545" i="8"/>
  <c r="E545" i="8"/>
  <c r="D545" i="8"/>
  <c r="C545" i="8"/>
  <c r="B545" i="8"/>
  <c r="A545" i="8"/>
  <c r="CK544" i="8"/>
  <c r="CL544" i="8" s="1"/>
  <c r="CJ544" i="8"/>
  <c r="CI544" i="8"/>
  <c r="CH544" i="8"/>
  <c r="CG544" i="8"/>
  <c r="CE544" i="8"/>
  <c r="CF544" i="8" s="1"/>
  <c r="CD544" i="8"/>
  <c r="BF544" i="8"/>
  <c r="P544" i="8"/>
  <c r="O544" i="8"/>
  <c r="N544" i="8"/>
  <c r="M544" i="8"/>
  <c r="L544" i="8"/>
  <c r="K544" i="8"/>
  <c r="J544" i="8"/>
  <c r="I544" i="8"/>
  <c r="H544" i="8"/>
  <c r="G544" i="8"/>
  <c r="F544" i="8"/>
  <c r="E544" i="8"/>
  <c r="D544" i="8"/>
  <c r="C544" i="8"/>
  <c r="B544" i="8"/>
  <c r="A544" i="8"/>
  <c r="CK543" i="8"/>
  <c r="CL543" i="8" s="1"/>
  <c r="CJ543" i="8"/>
  <c r="CH543" i="8"/>
  <c r="CG543" i="8"/>
  <c r="CI543" i="8" s="1"/>
  <c r="CE543" i="8"/>
  <c r="CF543" i="8" s="1"/>
  <c r="CD543" i="8"/>
  <c r="BF543" i="8"/>
  <c r="P543" i="8"/>
  <c r="O543" i="8"/>
  <c r="N543" i="8"/>
  <c r="M543" i="8"/>
  <c r="L543" i="8"/>
  <c r="K543" i="8"/>
  <c r="J543" i="8"/>
  <c r="I543" i="8"/>
  <c r="H543" i="8"/>
  <c r="G543" i="8"/>
  <c r="F543" i="8"/>
  <c r="E543" i="8"/>
  <c r="D543" i="8"/>
  <c r="C543" i="8"/>
  <c r="B543" i="8"/>
  <c r="A543" i="8"/>
  <c r="CL542" i="8"/>
  <c r="CK542" i="8"/>
  <c r="CJ542" i="8"/>
  <c r="CI542" i="8"/>
  <c r="CH542" i="8"/>
  <c r="CG542" i="8"/>
  <c r="CE542" i="8"/>
  <c r="CF542" i="8" s="1"/>
  <c r="CD542" i="8"/>
  <c r="BF542" i="8"/>
  <c r="P542" i="8"/>
  <c r="O542" i="8"/>
  <c r="N542" i="8"/>
  <c r="M542" i="8"/>
  <c r="L542" i="8"/>
  <c r="K542" i="8"/>
  <c r="J542" i="8"/>
  <c r="I542" i="8"/>
  <c r="H542" i="8"/>
  <c r="G542" i="8"/>
  <c r="F542" i="8"/>
  <c r="E542" i="8"/>
  <c r="D542" i="8"/>
  <c r="C542" i="8"/>
  <c r="B542" i="8"/>
  <c r="A542" i="8"/>
  <c r="CK541" i="8"/>
  <c r="CL541" i="8" s="1"/>
  <c r="CJ541" i="8"/>
  <c r="CH541" i="8"/>
  <c r="CG541" i="8"/>
  <c r="CI541" i="8" s="1"/>
  <c r="CE541" i="8"/>
  <c r="CF541" i="8" s="1"/>
  <c r="CD541" i="8"/>
  <c r="BF541" i="8"/>
  <c r="P541" i="8"/>
  <c r="O541" i="8"/>
  <c r="N541" i="8"/>
  <c r="M541" i="8"/>
  <c r="L541" i="8"/>
  <c r="K541" i="8"/>
  <c r="J541" i="8"/>
  <c r="I541" i="8"/>
  <c r="H541" i="8"/>
  <c r="G541" i="8"/>
  <c r="F541" i="8"/>
  <c r="E541" i="8"/>
  <c r="D541" i="8"/>
  <c r="C541" i="8"/>
  <c r="B541" i="8"/>
  <c r="A541" i="8"/>
  <c r="CK540" i="8"/>
  <c r="CL540" i="8" s="1"/>
  <c r="CJ540" i="8"/>
  <c r="CH540" i="8"/>
  <c r="CG540" i="8"/>
  <c r="CI540" i="8" s="1"/>
  <c r="CE540" i="8"/>
  <c r="CF540" i="8" s="1"/>
  <c r="CD540" i="8"/>
  <c r="BF540" i="8"/>
  <c r="P540" i="8"/>
  <c r="O540" i="8"/>
  <c r="N540" i="8"/>
  <c r="M540" i="8"/>
  <c r="L540" i="8"/>
  <c r="K540" i="8"/>
  <c r="J540" i="8"/>
  <c r="I540" i="8"/>
  <c r="H540" i="8"/>
  <c r="G540" i="8"/>
  <c r="F540" i="8"/>
  <c r="E540" i="8"/>
  <c r="D540" i="8"/>
  <c r="C540" i="8"/>
  <c r="B540" i="8"/>
  <c r="A540" i="8"/>
  <c r="CK539" i="8"/>
  <c r="CL539" i="8" s="1"/>
  <c r="CJ539" i="8"/>
  <c r="CH539" i="8"/>
  <c r="CG539" i="8"/>
  <c r="CI539" i="8" s="1"/>
  <c r="CF539" i="8"/>
  <c r="CE539" i="8"/>
  <c r="CD539" i="8"/>
  <c r="BF539" i="8"/>
  <c r="P539" i="8"/>
  <c r="O539" i="8"/>
  <c r="N539" i="8"/>
  <c r="M539" i="8"/>
  <c r="L539" i="8"/>
  <c r="K539" i="8"/>
  <c r="J539" i="8"/>
  <c r="I539" i="8"/>
  <c r="H539" i="8"/>
  <c r="G539" i="8"/>
  <c r="F539" i="8"/>
  <c r="E539" i="8"/>
  <c r="D539" i="8"/>
  <c r="C539" i="8"/>
  <c r="B539" i="8"/>
  <c r="A539" i="8"/>
  <c r="CK538" i="8"/>
  <c r="CL538" i="8" s="1"/>
  <c r="CJ538" i="8"/>
  <c r="CI538" i="8"/>
  <c r="CH538" i="8"/>
  <c r="CG538" i="8"/>
  <c r="CE538" i="8"/>
  <c r="CF538" i="8" s="1"/>
  <c r="CD538" i="8"/>
  <c r="BF538" i="8"/>
  <c r="P538" i="8"/>
  <c r="O538" i="8"/>
  <c r="N538" i="8"/>
  <c r="M538" i="8"/>
  <c r="L538" i="8"/>
  <c r="K538" i="8"/>
  <c r="J538" i="8"/>
  <c r="I538" i="8"/>
  <c r="H538" i="8"/>
  <c r="G538" i="8"/>
  <c r="F538" i="8"/>
  <c r="E538" i="8"/>
  <c r="D538" i="8"/>
  <c r="C538" i="8"/>
  <c r="B538" i="8"/>
  <c r="A538" i="8"/>
  <c r="CK537" i="8"/>
  <c r="CL537" i="8" s="1"/>
  <c r="CJ537" i="8"/>
  <c r="CH537" i="8"/>
  <c r="CG537" i="8"/>
  <c r="CI537" i="8" s="1"/>
  <c r="CE537" i="8"/>
  <c r="CF537" i="8" s="1"/>
  <c r="CD537" i="8"/>
  <c r="BF537" i="8"/>
  <c r="P537" i="8"/>
  <c r="O537" i="8"/>
  <c r="N537" i="8"/>
  <c r="M537" i="8"/>
  <c r="L537" i="8"/>
  <c r="K537" i="8"/>
  <c r="J537" i="8"/>
  <c r="I537" i="8"/>
  <c r="H537" i="8"/>
  <c r="G537" i="8"/>
  <c r="F537" i="8"/>
  <c r="E537" i="8"/>
  <c r="D537" i="8"/>
  <c r="C537" i="8"/>
  <c r="B537" i="8"/>
  <c r="A537" i="8"/>
  <c r="CL536" i="8"/>
  <c r="CK536" i="8"/>
  <c r="CJ536" i="8"/>
  <c r="CI536" i="8"/>
  <c r="CH536" i="8"/>
  <c r="CG536" i="8"/>
  <c r="CE536" i="8"/>
  <c r="CF536" i="8" s="1"/>
  <c r="CD536" i="8"/>
  <c r="BF536" i="8"/>
  <c r="P536" i="8"/>
  <c r="O536" i="8"/>
  <c r="N536" i="8"/>
  <c r="M536" i="8"/>
  <c r="L536" i="8"/>
  <c r="K536" i="8"/>
  <c r="J536" i="8"/>
  <c r="I536" i="8"/>
  <c r="H536" i="8"/>
  <c r="G536" i="8"/>
  <c r="F536" i="8"/>
  <c r="E536" i="8"/>
  <c r="D536" i="8"/>
  <c r="C536" i="8"/>
  <c r="B536" i="8"/>
  <c r="A536" i="8"/>
  <c r="CK535" i="8"/>
  <c r="CL535" i="8" s="1"/>
  <c r="CJ535" i="8"/>
  <c r="CH535" i="8"/>
  <c r="CG535" i="8"/>
  <c r="CI535" i="8" s="1"/>
  <c r="CE535" i="8"/>
  <c r="CF535" i="8" s="1"/>
  <c r="CD535" i="8"/>
  <c r="BF535" i="8"/>
  <c r="P535" i="8"/>
  <c r="O535" i="8"/>
  <c r="N535" i="8"/>
  <c r="M535" i="8"/>
  <c r="L535" i="8"/>
  <c r="K535" i="8"/>
  <c r="J535" i="8"/>
  <c r="I535" i="8"/>
  <c r="H535" i="8"/>
  <c r="G535" i="8"/>
  <c r="F535" i="8"/>
  <c r="E535" i="8"/>
  <c r="D535" i="8"/>
  <c r="C535" i="8"/>
  <c r="B535" i="8"/>
  <c r="A535" i="8"/>
  <c r="CK534" i="8"/>
  <c r="CL534" i="8" s="1"/>
  <c r="CJ534" i="8"/>
  <c r="CH534" i="8"/>
  <c r="CG534" i="8"/>
  <c r="CI534" i="8" s="1"/>
  <c r="CE534" i="8"/>
  <c r="CF534" i="8" s="1"/>
  <c r="CD534" i="8"/>
  <c r="BF534" i="8"/>
  <c r="P534" i="8"/>
  <c r="O534" i="8"/>
  <c r="N534" i="8"/>
  <c r="M534" i="8"/>
  <c r="L534" i="8"/>
  <c r="K534" i="8"/>
  <c r="J534" i="8"/>
  <c r="I534" i="8"/>
  <c r="H534" i="8"/>
  <c r="G534" i="8"/>
  <c r="F534" i="8"/>
  <c r="E534" i="8"/>
  <c r="D534" i="8"/>
  <c r="C534" i="8"/>
  <c r="B534" i="8"/>
  <c r="A534" i="8"/>
  <c r="CK533" i="8"/>
  <c r="CL533" i="8" s="1"/>
  <c r="CJ533" i="8"/>
  <c r="CH533" i="8"/>
  <c r="CG533" i="8"/>
  <c r="CI533" i="8" s="1"/>
  <c r="CF533" i="8"/>
  <c r="CE533" i="8"/>
  <c r="CD533" i="8"/>
  <c r="BF533" i="8"/>
  <c r="P533" i="8"/>
  <c r="O533" i="8"/>
  <c r="N533" i="8"/>
  <c r="M533" i="8"/>
  <c r="L533" i="8"/>
  <c r="K533" i="8"/>
  <c r="J533" i="8"/>
  <c r="I533" i="8"/>
  <c r="H533" i="8"/>
  <c r="G533" i="8"/>
  <c r="F533" i="8"/>
  <c r="E533" i="8"/>
  <c r="D533" i="8"/>
  <c r="C533" i="8"/>
  <c r="B533" i="8"/>
  <c r="A533" i="8"/>
  <c r="CK532" i="8"/>
  <c r="CL532" i="8" s="1"/>
  <c r="CJ532" i="8"/>
  <c r="CI532" i="8"/>
  <c r="CH532" i="8"/>
  <c r="CG532" i="8"/>
  <c r="CE532" i="8"/>
  <c r="CF532" i="8" s="1"/>
  <c r="CD532" i="8"/>
  <c r="BF532" i="8"/>
  <c r="P532" i="8"/>
  <c r="O532" i="8"/>
  <c r="N532" i="8"/>
  <c r="M532" i="8"/>
  <c r="L532" i="8"/>
  <c r="K532" i="8"/>
  <c r="J532" i="8"/>
  <c r="I532" i="8"/>
  <c r="H532" i="8"/>
  <c r="G532" i="8"/>
  <c r="F532" i="8"/>
  <c r="E532" i="8"/>
  <c r="D532" i="8"/>
  <c r="C532" i="8"/>
  <c r="B532" i="8"/>
  <c r="A532" i="8"/>
  <c r="CK531" i="8"/>
  <c r="CL531" i="8" s="1"/>
  <c r="CJ531" i="8"/>
  <c r="CH531" i="8"/>
  <c r="CG531" i="8"/>
  <c r="CI531" i="8" s="1"/>
  <c r="CE531" i="8"/>
  <c r="CF531" i="8" s="1"/>
  <c r="CD531" i="8"/>
  <c r="BF531" i="8"/>
  <c r="P531" i="8"/>
  <c r="O531" i="8"/>
  <c r="N531" i="8"/>
  <c r="M531" i="8"/>
  <c r="L531" i="8"/>
  <c r="K531" i="8"/>
  <c r="J531" i="8"/>
  <c r="I531" i="8"/>
  <c r="H531" i="8"/>
  <c r="G531" i="8"/>
  <c r="F531" i="8"/>
  <c r="E531" i="8"/>
  <c r="D531" i="8"/>
  <c r="C531" i="8"/>
  <c r="B531" i="8"/>
  <c r="A531" i="8"/>
  <c r="CL530" i="8"/>
  <c r="CK530" i="8"/>
  <c r="CJ530" i="8"/>
  <c r="CI530" i="8"/>
  <c r="CH530" i="8"/>
  <c r="CG530" i="8"/>
  <c r="CE530" i="8"/>
  <c r="CF530" i="8" s="1"/>
  <c r="CD530" i="8"/>
  <c r="BF530" i="8"/>
  <c r="P530" i="8"/>
  <c r="O530" i="8"/>
  <c r="N530" i="8"/>
  <c r="M530" i="8"/>
  <c r="L530" i="8"/>
  <c r="K530" i="8"/>
  <c r="J530" i="8"/>
  <c r="I530" i="8"/>
  <c r="H530" i="8"/>
  <c r="G530" i="8"/>
  <c r="F530" i="8"/>
  <c r="E530" i="8"/>
  <c r="D530" i="8"/>
  <c r="C530" i="8"/>
  <c r="B530" i="8"/>
  <c r="A530" i="8"/>
  <c r="CK529" i="8"/>
  <c r="CL529" i="8" s="1"/>
  <c r="CJ529" i="8"/>
  <c r="CH529" i="8"/>
  <c r="CG529" i="8"/>
  <c r="CI529" i="8" s="1"/>
  <c r="CE529" i="8"/>
  <c r="CF529" i="8" s="1"/>
  <c r="CD529" i="8"/>
  <c r="BF529" i="8"/>
  <c r="P529" i="8"/>
  <c r="O529" i="8"/>
  <c r="N529" i="8"/>
  <c r="M529" i="8"/>
  <c r="L529" i="8"/>
  <c r="K529" i="8"/>
  <c r="J529" i="8"/>
  <c r="I529" i="8"/>
  <c r="H529" i="8"/>
  <c r="G529" i="8"/>
  <c r="F529" i="8"/>
  <c r="E529" i="8"/>
  <c r="D529" i="8"/>
  <c r="C529" i="8"/>
  <c r="B529" i="8"/>
  <c r="A529" i="8"/>
  <c r="CK528" i="8"/>
  <c r="CL528" i="8" s="1"/>
  <c r="CJ528" i="8"/>
  <c r="CH528" i="8"/>
  <c r="CG528" i="8"/>
  <c r="CI528" i="8" s="1"/>
  <c r="CE528" i="8"/>
  <c r="CF528" i="8" s="1"/>
  <c r="CD528" i="8"/>
  <c r="BF528" i="8"/>
  <c r="P528" i="8"/>
  <c r="O528" i="8"/>
  <c r="N528" i="8"/>
  <c r="M528" i="8"/>
  <c r="L528" i="8"/>
  <c r="K528" i="8"/>
  <c r="J528" i="8"/>
  <c r="I528" i="8"/>
  <c r="H528" i="8"/>
  <c r="G528" i="8"/>
  <c r="F528" i="8"/>
  <c r="E528" i="8"/>
  <c r="D528" i="8"/>
  <c r="C528" i="8"/>
  <c r="B528" i="8"/>
  <c r="A528" i="8"/>
  <c r="CK527" i="8"/>
  <c r="CL527" i="8" s="1"/>
  <c r="CJ527" i="8"/>
  <c r="CH527" i="8"/>
  <c r="CG527" i="8"/>
  <c r="CI527" i="8" s="1"/>
  <c r="CF527" i="8"/>
  <c r="CE527" i="8"/>
  <c r="CD527" i="8"/>
  <c r="BF527" i="8"/>
  <c r="P527" i="8"/>
  <c r="O527" i="8"/>
  <c r="N527" i="8"/>
  <c r="M527" i="8"/>
  <c r="L527" i="8"/>
  <c r="K527" i="8"/>
  <c r="J527" i="8"/>
  <c r="I527" i="8"/>
  <c r="H527" i="8"/>
  <c r="G527" i="8"/>
  <c r="F527" i="8"/>
  <c r="E527" i="8"/>
  <c r="D527" i="8"/>
  <c r="C527" i="8"/>
  <c r="B527" i="8"/>
  <c r="A527" i="8"/>
  <c r="CK526" i="8"/>
  <c r="CL526" i="8" s="1"/>
  <c r="CJ526" i="8"/>
  <c r="CI526" i="8"/>
  <c r="CH526" i="8"/>
  <c r="CG526" i="8"/>
  <c r="CE526" i="8"/>
  <c r="CF526" i="8" s="1"/>
  <c r="CD526" i="8"/>
  <c r="BF526" i="8"/>
  <c r="P526" i="8"/>
  <c r="O526" i="8"/>
  <c r="N526" i="8"/>
  <c r="M526" i="8"/>
  <c r="L526" i="8"/>
  <c r="K526" i="8"/>
  <c r="J526" i="8"/>
  <c r="I526" i="8"/>
  <c r="H526" i="8"/>
  <c r="G526" i="8"/>
  <c r="F526" i="8"/>
  <c r="E526" i="8"/>
  <c r="D526" i="8"/>
  <c r="C526" i="8"/>
  <c r="B526" i="8"/>
  <c r="A526" i="8"/>
  <c r="CK525" i="8"/>
  <c r="CL525" i="8" s="1"/>
  <c r="CJ525" i="8"/>
  <c r="CH525" i="8"/>
  <c r="CG525" i="8"/>
  <c r="CI525" i="8" s="1"/>
  <c r="CE525" i="8"/>
  <c r="CF525" i="8" s="1"/>
  <c r="CD525" i="8"/>
  <c r="BF525" i="8"/>
  <c r="P525" i="8"/>
  <c r="O525" i="8"/>
  <c r="N525" i="8"/>
  <c r="M525" i="8"/>
  <c r="L525" i="8"/>
  <c r="K525" i="8"/>
  <c r="J525" i="8"/>
  <c r="I525" i="8"/>
  <c r="H525" i="8"/>
  <c r="G525" i="8"/>
  <c r="F525" i="8"/>
  <c r="E525" i="8"/>
  <c r="D525" i="8"/>
  <c r="C525" i="8"/>
  <c r="B525" i="8"/>
  <c r="A525" i="8"/>
  <c r="CL524" i="8"/>
  <c r="CK524" i="8"/>
  <c r="CJ524" i="8"/>
  <c r="CI524" i="8"/>
  <c r="CH524" i="8"/>
  <c r="CG524" i="8"/>
  <c r="CE524" i="8"/>
  <c r="CF524" i="8" s="1"/>
  <c r="CD524" i="8"/>
  <c r="BF524" i="8"/>
  <c r="P524" i="8"/>
  <c r="O524" i="8"/>
  <c r="N524" i="8"/>
  <c r="M524" i="8"/>
  <c r="L524" i="8"/>
  <c r="K524" i="8"/>
  <c r="J524" i="8"/>
  <c r="I524" i="8"/>
  <c r="H524" i="8"/>
  <c r="G524" i="8"/>
  <c r="F524" i="8"/>
  <c r="E524" i="8"/>
  <c r="D524" i="8"/>
  <c r="C524" i="8"/>
  <c r="B524" i="8"/>
  <c r="A524" i="8"/>
  <c r="CK523" i="8"/>
  <c r="CL523" i="8" s="1"/>
  <c r="CJ523" i="8"/>
  <c r="CH523" i="8"/>
  <c r="CG523" i="8"/>
  <c r="CI523" i="8" s="1"/>
  <c r="CE523" i="8"/>
  <c r="CF523" i="8" s="1"/>
  <c r="CD523" i="8"/>
  <c r="BF523" i="8"/>
  <c r="P523" i="8"/>
  <c r="O523" i="8"/>
  <c r="N523" i="8"/>
  <c r="M523" i="8"/>
  <c r="L523" i="8"/>
  <c r="K523" i="8"/>
  <c r="J523" i="8"/>
  <c r="I523" i="8"/>
  <c r="H523" i="8"/>
  <c r="G523" i="8"/>
  <c r="F523" i="8"/>
  <c r="E523" i="8"/>
  <c r="D523" i="8"/>
  <c r="C523" i="8"/>
  <c r="B523" i="8"/>
  <c r="A523" i="8"/>
  <c r="CK522" i="8"/>
  <c r="CL522" i="8" s="1"/>
  <c r="CJ522" i="8"/>
  <c r="CH522" i="8"/>
  <c r="CG522" i="8"/>
  <c r="CI522" i="8" s="1"/>
  <c r="CE522" i="8"/>
  <c r="CF522" i="8" s="1"/>
  <c r="CD522" i="8"/>
  <c r="BF522" i="8"/>
  <c r="P522" i="8"/>
  <c r="O522" i="8"/>
  <c r="N522" i="8"/>
  <c r="M522" i="8"/>
  <c r="L522" i="8"/>
  <c r="K522" i="8"/>
  <c r="J522" i="8"/>
  <c r="I522" i="8"/>
  <c r="H522" i="8"/>
  <c r="G522" i="8"/>
  <c r="F522" i="8"/>
  <c r="E522" i="8"/>
  <c r="D522" i="8"/>
  <c r="C522" i="8"/>
  <c r="B522" i="8"/>
  <c r="A522" i="8"/>
  <c r="CK521" i="8"/>
  <c r="CL521" i="8" s="1"/>
  <c r="CJ521" i="8"/>
  <c r="CH521" i="8"/>
  <c r="CG521" i="8"/>
  <c r="CI521" i="8" s="1"/>
  <c r="CF521" i="8"/>
  <c r="CE521" i="8"/>
  <c r="CD521" i="8"/>
  <c r="BF521" i="8"/>
  <c r="P521" i="8"/>
  <c r="O521" i="8"/>
  <c r="N521" i="8"/>
  <c r="M521" i="8"/>
  <c r="L521" i="8"/>
  <c r="K521" i="8"/>
  <c r="J521" i="8"/>
  <c r="I521" i="8"/>
  <c r="H521" i="8"/>
  <c r="G521" i="8"/>
  <c r="F521" i="8"/>
  <c r="E521" i="8"/>
  <c r="D521" i="8"/>
  <c r="C521" i="8"/>
  <c r="B521" i="8"/>
  <c r="A521" i="8"/>
  <c r="CK520" i="8"/>
  <c r="CL520" i="8" s="1"/>
  <c r="CJ520" i="8"/>
  <c r="CI520" i="8"/>
  <c r="CH520" i="8"/>
  <c r="CG520" i="8"/>
  <c r="CE520" i="8"/>
  <c r="CF520" i="8" s="1"/>
  <c r="CD520" i="8"/>
  <c r="BF520" i="8"/>
  <c r="P520" i="8"/>
  <c r="O520" i="8"/>
  <c r="N520" i="8"/>
  <c r="M520" i="8"/>
  <c r="L520" i="8"/>
  <c r="K520" i="8"/>
  <c r="J520" i="8"/>
  <c r="I520" i="8"/>
  <c r="H520" i="8"/>
  <c r="G520" i="8"/>
  <c r="F520" i="8"/>
  <c r="E520" i="8"/>
  <c r="D520" i="8"/>
  <c r="C520" i="8"/>
  <c r="B520" i="8"/>
  <c r="A520" i="8"/>
  <c r="CK519" i="8"/>
  <c r="CL519" i="8" s="1"/>
  <c r="CJ519" i="8"/>
  <c r="CH519" i="8"/>
  <c r="CG519" i="8"/>
  <c r="CI519" i="8" s="1"/>
  <c r="CE519" i="8"/>
  <c r="CF519" i="8" s="1"/>
  <c r="CD519" i="8"/>
  <c r="BF519" i="8"/>
  <c r="P519" i="8"/>
  <c r="O519" i="8"/>
  <c r="N519" i="8"/>
  <c r="M519" i="8"/>
  <c r="L519" i="8"/>
  <c r="K519" i="8"/>
  <c r="J519" i="8"/>
  <c r="I519" i="8"/>
  <c r="H519" i="8"/>
  <c r="G519" i="8"/>
  <c r="F519" i="8"/>
  <c r="E519" i="8"/>
  <c r="D519" i="8"/>
  <c r="C519" i="8"/>
  <c r="B519" i="8"/>
  <c r="A519" i="8"/>
  <c r="CL518" i="8"/>
  <c r="CK518" i="8"/>
  <c r="CJ518" i="8"/>
  <c r="CI518" i="8"/>
  <c r="CH518" i="8"/>
  <c r="CG518" i="8"/>
  <c r="CE518" i="8"/>
  <c r="CF518" i="8" s="1"/>
  <c r="CD518" i="8"/>
  <c r="BF518" i="8"/>
  <c r="P518" i="8"/>
  <c r="O518" i="8"/>
  <c r="N518" i="8"/>
  <c r="M518" i="8"/>
  <c r="L518" i="8"/>
  <c r="K518" i="8"/>
  <c r="J518" i="8"/>
  <c r="I518" i="8"/>
  <c r="H518" i="8"/>
  <c r="G518" i="8"/>
  <c r="F518" i="8"/>
  <c r="E518" i="8"/>
  <c r="D518" i="8"/>
  <c r="C518" i="8"/>
  <c r="B518" i="8"/>
  <c r="A518" i="8"/>
  <c r="CK517" i="8"/>
  <c r="CL517" i="8" s="1"/>
  <c r="CJ517" i="8"/>
  <c r="CH517" i="8"/>
  <c r="CG517" i="8"/>
  <c r="CI517" i="8" s="1"/>
  <c r="CE517" i="8"/>
  <c r="CF517" i="8" s="1"/>
  <c r="CD517" i="8"/>
  <c r="BF517" i="8"/>
  <c r="P517" i="8"/>
  <c r="O517" i="8"/>
  <c r="N517" i="8"/>
  <c r="M517" i="8"/>
  <c r="L517" i="8"/>
  <c r="K517" i="8"/>
  <c r="J517" i="8"/>
  <c r="I517" i="8"/>
  <c r="H517" i="8"/>
  <c r="G517" i="8"/>
  <c r="F517" i="8"/>
  <c r="E517" i="8"/>
  <c r="D517" i="8"/>
  <c r="C517" i="8"/>
  <c r="B517" i="8"/>
  <c r="A517" i="8"/>
  <c r="CK516" i="8"/>
  <c r="CL516" i="8" s="1"/>
  <c r="CJ516" i="8"/>
  <c r="CH516" i="8"/>
  <c r="CG516" i="8"/>
  <c r="CI516" i="8" s="1"/>
  <c r="CE516" i="8"/>
  <c r="CF516" i="8" s="1"/>
  <c r="CD516" i="8"/>
  <c r="BF516" i="8"/>
  <c r="P516" i="8"/>
  <c r="O516" i="8"/>
  <c r="N516" i="8"/>
  <c r="M516" i="8"/>
  <c r="L516" i="8"/>
  <c r="K516" i="8"/>
  <c r="J516" i="8"/>
  <c r="I516" i="8"/>
  <c r="H516" i="8"/>
  <c r="G516" i="8"/>
  <c r="F516" i="8"/>
  <c r="E516" i="8"/>
  <c r="D516" i="8"/>
  <c r="C516" i="8"/>
  <c r="B516" i="8"/>
  <c r="A516" i="8"/>
  <c r="CK515" i="8"/>
  <c r="CL515" i="8" s="1"/>
  <c r="CJ515" i="8"/>
  <c r="CH515" i="8"/>
  <c r="CG515" i="8"/>
  <c r="CI515" i="8" s="1"/>
  <c r="CF515" i="8"/>
  <c r="CE515" i="8"/>
  <c r="CD515" i="8"/>
  <c r="BF515" i="8"/>
  <c r="P515" i="8"/>
  <c r="O515" i="8"/>
  <c r="N515" i="8"/>
  <c r="M515" i="8"/>
  <c r="L515" i="8"/>
  <c r="K515" i="8"/>
  <c r="J515" i="8"/>
  <c r="I515" i="8"/>
  <c r="H515" i="8"/>
  <c r="G515" i="8"/>
  <c r="F515" i="8"/>
  <c r="E515" i="8"/>
  <c r="D515" i="8"/>
  <c r="C515" i="8"/>
  <c r="B515" i="8"/>
  <c r="A515" i="8"/>
  <c r="CK514" i="8"/>
  <c r="CL514" i="8" s="1"/>
  <c r="CJ514" i="8"/>
  <c r="CI514" i="8"/>
  <c r="CH514" i="8"/>
  <c r="CG514" i="8"/>
  <c r="CE514" i="8"/>
  <c r="CF514" i="8" s="1"/>
  <c r="CD514" i="8"/>
  <c r="BF514" i="8"/>
  <c r="P514" i="8"/>
  <c r="O514" i="8"/>
  <c r="N514" i="8"/>
  <c r="M514" i="8"/>
  <c r="L514" i="8"/>
  <c r="K514" i="8"/>
  <c r="J514" i="8"/>
  <c r="I514" i="8"/>
  <c r="H514" i="8"/>
  <c r="G514" i="8"/>
  <c r="F514" i="8"/>
  <c r="E514" i="8"/>
  <c r="D514" i="8"/>
  <c r="C514" i="8"/>
  <c r="B514" i="8"/>
  <c r="A514" i="8"/>
  <c r="CK513" i="8"/>
  <c r="CL513" i="8" s="1"/>
  <c r="CJ513" i="8"/>
  <c r="CH513" i="8"/>
  <c r="CG513" i="8"/>
  <c r="CI513" i="8" s="1"/>
  <c r="CE513" i="8"/>
  <c r="CF513" i="8" s="1"/>
  <c r="CD513" i="8"/>
  <c r="BF513" i="8"/>
  <c r="P513" i="8"/>
  <c r="O513" i="8"/>
  <c r="N513" i="8"/>
  <c r="M513" i="8"/>
  <c r="L513" i="8"/>
  <c r="K513" i="8"/>
  <c r="J513" i="8"/>
  <c r="I513" i="8"/>
  <c r="H513" i="8"/>
  <c r="G513" i="8"/>
  <c r="F513" i="8"/>
  <c r="E513" i="8"/>
  <c r="D513" i="8"/>
  <c r="C513" i="8"/>
  <c r="B513" i="8"/>
  <c r="A513" i="8"/>
  <c r="CL512" i="8"/>
  <c r="CK512" i="8"/>
  <c r="CJ512" i="8"/>
  <c r="CI512" i="8"/>
  <c r="CH512" i="8"/>
  <c r="CG512" i="8"/>
  <c r="CE512" i="8"/>
  <c r="CF512" i="8" s="1"/>
  <c r="CD512" i="8"/>
  <c r="BF512" i="8"/>
  <c r="P512" i="8"/>
  <c r="O512" i="8"/>
  <c r="N512" i="8"/>
  <c r="M512" i="8"/>
  <c r="L512" i="8"/>
  <c r="K512" i="8"/>
  <c r="J512" i="8"/>
  <c r="I512" i="8"/>
  <c r="H512" i="8"/>
  <c r="G512" i="8"/>
  <c r="F512" i="8"/>
  <c r="E512" i="8"/>
  <c r="D512" i="8"/>
  <c r="C512" i="8"/>
  <c r="B512" i="8"/>
  <c r="A512" i="8"/>
  <c r="CK511" i="8"/>
  <c r="CL511" i="8" s="1"/>
  <c r="CJ511" i="8"/>
  <c r="CH511" i="8"/>
  <c r="CG511" i="8"/>
  <c r="CI511" i="8" s="1"/>
  <c r="CE511" i="8"/>
  <c r="CF511" i="8" s="1"/>
  <c r="CD511" i="8"/>
  <c r="BF511" i="8"/>
  <c r="P511" i="8"/>
  <c r="O511" i="8"/>
  <c r="N511" i="8"/>
  <c r="M511" i="8"/>
  <c r="L511" i="8"/>
  <c r="K511" i="8"/>
  <c r="J511" i="8"/>
  <c r="I511" i="8"/>
  <c r="H511" i="8"/>
  <c r="G511" i="8"/>
  <c r="F511" i="8"/>
  <c r="E511" i="8"/>
  <c r="D511" i="8"/>
  <c r="C511" i="8"/>
  <c r="B511" i="8"/>
  <c r="A511" i="8"/>
  <c r="CK510" i="8"/>
  <c r="CL510" i="8" s="1"/>
  <c r="CJ510" i="8"/>
  <c r="CH510" i="8"/>
  <c r="CG510" i="8"/>
  <c r="CI510" i="8" s="1"/>
  <c r="CE510" i="8"/>
  <c r="CF510" i="8" s="1"/>
  <c r="CD510" i="8"/>
  <c r="BF510" i="8"/>
  <c r="P510" i="8"/>
  <c r="O510" i="8"/>
  <c r="N510" i="8"/>
  <c r="M510" i="8"/>
  <c r="L510" i="8"/>
  <c r="K510" i="8"/>
  <c r="J510" i="8"/>
  <c r="I510" i="8"/>
  <c r="H510" i="8"/>
  <c r="G510" i="8"/>
  <c r="F510" i="8"/>
  <c r="E510" i="8"/>
  <c r="D510" i="8"/>
  <c r="C510" i="8"/>
  <c r="B510" i="8"/>
  <c r="A510" i="8"/>
  <c r="CK509" i="8"/>
  <c r="CL509" i="8" s="1"/>
  <c r="CJ509" i="8"/>
  <c r="CH509" i="8"/>
  <c r="CG509" i="8"/>
  <c r="CI509" i="8" s="1"/>
  <c r="CF509" i="8"/>
  <c r="CE509" i="8"/>
  <c r="CD509" i="8"/>
  <c r="BF509" i="8"/>
  <c r="P509" i="8"/>
  <c r="O509" i="8"/>
  <c r="N509" i="8"/>
  <c r="M509" i="8"/>
  <c r="L509" i="8"/>
  <c r="K509" i="8"/>
  <c r="J509" i="8"/>
  <c r="I509" i="8"/>
  <c r="H509" i="8"/>
  <c r="G509" i="8"/>
  <c r="F509" i="8"/>
  <c r="E509" i="8"/>
  <c r="D509" i="8"/>
  <c r="C509" i="8"/>
  <c r="B509" i="8"/>
  <c r="A509" i="8"/>
  <c r="CK508" i="8"/>
  <c r="CL508" i="8" s="1"/>
  <c r="CJ508" i="8"/>
  <c r="CI508" i="8"/>
  <c r="CH508" i="8"/>
  <c r="CG508" i="8"/>
  <c r="CE508" i="8"/>
  <c r="CF508" i="8" s="1"/>
  <c r="CD508" i="8"/>
  <c r="BF508" i="8"/>
  <c r="P508" i="8"/>
  <c r="O508" i="8"/>
  <c r="N508" i="8"/>
  <c r="M508" i="8"/>
  <c r="L508" i="8"/>
  <c r="K508" i="8"/>
  <c r="J508" i="8"/>
  <c r="I508" i="8"/>
  <c r="H508" i="8"/>
  <c r="G508" i="8"/>
  <c r="F508" i="8"/>
  <c r="E508" i="8"/>
  <c r="D508" i="8"/>
  <c r="C508" i="8"/>
  <c r="B508" i="8"/>
  <c r="A508" i="8"/>
  <c r="CK507" i="8"/>
  <c r="CL507" i="8" s="1"/>
  <c r="CJ507" i="8"/>
  <c r="CH507" i="8"/>
  <c r="CG507" i="8"/>
  <c r="CI507" i="8" s="1"/>
  <c r="CE507" i="8"/>
  <c r="CF507" i="8" s="1"/>
  <c r="CD507" i="8"/>
  <c r="BF507" i="8"/>
  <c r="P507" i="8"/>
  <c r="O507" i="8"/>
  <c r="N507" i="8"/>
  <c r="M507" i="8"/>
  <c r="L507" i="8"/>
  <c r="K507" i="8"/>
  <c r="J507" i="8"/>
  <c r="I507" i="8"/>
  <c r="H507" i="8"/>
  <c r="G507" i="8"/>
  <c r="F507" i="8"/>
  <c r="E507" i="8"/>
  <c r="D507" i="8"/>
  <c r="C507" i="8"/>
  <c r="B507" i="8"/>
  <c r="A507" i="8"/>
  <c r="CL506" i="8"/>
  <c r="CK506" i="8"/>
  <c r="CJ506" i="8"/>
  <c r="CI506" i="8"/>
  <c r="CH506" i="8"/>
  <c r="CG506" i="8"/>
  <c r="CE506" i="8"/>
  <c r="CF506" i="8" s="1"/>
  <c r="CD506" i="8"/>
  <c r="BF506" i="8"/>
  <c r="P506" i="8"/>
  <c r="O506" i="8"/>
  <c r="N506" i="8"/>
  <c r="M506" i="8"/>
  <c r="L506" i="8"/>
  <c r="K506" i="8"/>
  <c r="J506" i="8"/>
  <c r="I506" i="8"/>
  <c r="H506" i="8"/>
  <c r="G506" i="8"/>
  <c r="F506" i="8"/>
  <c r="E506" i="8"/>
  <c r="D506" i="8"/>
  <c r="C506" i="8"/>
  <c r="B506" i="8"/>
  <c r="A506" i="8"/>
  <c r="CK505" i="8"/>
  <c r="CL505" i="8" s="1"/>
  <c r="CJ505" i="8"/>
  <c r="CH505" i="8"/>
  <c r="CG505" i="8"/>
  <c r="CI505" i="8" s="1"/>
  <c r="CE505" i="8"/>
  <c r="CF505" i="8" s="1"/>
  <c r="CD505" i="8"/>
  <c r="BF505" i="8"/>
  <c r="P505" i="8"/>
  <c r="O505" i="8"/>
  <c r="N505" i="8"/>
  <c r="M505" i="8"/>
  <c r="L505" i="8"/>
  <c r="K505" i="8"/>
  <c r="J505" i="8"/>
  <c r="I505" i="8"/>
  <c r="H505" i="8"/>
  <c r="G505" i="8"/>
  <c r="F505" i="8"/>
  <c r="E505" i="8"/>
  <c r="D505" i="8"/>
  <c r="C505" i="8"/>
  <c r="B505" i="8"/>
  <c r="A505" i="8"/>
  <c r="CK504" i="8"/>
  <c r="CL504" i="8" s="1"/>
  <c r="CJ504" i="8"/>
  <c r="CH504" i="8"/>
  <c r="CG504" i="8"/>
  <c r="CI504" i="8" s="1"/>
  <c r="CE504" i="8"/>
  <c r="CF504" i="8" s="1"/>
  <c r="CD504" i="8"/>
  <c r="BF504" i="8"/>
  <c r="P504" i="8"/>
  <c r="O504" i="8"/>
  <c r="N504" i="8"/>
  <c r="M504" i="8"/>
  <c r="L504" i="8"/>
  <c r="K504" i="8"/>
  <c r="J504" i="8"/>
  <c r="I504" i="8"/>
  <c r="H504" i="8"/>
  <c r="G504" i="8"/>
  <c r="F504" i="8"/>
  <c r="E504" i="8"/>
  <c r="D504" i="8"/>
  <c r="C504" i="8"/>
  <c r="B504" i="8"/>
  <c r="A504" i="8"/>
  <c r="CK503" i="8"/>
  <c r="CL503" i="8" s="1"/>
  <c r="CJ503" i="8"/>
  <c r="CH503" i="8"/>
  <c r="CG503" i="8"/>
  <c r="CI503" i="8" s="1"/>
  <c r="CF503" i="8"/>
  <c r="CE503" i="8"/>
  <c r="CD503" i="8"/>
  <c r="BF503" i="8"/>
  <c r="P503" i="8"/>
  <c r="O503" i="8"/>
  <c r="N503" i="8"/>
  <c r="M503" i="8"/>
  <c r="L503" i="8"/>
  <c r="K503" i="8"/>
  <c r="J503" i="8"/>
  <c r="I503" i="8"/>
  <c r="H503" i="8"/>
  <c r="G503" i="8"/>
  <c r="F503" i="8"/>
  <c r="E503" i="8"/>
  <c r="D503" i="8"/>
  <c r="C503" i="8"/>
  <c r="B503" i="8"/>
  <c r="A503" i="8"/>
  <c r="CK502" i="8"/>
  <c r="CL502" i="8" s="1"/>
  <c r="CJ502" i="8"/>
  <c r="CI502" i="8"/>
  <c r="CH502" i="8"/>
  <c r="CG502" i="8"/>
  <c r="CE502" i="8"/>
  <c r="CF502" i="8" s="1"/>
  <c r="CD502" i="8"/>
  <c r="BF502" i="8"/>
  <c r="P502" i="8"/>
  <c r="O502" i="8"/>
  <c r="N502" i="8"/>
  <c r="M502" i="8"/>
  <c r="L502" i="8"/>
  <c r="K502" i="8"/>
  <c r="J502" i="8"/>
  <c r="I502" i="8"/>
  <c r="H502" i="8"/>
  <c r="G502" i="8"/>
  <c r="F502" i="8"/>
  <c r="E502" i="8"/>
  <c r="D502" i="8"/>
  <c r="C502" i="8"/>
  <c r="B502" i="8"/>
  <c r="A502" i="8"/>
  <c r="CK501" i="8"/>
  <c r="CL501" i="8" s="1"/>
  <c r="CJ501" i="8"/>
  <c r="CH501" i="8"/>
  <c r="CG501" i="8"/>
  <c r="CI501" i="8" s="1"/>
  <c r="CE501" i="8"/>
  <c r="CF501" i="8" s="1"/>
  <c r="CD501" i="8"/>
  <c r="BF501" i="8"/>
  <c r="P501" i="8"/>
  <c r="O501" i="8"/>
  <c r="N501" i="8"/>
  <c r="M501" i="8"/>
  <c r="L501" i="8"/>
  <c r="K501" i="8"/>
  <c r="J501" i="8"/>
  <c r="I501" i="8"/>
  <c r="H501" i="8"/>
  <c r="G501" i="8"/>
  <c r="F501" i="8"/>
  <c r="E501" i="8"/>
  <c r="D501" i="8"/>
  <c r="C501" i="8"/>
  <c r="B501" i="8"/>
  <c r="A501" i="8"/>
  <c r="CL500" i="8"/>
  <c r="CK500" i="8"/>
  <c r="CJ500" i="8"/>
  <c r="CI500" i="8"/>
  <c r="CH500" i="8"/>
  <c r="CG500" i="8"/>
  <c r="CE500" i="8"/>
  <c r="CF500" i="8" s="1"/>
  <c r="CD500" i="8"/>
  <c r="BF500" i="8"/>
  <c r="P500" i="8"/>
  <c r="O500" i="8"/>
  <c r="N500" i="8"/>
  <c r="M500" i="8"/>
  <c r="L500" i="8"/>
  <c r="K500" i="8"/>
  <c r="J500" i="8"/>
  <c r="I500" i="8"/>
  <c r="H500" i="8"/>
  <c r="G500" i="8"/>
  <c r="F500" i="8"/>
  <c r="E500" i="8"/>
  <c r="D500" i="8"/>
  <c r="C500" i="8"/>
  <c r="B500" i="8"/>
  <c r="A500" i="8"/>
  <c r="CK499" i="8"/>
  <c r="CL499" i="8" s="1"/>
  <c r="CJ499" i="8"/>
  <c r="CH499" i="8"/>
  <c r="CG499" i="8"/>
  <c r="CI499" i="8" s="1"/>
  <c r="CE499" i="8"/>
  <c r="CF499" i="8" s="1"/>
  <c r="CD499" i="8"/>
  <c r="BF499" i="8"/>
  <c r="P499" i="8"/>
  <c r="O499" i="8"/>
  <c r="N499" i="8"/>
  <c r="M499" i="8"/>
  <c r="L499" i="8"/>
  <c r="K499" i="8"/>
  <c r="J499" i="8"/>
  <c r="I499" i="8"/>
  <c r="H499" i="8"/>
  <c r="G499" i="8"/>
  <c r="F499" i="8"/>
  <c r="E499" i="8"/>
  <c r="D499" i="8"/>
  <c r="C499" i="8"/>
  <c r="B499" i="8"/>
  <c r="A499" i="8"/>
  <c r="CK498" i="8"/>
  <c r="CL498" i="8" s="1"/>
  <c r="CJ498" i="8"/>
  <c r="CH498" i="8"/>
  <c r="CG498" i="8"/>
  <c r="CI498" i="8" s="1"/>
  <c r="CE498" i="8"/>
  <c r="CF498" i="8" s="1"/>
  <c r="CD498" i="8"/>
  <c r="BF498" i="8"/>
  <c r="P498" i="8"/>
  <c r="O498" i="8"/>
  <c r="N498" i="8"/>
  <c r="M498" i="8"/>
  <c r="L498" i="8"/>
  <c r="K498" i="8"/>
  <c r="J498" i="8"/>
  <c r="I498" i="8"/>
  <c r="H498" i="8"/>
  <c r="G498" i="8"/>
  <c r="F498" i="8"/>
  <c r="E498" i="8"/>
  <c r="D498" i="8"/>
  <c r="C498" i="8"/>
  <c r="B498" i="8"/>
  <c r="A498" i="8"/>
  <c r="CK497" i="8"/>
  <c r="CL497" i="8" s="1"/>
  <c r="CJ497" i="8"/>
  <c r="CH497" i="8"/>
  <c r="CG497" i="8"/>
  <c r="CI497" i="8" s="1"/>
  <c r="CF497" i="8"/>
  <c r="CE497" i="8"/>
  <c r="CD497" i="8"/>
  <c r="BF497" i="8"/>
  <c r="P497" i="8"/>
  <c r="O497" i="8"/>
  <c r="N497" i="8"/>
  <c r="M497" i="8"/>
  <c r="L497" i="8"/>
  <c r="K497" i="8"/>
  <c r="J497" i="8"/>
  <c r="I497" i="8"/>
  <c r="H497" i="8"/>
  <c r="G497" i="8"/>
  <c r="F497" i="8"/>
  <c r="E497" i="8"/>
  <c r="D497" i="8"/>
  <c r="C497" i="8"/>
  <c r="B497" i="8"/>
  <c r="A497" i="8"/>
  <c r="CK496" i="8"/>
  <c r="CL496" i="8" s="1"/>
  <c r="CJ496" i="8"/>
  <c r="CH496" i="8"/>
  <c r="CI496" i="8" s="1"/>
  <c r="CG496" i="8"/>
  <c r="CE496" i="8"/>
  <c r="CF496" i="8" s="1"/>
  <c r="CD496" i="8"/>
  <c r="BF496" i="8"/>
  <c r="P496" i="8"/>
  <c r="O496" i="8"/>
  <c r="N496" i="8"/>
  <c r="M496" i="8"/>
  <c r="L496" i="8"/>
  <c r="K496" i="8"/>
  <c r="J496" i="8"/>
  <c r="I496" i="8"/>
  <c r="H496" i="8"/>
  <c r="G496" i="8"/>
  <c r="F496" i="8"/>
  <c r="E496" i="8"/>
  <c r="D496" i="8"/>
  <c r="C496" i="8"/>
  <c r="B496" i="8"/>
  <c r="A496" i="8"/>
  <c r="CK495" i="8"/>
  <c r="CL495" i="8" s="1"/>
  <c r="CJ495" i="8"/>
  <c r="CH495" i="8"/>
  <c r="CG495" i="8"/>
  <c r="CI495" i="8" s="1"/>
  <c r="CE495" i="8"/>
  <c r="CF495" i="8" s="1"/>
  <c r="CD495" i="8"/>
  <c r="BF495" i="8"/>
  <c r="P495" i="8"/>
  <c r="O495" i="8"/>
  <c r="N495" i="8"/>
  <c r="M495" i="8"/>
  <c r="L495" i="8"/>
  <c r="K495" i="8"/>
  <c r="J495" i="8"/>
  <c r="I495" i="8"/>
  <c r="H495" i="8"/>
  <c r="G495" i="8"/>
  <c r="F495" i="8"/>
  <c r="E495" i="8"/>
  <c r="D495" i="8"/>
  <c r="C495" i="8"/>
  <c r="B495" i="8"/>
  <c r="A495" i="8"/>
  <c r="CL494" i="8"/>
  <c r="CK494" i="8"/>
  <c r="CJ494" i="8"/>
  <c r="CH494" i="8"/>
  <c r="CG494" i="8"/>
  <c r="CI494" i="8" s="1"/>
  <c r="CE494" i="8"/>
  <c r="CF494" i="8" s="1"/>
  <c r="CD494" i="8"/>
  <c r="BF494" i="8"/>
  <c r="P494" i="8"/>
  <c r="O494" i="8"/>
  <c r="N494" i="8"/>
  <c r="M494" i="8"/>
  <c r="L494" i="8"/>
  <c r="K494" i="8"/>
  <c r="J494" i="8"/>
  <c r="I494" i="8"/>
  <c r="H494" i="8"/>
  <c r="G494" i="8"/>
  <c r="F494" i="8"/>
  <c r="E494" i="8"/>
  <c r="D494" i="8"/>
  <c r="C494" i="8"/>
  <c r="B494" i="8"/>
  <c r="A494" i="8"/>
  <c r="CK493" i="8"/>
  <c r="CL493" i="8" s="1"/>
  <c r="CJ493" i="8"/>
  <c r="CH493" i="8"/>
  <c r="CG493" i="8"/>
  <c r="CI493" i="8" s="1"/>
  <c r="CE493" i="8"/>
  <c r="CF493" i="8" s="1"/>
  <c r="CD493" i="8"/>
  <c r="BF493" i="8"/>
  <c r="P493" i="8"/>
  <c r="O493" i="8"/>
  <c r="N493" i="8"/>
  <c r="M493" i="8"/>
  <c r="L493" i="8"/>
  <c r="K493" i="8"/>
  <c r="J493" i="8"/>
  <c r="I493" i="8"/>
  <c r="H493" i="8"/>
  <c r="G493" i="8"/>
  <c r="F493" i="8"/>
  <c r="E493" i="8"/>
  <c r="D493" i="8"/>
  <c r="C493" i="8"/>
  <c r="B493" i="8"/>
  <c r="A493" i="8"/>
  <c r="CK492" i="8"/>
  <c r="CL492" i="8" s="1"/>
  <c r="CJ492" i="8"/>
  <c r="CH492" i="8"/>
  <c r="CI492" i="8" s="1"/>
  <c r="CG492" i="8"/>
  <c r="CE492" i="8"/>
  <c r="CF492" i="8" s="1"/>
  <c r="CD492" i="8"/>
  <c r="BF492" i="8"/>
  <c r="P492" i="8"/>
  <c r="O492" i="8"/>
  <c r="N492" i="8"/>
  <c r="M492" i="8"/>
  <c r="L492" i="8"/>
  <c r="K492" i="8"/>
  <c r="J492" i="8"/>
  <c r="I492" i="8"/>
  <c r="H492" i="8"/>
  <c r="G492" i="8"/>
  <c r="F492" i="8"/>
  <c r="E492" i="8"/>
  <c r="D492" i="8"/>
  <c r="C492" i="8"/>
  <c r="B492" i="8"/>
  <c r="A492" i="8"/>
  <c r="CK491" i="8"/>
  <c r="CJ491" i="8"/>
  <c r="CH491" i="8"/>
  <c r="CI491" i="8" s="1"/>
  <c r="CG491" i="8"/>
  <c r="CE491" i="8"/>
  <c r="CF491" i="8" s="1"/>
  <c r="CD491" i="8"/>
  <c r="BF491" i="8"/>
  <c r="P491" i="8"/>
  <c r="O491" i="8"/>
  <c r="N491" i="8"/>
  <c r="M491" i="8"/>
  <c r="L491" i="8"/>
  <c r="K491" i="8"/>
  <c r="J491" i="8"/>
  <c r="I491" i="8"/>
  <c r="H491" i="8"/>
  <c r="G491" i="8"/>
  <c r="F491" i="8"/>
  <c r="E491" i="8"/>
  <c r="D491" i="8"/>
  <c r="C491" i="8"/>
  <c r="B491" i="8"/>
  <c r="A491" i="8"/>
  <c r="CK490" i="8"/>
  <c r="CL490" i="8" s="1"/>
  <c r="CJ490" i="8"/>
  <c r="CH490" i="8"/>
  <c r="CI490" i="8" s="1"/>
  <c r="CG490" i="8"/>
  <c r="CE490" i="8"/>
  <c r="CD490" i="8"/>
  <c r="BF490" i="8"/>
  <c r="P490" i="8"/>
  <c r="O490" i="8"/>
  <c r="N490" i="8"/>
  <c r="M490" i="8"/>
  <c r="L490" i="8"/>
  <c r="K490" i="8"/>
  <c r="J490" i="8"/>
  <c r="I490" i="8"/>
  <c r="H490" i="8"/>
  <c r="G490" i="8"/>
  <c r="F490" i="8"/>
  <c r="E490" i="8"/>
  <c r="D490" i="8"/>
  <c r="C490" i="8"/>
  <c r="B490" i="8"/>
  <c r="A490" i="8"/>
  <c r="CK489" i="8"/>
  <c r="CL489" i="8" s="1"/>
  <c r="CJ489" i="8"/>
  <c r="CH489" i="8"/>
  <c r="CI489" i="8" s="1"/>
  <c r="CG489" i="8"/>
  <c r="CE489" i="8"/>
  <c r="CD489" i="8"/>
  <c r="CF489" i="8" s="1"/>
  <c r="BF489" i="8"/>
  <c r="P489" i="8"/>
  <c r="O489" i="8"/>
  <c r="N489" i="8"/>
  <c r="M489" i="8"/>
  <c r="L489" i="8"/>
  <c r="K489" i="8"/>
  <c r="J489" i="8"/>
  <c r="I489" i="8"/>
  <c r="H489" i="8"/>
  <c r="G489" i="8"/>
  <c r="F489" i="8"/>
  <c r="E489" i="8"/>
  <c r="D489" i="8"/>
  <c r="C489" i="8"/>
  <c r="B489" i="8"/>
  <c r="A489" i="8"/>
  <c r="CK488" i="8"/>
  <c r="CL488" i="8" s="1"/>
  <c r="CJ488" i="8"/>
  <c r="CH488" i="8"/>
  <c r="CI488" i="8" s="1"/>
  <c r="CG488" i="8"/>
  <c r="CF488" i="8"/>
  <c r="CE488" i="8"/>
  <c r="CD488" i="8"/>
  <c r="BF488" i="8"/>
  <c r="P488" i="8"/>
  <c r="O488" i="8"/>
  <c r="N488" i="8"/>
  <c r="M488" i="8"/>
  <c r="L488" i="8"/>
  <c r="K488" i="8"/>
  <c r="J488" i="8"/>
  <c r="I488" i="8"/>
  <c r="H488" i="8"/>
  <c r="G488" i="8"/>
  <c r="F488" i="8"/>
  <c r="E488" i="8"/>
  <c r="D488" i="8"/>
  <c r="C488" i="8"/>
  <c r="B488" i="8"/>
  <c r="A488" i="8"/>
  <c r="CK487" i="8"/>
  <c r="CJ487" i="8"/>
  <c r="CL487" i="8" s="1"/>
  <c r="CH487" i="8"/>
  <c r="CI487" i="8" s="1"/>
  <c r="CG487" i="8"/>
  <c r="CE487" i="8"/>
  <c r="CF487" i="8" s="1"/>
  <c r="CD487" i="8"/>
  <c r="BF487" i="8"/>
  <c r="P487" i="8"/>
  <c r="O487" i="8"/>
  <c r="N487" i="8"/>
  <c r="M487" i="8"/>
  <c r="L487" i="8"/>
  <c r="K487" i="8"/>
  <c r="J487" i="8"/>
  <c r="I487" i="8"/>
  <c r="H487" i="8"/>
  <c r="G487" i="8"/>
  <c r="F487" i="8"/>
  <c r="E487" i="8"/>
  <c r="D487" i="8"/>
  <c r="C487" i="8"/>
  <c r="B487" i="8"/>
  <c r="A487" i="8"/>
  <c r="CK486" i="8"/>
  <c r="CJ486" i="8"/>
  <c r="CL486" i="8" s="1"/>
  <c r="CH486" i="8"/>
  <c r="CG486" i="8"/>
  <c r="CI486" i="8" s="1"/>
  <c r="CE486" i="8"/>
  <c r="CF486" i="8" s="1"/>
  <c r="CD486" i="8"/>
  <c r="BF486" i="8"/>
  <c r="P486" i="8"/>
  <c r="O486" i="8"/>
  <c r="N486" i="8"/>
  <c r="M486" i="8"/>
  <c r="L486" i="8"/>
  <c r="K486" i="8"/>
  <c r="J486" i="8"/>
  <c r="I486" i="8"/>
  <c r="H486" i="8"/>
  <c r="G486" i="8"/>
  <c r="F486" i="8"/>
  <c r="E486" i="8"/>
  <c r="D486" i="8"/>
  <c r="C486" i="8"/>
  <c r="B486" i="8"/>
  <c r="A486" i="8"/>
  <c r="CL485" i="8"/>
  <c r="CK485" i="8"/>
  <c r="CJ485" i="8"/>
  <c r="CH485" i="8"/>
  <c r="CI485" i="8" s="1"/>
  <c r="CG485" i="8"/>
  <c r="CE485" i="8"/>
  <c r="CF485" i="8" s="1"/>
  <c r="CD485" i="8"/>
  <c r="BF485" i="8"/>
  <c r="P485" i="8"/>
  <c r="O485" i="8"/>
  <c r="N485" i="8"/>
  <c r="M485" i="8"/>
  <c r="L485" i="8"/>
  <c r="K485" i="8"/>
  <c r="J485" i="8"/>
  <c r="I485" i="8"/>
  <c r="H485" i="8"/>
  <c r="G485" i="8"/>
  <c r="F485" i="8"/>
  <c r="E485" i="8"/>
  <c r="D485" i="8"/>
  <c r="C485" i="8"/>
  <c r="B485" i="8"/>
  <c r="A485" i="8"/>
  <c r="CK484" i="8"/>
  <c r="CL484" i="8" s="1"/>
  <c r="CJ484" i="8"/>
  <c r="CI484" i="8"/>
  <c r="CH484" i="8"/>
  <c r="CG484" i="8"/>
  <c r="CE484" i="8"/>
  <c r="CD484" i="8"/>
  <c r="CF484" i="8" s="1"/>
  <c r="BF484" i="8"/>
  <c r="P484" i="8"/>
  <c r="O484" i="8"/>
  <c r="N484" i="8"/>
  <c r="M484" i="8"/>
  <c r="L484" i="8"/>
  <c r="K484" i="8"/>
  <c r="J484" i="8"/>
  <c r="I484" i="8"/>
  <c r="H484" i="8"/>
  <c r="G484" i="8"/>
  <c r="F484" i="8"/>
  <c r="E484" i="8"/>
  <c r="D484" i="8"/>
  <c r="C484" i="8"/>
  <c r="B484" i="8"/>
  <c r="A484" i="8"/>
  <c r="CK483" i="8"/>
  <c r="CL483" i="8" s="1"/>
  <c r="CJ483" i="8"/>
  <c r="CH483" i="8"/>
  <c r="CI483" i="8" s="1"/>
  <c r="CG483" i="8"/>
  <c r="CE483" i="8"/>
  <c r="CD483" i="8"/>
  <c r="CF483" i="8" s="1"/>
  <c r="BF483" i="8"/>
  <c r="P483" i="8"/>
  <c r="O483" i="8"/>
  <c r="N483" i="8"/>
  <c r="M483" i="8"/>
  <c r="L483" i="8"/>
  <c r="K483" i="8"/>
  <c r="J483" i="8"/>
  <c r="I483" i="8"/>
  <c r="H483" i="8"/>
  <c r="G483" i="8"/>
  <c r="F483" i="8"/>
  <c r="E483" i="8"/>
  <c r="D483" i="8"/>
  <c r="C483" i="8"/>
  <c r="B483" i="8"/>
  <c r="A483" i="8"/>
  <c r="CK482" i="8"/>
  <c r="CL482" i="8" s="1"/>
  <c r="CJ482" i="8"/>
  <c r="CH482" i="8"/>
  <c r="CI482" i="8" s="1"/>
  <c r="CG482" i="8"/>
  <c r="CF482" i="8"/>
  <c r="CE482" i="8"/>
  <c r="CD482" i="8"/>
  <c r="BF482" i="8"/>
  <c r="P482" i="8"/>
  <c r="O482" i="8"/>
  <c r="N482" i="8"/>
  <c r="M482" i="8"/>
  <c r="L482" i="8"/>
  <c r="K482" i="8"/>
  <c r="J482" i="8"/>
  <c r="I482" i="8"/>
  <c r="H482" i="8"/>
  <c r="G482" i="8"/>
  <c r="F482" i="8"/>
  <c r="E482" i="8"/>
  <c r="D482" i="8"/>
  <c r="C482" i="8"/>
  <c r="B482" i="8"/>
  <c r="A482" i="8"/>
  <c r="CK481" i="8"/>
  <c r="CL481" i="8" s="1"/>
  <c r="CJ481" i="8"/>
  <c r="CH481" i="8"/>
  <c r="CI481" i="8" s="1"/>
  <c r="CG481" i="8"/>
  <c r="CE481" i="8"/>
  <c r="CF481" i="8" s="1"/>
  <c r="CD481" i="8"/>
  <c r="BF481" i="8"/>
  <c r="P481" i="8"/>
  <c r="O481" i="8"/>
  <c r="N481" i="8"/>
  <c r="M481" i="8"/>
  <c r="L481" i="8"/>
  <c r="K481" i="8"/>
  <c r="J481" i="8"/>
  <c r="I481" i="8"/>
  <c r="H481" i="8"/>
  <c r="G481" i="8"/>
  <c r="F481" i="8"/>
  <c r="E481" i="8"/>
  <c r="D481" i="8"/>
  <c r="C481" i="8"/>
  <c r="B481" i="8"/>
  <c r="A481" i="8"/>
  <c r="CK480" i="8"/>
  <c r="CJ480" i="8"/>
  <c r="CL480" i="8" s="1"/>
  <c r="CH480" i="8"/>
  <c r="CG480" i="8"/>
  <c r="CI480" i="8" s="1"/>
  <c r="CE480" i="8"/>
  <c r="CF480" i="8" s="1"/>
  <c r="CD480" i="8"/>
  <c r="BF480" i="8"/>
  <c r="P480" i="8"/>
  <c r="O480" i="8"/>
  <c r="N480" i="8"/>
  <c r="M480" i="8"/>
  <c r="L480" i="8"/>
  <c r="K480" i="8"/>
  <c r="J480" i="8"/>
  <c r="I480" i="8"/>
  <c r="H480" i="8"/>
  <c r="G480" i="8"/>
  <c r="F480" i="8"/>
  <c r="E480" i="8"/>
  <c r="D480" i="8"/>
  <c r="C480" i="8"/>
  <c r="B480" i="8"/>
  <c r="A480" i="8"/>
  <c r="CL479" i="8"/>
  <c r="CK479" i="8"/>
  <c r="CJ479" i="8"/>
  <c r="CH479" i="8"/>
  <c r="CI479" i="8" s="1"/>
  <c r="CG479" i="8"/>
  <c r="CE479" i="8"/>
  <c r="CF479" i="8" s="1"/>
  <c r="CD479" i="8"/>
  <c r="BF479" i="8"/>
  <c r="P479" i="8"/>
  <c r="O479" i="8"/>
  <c r="N479" i="8"/>
  <c r="M479" i="8"/>
  <c r="L479" i="8"/>
  <c r="K479" i="8"/>
  <c r="J479" i="8"/>
  <c r="I479" i="8"/>
  <c r="H479" i="8"/>
  <c r="G479" i="8"/>
  <c r="F479" i="8"/>
  <c r="E479" i="8"/>
  <c r="D479" i="8"/>
  <c r="C479" i="8"/>
  <c r="B479" i="8"/>
  <c r="A479" i="8"/>
  <c r="CK478" i="8"/>
  <c r="CL478" i="8" s="1"/>
  <c r="CJ478" i="8"/>
  <c r="CI478" i="8"/>
  <c r="CH478" i="8"/>
  <c r="CG478" i="8"/>
  <c r="CE478" i="8"/>
  <c r="CF478" i="8" s="1"/>
  <c r="CD478" i="8"/>
  <c r="BF478" i="8"/>
  <c r="P478" i="8"/>
  <c r="O478" i="8"/>
  <c r="N478" i="8"/>
  <c r="M478" i="8"/>
  <c r="L478" i="8"/>
  <c r="K478" i="8"/>
  <c r="J478" i="8"/>
  <c r="I478" i="8"/>
  <c r="H478" i="8"/>
  <c r="G478" i="8"/>
  <c r="F478" i="8"/>
  <c r="E478" i="8"/>
  <c r="D478" i="8"/>
  <c r="C478" i="8"/>
  <c r="B478" i="8"/>
  <c r="A478" i="8"/>
  <c r="CK477" i="8"/>
  <c r="CL477" i="8" s="1"/>
  <c r="CJ477" i="8"/>
  <c r="CI477" i="8"/>
  <c r="CH477" i="8"/>
  <c r="CG477" i="8"/>
  <c r="CE477" i="8"/>
  <c r="CD477" i="8"/>
  <c r="CF477" i="8" s="1"/>
  <c r="BF477" i="8"/>
  <c r="P477" i="8"/>
  <c r="O477" i="8"/>
  <c r="N477" i="8"/>
  <c r="M477" i="8"/>
  <c r="L477" i="8"/>
  <c r="K477" i="8"/>
  <c r="J477" i="8"/>
  <c r="I477" i="8"/>
  <c r="H477" i="8"/>
  <c r="G477" i="8"/>
  <c r="F477" i="8"/>
  <c r="E477" i="8"/>
  <c r="D477" i="8"/>
  <c r="C477" i="8"/>
  <c r="B477" i="8"/>
  <c r="A477" i="8"/>
  <c r="CK476" i="8"/>
  <c r="CL476" i="8" s="1"/>
  <c r="CJ476" i="8"/>
  <c r="CH476" i="8"/>
  <c r="CI476" i="8" s="1"/>
  <c r="CG476" i="8"/>
  <c r="CF476" i="8"/>
  <c r="CE476" i="8"/>
  <c r="CD476" i="8"/>
  <c r="BF476" i="8"/>
  <c r="P476" i="8"/>
  <c r="O476" i="8"/>
  <c r="N476" i="8"/>
  <c r="M476" i="8"/>
  <c r="L476" i="8"/>
  <c r="K476" i="8"/>
  <c r="J476" i="8"/>
  <c r="I476" i="8"/>
  <c r="H476" i="8"/>
  <c r="G476" i="8"/>
  <c r="F476" i="8"/>
  <c r="E476" i="8"/>
  <c r="D476" i="8"/>
  <c r="C476" i="8"/>
  <c r="B476" i="8"/>
  <c r="A476" i="8"/>
  <c r="CK475" i="8"/>
  <c r="CL475" i="8" s="1"/>
  <c r="CJ475" i="8"/>
  <c r="CH475" i="8"/>
  <c r="CI475" i="8" s="1"/>
  <c r="CG475" i="8"/>
  <c r="CE475" i="8"/>
  <c r="CF475" i="8" s="1"/>
  <c r="CD475" i="8"/>
  <c r="BF475" i="8"/>
  <c r="P475" i="8"/>
  <c r="O475" i="8"/>
  <c r="N475" i="8"/>
  <c r="M475" i="8"/>
  <c r="L475" i="8"/>
  <c r="K475" i="8"/>
  <c r="J475" i="8"/>
  <c r="I475" i="8"/>
  <c r="H475" i="8"/>
  <c r="G475" i="8"/>
  <c r="F475" i="8"/>
  <c r="E475" i="8"/>
  <c r="D475" i="8"/>
  <c r="C475" i="8"/>
  <c r="B475" i="8"/>
  <c r="A475" i="8"/>
  <c r="CK474" i="8"/>
  <c r="CJ474" i="8"/>
  <c r="CL474" i="8" s="1"/>
  <c r="CH474" i="8"/>
  <c r="CG474" i="8"/>
  <c r="CI474" i="8" s="1"/>
  <c r="CE474" i="8"/>
  <c r="CF474" i="8" s="1"/>
  <c r="CD474" i="8"/>
  <c r="BF474" i="8"/>
  <c r="P474" i="8"/>
  <c r="O474" i="8"/>
  <c r="N474" i="8"/>
  <c r="M474" i="8"/>
  <c r="L474" i="8"/>
  <c r="K474" i="8"/>
  <c r="J474" i="8"/>
  <c r="I474" i="8"/>
  <c r="H474" i="8"/>
  <c r="G474" i="8"/>
  <c r="F474" i="8"/>
  <c r="E474" i="8"/>
  <c r="D474" i="8"/>
  <c r="C474" i="8"/>
  <c r="B474" i="8"/>
  <c r="A474" i="8"/>
  <c r="CL473" i="8"/>
  <c r="CK473" i="8"/>
  <c r="CJ473" i="8"/>
  <c r="CH473" i="8"/>
  <c r="CG473" i="8"/>
  <c r="CI473" i="8" s="1"/>
  <c r="CE473" i="8"/>
  <c r="CF473" i="8" s="1"/>
  <c r="CD473" i="8"/>
  <c r="BF473" i="8"/>
  <c r="P473" i="8"/>
  <c r="O473" i="8"/>
  <c r="N473" i="8"/>
  <c r="M473" i="8"/>
  <c r="L473" i="8"/>
  <c r="K473" i="8"/>
  <c r="J473" i="8"/>
  <c r="I473" i="8"/>
  <c r="H473" i="8"/>
  <c r="G473" i="8"/>
  <c r="F473" i="8"/>
  <c r="E473" i="8"/>
  <c r="D473" i="8"/>
  <c r="C473" i="8"/>
  <c r="B473" i="8"/>
  <c r="A473" i="8"/>
  <c r="CK472" i="8"/>
  <c r="CL472" i="8" s="1"/>
  <c r="CJ472" i="8"/>
  <c r="CI472" i="8"/>
  <c r="CH472" i="8"/>
  <c r="CG472" i="8"/>
  <c r="CE472" i="8"/>
  <c r="CF472" i="8" s="1"/>
  <c r="CD472" i="8"/>
  <c r="BF472" i="8"/>
  <c r="P472" i="8"/>
  <c r="O472" i="8"/>
  <c r="N472" i="8"/>
  <c r="M472" i="8"/>
  <c r="L472" i="8"/>
  <c r="K472" i="8"/>
  <c r="J472" i="8"/>
  <c r="I472" i="8"/>
  <c r="H472" i="8"/>
  <c r="G472" i="8"/>
  <c r="F472" i="8"/>
  <c r="E472" i="8"/>
  <c r="D472" i="8"/>
  <c r="C472" i="8"/>
  <c r="B472" i="8"/>
  <c r="A472" i="8"/>
  <c r="CK471" i="8"/>
  <c r="CL471" i="8" s="1"/>
  <c r="CJ471" i="8"/>
  <c r="CI471" i="8"/>
  <c r="CH471" i="8"/>
  <c r="CG471" i="8"/>
  <c r="CE471" i="8"/>
  <c r="CD471" i="8"/>
  <c r="CF471" i="8" s="1"/>
  <c r="BF471" i="8"/>
  <c r="P471" i="8"/>
  <c r="O471" i="8"/>
  <c r="N471" i="8"/>
  <c r="M471" i="8"/>
  <c r="L471" i="8"/>
  <c r="K471" i="8"/>
  <c r="J471" i="8"/>
  <c r="I471" i="8"/>
  <c r="H471" i="8"/>
  <c r="G471" i="8"/>
  <c r="F471" i="8"/>
  <c r="E471" i="8"/>
  <c r="D471" i="8"/>
  <c r="C471" i="8"/>
  <c r="B471" i="8"/>
  <c r="A471" i="8"/>
  <c r="CK470" i="8"/>
  <c r="CL470" i="8" s="1"/>
  <c r="CJ470" i="8"/>
  <c r="CH470" i="8"/>
  <c r="CI470" i="8" s="1"/>
  <c r="CG470" i="8"/>
  <c r="CF470" i="8"/>
  <c r="CE470" i="8"/>
  <c r="CD470" i="8"/>
  <c r="BF470" i="8"/>
  <c r="P470" i="8"/>
  <c r="O470" i="8"/>
  <c r="N470" i="8"/>
  <c r="M470" i="8"/>
  <c r="L470" i="8"/>
  <c r="K470" i="8"/>
  <c r="J470" i="8"/>
  <c r="I470" i="8"/>
  <c r="H470" i="8"/>
  <c r="G470" i="8"/>
  <c r="F470" i="8"/>
  <c r="E470" i="8"/>
  <c r="D470" i="8"/>
  <c r="C470" i="8"/>
  <c r="B470" i="8"/>
  <c r="A470" i="8"/>
  <c r="CK469" i="8"/>
  <c r="CL469" i="8" s="1"/>
  <c r="CJ469" i="8"/>
  <c r="CH469" i="8"/>
  <c r="CI469" i="8" s="1"/>
  <c r="CG469" i="8"/>
  <c r="CE469" i="8"/>
  <c r="CF469" i="8" s="1"/>
  <c r="CD469" i="8"/>
  <c r="BF469" i="8"/>
  <c r="P469" i="8"/>
  <c r="O469" i="8"/>
  <c r="N469" i="8"/>
  <c r="M469" i="8"/>
  <c r="L469" i="8"/>
  <c r="K469" i="8"/>
  <c r="J469" i="8"/>
  <c r="I469" i="8"/>
  <c r="H469" i="8"/>
  <c r="G469" i="8"/>
  <c r="F469" i="8"/>
  <c r="E469" i="8"/>
  <c r="D469" i="8"/>
  <c r="C469" i="8"/>
  <c r="B469" i="8"/>
  <c r="A469" i="8"/>
  <c r="CK468" i="8"/>
  <c r="CJ468" i="8"/>
  <c r="CL468" i="8" s="1"/>
  <c r="CH468" i="8"/>
  <c r="CG468" i="8"/>
  <c r="CI468" i="8" s="1"/>
  <c r="CE468" i="8"/>
  <c r="CF468" i="8" s="1"/>
  <c r="CD468" i="8"/>
  <c r="BF468" i="8"/>
  <c r="P468" i="8"/>
  <c r="O468" i="8"/>
  <c r="N468" i="8"/>
  <c r="M468" i="8"/>
  <c r="L468" i="8"/>
  <c r="K468" i="8"/>
  <c r="J468" i="8"/>
  <c r="I468" i="8"/>
  <c r="H468" i="8"/>
  <c r="G468" i="8"/>
  <c r="F468" i="8"/>
  <c r="E468" i="8"/>
  <c r="D468" i="8"/>
  <c r="C468" i="8"/>
  <c r="B468" i="8"/>
  <c r="A468" i="8"/>
  <c r="CL467" i="8"/>
  <c r="CK467" i="8"/>
  <c r="CJ467" i="8"/>
  <c r="CH467" i="8"/>
  <c r="CG467" i="8"/>
  <c r="CI467" i="8" s="1"/>
  <c r="CE467" i="8"/>
  <c r="CF467" i="8" s="1"/>
  <c r="CD467" i="8"/>
  <c r="BF467" i="8"/>
  <c r="P467" i="8"/>
  <c r="O467" i="8"/>
  <c r="N467" i="8"/>
  <c r="M467" i="8"/>
  <c r="L467" i="8"/>
  <c r="K467" i="8"/>
  <c r="J467" i="8"/>
  <c r="I467" i="8"/>
  <c r="H467" i="8"/>
  <c r="G467" i="8"/>
  <c r="F467" i="8"/>
  <c r="E467" i="8"/>
  <c r="D467" i="8"/>
  <c r="C467" i="8"/>
  <c r="B467" i="8"/>
  <c r="A467" i="8"/>
  <c r="CK466" i="8"/>
  <c r="CL466" i="8" s="1"/>
  <c r="CJ466" i="8"/>
  <c r="CI466" i="8"/>
  <c r="CH466" i="8"/>
  <c r="CG466" i="8"/>
  <c r="CE466" i="8"/>
  <c r="CF466" i="8" s="1"/>
  <c r="CD466" i="8"/>
  <c r="BF466" i="8"/>
  <c r="P466" i="8"/>
  <c r="O466" i="8"/>
  <c r="N466" i="8"/>
  <c r="M466" i="8"/>
  <c r="L466" i="8"/>
  <c r="K466" i="8"/>
  <c r="J466" i="8"/>
  <c r="I466" i="8"/>
  <c r="H466" i="8"/>
  <c r="G466" i="8"/>
  <c r="F466" i="8"/>
  <c r="E466" i="8"/>
  <c r="D466" i="8"/>
  <c r="C466" i="8"/>
  <c r="B466" i="8"/>
  <c r="A466" i="8"/>
  <c r="CK465" i="8"/>
  <c r="CL465" i="8" s="1"/>
  <c r="CJ465" i="8"/>
  <c r="CI465" i="8"/>
  <c r="CH465" i="8"/>
  <c r="CG465" i="8"/>
  <c r="CE465" i="8"/>
  <c r="CD465" i="8"/>
  <c r="CF465" i="8" s="1"/>
  <c r="BF465" i="8"/>
  <c r="P465" i="8"/>
  <c r="O465" i="8"/>
  <c r="N465" i="8"/>
  <c r="M465" i="8"/>
  <c r="L465" i="8"/>
  <c r="K465" i="8"/>
  <c r="J465" i="8"/>
  <c r="I465" i="8"/>
  <c r="H465" i="8"/>
  <c r="G465" i="8"/>
  <c r="F465" i="8"/>
  <c r="E465" i="8"/>
  <c r="D465" i="8"/>
  <c r="C465" i="8"/>
  <c r="B465" i="8"/>
  <c r="A465" i="8"/>
  <c r="CK464" i="8"/>
  <c r="CL464" i="8" s="1"/>
  <c r="CJ464" i="8"/>
  <c r="CH464" i="8"/>
  <c r="CI464" i="8" s="1"/>
  <c r="CG464" i="8"/>
  <c r="CF464" i="8"/>
  <c r="CE464" i="8"/>
  <c r="CD464" i="8"/>
  <c r="BF464" i="8"/>
  <c r="P464" i="8"/>
  <c r="O464" i="8"/>
  <c r="N464" i="8"/>
  <c r="M464" i="8"/>
  <c r="L464" i="8"/>
  <c r="K464" i="8"/>
  <c r="J464" i="8"/>
  <c r="I464" i="8"/>
  <c r="H464" i="8"/>
  <c r="G464" i="8"/>
  <c r="F464" i="8"/>
  <c r="E464" i="8"/>
  <c r="D464" i="8"/>
  <c r="C464" i="8"/>
  <c r="B464" i="8"/>
  <c r="A464" i="8"/>
  <c r="CK463" i="8"/>
  <c r="CL463" i="8" s="1"/>
  <c r="CJ463" i="8"/>
  <c r="CH463" i="8"/>
  <c r="CI463" i="8" s="1"/>
  <c r="CG463" i="8"/>
  <c r="CE463" i="8"/>
  <c r="CF463" i="8" s="1"/>
  <c r="CD463" i="8"/>
  <c r="BF463" i="8"/>
  <c r="P463" i="8"/>
  <c r="O463" i="8"/>
  <c r="N463" i="8"/>
  <c r="M463" i="8"/>
  <c r="L463" i="8"/>
  <c r="K463" i="8"/>
  <c r="J463" i="8"/>
  <c r="I463" i="8"/>
  <c r="H463" i="8"/>
  <c r="G463" i="8"/>
  <c r="F463" i="8"/>
  <c r="E463" i="8"/>
  <c r="D463" i="8"/>
  <c r="C463" i="8"/>
  <c r="B463" i="8"/>
  <c r="A463" i="8"/>
  <c r="CK462" i="8"/>
  <c r="CJ462" i="8"/>
  <c r="CL462" i="8" s="1"/>
  <c r="CH462" i="8"/>
  <c r="CG462" i="8"/>
  <c r="CI462" i="8" s="1"/>
  <c r="CE462" i="8"/>
  <c r="CF462" i="8" s="1"/>
  <c r="CD462" i="8"/>
  <c r="BF462" i="8"/>
  <c r="P462" i="8"/>
  <c r="O462" i="8"/>
  <c r="N462" i="8"/>
  <c r="M462" i="8"/>
  <c r="L462" i="8"/>
  <c r="K462" i="8"/>
  <c r="J462" i="8"/>
  <c r="I462" i="8"/>
  <c r="H462" i="8"/>
  <c r="G462" i="8"/>
  <c r="F462" i="8"/>
  <c r="E462" i="8"/>
  <c r="D462" i="8"/>
  <c r="C462" i="8"/>
  <c r="B462" i="8"/>
  <c r="A462" i="8"/>
  <c r="CL461" i="8"/>
  <c r="CK461" i="8"/>
  <c r="CJ461" i="8"/>
  <c r="CH461" i="8"/>
  <c r="CG461" i="8"/>
  <c r="CI461" i="8" s="1"/>
  <c r="CE461" i="8"/>
  <c r="CF461" i="8" s="1"/>
  <c r="CD461" i="8"/>
  <c r="BF461" i="8"/>
  <c r="P461" i="8"/>
  <c r="O461" i="8"/>
  <c r="N461" i="8"/>
  <c r="M461" i="8"/>
  <c r="L461" i="8"/>
  <c r="K461" i="8"/>
  <c r="J461" i="8"/>
  <c r="I461" i="8"/>
  <c r="H461" i="8"/>
  <c r="G461" i="8"/>
  <c r="F461" i="8"/>
  <c r="E461" i="8"/>
  <c r="D461" i="8"/>
  <c r="C461" i="8"/>
  <c r="B461" i="8"/>
  <c r="A461" i="8"/>
  <c r="CK460" i="8"/>
  <c r="CL460" i="8" s="1"/>
  <c r="CJ460" i="8"/>
  <c r="CI460" i="8"/>
  <c r="CH460" i="8"/>
  <c r="CG460" i="8"/>
  <c r="CE460" i="8"/>
  <c r="CF460" i="8" s="1"/>
  <c r="CD460" i="8"/>
  <c r="BF460" i="8"/>
  <c r="P460" i="8"/>
  <c r="O460" i="8"/>
  <c r="N460" i="8"/>
  <c r="M460" i="8"/>
  <c r="L460" i="8"/>
  <c r="K460" i="8"/>
  <c r="J460" i="8"/>
  <c r="I460" i="8"/>
  <c r="H460" i="8"/>
  <c r="G460" i="8"/>
  <c r="F460" i="8"/>
  <c r="E460" i="8"/>
  <c r="D460" i="8"/>
  <c r="C460" i="8"/>
  <c r="B460" i="8"/>
  <c r="A460" i="8"/>
  <c r="CK459" i="8"/>
  <c r="CL459" i="8" s="1"/>
  <c r="CJ459" i="8"/>
  <c r="CI459" i="8"/>
  <c r="CH459" i="8"/>
  <c r="CG459" i="8"/>
  <c r="CE459" i="8"/>
  <c r="CD459" i="8"/>
  <c r="CF459" i="8" s="1"/>
  <c r="BF459" i="8"/>
  <c r="P459" i="8"/>
  <c r="O459" i="8"/>
  <c r="N459" i="8"/>
  <c r="M459" i="8"/>
  <c r="L459" i="8"/>
  <c r="K459" i="8"/>
  <c r="J459" i="8"/>
  <c r="I459" i="8"/>
  <c r="H459" i="8"/>
  <c r="G459" i="8"/>
  <c r="F459" i="8"/>
  <c r="E459" i="8"/>
  <c r="D459" i="8"/>
  <c r="C459" i="8"/>
  <c r="B459" i="8"/>
  <c r="A459" i="8"/>
  <c r="CK458" i="8"/>
  <c r="CL458" i="8" s="1"/>
  <c r="CJ458" i="8"/>
  <c r="CH458" i="8"/>
  <c r="CI458" i="8" s="1"/>
  <c r="CG458" i="8"/>
  <c r="CF458" i="8"/>
  <c r="CE458" i="8"/>
  <c r="CD458" i="8"/>
  <c r="BF458" i="8"/>
  <c r="P458" i="8"/>
  <c r="O458" i="8"/>
  <c r="N458" i="8"/>
  <c r="M458" i="8"/>
  <c r="L458" i="8"/>
  <c r="K458" i="8"/>
  <c r="J458" i="8"/>
  <c r="I458" i="8"/>
  <c r="H458" i="8"/>
  <c r="G458" i="8"/>
  <c r="F458" i="8"/>
  <c r="E458" i="8"/>
  <c r="D458" i="8"/>
  <c r="C458" i="8"/>
  <c r="B458" i="8"/>
  <c r="A458" i="8"/>
  <c r="CK457" i="8"/>
  <c r="CL457" i="8" s="1"/>
  <c r="CJ457" i="8"/>
  <c r="CH457" i="8"/>
  <c r="CI457" i="8" s="1"/>
  <c r="CG457" i="8"/>
  <c r="CE457" i="8"/>
  <c r="CF457" i="8" s="1"/>
  <c r="CD457" i="8"/>
  <c r="BF457" i="8"/>
  <c r="P457" i="8"/>
  <c r="O457" i="8"/>
  <c r="N457" i="8"/>
  <c r="M457" i="8"/>
  <c r="L457" i="8"/>
  <c r="K457" i="8"/>
  <c r="J457" i="8"/>
  <c r="I457" i="8"/>
  <c r="H457" i="8"/>
  <c r="G457" i="8"/>
  <c r="F457" i="8"/>
  <c r="E457" i="8"/>
  <c r="D457" i="8"/>
  <c r="C457" i="8"/>
  <c r="B457" i="8"/>
  <c r="A457" i="8"/>
  <c r="CK456" i="8"/>
  <c r="CJ456" i="8"/>
  <c r="CL456" i="8" s="1"/>
  <c r="CH456" i="8"/>
  <c r="CG456" i="8"/>
  <c r="CI456" i="8" s="1"/>
  <c r="CE456" i="8"/>
  <c r="CF456" i="8" s="1"/>
  <c r="CD456" i="8"/>
  <c r="BF456" i="8"/>
  <c r="P456" i="8"/>
  <c r="O456" i="8"/>
  <c r="N456" i="8"/>
  <c r="M456" i="8"/>
  <c r="L456" i="8"/>
  <c r="K456" i="8"/>
  <c r="J456" i="8"/>
  <c r="I456" i="8"/>
  <c r="H456" i="8"/>
  <c r="G456" i="8"/>
  <c r="F456" i="8"/>
  <c r="E456" i="8"/>
  <c r="D456" i="8"/>
  <c r="C456" i="8"/>
  <c r="B456" i="8"/>
  <c r="A456" i="8"/>
  <c r="CL455" i="8"/>
  <c r="CK455" i="8"/>
  <c r="CJ455" i="8"/>
  <c r="CH455" i="8"/>
  <c r="CG455" i="8"/>
  <c r="CI455" i="8" s="1"/>
  <c r="CE455" i="8"/>
  <c r="CF455" i="8" s="1"/>
  <c r="CD455" i="8"/>
  <c r="BF455" i="8"/>
  <c r="P455" i="8"/>
  <c r="O455" i="8"/>
  <c r="N455" i="8"/>
  <c r="M455" i="8"/>
  <c r="L455" i="8"/>
  <c r="K455" i="8"/>
  <c r="J455" i="8"/>
  <c r="I455" i="8"/>
  <c r="H455" i="8"/>
  <c r="G455" i="8"/>
  <c r="F455" i="8"/>
  <c r="E455" i="8"/>
  <c r="D455" i="8"/>
  <c r="C455" i="8"/>
  <c r="B455" i="8"/>
  <c r="A455" i="8"/>
  <c r="CK454" i="8"/>
  <c r="CL454" i="8" s="1"/>
  <c r="CJ454" i="8"/>
  <c r="CI454" i="8"/>
  <c r="CH454" i="8"/>
  <c r="CG454" i="8"/>
  <c r="CE454" i="8"/>
  <c r="CF454" i="8" s="1"/>
  <c r="CD454" i="8"/>
  <c r="BF454" i="8"/>
  <c r="P454" i="8"/>
  <c r="O454" i="8"/>
  <c r="N454" i="8"/>
  <c r="M454" i="8"/>
  <c r="L454" i="8"/>
  <c r="K454" i="8"/>
  <c r="J454" i="8"/>
  <c r="I454" i="8"/>
  <c r="H454" i="8"/>
  <c r="G454" i="8"/>
  <c r="F454" i="8"/>
  <c r="E454" i="8"/>
  <c r="D454" i="8"/>
  <c r="C454" i="8"/>
  <c r="B454" i="8"/>
  <c r="A454" i="8"/>
  <c r="CK453" i="8"/>
  <c r="CL453" i="8" s="1"/>
  <c r="CJ453" i="8"/>
  <c r="CI453" i="8"/>
  <c r="CH453" i="8"/>
  <c r="CG453" i="8"/>
  <c r="CE453" i="8"/>
  <c r="CD453" i="8"/>
  <c r="CF453" i="8" s="1"/>
  <c r="BF453" i="8"/>
  <c r="P453" i="8"/>
  <c r="O453" i="8"/>
  <c r="N453" i="8"/>
  <c r="M453" i="8"/>
  <c r="L453" i="8"/>
  <c r="K453" i="8"/>
  <c r="J453" i="8"/>
  <c r="I453" i="8"/>
  <c r="H453" i="8"/>
  <c r="G453" i="8"/>
  <c r="F453" i="8"/>
  <c r="E453" i="8"/>
  <c r="D453" i="8"/>
  <c r="C453" i="8"/>
  <c r="B453" i="8"/>
  <c r="A453" i="8"/>
  <c r="CK452" i="8"/>
  <c r="CL452" i="8" s="1"/>
  <c r="CJ452" i="8"/>
  <c r="CH452" i="8"/>
  <c r="CI452" i="8" s="1"/>
  <c r="CG452" i="8"/>
  <c r="CF452" i="8"/>
  <c r="CE452" i="8"/>
  <c r="CD452" i="8"/>
  <c r="BF452" i="8"/>
  <c r="P452" i="8"/>
  <c r="O452" i="8"/>
  <c r="N452" i="8"/>
  <c r="M452" i="8"/>
  <c r="L452" i="8"/>
  <c r="K452" i="8"/>
  <c r="J452" i="8"/>
  <c r="I452" i="8"/>
  <c r="H452" i="8"/>
  <c r="G452" i="8"/>
  <c r="F452" i="8"/>
  <c r="E452" i="8"/>
  <c r="D452" i="8"/>
  <c r="C452" i="8"/>
  <c r="B452" i="8"/>
  <c r="A452" i="8"/>
  <c r="CK451" i="8"/>
  <c r="CL451" i="8" s="1"/>
  <c r="CJ451" i="8"/>
  <c r="CH451" i="8"/>
  <c r="CI451" i="8" s="1"/>
  <c r="CG451" i="8"/>
  <c r="CE451" i="8"/>
  <c r="CF451" i="8" s="1"/>
  <c r="CD451" i="8"/>
  <c r="BF451" i="8"/>
  <c r="P451" i="8"/>
  <c r="O451" i="8"/>
  <c r="N451" i="8"/>
  <c r="M451" i="8"/>
  <c r="L451" i="8"/>
  <c r="K451" i="8"/>
  <c r="J451" i="8"/>
  <c r="I451" i="8"/>
  <c r="H451" i="8"/>
  <c r="G451" i="8"/>
  <c r="F451" i="8"/>
  <c r="E451" i="8"/>
  <c r="D451" i="8"/>
  <c r="C451" i="8"/>
  <c r="B451" i="8"/>
  <c r="A451" i="8"/>
  <c r="CK450" i="8"/>
  <c r="CJ450" i="8"/>
  <c r="CL450" i="8" s="1"/>
  <c r="CH450" i="8"/>
  <c r="CG450" i="8"/>
  <c r="CI450" i="8" s="1"/>
  <c r="CE450" i="8"/>
  <c r="CF450" i="8" s="1"/>
  <c r="CD450" i="8"/>
  <c r="BF450" i="8"/>
  <c r="P450" i="8"/>
  <c r="O450" i="8"/>
  <c r="N450" i="8"/>
  <c r="M450" i="8"/>
  <c r="L450" i="8"/>
  <c r="K450" i="8"/>
  <c r="J450" i="8"/>
  <c r="I450" i="8"/>
  <c r="H450" i="8"/>
  <c r="G450" i="8"/>
  <c r="F450" i="8"/>
  <c r="E450" i="8"/>
  <c r="D450" i="8"/>
  <c r="C450" i="8"/>
  <c r="B450" i="8"/>
  <c r="A450" i="8"/>
  <c r="CL449" i="8"/>
  <c r="CK449" i="8"/>
  <c r="CJ449" i="8"/>
  <c r="CH449" i="8"/>
  <c r="CG449" i="8"/>
  <c r="CI449" i="8" s="1"/>
  <c r="CE449" i="8"/>
  <c r="CF449" i="8" s="1"/>
  <c r="CD449" i="8"/>
  <c r="BF449" i="8"/>
  <c r="P449" i="8"/>
  <c r="O449" i="8"/>
  <c r="N449" i="8"/>
  <c r="M449" i="8"/>
  <c r="L449" i="8"/>
  <c r="K449" i="8"/>
  <c r="J449" i="8"/>
  <c r="I449" i="8"/>
  <c r="H449" i="8"/>
  <c r="G449" i="8"/>
  <c r="F449" i="8"/>
  <c r="E449" i="8"/>
  <c r="D449" i="8"/>
  <c r="C449" i="8"/>
  <c r="B449" i="8"/>
  <c r="A449" i="8"/>
  <c r="CK448" i="8"/>
  <c r="CL448" i="8" s="1"/>
  <c r="CJ448" i="8"/>
  <c r="CI448" i="8"/>
  <c r="CH448" i="8"/>
  <c r="CG448" i="8"/>
  <c r="CE448" i="8"/>
  <c r="CF448" i="8" s="1"/>
  <c r="CD448" i="8"/>
  <c r="BF448" i="8"/>
  <c r="P448" i="8"/>
  <c r="O448" i="8"/>
  <c r="N448" i="8"/>
  <c r="M448" i="8"/>
  <c r="L448" i="8"/>
  <c r="K448" i="8"/>
  <c r="J448" i="8"/>
  <c r="I448" i="8"/>
  <c r="H448" i="8"/>
  <c r="G448" i="8"/>
  <c r="F448" i="8"/>
  <c r="E448" i="8"/>
  <c r="D448" i="8"/>
  <c r="C448" i="8"/>
  <c r="B448" i="8"/>
  <c r="A448" i="8"/>
  <c r="CK447" i="8"/>
  <c r="CL447" i="8" s="1"/>
  <c r="CJ447" i="8"/>
  <c r="CI447" i="8"/>
  <c r="CH447" i="8"/>
  <c r="CG447" i="8"/>
  <c r="CE447" i="8"/>
  <c r="CD447" i="8"/>
  <c r="CF447" i="8" s="1"/>
  <c r="BF447" i="8"/>
  <c r="P447" i="8"/>
  <c r="O447" i="8"/>
  <c r="N447" i="8"/>
  <c r="M447" i="8"/>
  <c r="L447" i="8"/>
  <c r="K447" i="8"/>
  <c r="J447" i="8"/>
  <c r="I447" i="8"/>
  <c r="H447" i="8"/>
  <c r="G447" i="8"/>
  <c r="F447" i="8"/>
  <c r="E447" i="8"/>
  <c r="D447" i="8"/>
  <c r="C447" i="8"/>
  <c r="B447" i="8"/>
  <c r="A447" i="8"/>
  <c r="CK446" i="8"/>
  <c r="CL446" i="8" s="1"/>
  <c r="CJ446" i="8"/>
  <c r="CH446" i="8"/>
  <c r="CI446" i="8" s="1"/>
  <c r="CG446" i="8"/>
  <c r="CF446" i="8"/>
  <c r="CE446" i="8"/>
  <c r="CD446" i="8"/>
  <c r="BF446" i="8"/>
  <c r="P446" i="8"/>
  <c r="O446" i="8"/>
  <c r="N446" i="8"/>
  <c r="M446" i="8"/>
  <c r="L446" i="8"/>
  <c r="K446" i="8"/>
  <c r="J446" i="8"/>
  <c r="I446" i="8"/>
  <c r="H446" i="8"/>
  <c r="G446" i="8"/>
  <c r="F446" i="8"/>
  <c r="E446" i="8"/>
  <c r="D446" i="8"/>
  <c r="C446" i="8"/>
  <c r="B446" i="8"/>
  <c r="A446" i="8"/>
  <c r="CK445" i="8"/>
  <c r="CL445" i="8" s="1"/>
  <c r="CJ445" i="8"/>
  <c r="CH445" i="8"/>
  <c r="CI445" i="8" s="1"/>
  <c r="CG445" i="8"/>
  <c r="CE445" i="8"/>
  <c r="CF445" i="8" s="1"/>
  <c r="CD445" i="8"/>
  <c r="BF445" i="8"/>
  <c r="P445" i="8"/>
  <c r="O445" i="8"/>
  <c r="N445" i="8"/>
  <c r="M445" i="8"/>
  <c r="L445" i="8"/>
  <c r="K445" i="8"/>
  <c r="J445" i="8"/>
  <c r="I445" i="8"/>
  <c r="H445" i="8"/>
  <c r="G445" i="8"/>
  <c r="F445" i="8"/>
  <c r="E445" i="8"/>
  <c r="D445" i="8"/>
  <c r="C445" i="8"/>
  <c r="B445" i="8"/>
  <c r="A445" i="8"/>
  <c r="CK444" i="8"/>
  <c r="CJ444" i="8"/>
  <c r="CL444" i="8" s="1"/>
  <c r="CH444" i="8"/>
  <c r="CG444" i="8"/>
  <c r="CI444" i="8" s="1"/>
  <c r="CE444" i="8"/>
  <c r="CF444" i="8" s="1"/>
  <c r="CD444" i="8"/>
  <c r="BF444" i="8"/>
  <c r="P444" i="8"/>
  <c r="O444" i="8"/>
  <c r="N444" i="8"/>
  <c r="M444" i="8"/>
  <c r="L444" i="8"/>
  <c r="K444" i="8"/>
  <c r="J444" i="8"/>
  <c r="I444" i="8"/>
  <c r="H444" i="8"/>
  <c r="G444" i="8"/>
  <c r="F444" i="8"/>
  <c r="E444" i="8"/>
  <c r="D444" i="8"/>
  <c r="C444" i="8"/>
  <c r="B444" i="8"/>
  <c r="A444" i="8"/>
  <c r="CL443" i="8"/>
  <c r="CK443" i="8"/>
  <c r="CJ443" i="8"/>
  <c r="CH443" i="8"/>
  <c r="CG443" i="8"/>
  <c r="CI443" i="8" s="1"/>
  <c r="CE443" i="8"/>
  <c r="CF443" i="8" s="1"/>
  <c r="CD443" i="8"/>
  <c r="BF443" i="8"/>
  <c r="P443" i="8"/>
  <c r="O443" i="8"/>
  <c r="N443" i="8"/>
  <c r="M443" i="8"/>
  <c r="L443" i="8"/>
  <c r="K443" i="8"/>
  <c r="J443" i="8"/>
  <c r="I443" i="8"/>
  <c r="H443" i="8"/>
  <c r="G443" i="8"/>
  <c r="F443" i="8"/>
  <c r="E443" i="8"/>
  <c r="D443" i="8"/>
  <c r="C443" i="8"/>
  <c r="B443" i="8"/>
  <c r="A443" i="8"/>
  <c r="CK442" i="8"/>
  <c r="CL442" i="8" s="1"/>
  <c r="CJ442" i="8"/>
  <c r="CI442" i="8"/>
  <c r="CH442" i="8"/>
  <c r="CG442" i="8"/>
  <c r="CE442" i="8"/>
  <c r="CF442" i="8" s="1"/>
  <c r="CD442" i="8"/>
  <c r="BF442" i="8"/>
  <c r="P442" i="8"/>
  <c r="O442" i="8"/>
  <c r="N442" i="8"/>
  <c r="M442" i="8"/>
  <c r="L442" i="8"/>
  <c r="K442" i="8"/>
  <c r="J442" i="8"/>
  <c r="I442" i="8"/>
  <c r="H442" i="8"/>
  <c r="G442" i="8"/>
  <c r="F442" i="8"/>
  <c r="E442" i="8"/>
  <c r="D442" i="8"/>
  <c r="C442" i="8"/>
  <c r="B442" i="8"/>
  <c r="A442" i="8"/>
  <c r="CK441" i="8"/>
  <c r="CL441" i="8" s="1"/>
  <c r="CJ441" i="8"/>
  <c r="CI441" i="8"/>
  <c r="CH441" i="8"/>
  <c r="CG441" i="8"/>
  <c r="CE441" i="8"/>
  <c r="CD441" i="8"/>
  <c r="CF441" i="8" s="1"/>
  <c r="BF441" i="8"/>
  <c r="P441" i="8"/>
  <c r="O441" i="8"/>
  <c r="N441" i="8"/>
  <c r="M441" i="8"/>
  <c r="L441" i="8"/>
  <c r="K441" i="8"/>
  <c r="J441" i="8"/>
  <c r="I441" i="8"/>
  <c r="H441" i="8"/>
  <c r="G441" i="8"/>
  <c r="F441" i="8"/>
  <c r="E441" i="8"/>
  <c r="D441" i="8"/>
  <c r="C441" i="8"/>
  <c r="B441" i="8"/>
  <c r="A441" i="8"/>
  <c r="CK440" i="8"/>
  <c r="CL440" i="8" s="1"/>
  <c r="CJ440" i="8"/>
  <c r="CI440" i="8"/>
  <c r="CH440" i="8"/>
  <c r="CG440" i="8"/>
  <c r="CF440" i="8"/>
  <c r="CE440" i="8"/>
  <c r="CD440" i="8"/>
  <c r="BF440" i="8"/>
  <c r="P440" i="8"/>
  <c r="O440" i="8"/>
  <c r="N440" i="8"/>
  <c r="M440" i="8"/>
  <c r="L440" i="8"/>
  <c r="K440" i="8"/>
  <c r="J440" i="8"/>
  <c r="I440" i="8"/>
  <c r="H440" i="8"/>
  <c r="G440" i="8"/>
  <c r="F440" i="8"/>
  <c r="E440" i="8"/>
  <c r="D440" i="8"/>
  <c r="C440" i="8"/>
  <c r="B440" i="8"/>
  <c r="A440" i="8"/>
  <c r="CK439" i="8"/>
  <c r="CL439" i="8" s="1"/>
  <c r="CJ439" i="8"/>
  <c r="CH439" i="8"/>
  <c r="CI439" i="8" s="1"/>
  <c r="CG439" i="8"/>
  <c r="CE439" i="8"/>
  <c r="CF439" i="8" s="1"/>
  <c r="CD439" i="8"/>
  <c r="BF439" i="8"/>
  <c r="P439" i="8"/>
  <c r="O439" i="8"/>
  <c r="N439" i="8"/>
  <c r="M439" i="8"/>
  <c r="L439" i="8"/>
  <c r="K439" i="8"/>
  <c r="J439" i="8"/>
  <c r="I439" i="8"/>
  <c r="H439" i="8"/>
  <c r="G439" i="8"/>
  <c r="F439" i="8"/>
  <c r="E439" i="8"/>
  <c r="D439" i="8"/>
  <c r="C439" i="8"/>
  <c r="B439" i="8"/>
  <c r="A439" i="8"/>
  <c r="CK438" i="8"/>
  <c r="CJ438" i="8"/>
  <c r="CL438" i="8" s="1"/>
  <c r="CH438" i="8"/>
  <c r="CG438" i="8"/>
  <c r="CI438" i="8" s="1"/>
  <c r="CE438" i="8"/>
  <c r="CF438" i="8" s="1"/>
  <c r="CD438" i="8"/>
  <c r="BF438" i="8"/>
  <c r="P438" i="8"/>
  <c r="O438" i="8"/>
  <c r="N438" i="8"/>
  <c r="M438" i="8"/>
  <c r="L438" i="8"/>
  <c r="K438" i="8"/>
  <c r="J438" i="8"/>
  <c r="I438" i="8"/>
  <c r="H438" i="8"/>
  <c r="G438" i="8"/>
  <c r="F438" i="8"/>
  <c r="E438" i="8"/>
  <c r="D438" i="8"/>
  <c r="C438" i="8"/>
  <c r="B438" i="8"/>
  <c r="A438" i="8"/>
  <c r="CL437" i="8"/>
  <c r="CK437" i="8"/>
  <c r="CJ437" i="8"/>
  <c r="CH437" i="8"/>
  <c r="CG437" i="8"/>
  <c r="CI437" i="8" s="1"/>
  <c r="CE437" i="8"/>
  <c r="CF437" i="8" s="1"/>
  <c r="CD437" i="8"/>
  <c r="BF437" i="8"/>
  <c r="P437" i="8"/>
  <c r="O437" i="8"/>
  <c r="N437" i="8"/>
  <c r="M437" i="8"/>
  <c r="L437" i="8"/>
  <c r="K437" i="8"/>
  <c r="J437" i="8"/>
  <c r="I437" i="8"/>
  <c r="H437" i="8"/>
  <c r="G437" i="8"/>
  <c r="F437" i="8"/>
  <c r="E437" i="8"/>
  <c r="D437" i="8"/>
  <c r="C437" i="8"/>
  <c r="B437" i="8"/>
  <c r="A437" i="8"/>
  <c r="CK436" i="8"/>
  <c r="CL436" i="8" s="1"/>
  <c r="CJ436" i="8"/>
  <c r="CI436" i="8"/>
  <c r="CH436" i="8"/>
  <c r="CG436" i="8"/>
  <c r="CE436" i="8"/>
  <c r="CF436" i="8" s="1"/>
  <c r="CD436" i="8"/>
  <c r="BF436" i="8"/>
  <c r="P436" i="8"/>
  <c r="O436" i="8"/>
  <c r="N436" i="8"/>
  <c r="M436" i="8"/>
  <c r="L436" i="8"/>
  <c r="K436" i="8"/>
  <c r="J436" i="8"/>
  <c r="I436" i="8"/>
  <c r="H436" i="8"/>
  <c r="G436" i="8"/>
  <c r="F436" i="8"/>
  <c r="E436" i="8"/>
  <c r="D436" i="8"/>
  <c r="C436" i="8"/>
  <c r="B436" i="8"/>
  <c r="A436" i="8"/>
  <c r="CK435" i="8"/>
  <c r="CL435" i="8" s="1"/>
  <c r="CJ435" i="8"/>
  <c r="CI435" i="8"/>
  <c r="CH435" i="8"/>
  <c r="CG435" i="8"/>
  <c r="CE435" i="8"/>
  <c r="CD435" i="8"/>
  <c r="CF435" i="8" s="1"/>
  <c r="BF435" i="8"/>
  <c r="P435" i="8"/>
  <c r="O435" i="8"/>
  <c r="N435" i="8"/>
  <c r="M435" i="8"/>
  <c r="L435" i="8"/>
  <c r="K435" i="8"/>
  <c r="J435" i="8"/>
  <c r="I435" i="8"/>
  <c r="H435" i="8"/>
  <c r="G435" i="8"/>
  <c r="F435" i="8"/>
  <c r="E435" i="8"/>
  <c r="D435" i="8"/>
  <c r="C435" i="8"/>
  <c r="B435" i="8"/>
  <c r="A435" i="8"/>
  <c r="CK434" i="8"/>
  <c r="CL434" i="8" s="1"/>
  <c r="CJ434" i="8"/>
  <c r="CI434" i="8"/>
  <c r="CH434" i="8"/>
  <c r="CG434" i="8"/>
  <c r="CF434" i="8"/>
  <c r="CE434" i="8"/>
  <c r="CD434" i="8"/>
  <c r="BF434" i="8"/>
  <c r="P434" i="8"/>
  <c r="O434" i="8"/>
  <c r="N434" i="8"/>
  <c r="M434" i="8"/>
  <c r="L434" i="8"/>
  <c r="K434" i="8"/>
  <c r="J434" i="8"/>
  <c r="I434" i="8"/>
  <c r="H434" i="8"/>
  <c r="G434" i="8"/>
  <c r="F434" i="8"/>
  <c r="E434" i="8"/>
  <c r="D434" i="8"/>
  <c r="C434" i="8"/>
  <c r="B434" i="8"/>
  <c r="A434" i="8"/>
  <c r="CK433" i="8"/>
  <c r="CL433" i="8" s="1"/>
  <c r="CJ433" i="8"/>
  <c r="CH433" i="8"/>
  <c r="CI433" i="8" s="1"/>
  <c r="CG433" i="8"/>
  <c r="CE433" i="8"/>
  <c r="CF433" i="8" s="1"/>
  <c r="CD433" i="8"/>
  <c r="BF433" i="8"/>
  <c r="P433" i="8"/>
  <c r="O433" i="8"/>
  <c r="N433" i="8"/>
  <c r="M433" i="8"/>
  <c r="L433" i="8"/>
  <c r="K433" i="8"/>
  <c r="J433" i="8"/>
  <c r="I433" i="8"/>
  <c r="H433" i="8"/>
  <c r="G433" i="8"/>
  <c r="F433" i="8"/>
  <c r="E433" i="8"/>
  <c r="D433" i="8"/>
  <c r="C433" i="8"/>
  <c r="B433" i="8"/>
  <c r="A433" i="8"/>
  <c r="CK432" i="8"/>
  <c r="CJ432" i="8"/>
  <c r="CL432" i="8" s="1"/>
  <c r="CH432" i="8"/>
  <c r="CG432" i="8"/>
  <c r="CI432" i="8" s="1"/>
  <c r="CE432" i="8"/>
  <c r="CF432" i="8" s="1"/>
  <c r="CD432" i="8"/>
  <c r="BF432" i="8"/>
  <c r="P432" i="8"/>
  <c r="O432" i="8"/>
  <c r="N432" i="8"/>
  <c r="M432" i="8"/>
  <c r="L432" i="8"/>
  <c r="K432" i="8"/>
  <c r="J432" i="8"/>
  <c r="I432" i="8"/>
  <c r="H432" i="8"/>
  <c r="G432" i="8"/>
  <c r="F432" i="8"/>
  <c r="E432" i="8"/>
  <c r="D432" i="8"/>
  <c r="C432" i="8"/>
  <c r="B432" i="8"/>
  <c r="A432" i="8"/>
  <c r="CL431" i="8"/>
  <c r="CK431" i="8"/>
  <c r="CJ431" i="8"/>
  <c r="CH431" i="8"/>
  <c r="CG431" i="8"/>
  <c r="CI431" i="8" s="1"/>
  <c r="CE431" i="8"/>
  <c r="CF431" i="8" s="1"/>
  <c r="CD431" i="8"/>
  <c r="BF431" i="8"/>
  <c r="P431" i="8"/>
  <c r="O431" i="8"/>
  <c r="N431" i="8"/>
  <c r="M431" i="8"/>
  <c r="L431" i="8"/>
  <c r="K431" i="8"/>
  <c r="J431" i="8"/>
  <c r="I431" i="8"/>
  <c r="H431" i="8"/>
  <c r="G431" i="8"/>
  <c r="F431" i="8"/>
  <c r="E431" i="8"/>
  <c r="D431" i="8"/>
  <c r="C431" i="8"/>
  <c r="B431" i="8"/>
  <c r="A431" i="8"/>
  <c r="CK430" i="8"/>
  <c r="CL430" i="8" s="1"/>
  <c r="CJ430" i="8"/>
  <c r="CI430" i="8"/>
  <c r="CH430" i="8"/>
  <c r="CG430" i="8"/>
  <c r="CE430" i="8"/>
  <c r="CF430" i="8" s="1"/>
  <c r="CD430" i="8"/>
  <c r="BF430" i="8"/>
  <c r="P430" i="8"/>
  <c r="O430" i="8"/>
  <c r="N430" i="8"/>
  <c r="M430" i="8"/>
  <c r="L430" i="8"/>
  <c r="K430" i="8"/>
  <c r="J430" i="8"/>
  <c r="I430" i="8"/>
  <c r="H430" i="8"/>
  <c r="G430" i="8"/>
  <c r="F430" i="8"/>
  <c r="E430" i="8"/>
  <c r="D430" i="8"/>
  <c r="C430" i="8"/>
  <c r="B430" i="8"/>
  <c r="A430" i="8"/>
  <c r="CK429" i="8"/>
  <c r="CL429" i="8" s="1"/>
  <c r="CJ429" i="8"/>
  <c r="CI429" i="8"/>
  <c r="CH429" i="8"/>
  <c r="CG429" i="8"/>
  <c r="CE429" i="8"/>
  <c r="CD429" i="8"/>
  <c r="CF429" i="8" s="1"/>
  <c r="BF429" i="8"/>
  <c r="P429" i="8"/>
  <c r="O429" i="8"/>
  <c r="N429" i="8"/>
  <c r="M429" i="8"/>
  <c r="L429" i="8"/>
  <c r="K429" i="8"/>
  <c r="J429" i="8"/>
  <c r="I429" i="8"/>
  <c r="H429" i="8"/>
  <c r="G429" i="8"/>
  <c r="F429" i="8"/>
  <c r="E429" i="8"/>
  <c r="D429" i="8"/>
  <c r="C429" i="8"/>
  <c r="B429" i="8"/>
  <c r="A429" i="8"/>
  <c r="CK428" i="8"/>
  <c r="CL428" i="8" s="1"/>
  <c r="CJ428" i="8"/>
  <c r="CI428" i="8"/>
  <c r="CH428" i="8"/>
  <c r="CG428" i="8"/>
  <c r="CF428" i="8"/>
  <c r="CE428" i="8"/>
  <c r="CD428" i="8"/>
  <c r="BF428" i="8"/>
  <c r="P428" i="8"/>
  <c r="O428" i="8"/>
  <c r="N428" i="8"/>
  <c r="M428" i="8"/>
  <c r="L428" i="8"/>
  <c r="K428" i="8"/>
  <c r="J428" i="8"/>
  <c r="I428" i="8"/>
  <c r="H428" i="8"/>
  <c r="G428" i="8"/>
  <c r="F428" i="8"/>
  <c r="E428" i="8"/>
  <c r="D428" i="8"/>
  <c r="C428" i="8"/>
  <c r="B428" i="8"/>
  <c r="A428" i="8"/>
  <c r="CK427" i="8"/>
  <c r="CL427" i="8" s="1"/>
  <c r="CJ427" i="8"/>
  <c r="CH427" i="8"/>
  <c r="CI427" i="8" s="1"/>
  <c r="CG427" i="8"/>
  <c r="CE427" i="8"/>
  <c r="CF427" i="8" s="1"/>
  <c r="CD427" i="8"/>
  <c r="BF427" i="8"/>
  <c r="P427" i="8"/>
  <c r="O427" i="8"/>
  <c r="N427" i="8"/>
  <c r="M427" i="8"/>
  <c r="L427" i="8"/>
  <c r="K427" i="8"/>
  <c r="J427" i="8"/>
  <c r="I427" i="8"/>
  <c r="H427" i="8"/>
  <c r="G427" i="8"/>
  <c r="F427" i="8"/>
  <c r="E427" i="8"/>
  <c r="D427" i="8"/>
  <c r="C427" i="8"/>
  <c r="B427" i="8"/>
  <c r="A427" i="8"/>
  <c r="CK426" i="8"/>
  <c r="CJ426" i="8"/>
  <c r="CL426" i="8" s="1"/>
  <c r="CH426" i="8"/>
  <c r="CG426" i="8"/>
  <c r="CI426" i="8" s="1"/>
  <c r="CE426" i="8"/>
  <c r="CF426" i="8" s="1"/>
  <c r="CD426" i="8"/>
  <c r="BF426" i="8"/>
  <c r="P426" i="8"/>
  <c r="O426" i="8"/>
  <c r="N426" i="8"/>
  <c r="M426" i="8"/>
  <c r="L426" i="8"/>
  <c r="K426" i="8"/>
  <c r="J426" i="8"/>
  <c r="I426" i="8"/>
  <c r="H426" i="8"/>
  <c r="G426" i="8"/>
  <c r="F426" i="8"/>
  <c r="E426" i="8"/>
  <c r="D426" i="8"/>
  <c r="C426" i="8"/>
  <c r="B426" i="8"/>
  <c r="A426" i="8"/>
  <c r="CL425" i="8"/>
  <c r="CK425" i="8"/>
  <c r="CJ425" i="8"/>
  <c r="CH425" i="8"/>
  <c r="CG425" i="8"/>
  <c r="CI425" i="8" s="1"/>
  <c r="CE425" i="8"/>
  <c r="CF425" i="8" s="1"/>
  <c r="CD425" i="8"/>
  <c r="BF425" i="8"/>
  <c r="P425" i="8"/>
  <c r="O425" i="8"/>
  <c r="N425" i="8"/>
  <c r="M425" i="8"/>
  <c r="L425" i="8"/>
  <c r="K425" i="8"/>
  <c r="J425" i="8"/>
  <c r="I425" i="8"/>
  <c r="H425" i="8"/>
  <c r="G425" i="8"/>
  <c r="F425" i="8"/>
  <c r="E425" i="8"/>
  <c r="D425" i="8"/>
  <c r="C425" i="8"/>
  <c r="B425" i="8"/>
  <c r="A425" i="8"/>
  <c r="CK424" i="8"/>
  <c r="CL424" i="8" s="1"/>
  <c r="CJ424" i="8"/>
  <c r="CI424" i="8"/>
  <c r="CH424" i="8"/>
  <c r="CG424" i="8"/>
  <c r="CE424" i="8"/>
  <c r="CF424" i="8" s="1"/>
  <c r="CD424" i="8"/>
  <c r="BF424" i="8"/>
  <c r="P424" i="8"/>
  <c r="O424" i="8"/>
  <c r="N424" i="8"/>
  <c r="M424" i="8"/>
  <c r="L424" i="8"/>
  <c r="K424" i="8"/>
  <c r="J424" i="8"/>
  <c r="I424" i="8"/>
  <c r="H424" i="8"/>
  <c r="G424" i="8"/>
  <c r="F424" i="8"/>
  <c r="E424" i="8"/>
  <c r="D424" i="8"/>
  <c r="C424" i="8"/>
  <c r="B424" i="8"/>
  <c r="A424" i="8"/>
  <c r="CK423" i="8"/>
  <c r="CL423" i="8" s="1"/>
  <c r="CJ423" i="8"/>
  <c r="CI423" i="8"/>
  <c r="CH423" i="8"/>
  <c r="CG423" i="8"/>
  <c r="CE423" i="8"/>
  <c r="CF423" i="8" s="1"/>
  <c r="CD423" i="8"/>
  <c r="BF423" i="8"/>
  <c r="P423" i="8"/>
  <c r="O423" i="8"/>
  <c r="N423" i="8"/>
  <c r="M423" i="8"/>
  <c r="L423" i="8"/>
  <c r="K423" i="8"/>
  <c r="J423" i="8"/>
  <c r="I423" i="8"/>
  <c r="H423" i="8"/>
  <c r="G423" i="8"/>
  <c r="F423" i="8"/>
  <c r="E423" i="8"/>
  <c r="D423" i="8"/>
  <c r="C423" i="8"/>
  <c r="B423" i="8"/>
  <c r="A423" i="8"/>
  <c r="CK422" i="8"/>
  <c r="CL422" i="8" s="1"/>
  <c r="CJ422" i="8"/>
  <c r="CI422" i="8"/>
  <c r="CH422" i="8"/>
  <c r="CG422" i="8"/>
  <c r="CF422" i="8"/>
  <c r="CE422" i="8"/>
  <c r="CD422" i="8"/>
  <c r="BF422" i="8"/>
  <c r="P422" i="8"/>
  <c r="O422" i="8"/>
  <c r="N422" i="8"/>
  <c r="M422" i="8"/>
  <c r="L422" i="8"/>
  <c r="K422" i="8"/>
  <c r="J422" i="8"/>
  <c r="I422" i="8"/>
  <c r="H422" i="8"/>
  <c r="G422" i="8"/>
  <c r="F422" i="8"/>
  <c r="E422" i="8"/>
  <c r="D422" i="8"/>
  <c r="C422" i="8"/>
  <c r="B422" i="8"/>
  <c r="A422" i="8"/>
  <c r="CK421" i="8"/>
  <c r="CL421" i="8" s="1"/>
  <c r="CJ421" i="8"/>
  <c r="CH421" i="8"/>
  <c r="CI421" i="8" s="1"/>
  <c r="CG421" i="8"/>
  <c r="CE421" i="8"/>
  <c r="CF421" i="8" s="1"/>
  <c r="CD421" i="8"/>
  <c r="BF421" i="8"/>
  <c r="P421" i="8"/>
  <c r="O421" i="8"/>
  <c r="N421" i="8"/>
  <c r="M421" i="8"/>
  <c r="L421" i="8"/>
  <c r="K421" i="8"/>
  <c r="J421" i="8"/>
  <c r="I421" i="8"/>
  <c r="H421" i="8"/>
  <c r="G421" i="8"/>
  <c r="F421" i="8"/>
  <c r="E421" i="8"/>
  <c r="D421" i="8"/>
  <c r="C421" i="8"/>
  <c r="B421" i="8"/>
  <c r="A421" i="8"/>
  <c r="CK420" i="8"/>
  <c r="CL420" i="8" s="1"/>
  <c r="CJ420" i="8"/>
  <c r="CH420" i="8"/>
  <c r="CG420" i="8"/>
  <c r="CI420" i="8" s="1"/>
  <c r="CE420" i="8"/>
  <c r="CF420" i="8" s="1"/>
  <c r="CD420" i="8"/>
  <c r="BF420" i="8"/>
  <c r="P420" i="8"/>
  <c r="O420" i="8"/>
  <c r="N420" i="8"/>
  <c r="M420" i="8"/>
  <c r="L420" i="8"/>
  <c r="K420" i="8"/>
  <c r="J420" i="8"/>
  <c r="I420" i="8"/>
  <c r="H420" i="8"/>
  <c r="G420" i="8"/>
  <c r="F420" i="8"/>
  <c r="E420" i="8"/>
  <c r="D420" i="8"/>
  <c r="C420" i="8"/>
  <c r="B420" i="8"/>
  <c r="A420" i="8"/>
  <c r="CL419" i="8"/>
  <c r="CK419" i="8"/>
  <c r="CJ419" i="8"/>
  <c r="CH419" i="8"/>
  <c r="CG419" i="8"/>
  <c r="CI419" i="8" s="1"/>
  <c r="CE419" i="8"/>
  <c r="CF419" i="8" s="1"/>
  <c r="CD419" i="8"/>
  <c r="BF419" i="8"/>
  <c r="P419" i="8"/>
  <c r="O419" i="8"/>
  <c r="N419" i="8"/>
  <c r="M419" i="8"/>
  <c r="L419" i="8"/>
  <c r="K419" i="8"/>
  <c r="J419" i="8"/>
  <c r="I419" i="8"/>
  <c r="H419" i="8"/>
  <c r="G419" i="8"/>
  <c r="F419" i="8"/>
  <c r="E419" i="8"/>
  <c r="D419" i="8"/>
  <c r="C419" i="8"/>
  <c r="B419" i="8"/>
  <c r="A419" i="8"/>
  <c r="CK418" i="8"/>
  <c r="CL418" i="8" s="1"/>
  <c r="CJ418" i="8"/>
  <c r="CI418" i="8"/>
  <c r="CH418" i="8"/>
  <c r="CG418" i="8"/>
  <c r="CE418" i="8"/>
  <c r="CF418" i="8" s="1"/>
  <c r="CD418" i="8"/>
  <c r="BF418" i="8"/>
  <c r="P418" i="8"/>
  <c r="O418" i="8"/>
  <c r="N418" i="8"/>
  <c r="M418" i="8"/>
  <c r="L418" i="8"/>
  <c r="K418" i="8"/>
  <c r="J418" i="8"/>
  <c r="I418" i="8"/>
  <c r="H418" i="8"/>
  <c r="G418" i="8"/>
  <c r="F418" i="8"/>
  <c r="E418" i="8"/>
  <c r="D418" i="8"/>
  <c r="C418" i="8"/>
  <c r="B418" i="8"/>
  <c r="A418" i="8"/>
  <c r="CK417" i="8"/>
  <c r="CL417" i="8" s="1"/>
  <c r="CJ417" i="8"/>
  <c r="CI417" i="8"/>
  <c r="CH417" i="8"/>
  <c r="CG417" i="8"/>
  <c r="CE417" i="8"/>
  <c r="CF417" i="8" s="1"/>
  <c r="CD417" i="8"/>
  <c r="BF417" i="8"/>
  <c r="P417" i="8"/>
  <c r="O417" i="8"/>
  <c r="N417" i="8"/>
  <c r="M417" i="8"/>
  <c r="L417" i="8"/>
  <c r="K417" i="8"/>
  <c r="J417" i="8"/>
  <c r="I417" i="8"/>
  <c r="H417" i="8"/>
  <c r="G417" i="8"/>
  <c r="F417" i="8"/>
  <c r="E417" i="8"/>
  <c r="D417" i="8"/>
  <c r="C417" i="8"/>
  <c r="B417" i="8"/>
  <c r="A417" i="8"/>
  <c r="CK416" i="8"/>
  <c r="CL416" i="8" s="1"/>
  <c r="CJ416" i="8"/>
  <c r="CI416" i="8"/>
  <c r="CH416" i="8"/>
  <c r="CG416" i="8"/>
  <c r="CF416" i="8"/>
  <c r="CE416" i="8"/>
  <c r="CD416" i="8"/>
  <c r="BF416" i="8"/>
  <c r="P416" i="8"/>
  <c r="O416" i="8"/>
  <c r="N416" i="8"/>
  <c r="M416" i="8"/>
  <c r="L416" i="8"/>
  <c r="K416" i="8"/>
  <c r="J416" i="8"/>
  <c r="I416" i="8"/>
  <c r="H416" i="8"/>
  <c r="G416" i="8"/>
  <c r="F416" i="8"/>
  <c r="E416" i="8"/>
  <c r="D416" i="8"/>
  <c r="C416" i="8"/>
  <c r="B416" i="8"/>
  <c r="A416" i="8"/>
  <c r="CK415" i="8"/>
  <c r="CL415" i="8" s="1"/>
  <c r="CJ415" i="8"/>
  <c r="CH415" i="8"/>
  <c r="CI415" i="8" s="1"/>
  <c r="CG415" i="8"/>
  <c r="CE415" i="8"/>
  <c r="CF415" i="8" s="1"/>
  <c r="CD415" i="8"/>
  <c r="BF415" i="8"/>
  <c r="P415" i="8"/>
  <c r="O415" i="8"/>
  <c r="N415" i="8"/>
  <c r="M415" i="8"/>
  <c r="L415" i="8"/>
  <c r="K415" i="8"/>
  <c r="J415" i="8"/>
  <c r="I415" i="8"/>
  <c r="H415" i="8"/>
  <c r="G415" i="8"/>
  <c r="F415" i="8"/>
  <c r="E415" i="8"/>
  <c r="D415" i="8"/>
  <c r="C415" i="8"/>
  <c r="B415" i="8"/>
  <c r="A415" i="8"/>
  <c r="CK414" i="8"/>
  <c r="CL414" i="8" s="1"/>
  <c r="CJ414" i="8"/>
  <c r="CH414" i="8"/>
  <c r="CG414" i="8"/>
  <c r="CI414" i="8" s="1"/>
  <c r="CE414" i="8"/>
  <c r="CF414" i="8" s="1"/>
  <c r="CD414" i="8"/>
  <c r="BF414" i="8"/>
  <c r="P414" i="8"/>
  <c r="O414" i="8"/>
  <c r="N414" i="8"/>
  <c r="M414" i="8"/>
  <c r="L414" i="8"/>
  <c r="K414" i="8"/>
  <c r="J414" i="8"/>
  <c r="I414" i="8"/>
  <c r="H414" i="8"/>
  <c r="G414" i="8"/>
  <c r="F414" i="8"/>
  <c r="E414" i="8"/>
  <c r="D414" i="8"/>
  <c r="C414" i="8"/>
  <c r="B414" i="8"/>
  <c r="A414" i="8"/>
  <c r="CL413" i="8"/>
  <c r="CK413" i="8"/>
  <c r="CJ413" i="8"/>
  <c r="CH413" i="8"/>
  <c r="CG413" i="8"/>
  <c r="CI413" i="8" s="1"/>
  <c r="CE413" i="8"/>
  <c r="CF413" i="8" s="1"/>
  <c r="CD413" i="8"/>
  <c r="BF413" i="8"/>
  <c r="P413" i="8"/>
  <c r="O413" i="8"/>
  <c r="N413" i="8"/>
  <c r="M413" i="8"/>
  <c r="L413" i="8"/>
  <c r="K413" i="8"/>
  <c r="J413" i="8"/>
  <c r="I413" i="8"/>
  <c r="H413" i="8"/>
  <c r="G413" i="8"/>
  <c r="F413" i="8"/>
  <c r="E413" i="8"/>
  <c r="D413" i="8"/>
  <c r="C413" i="8"/>
  <c r="B413" i="8"/>
  <c r="A413" i="8"/>
  <c r="CK412" i="8"/>
  <c r="CL412" i="8" s="1"/>
  <c r="CJ412" i="8"/>
  <c r="CI412" i="8"/>
  <c r="CH412" i="8"/>
  <c r="CG412" i="8"/>
  <c r="CE412" i="8"/>
  <c r="CF412" i="8" s="1"/>
  <c r="CD412" i="8"/>
  <c r="BF412" i="8"/>
  <c r="P412" i="8"/>
  <c r="O412" i="8"/>
  <c r="N412" i="8"/>
  <c r="M412" i="8"/>
  <c r="L412" i="8"/>
  <c r="K412" i="8"/>
  <c r="J412" i="8"/>
  <c r="I412" i="8"/>
  <c r="H412" i="8"/>
  <c r="G412" i="8"/>
  <c r="F412" i="8"/>
  <c r="E412" i="8"/>
  <c r="D412" i="8"/>
  <c r="C412" i="8"/>
  <c r="B412" i="8"/>
  <c r="A412" i="8"/>
  <c r="CK411" i="8"/>
  <c r="CL411" i="8" s="1"/>
  <c r="CJ411" i="8"/>
  <c r="CI411" i="8"/>
  <c r="CH411" i="8"/>
  <c r="CG411" i="8"/>
  <c r="CE411" i="8"/>
  <c r="CF411" i="8" s="1"/>
  <c r="CD411" i="8"/>
  <c r="BF411" i="8"/>
  <c r="P411" i="8"/>
  <c r="O411" i="8"/>
  <c r="N411" i="8"/>
  <c r="M411" i="8"/>
  <c r="L411" i="8"/>
  <c r="K411" i="8"/>
  <c r="J411" i="8"/>
  <c r="I411" i="8"/>
  <c r="H411" i="8"/>
  <c r="G411" i="8"/>
  <c r="F411" i="8"/>
  <c r="E411" i="8"/>
  <c r="D411" i="8"/>
  <c r="C411" i="8"/>
  <c r="B411" i="8"/>
  <c r="A411" i="8"/>
  <c r="CK410" i="8"/>
  <c r="CL410" i="8" s="1"/>
  <c r="CJ410" i="8"/>
  <c r="CI410" i="8"/>
  <c r="CH410" i="8"/>
  <c r="CG410" i="8"/>
  <c r="CF410" i="8"/>
  <c r="CE410" i="8"/>
  <c r="CD410" i="8"/>
  <c r="BF410" i="8"/>
  <c r="P410" i="8"/>
  <c r="O410" i="8"/>
  <c r="N410" i="8"/>
  <c r="M410" i="8"/>
  <c r="L410" i="8"/>
  <c r="K410" i="8"/>
  <c r="J410" i="8"/>
  <c r="I410" i="8"/>
  <c r="H410" i="8"/>
  <c r="G410" i="8"/>
  <c r="F410" i="8"/>
  <c r="E410" i="8"/>
  <c r="D410" i="8"/>
  <c r="C410" i="8"/>
  <c r="B410" i="8"/>
  <c r="A410" i="8"/>
  <c r="CK409" i="8"/>
  <c r="CL409" i="8" s="1"/>
  <c r="CJ409" i="8"/>
  <c r="CH409" i="8"/>
  <c r="CI409" i="8" s="1"/>
  <c r="CG409" i="8"/>
  <c r="CE409" i="8"/>
  <c r="CF409" i="8" s="1"/>
  <c r="CD409" i="8"/>
  <c r="BF409" i="8"/>
  <c r="P409" i="8"/>
  <c r="O409" i="8"/>
  <c r="N409" i="8"/>
  <c r="M409" i="8"/>
  <c r="L409" i="8"/>
  <c r="K409" i="8"/>
  <c r="J409" i="8"/>
  <c r="I409" i="8"/>
  <c r="H409" i="8"/>
  <c r="G409" i="8"/>
  <c r="F409" i="8"/>
  <c r="E409" i="8"/>
  <c r="D409" i="8"/>
  <c r="C409" i="8"/>
  <c r="B409" i="8"/>
  <c r="A409" i="8"/>
  <c r="CK408" i="8"/>
  <c r="CL408" i="8" s="1"/>
  <c r="CJ408" i="8"/>
  <c r="CH408" i="8"/>
  <c r="CG408" i="8"/>
  <c r="CI408" i="8" s="1"/>
  <c r="CE408" i="8"/>
  <c r="CF408" i="8" s="1"/>
  <c r="CD408" i="8"/>
  <c r="BF408" i="8"/>
  <c r="P408" i="8"/>
  <c r="O408" i="8"/>
  <c r="N408" i="8"/>
  <c r="M408" i="8"/>
  <c r="L408" i="8"/>
  <c r="K408" i="8"/>
  <c r="J408" i="8"/>
  <c r="I408" i="8"/>
  <c r="H408" i="8"/>
  <c r="G408" i="8"/>
  <c r="F408" i="8"/>
  <c r="E408" i="8"/>
  <c r="D408" i="8"/>
  <c r="C408" i="8"/>
  <c r="B408" i="8"/>
  <c r="A408" i="8"/>
  <c r="CL407" i="8"/>
  <c r="CK407" i="8"/>
  <c r="CJ407" i="8"/>
  <c r="CH407" i="8"/>
  <c r="CG407" i="8"/>
  <c r="CI407" i="8" s="1"/>
  <c r="CE407" i="8"/>
  <c r="CF407" i="8" s="1"/>
  <c r="CD407" i="8"/>
  <c r="BF407" i="8"/>
  <c r="P407" i="8"/>
  <c r="O407" i="8"/>
  <c r="N407" i="8"/>
  <c r="M407" i="8"/>
  <c r="L407" i="8"/>
  <c r="K407" i="8"/>
  <c r="J407" i="8"/>
  <c r="I407" i="8"/>
  <c r="H407" i="8"/>
  <c r="G407" i="8"/>
  <c r="F407" i="8"/>
  <c r="E407" i="8"/>
  <c r="D407" i="8"/>
  <c r="C407" i="8"/>
  <c r="B407" i="8"/>
  <c r="A407" i="8"/>
  <c r="CK406" i="8"/>
  <c r="CL406" i="8" s="1"/>
  <c r="CJ406" i="8"/>
  <c r="CI406" i="8"/>
  <c r="CH406" i="8"/>
  <c r="CG406" i="8"/>
  <c r="CE406" i="8"/>
  <c r="CF406" i="8" s="1"/>
  <c r="CD406" i="8"/>
  <c r="BF406" i="8"/>
  <c r="P406" i="8"/>
  <c r="O406" i="8"/>
  <c r="N406" i="8"/>
  <c r="M406" i="8"/>
  <c r="L406" i="8"/>
  <c r="K406" i="8"/>
  <c r="J406" i="8"/>
  <c r="I406" i="8"/>
  <c r="H406" i="8"/>
  <c r="G406" i="8"/>
  <c r="F406" i="8"/>
  <c r="E406" i="8"/>
  <c r="D406" i="8"/>
  <c r="C406" i="8"/>
  <c r="B406" i="8"/>
  <c r="A406" i="8"/>
  <c r="CK405" i="8"/>
  <c r="CL405" i="8" s="1"/>
  <c r="CJ405" i="8"/>
  <c r="CI405" i="8"/>
  <c r="CH405" i="8"/>
  <c r="CG405" i="8"/>
  <c r="CE405" i="8"/>
  <c r="CF405" i="8" s="1"/>
  <c r="CD405" i="8"/>
  <c r="BF405" i="8"/>
  <c r="P405" i="8"/>
  <c r="O405" i="8"/>
  <c r="N405" i="8"/>
  <c r="M405" i="8"/>
  <c r="L405" i="8"/>
  <c r="K405" i="8"/>
  <c r="J405" i="8"/>
  <c r="I405" i="8"/>
  <c r="H405" i="8"/>
  <c r="G405" i="8"/>
  <c r="F405" i="8"/>
  <c r="E405" i="8"/>
  <c r="D405" i="8"/>
  <c r="C405" i="8"/>
  <c r="B405" i="8"/>
  <c r="A405" i="8"/>
  <c r="CK404" i="8"/>
  <c r="CL404" i="8" s="1"/>
  <c r="CJ404" i="8"/>
  <c r="CI404" i="8"/>
  <c r="CH404" i="8"/>
  <c r="CG404" i="8"/>
  <c r="CF404" i="8"/>
  <c r="CE404" i="8"/>
  <c r="CD404" i="8"/>
  <c r="BF404" i="8"/>
  <c r="P404" i="8"/>
  <c r="O404" i="8"/>
  <c r="N404" i="8"/>
  <c r="M404" i="8"/>
  <c r="L404" i="8"/>
  <c r="K404" i="8"/>
  <c r="J404" i="8"/>
  <c r="I404" i="8"/>
  <c r="H404" i="8"/>
  <c r="G404" i="8"/>
  <c r="F404" i="8"/>
  <c r="E404" i="8"/>
  <c r="D404" i="8"/>
  <c r="C404" i="8"/>
  <c r="B404" i="8"/>
  <c r="A404" i="8"/>
  <c r="CK403" i="8"/>
  <c r="CL403" i="8" s="1"/>
  <c r="CJ403" i="8"/>
  <c r="CH403" i="8"/>
  <c r="CI403" i="8" s="1"/>
  <c r="CG403" i="8"/>
  <c r="CE403" i="8"/>
  <c r="CF403" i="8" s="1"/>
  <c r="CD403" i="8"/>
  <c r="BF403" i="8"/>
  <c r="P403" i="8"/>
  <c r="O403" i="8"/>
  <c r="N403" i="8"/>
  <c r="M403" i="8"/>
  <c r="L403" i="8"/>
  <c r="K403" i="8"/>
  <c r="J403" i="8"/>
  <c r="I403" i="8"/>
  <c r="H403" i="8"/>
  <c r="G403" i="8"/>
  <c r="F403" i="8"/>
  <c r="E403" i="8"/>
  <c r="D403" i="8"/>
  <c r="C403" i="8"/>
  <c r="B403" i="8"/>
  <c r="A403" i="8"/>
  <c r="CK402" i="8"/>
  <c r="CL402" i="8" s="1"/>
  <c r="CJ402" i="8"/>
  <c r="CH402" i="8"/>
  <c r="CG402" i="8"/>
  <c r="CI402" i="8" s="1"/>
  <c r="CE402" i="8"/>
  <c r="CF402" i="8" s="1"/>
  <c r="CD402" i="8"/>
  <c r="BF402" i="8"/>
  <c r="P402" i="8"/>
  <c r="O402" i="8"/>
  <c r="N402" i="8"/>
  <c r="M402" i="8"/>
  <c r="L402" i="8"/>
  <c r="K402" i="8"/>
  <c r="J402" i="8"/>
  <c r="I402" i="8"/>
  <c r="H402" i="8"/>
  <c r="G402" i="8"/>
  <c r="F402" i="8"/>
  <c r="E402" i="8"/>
  <c r="D402" i="8"/>
  <c r="C402" i="8"/>
  <c r="B402" i="8"/>
  <c r="A402" i="8"/>
  <c r="CL401" i="8"/>
  <c r="CK401" i="8"/>
  <c r="CJ401" i="8"/>
  <c r="CH401" i="8"/>
  <c r="CG401" i="8"/>
  <c r="CI401" i="8" s="1"/>
  <c r="CE401" i="8"/>
  <c r="CF401" i="8" s="1"/>
  <c r="CD401" i="8"/>
  <c r="BF401" i="8"/>
  <c r="P401" i="8"/>
  <c r="O401" i="8"/>
  <c r="N401" i="8"/>
  <c r="M401" i="8"/>
  <c r="L401" i="8"/>
  <c r="K401" i="8"/>
  <c r="J401" i="8"/>
  <c r="I401" i="8"/>
  <c r="H401" i="8"/>
  <c r="G401" i="8"/>
  <c r="F401" i="8"/>
  <c r="E401" i="8"/>
  <c r="D401" i="8"/>
  <c r="C401" i="8"/>
  <c r="B401" i="8"/>
  <c r="A401" i="8"/>
  <c r="CK400" i="8"/>
  <c r="CL400" i="8" s="1"/>
  <c r="CJ400" i="8"/>
  <c r="CI400" i="8"/>
  <c r="CH400" i="8"/>
  <c r="CG400" i="8"/>
  <c r="CE400" i="8"/>
  <c r="CF400" i="8" s="1"/>
  <c r="CD400" i="8"/>
  <c r="BF400" i="8"/>
  <c r="P400" i="8"/>
  <c r="O400" i="8"/>
  <c r="N400" i="8"/>
  <c r="M400" i="8"/>
  <c r="L400" i="8"/>
  <c r="K400" i="8"/>
  <c r="J400" i="8"/>
  <c r="I400" i="8"/>
  <c r="H400" i="8"/>
  <c r="G400" i="8"/>
  <c r="F400" i="8"/>
  <c r="E400" i="8"/>
  <c r="D400" i="8"/>
  <c r="C400" i="8"/>
  <c r="B400" i="8"/>
  <c r="A400" i="8"/>
  <c r="CK399" i="8"/>
  <c r="CL399" i="8" s="1"/>
  <c r="CJ399" i="8"/>
  <c r="CI399" i="8"/>
  <c r="CH399" i="8"/>
  <c r="CG399" i="8"/>
  <c r="CE399" i="8"/>
  <c r="CF399" i="8" s="1"/>
  <c r="CD399" i="8"/>
  <c r="BF399" i="8"/>
  <c r="P399" i="8"/>
  <c r="O399" i="8"/>
  <c r="N399" i="8"/>
  <c r="M399" i="8"/>
  <c r="L399" i="8"/>
  <c r="K399" i="8"/>
  <c r="J399" i="8"/>
  <c r="I399" i="8"/>
  <c r="H399" i="8"/>
  <c r="G399" i="8"/>
  <c r="F399" i="8"/>
  <c r="E399" i="8"/>
  <c r="D399" i="8"/>
  <c r="C399" i="8"/>
  <c r="B399" i="8"/>
  <c r="A399" i="8"/>
  <c r="CK398" i="8"/>
  <c r="CL398" i="8" s="1"/>
  <c r="CJ398" i="8"/>
  <c r="CI398" i="8"/>
  <c r="CH398" i="8"/>
  <c r="CG398" i="8"/>
  <c r="CF398" i="8"/>
  <c r="CE398" i="8"/>
  <c r="CD398" i="8"/>
  <c r="BF398" i="8"/>
  <c r="P398" i="8"/>
  <c r="O398" i="8"/>
  <c r="N398" i="8"/>
  <c r="M398" i="8"/>
  <c r="L398" i="8"/>
  <c r="K398" i="8"/>
  <c r="J398" i="8"/>
  <c r="I398" i="8"/>
  <c r="H398" i="8"/>
  <c r="G398" i="8"/>
  <c r="F398" i="8"/>
  <c r="E398" i="8"/>
  <c r="D398" i="8"/>
  <c r="C398" i="8"/>
  <c r="B398" i="8"/>
  <c r="A398" i="8"/>
  <c r="CK397" i="8"/>
  <c r="CL397" i="8" s="1"/>
  <c r="CJ397" i="8"/>
  <c r="CH397" i="8"/>
  <c r="CI397" i="8" s="1"/>
  <c r="CG397" i="8"/>
  <c r="CE397" i="8"/>
  <c r="CF397" i="8" s="1"/>
  <c r="CD397" i="8"/>
  <c r="BF397" i="8"/>
  <c r="P397" i="8"/>
  <c r="O397" i="8"/>
  <c r="N397" i="8"/>
  <c r="M397" i="8"/>
  <c r="L397" i="8"/>
  <c r="K397" i="8"/>
  <c r="J397" i="8"/>
  <c r="I397" i="8"/>
  <c r="H397" i="8"/>
  <c r="G397" i="8"/>
  <c r="F397" i="8"/>
  <c r="E397" i="8"/>
  <c r="D397" i="8"/>
  <c r="C397" i="8"/>
  <c r="B397" i="8"/>
  <c r="A397" i="8"/>
  <c r="CK396" i="8"/>
  <c r="CL396" i="8" s="1"/>
  <c r="CJ396" i="8"/>
  <c r="CH396" i="8"/>
  <c r="CG396" i="8"/>
  <c r="CI396" i="8" s="1"/>
  <c r="CE396" i="8"/>
  <c r="CF396" i="8" s="1"/>
  <c r="CD396" i="8"/>
  <c r="BF396" i="8"/>
  <c r="P396" i="8"/>
  <c r="O396" i="8"/>
  <c r="N396" i="8"/>
  <c r="M396" i="8"/>
  <c r="L396" i="8"/>
  <c r="K396" i="8"/>
  <c r="J396" i="8"/>
  <c r="I396" i="8"/>
  <c r="H396" i="8"/>
  <c r="G396" i="8"/>
  <c r="F396" i="8"/>
  <c r="E396" i="8"/>
  <c r="D396" i="8"/>
  <c r="C396" i="8"/>
  <c r="B396" i="8"/>
  <c r="A396" i="8"/>
  <c r="CL395" i="8"/>
  <c r="CK395" i="8"/>
  <c r="CJ395" i="8"/>
  <c r="CH395" i="8"/>
  <c r="CG395" i="8"/>
  <c r="CI395" i="8" s="1"/>
  <c r="CE395" i="8"/>
  <c r="CF395" i="8" s="1"/>
  <c r="CD395" i="8"/>
  <c r="BF395" i="8"/>
  <c r="P395" i="8"/>
  <c r="O395" i="8"/>
  <c r="N395" i="8"/>
  <c r="M395" i="8"/>
  <c r="L395" i="8"/>
  <c r="K395" i="8"/>
  <c r="J395" i="8"/>
  <c r="I395" i="8"/>
  <c r="H395" i="8"/>
  <c r="G395" i="8"/>
  <c r="F395" i="8"/>
  <c r="E395" i="8"/>
  <c r="D395" i="8"/>
  <c r="C395" i="8"/>
  <c r="B395" i="8"/>
  <c r="A395" i="8"/>
  <c r="CK394" i="8"/>
  <c r="CL394" i="8" s="1"/>
  <c r="CJ394" i="8"/>
  <c r="CI394" i="8"/>
  <c r="CH394" i="8"/>
  <c r="CG394" i="8"/>
  <c r="CE394" i="8"/>
  <c r="CF394" i="8" s="1"/>
  <c r="CD394" i="8"/>
  <c r="BF394" i="8"/>
  <c r="P394" i="8"/>
  <c r="O394" i="8"/>
  <c r="N394" i="8"/>
  <c r="M394" i="8"/>
  <c r="L394" i="8"/>
  <c r="K394" i="8"/>
  <c r="J394" i="8"/>
  <c r="I394" i="8"/>
  <c r="H394" i="8"/>
  <c r="G394" i="8"/>
  <c r="F394" i="8"/>
  <c r="E394" i="8"/>
  <c r="D394" i="8"/>
  <c r="C394" i="8"/>
  <c r="B394" i="8"/>
  <c r="A394" i="8"/>
  <c r="CK393" i="8"/>
  <c r="CL393" i="8" s="1"/>
  <c r="CJ393" i="8"/>
  <c r="CI393" i="8"/>
  <c r="CH393" i="8"/>
  <c r="CG393" i="8"/>
  <c r="CE393" i="8"/>
  <c r="CF393" i="8" s="1"/>
  <c r="CD393" i="8"/>
  <c r="BF393" i="8"/>
  <c r="P393" i="8"/>
  <c r="O393" i="8"/>
  <c r="N393" i="8"/>
  <c r="M393" i="8"/>
  <c r="L393" i="8"/>
  <c r="K393" i="8"/>
  <c r="J393" i="8"/>
  <c r="I393" i="8"/>
  <c r="H393" i="8"/>
  <c r="G393" i="8"/>
  <c r="F393" i="8"/>
  <c r="E393" i="8"/>
  <c r="D393" i="8"/>
  <c r="C393" i="8"/>
  <c r="B393" i="8"/>
  <c r="A393" i="8"/>
  <c r="CK392" i="8"/>
  <c r="CL392" i="8" s="1"/>
  <c r="CJ392" i="8"/>
  <c r="CI392" i="8"/>
  <c r="CH392" i="8"/>
  <c r="CG392" i="8"/>
  <c r="CF392" i="8"/>
  <c r="CE392" i="8"/>
  <c r="CD392" i="8"/>
  <c r="BF392" i="8"/>
  <c r="P392" i="8"/>
  <c r="O392" i="8"/>
  <c r="N392" i="8"/>
  <c r="M392" i="8"/>
  <c r="L392" i="8"/>
  <c r="K392" i="8"/>
  <c r="J392" i="8"/>
  <c r="I392" i="8"/>
  <c r="H392" i="8"/>
  <c r="G392" i="8"/>
  <c r="F392" i="8"/>
  <c r="E392" i="8"/>
  <c r="D392" i="8"/>
  <c r="C392" i="8"/>
  <c r="B392" i="8"/>
  <c r="A392" i="8"/>
  <c r="CK391" i="8"/>
  <c r="CL391" i="8" s="1"/>
  <c r="CJ391" i="8"/>
  <c r="CH391" i="8"/>
  <c r="CI391" i="8" s="1"/>
  <c r="CG391" i="8"/>
  <c r="CE391" i="8"/>
  <c r="CF391" i="8" s="1"/>
  <c r="CD391" i="8"/>
  <c r="BF391" i="8"/>
  <c r="P391" i="8"/>
  <c r="O391" i="8"/>
  <c r="N391" i="8"/>
  <c r="M391" i="8"/>
  <c r="L391" i="8"/>
  <c r="K391" i="8"/>
  <c r="J391" i="8"/>
  <c r="I391" i="8"/>
  <c r="H391" i="8"/>
  <c r="G391" i="8"/>
  <c r="F391" i="8"/>
  <c r="E391" i="8"/>
  <c r="D391" i="8"/>
  <c r="C391" i="8"/>
  <c r="B391" i="8"/>
  <c r="A391" i="8"/>
  <c r="CK390" i="8"/>
  <c r="CL390" i="8" s="1"/>
  <c r="CJ390" i="8"/>
  <c r="CH390" i="8"/>
  <c r="CG390" i="8"/>
  <c r="CI390" i="8" s="1"/>
  <c r="CE390" i="8"/>
  <c r="CF390" i="8" s="1"/>
  <c r="CD390" i="8"/>
  <c r="BF390" i="8"/>
  <c r="P390" i="8"/>
  <c r="O390" i="8"/>
  <c r="N390" i="8"/>
  <c r="M390" i="8"/>
  <c r="L390" i="8"/>
  <c r="K390" i="8"/>
  <c r="J390" i="8"/>
  <c r="I390" i="8"/>
  <c r="H390" i="8"/>
  <c r="G390" i="8"/>
  <c r="F390" i="8"/>
  <c r="E390" i="8"/>
  <c r="D390" i="8"/>
  <c r="C390" i="8"/>
  <c r="B390" i="8"/>
  <c r="A390" i="8"/>
  <c r="CL389" i="8"/>
  <c r="CK389" i="8"/>
  <c r="CJ389" i="8"/>
  <c r="CH389" i="8"/>
  <c r="CG389" i="8"/>
  <c r="CI389" i="8" s="1"/>
  <c r="CE389" i="8"/>
  <c r="CF389" i="8" s="1"/>
  <c r="CD389" i="8"/>
  <c r="BF389" i="8"/>
  <c r="P389" i="8"/>
  <c r="O389" i="8"/>
  <c r="N389" i="8"/>
  <c r="M389" i="8"/>
  <c r="L389" i="8"/>
  <c r="K389" i="8"/>
  <c r="J389" i="8"/>
  <c r="I389" i="8"/>
  <c r="H389" i="8"/>
  <c r="G389" i="8"/>
  <c r="F389" i="8"/>
  <c r="E389" i="8"/>
  <c r="D389" i="8"/>
  <c r="C389" i="8"/>
  <c r="B389" i="8"/>
  <c r="A389" i="8"/>
  <c r="CK388" i="8"/>
  <c r="CL388" i="8" s="1"/>
  <c r="CJ388" i="8"/>
  <c r="CI388" i="8"/>
  <c r="CH388" i="8"/>
  <c r="CG388" i="8"/>
  <c r="CE388" i="8"/>
  <c r="CF388" i="8" s="1"/>
  <c r="CD388" i="8"/>
  <c r="BF388" i="8"/>
  <c r="P388" i="8"/>
  <c r="O388" i="8"/>
  <c r="N388" i="8"/>
  <c r="M388" i="8"/>
  <c r="L388" i="8"/>
  <c r="K388" i="8"/>
  <c r="J388" i="8"/>
  <c r="I388" i="8"/>
  <c r="H388" i="8"/>
  <c r="G388" i="8"/>
  <c r="F388" i="8"/>
  <c r="E388" i="8"/>
  <c r="D388" i="8"/>
  <c r="C388" i="8"/>
  <c r="B388" i="8"/>
  <c r="A388" i="8"/>
  <c r="CK387" i="8"/>
  <c r="CL387" i="8" s="1"/>
  <c r="CJ387" i="8"/>
  <c r="CI387" i="8"/>
  <c r="CH387" i="8"/>
  <c r="CG387" i="8"/>
  <c r="CE387" i="8"/>
  <c r="CF387" i="8" s="1"/>
  <c r="CD387" i="8"/>
  <c r="BF387" i="8"/>
  <c r="P387" i="8"/>
  <c r="O387" i="8"/>
  <c r="N387" i="8"/>
  <c r="M387" i="8"/>
  <c r="L387" i="8"/>
  <c r="K387" i="8"/>
  <c r="J387" i="8"/>
  <c r="I387" i="8"/>
  <c r="H387" i="8"/>
  <c r="G387" i="8"/>
  <c r="F387" i="8"/>
  <c r="E387" i="8"/>
  <c r="D387" i="8"/>
  <c r="C387" i="8"/>
  <c r="B387" i="8"/>
  <c r="A387" i="8"/>
  <c r="CK386" i="8"/>
  <c r="CL386" i="8" s="1"/>
  <c r="CJ386" i="8"/>
  <c r="CI386" i="8"/>
  <c r="CH386" i="8"/>
  <c r="CG386" i="8"/>
  <c r="CF386" i="8"/>
  <c r="CE386" i="8"/>
  <c r="CD386" i="8"/>
  <c r="BF386" i="8"/>
  <c r="P386" i="8"/>
  <c r="O386" i="8"/>
  <c r="N386" i="8"/>
  <c r="M386" i="8"/>
  <c r="L386" i="8"/>
  <c r="K386" i="8"/>
  <c r="J386" i="8"/>
  <c r="I386" i="8"/>
  <c r="H386" i="8"/>
  <c r="G386" i="8"/>
  <c r="F386" i="8"/>
  <c r="E386" i="8"/>
  <c r="D386" i="8"/>
  <c r="C386" i="8"/>
  <c r="B386" i="8"/>
  <c r="A386" i="8"/>
  <c r="CK385" i="8"/>
  <c r="CL385" i="8" s="1"/>
  <c r="CJ385" i="8"/>
  <c r="CH385" i="8"/>
  <c r="CI385" i="8" s="1"/>
  <c r="CG385" i="8"/>
  <c r="CE385" i="8"/>
  <c r="CF385" i="8" s="1"/>
  <c r="CD385" i="8"/>
  <c r="BF385" i="8"/>
  <c r="P385" i="8"/>
  <c r="O385" i="8"/>
  <c r="N385" i="8"/>
  <c r="M385" i="8"/>
  <c r="L385" i="8"/>
  <c r="K385" i="8"/>
  <c r="J385" i="8"/>
  <c r="I385" i="8"/>
  <c r="H385" i="8"/>
  <c r="G385" i="8"/>
  <c r="F385" i="8"/>
  <c r="E385" i="8"/>
  <c r="D385" i="8"/>
  <c r="C385" i="8"/>
  <c r="B385" i="8"/>
  <c r="A385" i="8"/>
  <c r="CK384" i="8"/>
  <c r="CL384" i="8" s="1"/>
  <c r="CJ384" i="8"/>
  <c r="CH384" i="8"/>
  <c r="CG384" i="8"/>
  <c r="CI384" i="8" s="1"/>
  <c r="CE384" i="8"/>
  <c r="CF384" i="8" s="1"/>
  <c r="CD384" i="8"/>
  <c r="BF384" i="8"/>
  <c r="P384" i="8"/>
  <c r="O384" i="8"/>
  <c r="N384" i="8"/>
  <c r="M384" i="8"/>
  <c r="L384" i="8"/>
  <c r="K384" i="8"/>
  <c r="J384" i="8"/>
  <c r="I384" i="8"/>
  <c r="H384" i="8"/>
  <c r="G384" i="8"/>
  <c r="F384" i="8"/>
  <c r="E384" i="8"/>
  <c r="D384" i="8"/>
  <c r="C384" i="8"/>
  <c r="B384" i="8"/>
  <c r="A384" i="8"/>
  <c r="CL383" i="8"/>
  <c r="CK383" i="8"/>
  <c r="CJ383" i="8"/>
  <c r="CH383" i="8"/>
  <c r="CG383" i="8"/>
  <c r="CI383" i="8" s="1"/>
  <c r="CE383" i="8"/>
  <c r="CF383" i="8" s="1"/>
  <c r="CD383" i="8"/>
  <c r="BF383" i="8"/>
  <c r="P383" i="8"/>
  <c r="O383" i="8"/>
  <c r="N383" i="8"/>
  <c r="M383" i="8"/>
  <c r="L383" i="8"/>
  <c r="K383" i="8"/>
  <c r="J383" i="8"/>
  <c r="I383" i="8"/>
  <c r="H383" i="8"/>
  <c r="G383" i="8"/>
  <c r="F383" i="8"/>
  <c r="E383" i="8"/>
  <c r="D383" i="8"/>
  <c r="C383" i="8"/>
  <c r="B383" i="8"/>
  <c r="A383" i="8"/>
  <c r="CK382" i="8"/>
  <c r="CL382" i="8" s="1"/>
  <c r="CJ382" i="8"/>
  <c r="CI382" i="8"/>
  <c r="CH382" i="8"/>
  <c r="CG382" i="8"/>
  <c r="CE382" i="8"/>
  <c r="CF382" i="8" s="1"/>
  <c r="CD382" i="8"/>
  <c r="BF382" i="8"/>
  <c r="P382" i="8"/>
  <c r="O382" i="8"/>
  <c r="N382" i="8"/>
  <c r="M382" i="8"/>
  <c r="L382" i="8"/>
  <c r="K382" i="8"/>
  <c r="J382" i="8"/>
  <c r="I382" i="8"/>
  <c r="H382" i="8"/>
  <c r="G382" i="8"/>
  <c r="F382" i="8"/>
  <c r="E382" i="8"/>
  <c r="D382" i="8"/>
  <c r="C382" i="8"/>
  <c r="B382" i="8"/>
  <c r="A382" i="8"/>
  <c r="CK381" i="8"/>
  <c r="CL381" i="8" s="1"/>
  <c r="CJ381" i="8"/>
  <c r="CI381" i="8"/>
  <c r="CH381" i="8"/>
  <c r="CG381" i="8"/>
  <c r="CE381" i="8"/>
  <c r="CF381" i="8" s="1"/>
  <c r="CD381" i="8"/>
  <c r="BF381" i="8"/>
  <c r="P381" i="8"/>
  <c r="O381" i="8"/>
  <c r="N381" i="8"/>
  <c r="M381" i="8"/>
  <c r="L381" i="8"/>
  <c r="K381" i="8"/>
  <c r="J381" i="8"/>
  <c r="I381" i="8"/>
  <c r="H381" i="8"/>
  <c r="G381" i="8"/>
  <c r="F381" i="8"/>
  <c r="E381" i="8"/>
  <c r="D381" i="8"/>
  <c r="C381" i="8"/>
  <c r="B381" i="8"/>
  <c r="A381" i="8"/>
  <c r="CK380" i="8"/>
  <c r="CL380" i="8" s="1"/>
  <c r="CJ380" i="8"/>
  <c r="CI380" i="8"/>
  <c r="CH380" i="8"/>
  <c r="CG380" i="8"/>
  <c r="CF380" i="8"/>
  <c r="CE380" i="8"/>
  <c r="CD380" i="8"/>
  <c r="BF380" i="8"/>
  <c r="P380" i="8"/>
  <c r="O380" i="8"/>
  <c r="N380" i="8"/>
  <c r="M380" i="8"/>
  <c r="L380" i="8"/>
  <c r="K380" i="8"/>
  <c r="J380" i="8"/>
  <c r="I380" i="8"/>
  <c r="H380" i="8"/>
  <c r="G380" i="8"/>
  <c r="F380" i="8"/>
  <c r="E380" i="8"/>
  <c r="D380" i="8"/>
  <c r="C380" i="8"/>
  <c r="B380" i="8"/>
  <c r="A380" i="8"/>
  <c r="CK379" i="8"/>
  <c r="CL379" i="8" s="1"/>
  <c r="CJ379" i="8"/>
  <c r="CH379" i="8"/>
  <c r="CI379" i="8" s="1"/>
  <c r="CG379" i="8"/>
  <c r="CE379" i="8"/>
  <c r="CF379" i="8" s="1"/>
  <c r="CD379" i="8"/>
  <c r="BF379" i="8"/>
  <c r="P379" i="8"/>
  <c r="O379" i="8"/>
  <c r="N379" i="8"/>
  <c r="M379" i="8"/>
  <c r="L379" i="8"/>
  <c r="K379" i="8"/>
  <c r="J379" i="8"/>
  <c r="I379" i="8"/>
  <c r="H379" i="8"/>
  <c r="G379" i="8"/>
  <c r="F379" i="8"/>
  <c r="E379" i="8"/>
  <c r="D379" i="8"/>
  <c r="C379" i="8"/>
  <c r="B379" i="8"/>
  <c r="A379" i="8"/>
  <c r="CK378" i="8"/>
  <c r="CL378" i="8" s="1"/>
  <c r="CJ378" i="8"/>
  <c r="CH378" i="8"/>
  <c r="CG378" i="8"/>
  <c r="CI378" i="8" s="1"/>
  <c r="CE378" i="8"/>
  <c r="CF378" i="8" s="1"/>
  <c r="CD378" i="8"/>
  <c r="BF378" i="8"/>
  <c r="P378" i="8"/>
  <c r="O378" i="8"/>
  <c r="N378" i="8"/>
  <c r="M378" i="8"/>
  <c r="L378" i="8"/>
  <c r="K378" i="8"/>
  <c r="J378" i="8"/>
  <c r="I378" i="8"/>
  <c r="H378" i="8"/>
  <c r="G378" i="8"/>
  <c r="F378" i="8"/>
  <c r="E378" i="8"/>
  <c r="D378" i="8"/>
  <c r="C378" i="8"/>
  <c r="B378" i="8"/>
  <c r="A378" i="8"/>
  <c r="CL377" i="8"/>
  <c r="CK377" i="8"/>
  <c r="CJ377" i="8"/>
  <c r="CH377" i="8"/>
  <c r="CG377" i="8"/>
  <c r="CI377" i="8" s="1"/>
  <c r="CE377" i="8"/>
  <c r="CF377" i="8" s="1"/>
  <c r="CD377" i="8"/>
  <c r="BF377" i="8"/>
  <c r="P377" i="8"/>
  <c r="O377" i="8"/>
  <c r="N377" i="8"/>
  <c r="M377" i="8"/>
  <c r="L377" i="8"/>
  <c r="K377" i="8"/>
  <c r="J377" i="8"/>
  <c r="I377" i="8"/>
  <c r="H377" i="8"/>
  <c r="G377" i="8"/>
  <c r="F377" i="8"/>
  <c r="E377" i="8"/>
  <c r="D377" i="8"/>
  <c r="C377" i="8"/>
  <c r="B377" i="8"/>
  <c r="A377" i="8"/>
  <c r="CK376" i="8"/>
  <c r="CL376" i="8" s="1"/>
  <c r="CJ376" i="8"/>
  <c r="CI376" i="8"/>
  <c r="CH376" i="8"/>
  <c r="CG376" i="8"/>
  <c r="CE376" i="8"/>
  <c r="CF376" i="8" s="1"/>
  <c r="CD376" i="8"/>
  <c r="BF376" i="8"/>
  <c r="P376" i="8"/>
  <c r="O376" i="8"/>
  <c r="N376" i="8"/>
  <c r="M376" i="8"/>
  <c r="L376" i="8"/>
  <c r="K376" i="8"/>
  <c r="J376" i="8"/>
  <c r="I376" i="8"/>
  <c r="H376" i="8"/>
  <c r="G376" i="8"/>
  <c r="F376" i="8"/>
  <c r="E376" i="8"/>
  <c r="D376" i="8"/>
  <c r="C376" i="8"/>
  <c r="B376" i="8"/>
  <c r="A376" i="8"/>
  <c r="CK375" i="8"/>
  <c r="CL375" i="8" s="1"/>
  <c r="CJ375" i="8"/>
  <c r="CI375" i="8"/>
  <c r="CH375" i="8"/>
  <c r="CG375" i="8"/>
  <c r="CE375" i="8"/>
  <c r="CF375" i="8" s="1"/>
  <c r="CD375" i="8"/>
  <c r="BF375" i="8"/>
  <c r="P375" i="8"/>
  <c r="O375" i="8"/>
  <c r="N375" i="8"/>
  <c r="M375" i="8"/>
  <c r="L375" i="8"/>
  <c r="K375" i="8"/>
  <c r="J375" i="8"/>
  <c r="I375" i="8"/>
  <c r="H375" i="8"/>
  <c r="G375" i="8"/>
  <c r="F375" i="8"/>
  <c r="E375" i="8"/>
  <c r="D375" i="8"/>
  <c r="C375" i="8"/>
  <c r="B375" i="8"/>
  <c r="A375" i="8"/>
  <c r="CK374" i="8"/>
  <c r="CL374" i="8" s="1"/>
  <c r="CJ374" i="8"/>
  <c r="CI374" i="8"/>
  <c r="CH374" i="8"/>
  <c r="CG374" i="8"/>
  <c r="CF374" i="8"/>
  <c r="CE374" i="8"/>
  <c r="CD374" i="8"/>
  <c r="BF374" i="8"/>
  <c r="P374" i="8"/>
  <c r="O374" i="8"/>
  <c r="N374" i="8"/>
  <c r="M374" i="8"/>
  <c r="L374" i="8"/>
  <c r="K374" i="8"/>
  <c r="J374" i="8"/>
  <c r="I374" i="8"/>
  <c r="H374" i="8"/>
  <c r="G374" i="8"/>
  <c r="F374" i="8"/>
  <c r="E374" i="8"/>
  <c r="D374" i="8"/>
  <c r="C374" i="8"/>
  <c r="B374" i="8"/>
  <c r="A374" i="8"/>
  <c r="CK373" i="8"/>
  <c r="CL373" i="8" s="1"/>
  <c r="CJ373" i="8"/>
  <c r="CH373" i="8"/>
  <c r="CI373" i="8" s="1"/>
  <c r="CG373" i="8"/>
  <c r="CE373" i="8"/>
  <c r="CF373" i="8" s="1"/>
  <c r="CD373" i="8"/>
  <c r="BF373" i="8"/>
  <c r="P373" i="8"/>
  <c r="O373" i="8"/>
  <c r="N373" i="8"/>
  <c r="M373" i="8"/>
  <c r="L373" i="8"/>
  <c r="K373" i="8"/>
  <c r="J373" i="8"/>
  <c r="I373" i="8"/>
  <c r="H373" i="8"/>
  <c r="G373" i="8"/>
  <c r="F373" i="8"/>
  <c r="E373" i="8"/>
  <c r="D373" i="8"/>
  <c r="C373" i="8"/>
  <c r="B373" i="8"/>
  <c r="A373" i="8"/>
  <c r="CK372" i="8"/>
  <c r="CL372" i="8" s="1"/>
  <c r="CJ372" i="8"/>
  <c r="CH372" i="8"/>
  <c r="CG372" i="8"/>
  <c r="CI372" i="8" s="1"/>
  <c r="CE372" i="8"/>
  <c r="CF372" i="8" s="1"/>
  <c r="CD372" i="8"/>
  <c r="BF372" i="8"/>
  <c r="P372" i="8"/>
  <c r="O372" i="8"/>
  <c r="N372" i="8"/>
  <c r="M372" i="8"/>
  <c r="L372" i="8"/>
  <c r="K372" i="8"/>
  <c r="J372" i="8"/>
  <c r="I372" i="8"/>
  <c r="H372" i="8"/>
  <c r="G372" i="8"/>
  <c r="F372" i="8"/>
  <c r="E372" i="8"/>
  <c r="D372" i="8"/>
  <c r="C372" i="8"/>
  <c r="B372" i="8"/>
  <c r="A372" i="8"/>
  <c r="CL371" i="8"/>
  <c r="CK371" i="8"/>
  <c r="CJ371" i="8"/>
  <c r="CH371" i="8"/>
  <c r="CG371" i="8"/>
  <c r="CI371" i="8" s="1"/>
  <c r="CE371" i="8"/>
  <c r="CF371" i="8" s="1"/>
  <c r="CD371" i="8"/>
  <c r="BF371" i="8"/>
  <c r="P371" i="8"/>
  <c r="O371" i="8"/>
  <c r="N371" i="8"/>
  <c r="M371" i="8"/>
  <c r="L371" i="8"/>
  <c r="K371" i="8"/>
  <c r="J371" i="8"/>
  <c r="I371" i="8"/>
  <c r="H371" i="8"/>
  <c r="G371" i="8"/>
  <c r="F371" i="8"/>
  <c r="E371" i="8"/>
  <c r="D371" i="8"/>
  <c r="C371" i="8"/>
  <c r="B371" i="8"/>
  <c r="A371" i="8"/>
  <c r="CK370" i="8"/>
  <c r="CL370" i="8" s="1"/>
  <c r="CJ370" i="8"/>
  <c r="CI370" i="8"/>
  <c r="CH370" i="8"/>
  <c r="CG370" i="8"/>
  <c r="CE370" i="8"/>
  <c r="CF370" i="8" s="1"/>
  <c r="CD370" i="8"/>
  <c r="BF370" i="8"/>
  <c r="P370" i="8"/>
  <c r="O370" i="8"/>
  <c r="N370" i="8"/>
  <c r="M370" i="8"/>
  <c r="L370" i="8"/>
  <c r="K370" i="8"/>
  <c r="J370" i="8"/>
  <c r="I370" i="8"/>
  <c r="H370" i="8"/>
  <c r="G370" i="8"/>
  <c r="F370" i="8"/>
  <c r="E370" i="8"/>
  <c r="D370" i="8"/>
  <c r="C370" i="8"/>
  <c r="B370" i="8"/>
  <c r="A370" i="8"/>
  <c r="CK369" i="8"/>
  <c r="CL369" i="8" s="1"/>
  <c r="CJ369" i="8"/>
  <c r="CI369" i="8"/>
  <c r="CH369" i="8"/>
  <c r="CG369" i="8"/>
  <c r="CE369" i="8"/>
  <c r="CF369" i="8" s="1"/>
  <c r="CD369" i="8"/>
  <c r="BF369" i="8"/>
  <c r="P369" i="8"/>
  <c r="O369" i="8"/>
  <c r="N369" i="8"/>
  <c r="M369" i="8"/>
  <c r="L369" i="8"/>
  <c r="K369" i="8"/>
  <c r="J369" i="8"/>
  <c r="I369" i="8"/>
  <c r="H369" i="8"/>
  <c r="G369" i="8"/>
  <c r="F369" i="8"/>
  <c r="E369" i="8"/>
  <c r="D369" i="8"/>
  <c r="C369" i="8"/>
  <c r="B369" i="8"/>
  <c r="A369" i="8"/>
  <c r="CK368" i="8"/>
  <c r="CL368" i="8" s="1"/>
  <c r="CJ368" i="8"/>
  <c r="CI368" i="8"/>
  <c r="CH368" i="8"/>
  <c r="CG368" i="8"/>
  <c r="CF368" i="8"/>
  <c r="CE368" i="8"/>
  <c r="CD368" i="8"/>
  <c r="BF368" i="8"/>
  <c r="P368" i="8"/>
  <c r="O368" i="8"/>
  <c r="N368" i="8"/>
  <c r="M368" i="8"/>
  <c r="L368" i="8"/>
  <c r="K368" i="8"/>
  <c r="J368" i="8"/>
  <c r="I368" i="8"/>
  <c r="H368" i="8"/>
  <c r="G368" i="8"/>
  <c r="F368" i="8"/>
  <c r="E368" i="8"/>
  <c r="D368" i="8"/>
  <c r="C368" i="8"/>
  <c r="B368" i="8"/>
  <c r="A368" i="8"/>
  <c r="CK367" i="8"/>
  <c r="CL367" i="8" s="1"/>
  <c r="CJ367" i="8"/>
  <c r="CH367" i="8"/>
  <c r="CI367" i="8" s="1"/>
  <c r="CG367" i="8"/>
  <c r="CE367" i="8"/>
  <c r="CF367" i="8" s="1"/>
  <c r="CD367" i="8"/>
  <c r="BF367" i="8"/>
  <c r="P367" i="8"/>
  <c r="O367" i="8"/>
  <c r="N367" i="8"/>
  <c r="M367" i="8"/>
  <c r="L367" i="8"/>
  <c r="K367" i="8"/>
  <c r="J367" i="8"/>
  <c r="I367" i="8"/>
  <c r="H367" i="8"/>
  <c r="G367" i="8"/>
  <c r="F367" i="8"/>
  <c r="E367" i="8"/>
  <c r="D367" i="8"/>
  <c r="C367" i="8"/>
  <c r="B367" i="8"/>
  <c r="A367" i="8"/>
  <c r="CK366" i="8"/>
  <c r="CL366" i="8" s="1"/>
  <c r="CJ366" i="8"/>
  <c r="CH366" i="8"/>
  <c r="CG366" i="8"/>
  <c r="CI366" i="8" s="1"/>
  <c r="CE366" i="8"/>
  <c r="CF366" i="8" s="1"/>
  <c r="CD366" i="8"/>
  <c r="BF366" i="8"/>
  <c r="P366" i="8"/>
  <c r="O366" i="8"/>
  <c r="N366" i="8"/>
  <c r="M366" i="8"/>
  <c r="L366" i="8"/>
  <c r="K366" i="8"/>
  <c r="J366" i="8"/>
  <c r="I366" i="8"/>
  <c r="H366" i="8"/>
  <c r="G366" i="8"/>
  <c r="F366" i="8"/>
  <c r="E366" i="8"/>
  <c r="D366" i="8"/>
  <c r="C366" i="8"/>
  <c r="B366" i="8"/>
  <c r="A366" i="8"/>
  <c r="CL365" i="8"/>
  <c r="CK365" i="8"/>
  <c r="CJ365" i="8"/>
  <c r="CH365" i="8"/>
  <c r="CG365" i="8"/>
  <c r="CI365" i="8" s="1"/>
  <c r="CE365" i="8"/>
  <c r="CF365" i="8" s="1"/>
  <c r="CD365" i="8"/>
  <c r="BF365" i="8"/>
  <c r="P365" i="8"/>
  <c r="O365" i="8"/>
  <c r="N365" i="8"/>
  <c r="M365" i="8"/>
  <c r="L365" i="8"/>
  <c r="K365" i="8"/>
  <c r="J365" i="8"/>
  <c r="I365" i="8"/>
  <c r="H365" i="8"/>
  <c r="G365" i="8"/>
  <c r="F365" i="8"/>
  <c r="E365" i="8"/>
  <c r="D365" i="8"/>
  <c r="C365" i="8"/>
  <c r="B365" i="8"/>
  <c r="A365" i="8"/>
  <c r="CK364" i="8"/>
  <c r="CL364" i="8" s="1"/>
  <c r="CJ364" i="8"/>
  <c r="CI364" i="8"/>
  <c r="CH364" i="8"/>
  <c r="CG364" i="8"/>
  <c r="CE364" i="8"/>
  <c r="CF364" i="8" s="1"/>
  <c r="CD364" i="8"/>
  <c r="BF364" i="8"/>
  <c r="P364" i="8"/>
  <c r="O364" i="8"/>
  <c r="N364" i="8"/>
  <c r="M364" i="8"/>
  <c r="L364" i="8"/>
  <c r="K364" i="8"/>
  <c r="J364" i="8"/>
  <c r="I364" i="8"/>
  <c r="H364" i="8"/>
  <c r="G364" i="8"/>
  <c r="F364" i="8"/>
  <c r="E364" i="8"/>
  <c r="D364" i="8"/>
  <c r="C364" i="8"/>
  <c r="B364" i="8"/>
  <c r="A364" i="8"/>
  <c r="CK363" i="8"/>
  <c r="CL363" i="8" s="1"/>
  <c r="CJ363" i="8"/>
  <c r="CI363" i="8"/>
  <c r="CH363" i="8"/>
  <c r="CG363" i="8"/>
  <c r="CE363" i="8"/>
  <c r="CF363" i="8" s="1"/>
  <c r="CD363" i="8"/>
  <c r="BF363" i="8"/>
  <c r="P363" i="8"/>
  <c r="O363" i="8"/>
  <c r="N363" i="8"/>
  <c r="M363" i="8"/>
  <c r="L363" i="8"/>
  <c r="K363" i="8"/>
  <c r="J363" i="8"/>
  <c r="I363" i="8"/>
  <c r="H363" i="8"/>
  <c r="G363" i="8"/>
  <c r="F363" i="8"/>
  <c r="E363" i="8"/>
  <c r="D363" i="8"/>
  <c r="C363" i="8"/>
  <c r="B363" i="8"/>
  <c r="A363" i="8"/>
  <c r="CK362" i="8"/>
  <c r="CL362" i="8" s="1"/>
  <c r="CJ362" i="8"/>
  <c r="CI362" i="8"/>
  <c r="CH362" i="8"/>
  <c r="CG362" i="8"/>
  <c r="CF362" i="8"/>
  <c r="CE362" i="8"/>
  <c r="CD362" i="8"/>
  <c r="BF362" i="8"/>
  <c r="P362" i="8"/>
  <c r="O362" i="8"/>
  <c r="N362" i="8"/>
  <c r="M362" i="8"/>
  <c r="L362" i="8"/>
  <c r="K362" i="8"/>
  <c r="J362" i="8"/>
  <c r="I362" i="8"/>
  <c r="H362" i="8"/>
  <c r="G362" i="8"/>
  <c r="F362" i="8"/>
  <c r="E362" i="8"/>
  <c r="D362" i="8"/>
  <c r="C362" i="8"/>
  <c r="B362" i="8"/>
  <c r="A362" i="8"/>
  <c r="CK361" i="8"/>
  <c r="CL361" i="8" s="1"/>
  <c r="CJ361" i="8"/>
  <c r="CH361" i="8"/>
  <c r="CI361" i="8" s="1"/>
  <c r="CG361" i="8"/>
  <c r="CE361" i="8"/>
  <c r="CF361" i="8" s="1"/>
  <c r="CD361" i="8"/>
  <c r="BF361" i="8"/>
  <c r="P361" i="8"/>
  <c r="O361" i="8"/>
  <c r="N361" i="8"/>
  <c r="M361" i="8"/>
  <c r="L361" i="8"/>
  <c r="K361" i="8"/>
  <c r="J361" i="8"/>
  <c r="I361" i="8"/>
  <c r="H361" i="8"/>
  <c r="G361" i="8"/>
  <c r="F361" i="8"/>
  <c r="E361" i="8"/>
  <c r="D361" i="8"/>
  <c r="C361" i="8"/>
  <c r="B361" i="8"/>
  <c r="A361" i="8"/>
  <c r="CK360" i="8"/>
  <c r="CL360" i="8" s="1"/>
  <c r="CJ360" i="8"/>
  <c r="CH360" i="8"/>
  <c r="CG360" i="8"/>
  <c r="CI360" i="8" s="1"/>
  <c r="CE360" i="8"/>
  <c r="CF360" i="8" s="1"/>
  <c r="CD360" i="8"/>
  <c r="BF360" i="8"/>
  <c r="P360" i="8"/>
  <c r="O360" i="8"/>
  <c r="N360" i="8"/>
  <c r="M360" i="8"/>
  <c r="L360" i="8"/>
  <c r="K360" i="8"/>
  <c r="J360" i="8"/>
  <c r="I360" i="8"/>
  <c r="H360" i="8"/>
  <c r="G360" i="8"/>
  <c r="F360" i="8"/>
  <c r="E360" i="8"/>
  <c r="D360" i="8"/>
  <c r="C360" i="8"/>
  <c r="B360" i="8"/>
  <c r="A360" i="8"/>
  <c r="CL359" i="8"/>
  <c r="CK359" i="8"/>
  <c r="CJ359" i="8"/>
  <c r="CH359" i="8"/>
  <c r="CG359" i="8"/>
  <c r="CI359" i="8" s="1"/>
  <c r="CE359" i="8"/>
  <c r="CF359" i="8" s="1"/>
  <c r="CD359" i="8"/>
  <c r="BF359" i="8"/>
  <c r="P359" i="8"/>
  <c r="O359" i="8"/>
  <c r="N359" i="8"/>
  <c r="M359" i="8"/>
  <c r="L359" i="8"/>
  <c r="K359" i="8"/>
  <c r="J359" i="8"/>
  <c r="I359" i="8"/>
  <c r="H359" i="8"/>
  <c r="G359" i="8"/>
  <c r="F359" i="8"/>
  <c r="E359" i="8"/>
  <c r="D359" i="8"/>
  <c r="C359" i="8"/>
  <c r="B359" i="8"/>
  <c r="A359" i="8"/>
  <c r="CK358" i="8"/>
  <c r="CL358" i="8" s="1"/>
  <c r="CJ358" i="8"/>
  <c r="CI358" i="8"/>
  <c r="CH358" i="8"/>
  <c r="CG358" i="8"/>
  <c r="CE358" i="8"/>
  <c r="CF358" i="8" s="1"/>
  <c r="CD358" i="8"/>
  <c r="BF358" i="8"/>
  <c r="P358" i="8"/>
  <c r="O358" i="8"/>
  <c r="N358" i="8"/>
  <c r="M358" i="8"/>
  <c r="L358" i="8"/>
  <c r="K358" i="8"/>
  <c r="J358" i="8"/>
  <c r="I358" i="8"/>
  <c r="H358" i="8"/>
  <c r="G358" i="8"/>
  <c r="F358" i="8"/>
  <c r="E358" i="8"/>
  <c r="D358" i="8"/>
  <c r="C358" i="8"/>
  <c r="B358" i="8"/>
  <c r="A358" i="8"/>
  <c r="CK357" i="8"/>
  <c r="CL357" i="8" s="1"/>
  <c r="CJ357" i="8"/>
  <c r="CI357" i="8"/>
  <c r="CH357" i="8"/>
  <c r="CG357" i="8"/>
  <c r="CE357" i="8"/>
  <c r="CF357" i="8" s="1"/>
  <c r="CD357" i="8"/>
  <c r="BF357" i="8"/>
  <c r="P357" i="8"/>
  <c r="O357" i="8"/>
  <c r="N357" i="8"/>
  <c r="M357" i="8"/>
  <c r="L357" i="8"/>
  <c r="K357" i="8"/>
  <c r="J357" i="8"/>
  <c r="I357" i="8"/>
  <c r="H357" i="8"/>
  <c r="G357" i="8"/>
  <c r="F357" i="8"/>
  <c r="E357" i="8"/>
  <c r="D357" i="8"/>
  <c r="C357" i="8"/>
  <c r="B357" i="8"/>
  <c r="A357" i="8"/>
  <c r="CK356" i="8"/>
  <c r="CL356" i="8" s="1"/>
  <c r="CJ356" i="8"/>
  <c r="CI356" i="8"/>
  <c r="CH356" i="8"/>
  <c r="CG356" i="8"/>
  <c r="CF356" i="8"/>
  <c r="CE356" i="8"/>
  <c r="CD356" i="8"/>
  <c r="BF356" i="8"/>
  <c r="P356" i="8"/>
  <c r="O356" i="8"/>
  <c r="N356" i="8"/>
  <c r="M356" i="8"/>
  <c r="L356" i="8"/>
  <c r="K356" i="8"/>
  <c r="J356" i="8"/>
  <c r="I356" i="8"/>
  <c r="H356" i="8"/>
  <c r="G356" i="8"/>
  <c r="F356" i="8"/>
  <c r="E356" i="8"/>
  <c r="D356" i="8"/>
  <c r="C356" i="8"/>
  <c r="B356" i="8"/>
  <c r="A356" i="8"/>
  <c r="CK355" i="8"/>
  <c r="CL355" i="8" s="1"/>
  <c r="CJ355" i="8"/>
  <c r="CH355" i="8"/>
  <c r="CI355" i="8" s="1"/>
  <c r="CG355" i="8"/>
  <c r="CE355" i="8"/>
  <c r="CF355" i="8" s="1"/>
  <c r="CD355" i="8"/>
  <c r="BF355" i="8"/>
  <c r="P355" i="8"/>
  <c r="O355" i="8"/>
  <c r="N355" i="8"/>
  <c r="M355" i="8"/>
  <c r="L355" i="8"/>
  <c r="K355" i="8"/>
  <c r="J355" i="8"/>
  <c r="I355" i="8"/>
  <c r="H355" i="8"/>
  <c r="G355" i="8"/>
  <c r="F355" i="8"/>
  <c r="E355" i="8"/>
  <c r="D355" i="8"/>
  <c r="C355" i="8"/>
  <c r="B355" i="8"/>
  <c r="A355" i="8"/>
  <c r="CK354" i="8"/>
  <c r="CL354" i="8" s="1"/>
  <c r="CJ354" i="8"/>
  <c r="CH354" i="8"/>
  <c r="CG354" i="8"/>
  <c r="CI354" i="8" s="1"/>
  <c r="CE354" i="8"/>
  <c r="CF354" i="8" s="1"/>
  <c r="CD354" i="8"/>
  <c r="BF354" i="8"/>
  <c r="P354" i="8"/>
  <c r="O354" i="8"/>
  <c r="N354" i="8"/>
  <c r="M354" i="8"/>
  <c r="L354" i="8"/>
  <c r="K354" i="8"/>
  <c r="J354" i="8"/>
  <c r="I354" i="8"/>
  <c r="H354" i="8"/>
  <c r="G354" i="8"/>
  <c r="F354" i="8"/>
  <c r="E354" i="8"/>
  <c r="D354" i="8"/>
  <c r="C354" i="8"/>
  <c r="B354" i="8"/>
  <c r="A354" i="8"/>
  <c r="CL353" i="8"/>
  <c r="CK353" i="8"/>
  <c r="CJ353" i="8"/>
  <c r="CH353" i="8"/>
  <c r="CG353" i="8"/>
  <c r="CI353" i="8" s="1"/>
  <c r="CE353" i="8"/>
  <c r="CF353" i="8" s="1"/>
  <c r="CD353" i="8"/>
  <c r="BF353" i="8"/>
  <c r="P353" i="8"/>
  <c r="O353" i="8"/>
  <c r="N353" i="8"/>
  <c r="M353" i="8"/>
  <c r="L353" i="8"/>
  <c r="K353" i="8"/>
  <c r="J353" i="8"/>
  <c r="I353" i="8"/>
  <c r="H353" i="8"/>
  <c r="G353" i="8"/>
  <c r="F353" i="8"/>
  <c r="E353" i="8"/>
  <c r="D353" i="8"/>
  <c r="C353" i="8"/>
  <c r="B353" i="8"/>
  <c r="A353" i="8"/>
  <c r="CK352" i="8"/>
  <c r="CL352" i="8" s="1"/>
  <c r="CJ352" i="8"/>
  <c r="CI352" i="8"/>
  <c r="CH352" i="8"/>
  <c r="CG352" i="8"/>
  <c r="CE352" i="8"/>
  <c r="CF352" i="8" s="1"/>
  <c r="CD352" i="8"/>
  <c r="BF352" i="8"/>
  <c r="P352" i="8"/>
  <c r="O352" i="8"/>
  <c r="N352" i="8"/>
  <c r="M352" i="8"/>
  <c r="L352" i="8"/>
  <c r="K352" i="8"/>
  <c r="J352" i="8"/>
  <c r="I352" i="8"/>
  <c r="H352" i="8"/>
  <c r="G352" i="8"/>
  <c r="F352" i="8"/>
  <c r="E352" i="8"/>
  <c r="D352" i="8"/>
  <c r="C352" i="8"/>
  <c r="B352" i="8"/>
  <c r="A352" i="8"/>
  <c r="CK351" i="8"/>
  <c r="CL351" i="8" s="1"/>
  <c r="CJ351" i="8"/>
  <c r="CI351" i="8"/>
  <c r="CH351" i="8"/>
  <c r="CG351" i="8"/>
  <c r="CE351" i="8"/>
  <c r="CF351" i="8" s="1"/>
  <c r="CD351" i="8"/>
  <c r="BF351" i="8"/>
  <c r="P351" i="8"/>
  <c r="O351" i="8"/>
  <c r="N351" i="8"/>
  <c r="M351" i="8"/>
  <c r="L351" i="8"/>
  <c r="K351" i="8"/>
  <c r="J351" i="8"/>
  <c r="I351" i="8"/>
  <c r="H351" i="8"/>
  <c r="G351" i="8"/>
  <c r="F351" i="8"/>
  <c r="E351" i="8"/>
  <c r="D351" i="8"/>
  <c r="C351" i="8"/>
  <c r="B351" i="8"/>
  <c r="A351" i="8"/>
  <c r="CK350" i="8"/>
  <c r="CL350" i="8" s="1"/>
  <c r="CJ350" i="8"/>
  <c r="CI350" i="8"/>
  <c r="CH350" i="8"/>
  <c r="CG350" i="8"/>
  <c r="CF350" i="8"/>
  <c r="CE350" i="8"/>
  <c r="CD350" i="8"/>
  <c r="BF350" i="8"/>
  <c r="P350" i="8"/>
  <c r="O350" i="8"/>
  <c r="N350" i="8"/>
  <c r="M350" i="8"/>
  <c r="L350" i="8"/>
  <c r="K350" i="8"/>
  <c r="J350" i="8"/>
  <c r="I350" i="8"/>
  <c r="H350" i="8"/>
  <c r="G350" i="8"/>
  <c r="F350" i="8"/>
  <c r="E350" i="8"/>
  <c r="D350" i="8"/>
  <c r="C350" i="8"/>
  <c r="B350" i="8"/>
  <c r="A350" i="8"/>
  <c r="CK349" i="8"/>
  <c r="CL349" i="8" s="1"/>
  <c r="CJ349" i="8"/>
  <c r="CH349" i="8"/>
  <c r="CI349" i="8" s="1"/>
  <c r="CG349" i="8"/>
  <c r="CE349" i="8"/>
  <c r="CF349" i="8" s="1"/>
  <c r="CD349" i="8"/>
  <c r="BF349" i="8"/>
  <c r="P349" i="8"/>
  <c r="O349" i="8"/>
  <c r="N349" i="8"/>
  <c r="M349" i="8"/>
  <c r="L349" i="8"/>
  <c r="K349" i="8"/>
  <c r="J349" i="8"/>
  <c r="I349" i="8"/>
  <c r="H349" i="8"/>
  <c r="G349" i="8"/>
  <c r="F349" i="8"/>
  <c r="E349" i="8"/>
  <c r="D349" i="8"/>
  <c r="C349" i="8"/>
  <c r="B349" i="8"/>
  <c r="A349" i="8"/>
  <c r="CK348" i="8"/>
  <c r="CL348" i="8" s="1"/>
  <c r="CJ348" i="8"/>
  <c r="CH348" i="8"/>
  <c r="CG348" i="8"/>
  <c r="CI348" i="8" s="1"/>
  <c r="CE348" i="8"/>
  <c r="CF348" i="8" s="1"/>
  <c r="CD348" i="8"/>
  <c r="BF348" i="8"/>
  <c r="P348" i="8"/>
  <c r="O348" i="8"/>
  <c r="N348" i="8"/>
  <c r="M348" i="8"/>
  <c r="L348" i="8"/>
  <c r="K348" i="8"/>
  <c r="J348" i="8"/>
  <c r="I348" i="8"/>
  <c r="H348" i="8"/>
  <c r="G348" i="8"/>
  <c r="F348" i="8"/>
  <c r="E348" i="8"/>
  <c r="D348" i="8"/>
  <c r="C348" i="8"/>
  <c r="B348" i="8"/>
  <c r="A348" i="8"/>
  <c r="CL347" i="8"/>
  <c r="CK347" i="8"/>
  <c r="CJ347" i="8"/>
  <c r="CH347" i="8"/>
  <c r="CG347" i="8"/>
  <c r="CI347" i="8" s="1"/>
  <c r="CE347" i="8"/>
  <c r="CF347" i="8" s="1"/>
  <c r="CD347" i="8"/>
  <c r="BF347" i="8"/>
  <c r="P347" i="8"/>
  <c r="O347" i="8"/>
  <c r="N347" i="8"/>
  <c r="M347" i="8"/>
  <c r="L347" i="8"/>
  <c r="K347" i="8"/>
  <c r="J347" i="8"/>
  <c r="I347" i="8"/>
  <c r="H347" i="8"/>
  <c r="G347" i="8"/>
  <c r="F347" i="8"/>
  <c r="E347" i="8"/>
  <c r="D347" i="8"/>
  <c r="C347" i="8"/>
  <c r="B347" i="8"/>
  <c r="A347" i="8"/>
  <c r="CK346" i="8"/>
  <c r="CL346" i="8" s="1"/>
  <c r="CJ346" i="8"/>
  <c r="CI346" i="8"/>
  <c r="CH346" i="8"/>
  <c r="CG346" i="8"/>
  <c r="CE346" i="8"/>
  <c r="CF346" i="8" s="1"/>
  <c r="CD346" i="8"/>
  <c r="BF346" i="8"/>
  <c r="P346" i="8"/>
  <c r="O346" i="8"/>
  <c r="N346" i="8"/>
  <c r="M346" i="8"/>
  <c r="L346" i="8"/>
  <c r="K346" i="8"/>
  <c r="J346" i="8"/>
  <c r="I346" i="8"/>
  <c r="H346" i="8"/>
  <c r="G346" i="8"/>
  <c r="F346" i="8"/>
  <c r="E346" i="8"/>
  <c r="D346" i="8"/>
  <c r="C346" i="8"/>
  <c r="B346" i="8"/>
  <c r="A346" i="8"/>
  <c r="CK345" i="8"/>
  <c r="CL345" i="8" s="1"/>
  <c r="CJ345" i="8"/>
  <c r="CI345" i="8"/>
  <c r="CH345" i="8"/>
  <c r="CG345" i="8"/>
  <c r="CE345" i="8"/>
  <c r="CF345" i="8" s="1"/>
  <c r="CD345" i="8"/>
  <c r="BF345" i="8"/>
  <c r="P345" i="8"/>
  <c r="O345" i="8"/>
  <c r="N345" i="8"/>
  <c r="M345" i="8"/>
  <c r="L345" i="8"/>
  <c r="K345" i="8"/>
  <c r="J345" i="8"/>
  <c r="I345" i="8"/>
  <c r="H345" i="8"/>
  <c r="G345" i="8"/>
  <c r="F345" i="8"/>
  <c r="E345" i="8"/>
  <c r="D345" i="8"/>
  <c r="C345" i="8"/>
  <c r="B345" i="8"/>
  <c r="A345" i="8"/>
  <c r="CK344" i="8"/>
  <c r="CL344" i="8" s="1"/>
  <c r="CJ344" i="8"/>
  <c r="CI344" i="8"/>
  <c r="CH344" i="8"/>
  <c r="CG344" i="8"/>
  <c r="CF344" i="8"/>
  <c r="CE344" i="8"/>
  <c r="CD344" i="8"/>
  <c r="BF344" i="8"/>
  <c r="P344" i="8"/>
  <c r="O344" i="8"/>
  <c r="N344" i="8"/>
  <c r="M344" i="8"/>
  <c r="L344" i="8"/>
  <c r="K344" i="8"/>
  <c r="J344" i="8"/>
  <c r="I344" i="8"/>
  <c r="H344" i="8"/>
  <c r="G344" i="8"/>
  <c r="F344" i="8"/>
  <c r="E344" i="8"/>
  <c r="D344" i="8"/>
  <c r="C344" i="8"/>
  <c r="B344" i="8"/>
  <c r="A344" i="8"/>
  <c r="CK343" i="8"/>
  <c r="CL343" i="8" s="1"/>
  <c r="CJ343" i="8"/>
  <c r="CH343" i="8"/>
  <c r="CI343" i="8" s="1"/>
  <c r="CG343" i="8"/>
  <c r="CE343" i="8"/>
  <c r="CF343" i="8" s="1"/>
  <c r="CD343" i="8"/>
  <c r="BF343" i="8"/>
  <c r="P343" i="8"/>
  <c r="O343" i="8"/>
  <c r="N343" i="8"/>
  <c r="M343" i="8"/>
  <c r="L343" i="8"/>
  <c r="K343" i="8"/>
  <c r="J343" i="8"/>
  <c r="I343" i="8"/>
  <c r="H343" i="8"/>
  <c r="G343" i="8"/>
  <c r="F343" i="8"/>
  <c r="E343" i="8"/>
  <c r="D343" i="8"/>
  <c r="C343" i="8"/>
  <c r="B343" i="8"/>
  <c r="A343" i="8"/>
  <c r="CK342" i="8"/>
  <c r="CL342" i="8" s="1"/>
  <c r="CJ342" i="8"/>
  <c r="CH342" i="8"/>
  <c r="CG342" i="8"/>
  <c r="CI342" i="8" s="1"/>
  <c r="CE342" i="8"/>
  <c r="CF342" i="8" s="1"/>
  <c r="CD342" i="8"/>
  <c r="BF342" i="8"/>
  <c r="P342" i="8"/>
  <c r="O342" i="8"/>
  <c r="N342" i="8"/>
  <c r="M342" i="8"/>
  <c r="L342" i="8"/>
  <c r="K342" i="8"/>
  <c r="J342" i="8"/>
  <c r="I342" i="8"/>
  <c r="H342" i="8"/>
  <c r="G342" i="8"/>
  <c r="F342" i="8"/>
  <c r="E342" i="8"/>
  <c r="D342" i="8"/>
  <c r="C342" i="8"/>
  <c r="B342" i="8"/>
  <c r="A342" i="8"/>
  <c r="CL341" i="8"/>
  <c r="CK341" i="8"/>
  <c r="CJ341" i="8"/>
  <c r="CH341" i="8"/>
  <c r="CG341" i="8"/>
  <c r="CI341" i="8" s="1"/>
  <c r="CE341" i="8"/>
  <c r="CF341" i="8" s="1"/>
  <c r="CD341" i="8"/>
  <c r="BF341" i="8"/>
  <c r="P341" i="8"/>
  <c r="O341" i="8"/>
  <c r="N341" i="8"/>
  <c r="M341" i="8"/>
  <c r="L341" i="8"/>
  <c r="K341" i="8"/>
  <c r="J341" i="8"/>
  <c r="I341" i="8"/>
  <c r="H341" i="8"/>
  <c r="G341" i="8"/>
  <c r="F341" i="8"/>
  <c r="E341" i="8"/>
  <c r="D341" i="8"/>
  <c r="C341" i="8"/>
  <c r="B341" i="8"/>
  <c r="A341" i="8"/>
  <c r="CK340" i="8"/>
  <c r="CL340" i="8" s="1"/>
  <c r="CJ340" i="8"/>
  <c r="CI340" i="8"/>
  <c r="CH340" i="8"/>
  <c r="CG340" i="8"/>
  <c r="CE340" i="8"/>
  <c r="CF340" i="8" s="1"/>
  <c r="CD340" i="8"/>
  <c r="BF340" i="8"/>
  <c r="P340" i="8"/>
  <c r="O340" i="8"/>
  <c r="N340" i="8"/>
  <c r="M340" i="8"/>
  <c r="L340" i="8"/>
  <c r="K340" i="8"/>
  <c r="J340" i="8"/>
  <c r="I340" i="8"/>
  <c r="H340" i="8"/>
  <c r="G340" i="8"/>
  <c r="F340" i="8"/>
  <c r="E340" i="8"/>
  <c r="D340" i="8"/>
  <c r="C340" i="8"/>
  <c r="B340" i="8"/>
  <c r="A340" i="8"/>
  <c r="CK339" i="8"/>
  <c r="CL339" i="8" s="1"/>
  <c r="CJ339" i="8"/>
  <c r="CI339" i="8"/>
  <c r="CH339" i="8"/>
  <c r="CG339" i="8"/>
  <c r="CE339" i="8"/>
  <c r="CF339" i="8" s="1"/>
  <c r="CD339" i="8"/>
  <c r="BF339" i="8"/>
  <c r="P339" i="8"/>
  <c r="O339" i="8"/>
  <c r="N339" i="8"/>
  <c r="M339" i="8"/>
  <c r="L339" i="8"/>
  <c r="K339" i="8"/>
  <c r="J339" i="8"/>
  <c r="I339" i="8"/>
  <c r="H339" i="8"/>
  <c r="G339" i="8"/>
  <c r="F339" i="8"/>
  <c r="E339" i="8"/>
  <c r="D339" i="8"/>
  <c r="C339" i="8"/>
  <c r="B339" i="8"/>
  <c r="A339" i="8"/>
  <c r="CK338" i="8"/>
  <c r="CL338" i="8" s="1"/>
  <c r="CJ338" i="8"/>
  <c r="CI338" i="8"/>
  <c r="CH338" i="8"/>
  <c r="CG338" i="8"/>
  <c r="CF338" i="8"/>
  <c r="CE338" i="8"/>
  <c r="CD338" i="8"/>
  <c r="BF338" i="8"/>
  <c r="P338" i="8"/>
  <c r="O338" i="8"/>
  <c r="N338" i="8"/>
  <c r="M338" i="8"/>
  <c r="L338" i="8"/>
  <c r="K338" i="8"/>
  <c r="J338" i="8"/>
  <c r="I338" i="8"/>
  <c r="H338" i="8"/>
  <c r="G338" i="8"/>
  <c r="F338" i="8"/>
  <c r="E338" i="8"/>
  <c r="D338" i="8"/>
  <c r="C338" i="8"/>
  <c r="B338" i="8"/>
  <c r="A338" i="8"/>
  <c r="CK337" i="8"/>
  <c r="CL337" i="8" s="1"/>
  <c r="CJ337" i="8"/>
  <c r="CH337" i="8"/>
  <c r="CI337" i="8" s="1"/>
  <c r="CG337" i="8"/>
  <c r="CE337" i="8"/>
  <c r="CF337" i="8" s="1"/>
  <c r="CD337" i="8"/>
  <c r="BF337" i="8"/>
  <c r="P337" i="8"/>
  <c r="O337" i="8"/>
  <c r="N337" i="8"/>
  <c r="M337" i="8"/>
  <c r="L337" i="8"/>
  <c r="K337" i="8"/>
  <c r="J337" i="8"/>
  <c r="I337" i="8"/>
  <c r="H337" i="8"/>
  <c r="G337" i="8"/>
  <c r="F337" i="8"/>
  <c r="E337" i="8"/>
  <c r="D337" i="8"/>
  <c r="C337" i="8"/>
  <c r="B337" i="8"/>
  <c r="A337" i="8"/>
  <c r="CK336" i="8"/>
  <c r="CL336" i="8" s="1"/>
  <c r="CJ336" i="8"/>
  <c r="CI336" i="8"/>
  <c r="CH336" i="8"/>
  <c r="CG336" i="8"/>
  <c r="CE336" i="8"/>
  <c r="CF336" i="8" s="1"/>
  <c r="CD336" i="8"/>
  <c r="BF336" i="8"/>
  <c r="P336" i="8"/>
  <c r="O336" i="8"/>
  <c r="N336" i="8"/>
  <c r="M336" i="8"/>
  <c r="L336" i="8"/>
  <c r="K336" i="8"/>
  <c r="J336" i="8"/>
  <c r="I336" i="8"/>
  <c r="H336" i="8"/>
  <c r="G336" i="8"/>
  <c r="F336" i="8"/>
  <c r="E336" i="8"/>
  <c r="D336" i="8"/>
  <c r="C336" i="8"/>
  <c r="B336" i="8"/>
  <c r="A336" i="8"/>
  <c r="CL335" i="8"/>
  <c r="CK335" i="8"/>
  <c r="CJ335" i="8"/>
  <c r="CH335" i="8"/>
  <c r="CG335" i="8"/>
  <c r="CI335" i="8" s="1"/>
  <c r="CE335" i="8"/>
  <c r="CF335" i="8" s="1"/>
  <c r="CD335" i="8"/>
  <c r="BF335" i="8"/>
  <c r="P335" i="8"/>
  <c r="O335" i="8"/>
  <c r="N335" i="8"/>
  <c r="M335" i="8"/>
  <c r="L335" i="8"/>
  <c r="K335" i="8"/>
  <c r="J335" i="8"/>
  <c r="I335" i="8"/>
  <c r="H335" i="8"/>
  <c r="G335" i="8"/>
  <c r="F335" i="8"/>
  <c r="E335" i="8"/>
  <c r="D335" i="8"/>
  <c r="C335" i="8"/>
  <c r="B335" i="8"/>
  <c r="A335" i="8"/>
  <c r="CK334" i="8"/>
  <c r="CL334" i="8" s="1"/>
  <c r="CJ334" i="8"/>
  <c r="CI334" i="8"/>
  <c r="CH334" i="8"/>
  <c r="CG334" i="8"/>
  <c r="CE334" i="8"/>
  <c r="CF334" i="8" s="1"/>
  <c r="CD334" i="8"/>
  <c r="BF334" i="8"/>
  <c r="P334" i="8"/>
  <c r="O334" i="8"/>
  <c r="N334" i="8"/>
  <c r="M334" i="8"/>
  <c r="L334" i="8"/>
  <c r="K334" i="8"/>
  <c r="J334" i="8"/>
  <c r="I334" i="8"/>
  <c r="H334" i="8"/>
  <c r="G334" i="8"/>
  <c r="F334" i="8"/>
  <c r="E334" i="8"/>
  <c r="D334" i="8"/>
  <c r="C334" i="8"/>
  <c r="B334" i="8"/>
  <c r="A334" i="8"/>
  <c r="CK333" i="8"/>
  <c r="CL333" i="8" s="1"/>
  <c r="CJ333" i="8"/>
  <c r="CI333" i="8"/>
  <c r="CH333" i="8"/>
  <c r="CG333" i="8"/>
  <c r="CE333" i="8"/>
  <c r="CF333" i="8" s="1"/>
  <c r="CD333" i="8"/>
  <c r="BF333" i="8"/>
  <c r="P333" i="8"/>
  <c r="O333" i="8"/>
  <c r="N333" i="8"/>
  <c r="M333" i="8"/>
  <c r="L333" i="8"/>
  <c r="K333" i="8"/>
  <c r="J333" i="8"/>
  <c r="I333" i="8"/>
  <c r="H333" i="8"/>
  <c r="G333" i="8"/>
  <c r="F333" i="8"/>
  <c r="E333" i="8"/>
  <c r="D333" i="8"/>
  <c r="C333" i="8"/>
  <c r="B333" i="8"/>
  <c r="A333" i="8"/>
  <c r="CK332" i="8"/>
  <c r="CL332" i="8" s="1"/>
  <c r="CJ332" i="8"/>
  <c r="CI332" i="8"/>
  <c r="CH332" i="8"/>
  <c r="CG332" i="8"/>
  <c r="CF332" i="8"/>
  <c r="CE332" i="8"/>
  <c r="CD332" i="8"/>
  <c r="BF332" i="8"/>
  <c r="P332" i="8"/>
  <c r="O332" i="8"/>
  <c r="N332" i="8"/>
  <c r="M332" i="8"/>
  <c r="L332" i="8"/>
  <c r="K332" i="8"/>
  <c r="J332" i="8"/>
  <c r="I332" i="8"/>
  <c r="H332" i="8"/>
  <c r="G332" i="8"/>
  <c r="F332" i="8"/>
  <c r="E332" i="8"/>
  <c r="D332" i="8"/>
  <c r="C332" i="8"/>
  <c r="B332" i="8"/>
  <c r="A332" i="8"/>
  <c r="CK331" i="8"/>
  <c r="CL331" i="8" s="1"/>
  <c r="CJ331" i="8"/>
  <c r="CH331" i="8"/>
  <c r="CI331" i="8" s="1"/>
  <c r="CG331" i="8"/>
  <c r="CE331" i="8"/>
  <c r="CF331" i="8" s="1"/>
  <c r="CD331" i="8"/>
  <c r="BF331" i="8"/>
  <c r="P331" i="8"/>
  <c r="O331" i="8"/>
  <c r="N331" i="8"/>
  <c r="M331" i="8"/>
  <c r="L331" i="8"/>
  <c r="K331" i="8"/>
  <c r="J331" i="8"/>
  <c r="I331" i="8"/>
  <c r="H331" i="8"/>
  <c r="G331" i="8"/>
  <c r="F331" i="8"/>
  <c r="E331" i="8"/>
  <c r="D331" i="8"/>
  <c r="C331" i="8"/>
  <c r="B331" i="8"/>
  <c r="A331" i="8"/>
  <c r="CK330" i="8"/>
  <c r="CL330" i="8" s="1"/>
  <c r="CJ330" i="8"/>
  <c r="CI330" i="8"/>
  <c r="CH330" i="8"/>
  <c r="CG330" i="8"/>
  <c r="CE330" i="8"/>
  <c r="CF330" i="8" s="1"/>
  <c r="CD330" i="8"/>
  <c r="BF330" i="8"/>
  <c r="P330" i="8"/>
  <c r="O330" i="8"/>
  <c r="N330" i="8"/>
  <c r="M330" i="8"/>
  <c r="L330" i="8"/>
  <c r="K330" i="8"/>
  <c r="J330" i="8"/>
  <c r="I330" i="8"/>
  <c r="H330" i="8"/>
  <c r="G330" i="8"/>
  <c r="F330" i="8"/>
  <c r="E330" i="8"/>
  <c r="D330" i="8"/>
  <c r="C330" i="8"/>
  <c r="B330" i="8"/>
  <c r="A330" i="8"/>
  <c r="CL329" i="8"/>
  <c r="CK329" i="8"/>
  <c r="CJ329" i="8"/>
  <c r="CH329" i="8"/>
  <c r="CG329" i="8"/>
  <c r="CI329" i="8" s="1"/>
  <c r="CE329" i="8"/>
  <c r="CF329" i="8" s="1"/>
  <c r="CD329" i="8"/>
  <c r="BF329" i="8"/>
  <c r="P329" i="8"/>
  <c r="O329" i="8"/>
  <c r="N329" i="8"/>
  <c r="M329" i="8"/>
  <c r="L329" i="8"/>
  <c r="K329" i="8"/>
  <c r="J329" i="8"/>
  <c r="I329" i="8"/>
  <c r="H329" i="8"/>
  <c r="G329" i="8"/>
  <c r="F329" i="8"/>
  <c r="E329" i="8"/>
  <c r="D329" i="8"/>
  <c r="C329" i="8"/>
  <c r="B329" i="8"/>
  <c r="A329" i="8"/>
  <c r="CK328" i="8"/>
  <c r="CL328" i="8" s="1"/>
  <c r="CJ328" i="8"/>
  <c r="CI328" i="8"/>
  <c r="CH328" i="8"/>
  <c r="CG328" i="8"/>
  <c r="CE328" i="8"/>
  <c r="CF328" i="8" s="1"/>
  <c r="CD328" i="8"/>
  <c r="BF328" i="8"/>
  <c r="P328" i="8"/>
  <c r="O328" i="8"/>
  <c r="N328" i="8"/>
  <c r="M328" i="8"/>
  <c r="L328" i="8"/>
  <c r="K328" i="8"/>
  <c r="J328" i="8"/>
  <c r="I328" i="8"/>
  <c r="H328" i="8"/>
  <c r="G328" i="8"/>
  <c r="F328" i="8"/>
  <c r="E328" i="8"/>
  <c r="D328" i="8"/>
  <c r="C328" i="8"/>
  <c r="B328" i="8"/>
  <c r="A328" i="8"/>
  <c r="CK327" i="8"/>
  <c r="CL327" i="8" s="1"/>
  <c r="CJ327" i="8"/>
  <c r="CI327" i="8"/>
  <c r="CH327" i="8"/>
  <c r="CG327" i="8"/>
  <c r="CE327" i="8"/>
  <c r="CF327" i="8" s="1"/>
  <c r="CD327" i="8"/>
  <c r="BF327" i="8"/>
  <c r="P327" i="8"/>
  <c r="O327" i="8"/>
  <c r="N327" i="8"/>
  <c r="M327" i="8"/>
  <c r="L327" i="8"/>
  <c r="K327" i="8"/>
  <c r="J327" i="8"/>
  <c r="I327" i="8"/>
  <c r="H327" i="8"/>
  <c r="G327" i="8"/>
  <c r="F327" i="8"/>
  <c r="E327" i="8"/>
  <c r="D327" i="8"/>
  <c r="C327" i="8"/>
  <c r="B327" i="8"/>
  <c r="A327" i="8"/>
  <c r="CK326" i="8"/>
  <c r="CL326" i="8" s="1"/>
  <c r="CJ326" i="8"/>
  <c r="CI326" i="8"/>
  <c r="CH326" i="8"/>
  <c r="CG326" i="8"/>
  <c r="CF326" i="8"/>
  <c r="CE326" i="8"/>
  <c r="CD326" i="8"/>
  <c r="BF326" i="8"/>
  <c r="P326" i="8"/>
  <c r="O326" i="8"/>
  <c r="N326" i="8"/>
  <c r="M326" i="8"/>
  <c r="L326" i="8"/>
  <c r="K326" i="8"/>
  <c r="J326" i="8"/>
  <c r="I326" i="8"/>
  <c r="H326" i="8"/>
  <c r="G326" i="8"/>
  <c r="F326" i="8"/>
  <c r="E326" i="8"/>
  <c r="D326" i="8"/>
  <c r="C326" i="8"/>
  <c r="B326" i="8"/>
  <c r="A326" i="8"/>
  <c r="CK325" i="8"/>
  <c r="CL325" i="8" s="1"/>
  <c r="CJ325" i="8"/>
  <c r="CH325" i="8"/>
  <c r="CI325" i="8" s="1"/>
  <c r="CG325" i="8"/>
  <c r="CE325" i="8"/>
  <c r="CF325" i="8" s="1"/>
  <c r="CD325" i="8"/>
  <c r="BF325" i="8"/>
  <c r="P325" i="8"/>
  <c r="O325" i="8"/>
  <c r="N325" i="8"/>
  <c r="M325" i="8"/>
  <c r="L325" i="8"/>
  <c r="K325" i="8"/>
  <c r="J325" i="8"/>
  <c r="I325" i="8"/>
  <c r="H325" i="8"/>
  <c r="G325" i="8"/>
  <c r="F325" i="8"/>
  <c r="E325" i="8"/>
  <c r="D325" i="8"/>
  <c r="C325" i="8"/>
  <c r="B325" i="8"/>
  <c r="A325" i="8"/>
  <c r="CK324" i="8"/>
  <c r="CL324" i="8" s="1"/>
  <c r="CJ324" i="8"/>
  <c r="CI324" i="8"/>
  <c r="CH324" i="8"/>
  <c r="CG324" i="8"/>
  <c r="CE324" i="8"/>
  <c r="CF324" i="8" s="1"/>
  <c r="CD324" i="8"/>
  <c r="BF324" i="8"/>
  <c r="P324" i="8"/>
  <c r="O324" i="8"/>
  <c r="N324" i="8"/>
  <c r="M324" i="8"/>
  <c r="L324" i="8"/>
  <c r="K324" i="8"/>
  <c r="J324" i="8"/>
  <c r="I324" i="8"/>
  <c r="H324" i="8"/>
  <c r="G324" i="8"/>
  <c r="F324" i="8"/>
  <c r="E324" i="8"/>
  <c r="D324" i="8"/>
  <c r="C324" i="8"/>
  <c r="B324" i="8"/>
  <c r="A324" i="8"/>
  <c r="CL323" i="8"/>
  <c r="CK323" i="8"/>
  <c r="CJ323" i="8"/>
  <c r="CH323" i="8"/>
  <c r="CG323" i="8"/>
  <c r="CI323" i="8" s="1"/>
  <c r="CE323" i="8"/>
  <c r="CF323" i="8" s="1"/>
  <c r="CD323" i="8"/>
  <c r="BF323" i="8"/>
  <c r="P323" i="8"/>
  <c r="O323" i="8"/>
  <c r="N323" i="8"/>
  <c r="M323" i="8"/>
  <c r="L323" i="8"/>
  <c r="K323" i="8"/>
  <c r="J323" i="8"/>
  <c r="I323" i="8"/>
  <c r="H323" i="8"/>
  <c r="G323" i="8"/>
  <c r="F323" i="8"/>
  <c r="E323" i="8"/>
  <c r="D323" i="8"/>
  <c r="C323" i="8"/>
  <c r="B323" i="8"/>
  <c r="A323" i="8"/>
  <c r="CK322" i="8"/>
  <c r="CL322" i="8" s="1"/>
  <c r="CJ322" i="8"/>
  <c r="CI322" i="8"/>
  <c r="CH322" i="8"/>
  <c r="CG322" i="8"/>
  <c r="CE322" i="8"/>
  <c r="CF322" i="8" s="1"/>
  <c r="CD322" i="8"/>
  <c r="BF322" i="8"/>
  <c r="P322" i="8"/>
  <c r="O322" i="8"/>
  <c r="N322" i="8"/>
  <c r="M322" i="8"/>
  <c r="L322" i="8"/>
  <c r="K322" i="8"/>
  <c r="J322" i="8"/>
  <c r="I322" i="8"/>
  <c r="H322" i="8"/>
  <c r="G322" i="8"/>
  <c r="F322" i="8"/>
  <c r="E322" i="8"/>
  <c r="D322" i="8"/>
  <c r="C322" i="8"/>
  <c r="B322" i="8"/>
  <c r="A322" i="8"/>
  <c r="CK321" i="8"/>
  <c r="CL321" i="8" s="1"/>
  <c r="CJ321" i="8"/>
  <c r="CI321" i="8"/>
  <c r="CH321" i="8"/>
  <c r="CG321" i="8"/>
  <c r="CE321" i="8"/>
  <c r="CF321" i="8" s="1"/>
  <c r="CD321" i="8"/>
  <c r="BF321" i="8"/>
  <c r="P321" i="8"/>
  <c r="O321" i="8"/>
  <c r="N321" i="8"/>
  <c r="M321" i="8"/>
  <c r="L321" i="8"/>
  <c r="K321" i="8"/>
  <c r="J321" i="8"/>
  <c r="I321" i="8"/>
  <c r="H321" i="8"/>
  <c r="G321" i="8"/>
  <c r="F321" i="8"/>
  <c r="E321" i="8"/>
  <c r="D321" i="8"/>
  <c r="C321" i="8"/>
  <c r="B321" i="8"/>
  <c r="A321" i="8"/>
  <c r="CK320" i="8"/>
  <c r="CL320" i="8" s="1"/>
  <c r="CJ320" i="8"/>
  <c r="CI320" i="8"/>
  <c r="CH320" i="8"/>
  <c r="CG320" i="8"/>
  <c r="CF320" i="8"/>
  <c r="CE320" i="8"/>
  <c r="CD320" i="8"/>
  <c r="BF320" i="8"/>
  <c r="P320" i="8"/>
  <c r="O320" i="8"/>
  <c r="N320" i="8"/>
  <c r="M320" i="8"/>
  <c r="L320" i="8"/>
  <c r="K320" i="8"/>
  <c r="J320" i="8"/>
  <c r="I320" i="8"/>
  <c r="H320" i="8"/>
  <c r="G320" i="8"/>
  <c r="F320" i="8"/>
  <c r="E320" i="8"/>
  <c r="D320" i="8"/>
  <c r="C320" i="8"/>
  <c r="B320" i="8"/>
  <c r="A320" i="8"/>
  <c r="CK319" i="8"/>
  <c r="CL319" i="8" s="1"/>
  <c r="CJ319" i="8"/>
  <c r="CH319" i="8"/>
  <c r="CI319" i="8" s="1"/>
  <c r="CG319" i="8"/>
  <c r="CE319" i="8"/>
  <c r="CF319" i="8" s="1"/>
  <c r="CD319" i="8"/>
  <c r="BF319" i="8"/>
  <c r="P319" i="8"/>
  <c r="O319" i="8"/>
  <c r="N319" i="8"/>
  <c r="M319" i="8"/>
  <c r="L319" i="8"/>
  <c r="K319" i="8"/>
  <c r="J319" i="8"/>
  <c r="I319" i="8"/>
  <c r="H319" i="8"/>
  <c r="G319" i="8"/>
  <c r="F319" i="8"/>
  <c r="E319" i="8"/>
  <c r="D319" i="8"/>
  <c r="C319" i="8"/>
  <c r="B319" i="8"/>
  <c r="A319" i="8"/>
  <c r="CK318" i="8"/>
  <c r="CL318" i="8" s="1"/>
  <c r="CJ318" i="8"/>
  <c r="CI318" i="8"/>
  <c r="CH318" i="8"/>
  <c r="CG318" i="8"/>
  <c r="CE318" i="8"/>
  <c r="CF318" i="8" s="1"/>
  <c r="CD318" i="8"/>
  <c r="BF318" i="8"/>
  <c r="P318" i="8"/>
  <c r="O318" i="8"/>
  <c r="N318" i="8"/>
  <c r="M318" i="8"/>
  <c r="L318" i="8"/>
  <c r="K318" i="8"/>
  <c r="J318" i="8"/>
  <c r="I318" i="8"/>
  <c r="H318" i="8"/>
  <c r="G318" i="8"/>
  <c r="F318" i="8"/>
  <c r="E318" i="8"/>
  <c r="D318" i="8"/>
  <c r="C318" i="8"/>
  <c r="B318" i="8"/>
  <c r="A318" i="8"/>
  <c r="CL317" i="8"/>
  <c r="CK317" i="8"/>
  <c r="CJ317" i="8"/>
  <c r="CH317" i="8"/>
  <c r="CG317" i="8"/>
  <c r="CI317" i="8" s="1"/>
  <c r="CE317" i="8"/>
  <c r="CF317" i="8" s="1"/>
  <c r="CD317" i="8"/>
  <c r="BF317" i="8"/>
  <c r="P317" i="8"/>
  <c r="O317" i="8"/>
  <c r="N317" i="8"/>
  <c r="M317" i="8"/>
  <c r="L317" i="8"/>
  <c r="K317" i="8"/>
  <c r="J317" i="8"/>
  <c r="I317" i="8"/>
  <c r="H317" i="8"/>
  <c r="G317" i="8"/>
  <c r="F317" i="8"/>
  <c r="E317" i="8"/>
  <c r="D317" i="8"/>
  <c r="C317" i="8"/>
  <c r="B317" i="8"/>
  <c r="A317" i="8"/>
  <c r="CK316" i="8"/>
  <c r="CL316" i="8" s="1"/>
  <c r="CJ316" i="8"/>
  <c r="CI316" i="8"/>
  <c r="CH316" i="8"/>
  <c r="CG316" i="8"/>
  <c r="CE316" i="8"/>
  <c r="CF316" i="8" s="1"/>
  <c r="CD316" i="8"/>
  <c r="BF316" i="8"/>
  <c r="P316" i="8"/>
  <c r="O316" i="8"/>
  <c r="N316" i="8"/>
  <c r="M316" i="8"/>
  <c r="L316" i="8"/>
  <c r="K316" i="8"/>
  <c r="J316" i="8"/>
  <c r="I316" i="8"/>
  <c r="H316" i="8"/>
  <c r="G316" i="8"/>
  <c r="F316" i="8"/>
  <c r="E316" i="8"/>
  <c r="D316" i="8"/>
  <c r="C316" i="8"/>
  <c r="B316" i="8"/>
  <c r="A316" i="8"/>
  <c r="CK315" i="8"/>
  <c r="CL315" i="8" s="1"/>
  <c r="CJ315" i="8"/>
  <c r="CI315" i="8"/>
  <c r="CH315" i="8"/>
  <c r="CG315" i="8"/>
  <c r="CE315" i="8"/>
  <c r="CF315" i="8" s="1"/>
  <c r="CD315" i="8"/>
  <c r="BF315" i="8"/>
  <c r="P315" i="8"/>
  <c r="O315" i="8"/>
  <c r="N315" i="8"/>
  <c r="M315" i="8"/>
  <c r="L315" i="8"/>
  <c r="K315" i="8"/>
  <c r="J315" i="8"/>
  <c r="I315" i="8"/>
  <c r="H315" i="8"/>
  <c r="G315" i="8"/>
  <c r="F315" i="8"/>
  <c r="E315" i="8"/>
  <c r="D315" i="8"/>
  <c r="C315" i="8"/>
  <c r="B315" i="8"/>
  <c r="A315" i="8"/>
  <c r="CK314" i="8"/>
  <c r="CL314" i="8" s="1"/>
  <c r="CJ314" i="8"/>
  <c r="CI314" i="8"/>
  <c r="CH314" i="8"/>
  <c r="CG314" i="8"/>
  <c r="CF314" i="8"/>
  <c r="CE314" i="8"/>
  <c r="CD314" i="8"/>
  <c r="BF314" i="8"/>
  <c r="P314" i="8"/>
  <c r="O314" i="8"/>
  <c r="N314" i="8"/>
  <c r="M314" i="8"/>
  <c r="L314" i="8"/>
  <c r="K314" i="8"/>
  <c r="J314" i="8"/>
  <c r="I314" i="8"/>
  <c r="H314" i="8"/>
  <c r="G314" i="8"/>
  <c r="F314" i="8"/>
  <c r="E314" i="8"/>
  <c r="D314" i="8"/>
  <c r="C314" i="8"/>
  <c r="B314" i="8"/>
  <c r="A314" i="8"/>
  <c r="CK313" i="8"/>
  <c r="CL313" i="8" s="1"/>
  <c r="CJ313" i="8"/>
  <c r="CH313" i="8"/>
  <c r="CI313" i="8" s="1"/>
  <c r="CG313" i="8"/>
  <c r="CE313" i="8"/>
  <c r="CF313" i="8" s="1"/>
  <c r="CD313" i="8"/>
  <c r="BF313" i="8"/>
  <c r="P313" i="8"/>
  <c r="O313" i="8"/>
  <c r="N313" i="8"/>
  <c r="M313" i="8"/>
  <c r="L313" i="8"/>
  <c r="K313" i="8"/>
  <c r="J313" i="8"/>
  <c r="I313" i="8"/>
  <c r="H313" i="8"/>
  <c r="G313" i="8"/>
  <c r="F313" i="8"/>
  <c r="E313" i="8"/>
  <c r="D313" i="8"/>
  <c r="C313" i="8"/>
  <c r="B313" i="8"/>
  <c r="A313" i="8"/>
  <c r="CK312" i="8"/>
  <c r="CL312" i="8" s="1"/>
  <c r="CJ312" i="8"/>
  <c r="CI312" i="8"/>
  <c r="CH312" i="8"/>
  <c r="CG312" i="8"/>
  <c r="CE312" i="8"/>
  <c r="CF312" i="8" s="1"/>
  <c r="CD312" i="8"/>
  <c r="BF312" i="8"/>
  <c r="P312" i="8"/>
  <c r="O312" i="8"/>
  <c r="N312" i="8"/>
  <c r="M312" i="8"/>
  <c r="L312" i="8"/>
  <c r="K312" i="8"/>
  <c r="J312" i="8"/>
  <c r="I312" i="8"/>
  <c r="H312" i="8"/>
  <c r="G312" i="8"/>
  <c r="F312" i="8"/>
  <c r="E312" i="8"/>
  <c r="D312" i="8"/>
  <c r="C312" i="8"/>
  <c r="B312" i="8"/>
  <c r="A312" i="8"/>
  <c r="CL311" i="8"/>
  <c r="CK311" i="8"/>
  <c r="CJ311" i="8"/>
  <c r="CH311" i="8"/>
  <c r="CG311" i="8"/>
  <c r="CI311" i="8" s="1"/>
  <c r="CE311" i="8"/>
  <c r="CF311" i="8" s="1"/>
  <c r="CD311" i="8"/>
  <c r="BF311" i="8"/>
  <c r="P311" i="8"/>
  <c r="O311" i="8"/>
  <c r="N311" i="8"/>
  <c r="M311" i="8"/>
  <c r="L311" i="8"/>
  <c r="K311" i="8"/>
  <c r="J311" i="8"/>
  <c r="I311" i="8"/>
  <c r="H311" i="8"/>
  <c r="G311" i="8"/>
  <c r="F311" i="8"/>
  <c r="E311" i="8"/>
  <c r="D311" i="8"/>
  <c r="C311" i="8"/>
  <c r="B311" i="8"/>
  <c r="A311" i="8"/>
  <c r="CK310" i="8"/>
  <c r="CL310" i="8" s="1"/>
  <c r="CJ310" i="8"/>
  <c r="CI310" i="8"/>
  <c r="CH310" i="8"/>
  <c r="CG310" i="8"/>
  <c r="CE310" i="8"/>
  <c r="CF310" i="8" s="1"/>
  <c r="CD310" i="8"/>
  <c r="BF310" i="8"/>
  <c r="P310" i="8"/>
  <c r="O310" i="8"/>
  <c r="N310" i="8"/>
  <c r="M310" i="8"/>
  <c r="L310" i="8"/>
  <c r="K310" i="8"/>
  <c r="J310" i="8"/>
  <c r="I310" i="8"/>
  <c r="H310" i="8"/>
  <c r="G310" i="8"/>
  <c r="F310" i="8"/>
  <c r="E310" i="8"/>
  <c r="D310" i="8"/>
  <c r="C310" i="8"/>
  <c r="B310" i="8"/>
  <c r="A310" i="8"/>
  <c r="CK309" i="8"/>
  <c r="CL309" i="8" s="1"/>
  <c r="CJ309" i="8"/>
  <c r="CI309" i="8"/>
  <c r="CH309" i="8"/>
  <c r="CG309" i="8"/>
  <c r="CE309" i="8"/>
  <c r="CF309" i="8" s="1"/>
  <c r="CD309" i="8"/>
  <c r="BF309" i="8"/>
  <c r="P309" i="8"/>
  <c r="O309" i="8"/>
  <c r="N309" i="8"/>
  <c r="M309" i="8"/>
  <c r="L309" i="8"/>
  <c r="K309" i="8"/>
  <c r="J309" i="8"/>
  <c r="I309" i="8"/>
  <c r="H309" i="8"/>
  <c r="G309" i="8"/>
  <c r="F309" i="8"/>
  <c r="E309" i="8"/>
  <c r="D309" i="8"/>
  <c r="C309" i="8"/>
  <c r="B309" i="8"/>
  <c r="A309" i="8"/>
  <c r="CK308" i="8"/>
  <c r="CL308" i="8" s="1"/>
  <c r="CJ308" i="8"/>
  <c r="CI308" i="8"/>
  <c r="CH308" i="8"/>
  <c r="CG308" i="8"/>
  <c r="CF308" i="8"/>
  <c r="CE308" i="8"/>
  <c r="CD308" i="8"/>
  <c r="BF308" i="8"/>
  <c r="P308" i="8"/>
  <c r="O308" i="8"/>
  <c r="N308" i="8"/>
  <c r="M308" i="8"/>
  <c r="L308" i="8"/>
  <c r="K308" i="8"/>
  <c r="J308" i="8"/>
  <c r="I308" i="8"/>
  <c r="H308" i="8"/>
  <c r="G308" i="8"/>
  <c r="F308" i="8"/>
  <c r="E308" i="8"/>
  <c r="D308" i="8"/>
  <c r="C308" i="8"/>
  <c r="B308" i="8"/>
  <c r="A308" i="8"/>
  <c r="CK307" i="8"/>
  <c r="CL307" i="8" s="1"/>
  <c r="CJ307" i="8"/>
  <c r="CH307" i="8"/>
  <c r="CI307" i="8" s="1"/>
  <c r="CG307" i="8"/>
  <c r="CE307" i="8"/>
  <c r="CF307" i="8" s="1"/>
  <c r="CD307" i="8"/>
  <c r="BF307" i="8"/>
  <c r="P307" i="8"/>
  <c r="O307" i="8"/>
  <c r="N307" i="8"/>
  <c r="M307" i="8"/>
  <c r="L307" i="8"/>
  <c r="K307" i="8"/>
  <c r="J307" i="8"/>
  <c r="I307" i="8"/>
  <c r="H307" i="8"/>
  <c r="G307" i="8"/>
  <c r="F307" i="8"/>
  <c r="E307" i="8"/>
  <c r="D307" i="8"/>
  <c r="C307" i="8"/>
  <c r="B307" i="8"/>
  <c r="A307" i="8"/>
  <c r="CK306" i="8"/>
  <c r="CL306" i="8" s="1"/>
  <c r="CJ306" i="8"/>
  <c r="CI306" i="8"/>
  <c r="CH306" i="8"/>
  <c r="CG306" i="8"/>
  <c r="CE306" i="8"/>
  <c r="CF306" i="8" s="1"/>
  <c r="CD306" i="8"/>
  <c r="BF306" i="8"/>
  <c r="P306" i="8"/>
  <c r="O306" i="8"/>
  <c r="N306" i="8"/>
  <c r="M306" i="8"/>
  <c r="L306" i="8"/>
  <c r="K306" i="8"/>
  <c r="J306" i="8"/>
  <c r="I306" i="8"/>
  <c r="H306" i="8"/>
  <c r="G306" i="8"/>
  <c r="F306" i="8"/>
  <c r="E306" i="8"/>
  <c r="D306" i="8"/>
  <c r="C306" i="8"/>
  <c r="B306" i="8"/>
  <c r="A306" i="8"/>
  <c r="CL305" i="8"/>
  <c r="CK305" i="8"/>
  <c r="CJ305" i="8"/>
  <c r="CH305" i="8"/>
  <c r="CG305" i="8"/>
  <c r="CI305" i="8" s="1"/>
  <c r="CE305" i="8"/>
  <c r="CF305" i="8" s="1"/>
  <c r="CD305" i="8"/>
  <c r="BF305" i="8"/>
  <c r="P305" i="8"/>
  <c r="O305" i="8"/>
  <c r="N305" i="8"/>
  <c r="M305" i="8"/>
  <c r="L305" i="8"/>
  <c r="K305" i="8"/>
  <c r="J305" i="8"/>
  <c r="I305" i="8"/>
  <c r="H305" i="8"/>
  <c r="G305" i="8"/>
  <c r="F305" i="8"/>
  <c r="E305" i="8"/>
  <c r="D305" i="8"/>
  <c r="C305" i="8"/>
  <c r="B305" i="8"/>
  <c r="A305" i="8"/>
  <c r="CK304" i="8"/>
  <c r="CL304" i="8" s="1"/>
  <c r="CJ304" i="8"/>
  <c r="CI304" i="8"/>
  <c r="CH304" i="8"/>
  <c r="CG304" i="8"/>
  <c r="CE304" i="8"/>
  <c r="CF304" i="8" s="1"/>
  <c r="CD304" i="8"/>
  <c r="BF304" i="8"/>
  <c r="P304" i="8"/>
  <c r="O304" i="8"/>
  <c r="N304" i="8"/>
  <c r="M304" i="8"/>
  <c r="L304" i="8"/>
  <c r="K304" i="8"/>
  <c r="J304" i="8"/>
  <c r="I304" i="8"/>
  <c r="H304" i="8"/>
  <c r="G304" i="8"/>
  <c r="F304" i="8"/>
  <c r="E304" i="8"/>
  <c r="D304" i="8"/>
  <c r="C304" i="8"/>
  <c r="B304" i="8"/>
  <c r="A304" i="8"/>
  <c r="CK303" i="8"/>
  <c r="CL303" i="8" s="1"/>
  <c r="CJ303" i="8"/>
  <c r="CI303" i="8"/>
  <c r="CH303" i="8"/>
  <c r="CG303" i="8"/>
  <c r="CE303" i="8"/>
  <c r="CF303" i="8" s="1"/>
  <c r="CD303" i="8"/>
  <c r="BF303" i="8"/>
  <c r="P303" i="8"/>
  <c r="O303" i="8"/>
  <c r="N303" i="8"/>
  <c r="M303" i="8"/>
  <c r="L303" i="8"/>
  <c r="K303" i="8"/>
  <c r="J303" i="8"/>
  <c r="I303" i="8"/>
  <c r="H303" i="8"/>
  <c r="G303" i="8"/>
  <c r="F303" i="8"/>
  <c r="E303" i="8"/>
  <c r="D303" i="8"/>
  <c r="C303" i="8"/>
  <c r="B303" i="8"/>
  <c r="A303" i="8"/>
  <c r="CK302" i="8"/>
  <c r="CL302" i="8" s="1"/>
  <c r="CJ302" i="8"/>
  <c r="CI302" i="8"/>
  <c r="CH302" i="8"/>
  <c r="CG302" i="8"/>
  <c r="CF302" i="8"/>
  <c r="CE302" i="8"/>
  <c r="CD302" i="8"/>
  <c r="BF302" i="8"/>
  <c r="P302" i="8"/>
  <c r="O302" i="8"/>
  <c r="N302" i="8"/>
  <c r="M302" i="8"/>
  <c r="L302" i="8"/>
  <c r="K302" i="8"/>
  <c r="J302" i="8"/>
  <c r="I302" i="8"/>
  <c r="H302" i="8"/>
  <c r="G302" i="8"/>
  <c r="F302" i="8"/>
  <c r="E302" i="8"/>
  <c r="D302" i="8"/>
  <c r="C302" i="8"/>
  <c r="B302" i="8"/>
  <c r="A302" i="8"/>
  <c r="CK301" i="8"/>
  <c r="CL301" i="8" s="1"/>
  <c r="CJ301" i="8"/>
  <c r="CH301" i="8"/>
  <c r="CI301" i="8" s="1"/>
  <c r="CG301" i="8"/>
  <c r="CE301" i="8"/>
  <c r="CF301" i="8" s="1"/>
  <c r="CD301" i="8"/>
  <c r="BF301" i="8"/>
  <c r="P301" i="8"/>
  <c r="O301" i="8"/>
  <c r="N301" i="8"/>
  <c r="M301" i="8"/>
  <c r="L301" i="8"/>
  <c r="K301" i="8"/>
  <c r="J301" i="8"/>
  <c r="I301" i="8"/>
  <c r="H301" i="8"/>
  <c r="G301" i="8"/>
  <c r="F301" i="8"/>
  <c r="E301" i="8"/>
  <c r="D301" i="8"/>
  <c r="C301" i="8"/>
  <c r="B301" i="8"/>
  <c r="A301" i="8"/>
  <c r="CK300" i="8"/>
  <c r="CL300" i="8" s="1"/>
  <c r="CJ300" i="8"/>
  <c r="CI300" i="8"/>
  <c r="CH300" i="8"/>
  <c r="CG300" i="8"/>
  <c r="CE300" i="8"/>
  <c r="CF300" i="8" s="1"/>
  <c r="CD300" i="8"/>
  <c r="BF300" i="8"/>
  <c r="P300" i="8"/>
  <c r="O300" i="8"/>
  <c r="N300" i="8"/>
  <c r="M300" i="8"/>
  <c r="L300" i="8"/>
  <c r="K300" i="8"/>
  <c r="J300" i="8"/>
  <c r="I300" i="8"/>
  <c r="H300" i="8"/>
  <c r="G300" i="8"/>
  <c r="F300" i="8"/>
  <c r="E300" i="8"/>
  <c r="D300" i="8"/>
  <c r="C300" i="8"/>
  <c r="B300" i="8"/>
  <c r="A300" i="8"/>
  <c r="CL299" i="8"/>
  <c r="CK299" i="8"/>
  <c r="CJ299" i="8"/>
  <c r="CH299" i="8"/>
  <c r="CG299" i="8"/>
  <c r="CI299" i="8" s="1"/>
  <c r="CE299" i="8"/>
  <c r="CF299" i="8" s="1"/>
  <c r="CD299" i="8"/>
  <c r="BF299" i="8"/>
  <c r="P299" i="8"/>
  <c r="O299" i="8"/>
  <c r="N299" i="8"/>
  <c r="M299" i="8"/>
  <c r="L299" i="8"/>
  <c r="K299" i="8"/>
  <c r="J299" i="8"/>
  <c r="I299" i="8"/>
  <c r="H299" i="8"/>
  <c r="G299" i="8"/>
  <c r="F299" i="8"/>
  <c r="E299" i="8"/>
  <c r="D299" i="8"/>
  <c r="C299" i="8"/>
  <c r="B299" i="8"/>
  <c r="A299" i="8"/>
  <c r="CK298" i="8"/>
  <c r="CL298" i="8" s="1"/>
  <c r="CJ298" i="8"/>
  <c r="CI298" i="8"/>
  <c r="CH298" i="8"/>
  <c r="CG298" i="8"/>
  <c r="CE298" i="8"/>
  <c r="CF298" i="8" s="1"/>
  <c r="CD298" i="8"/>
  <c r="BF298" i="8"/>
  <c r="P298" i="8"/>
  <c r="O298" i="8"/>
  <c r="N298" i="8"/>
  <c r="M298" i="8"/>
  <c r="L298" i="8"/>
  <c r="K298" i="8"/>
  <c r="J298" i="8"/>
  <c r="I298" i="8"/>
  <c r="H298" i="8"/>
  <c r="G298" i="8"/>
  <c r="F298" i="8"/>
  <c r="E298" i="8"/>
  <c r="D298" i="8"/>
  <c r="C298" i="8"/>
  <c r="B298" i="8"/>
  <c r="A298" i="8"/>
  <c r="CK297" i="8"/>
  <c r="CL297" i="8" s="1"/>
  <c r="CJ297" i="8"/>
  <c r="CI297" i="8"/>
  <c r="CH297" i="8"/>
  <c r="CG297" i="8"/>
  <c r="CE297" i="8"/>
  <c r="CF297" i="8" s="1"/>
  <c r="CD297" i="8"/>
  <c r="BF297" i="8"/>
  <c r="P297" i="8"/>
  <c r="O297" i="8"/>
  <c r="N297" i="8"/>
  <c r="M297" i="8"/>
  <c r="L297" i="8"/>
  <c r="K297" i="8"/>
  <c r="J297" i="8"/>
  <c r="I297" i="8"/>
  <c r="H297" i="8"/>
  <c r="G297" i="8"/>
  <c r="F297" i="8"/>
  <c r="E297" i="8"/>
  <c r="D297" i="8"/>
  <c r="C297" i="8"/>
  <c r="B297" i="8"/>
  <c r="A297" i="8"/>
  <c r="CK296" i="8"/>
  <c r="CL296" i="8" s="1"/>
  <c r="CJ296" i="8"/>
  <c r="CI296" i="8"/>
  <c r="CH296" i="8"/>
  <c r="CG296" i="8"/>
  <c r="CF296" i="8"/>
  <c r="CE296" i="8"/>
  <c r="CD296" i="8"/>
  <c r="BF296" i="8"/>
  <c r="P296" i="8"/>
  <c r="O296" i="8"/>
  <c r="N296" i="8"/>
  <c r="M296" i="8"/>
  <c r="L296" i="8"/>
  <c r="K296" i="8"/>
  <c r="J296" i="8"/>
  <c r="I296" i="8"/>
  <c r="H296" i="8"/>
  <c r="G296" i="8"/>
  <c r="F296" i="8"/>
  <c r="E296" i="8"/>
  <c r="D296" i="8"/>
  <c r="C296" i="8"/>
  <c r="B296" i="8"/>
  <c r="A296" i="8"/>
  <c r="CK295" i="8"/>
  <c r="CL295" i="8" s="1"/>
  <c r="CJ295" i="8"/>
  <c r="CH295" i="8"/>
  <c r="CI295" i="8" s="1"/>
  <c r="CG295" i="8"/>
  <c r="CE295" i="8"/>
  <c r="CF295" i="8" s="1"/>
  <c r="CD295" i="8"/>
  <c r="BF295" i="8"/>
  <c r="P295" i="8"/>
  <c r="O295" i="8"/>
  <c r="N295" i="8"/>
  <c r="M295" i="8"/>
  <c r="L295" i="8"/>
  <c r="K295" i="8"/>
  <c r="J295" i="8"/>
  <c r="I295" i="8"/>
  <c r="H295" i="8"/>
  <c r="G295" i="8"/>
  <c r="F295" i="8"/>
  <c r="E295" i="8"/>
  <c r="D295" i="8"/>
  <c r="C295" i="8"/>
  <c r="B295" i="8"/>
  <c r="A295" i="8"/>
  <c r="CK294" i="8"/>
  <c r="CL294" i="8" s="1"/>
  <c r="CJ294" i="8"/>
  <c r="CI294" i="8"/>
  <c r="CH294" i="8"/>
  <c r="CG294" i="8"/>
  <c r="CE294" i="8"/>
  <c r="CF294" i="8" s="1"/>
  <c r="CD294" i="8"/>
  <c r="BF294" i="8"/>
  <c r="P294" i="8"/>
  <c r="O294" i="8"/>
  <c r="N294" i="8"/>
  <c r="M294" i="8"/>
  <c r="L294" i="8"/>
  <c r="K294" i="8"/>
  <c r="J294" i="8"/>
  <c r="I294" i="8"/>
  <c r="H294" i="8"/>
  <c r="G294" i="8"/>
  <c r="F294" i="8"/>
  <c r="E294" i="8"/>
  <c r="D294" i="8"/>
  <c r="C294" i="8"/>
  <c r="B294" i="8"/>
  <c r="A294" i="8"/>
  <c r="CL293" i="8"/>
  <c r="CK293" i="8"/>
  <c r="CJ293" i="8"/>
  <c r="CH293" i="8"/>
  <c r="CG293" i="8"/>
  <c r="CI293" i="8" s="1"/>
  <c r="CE293" i="8"/>
  <c r="CF293" i="8" s="1"/>
  <c r="CD293" i="8"/>
  <c r="BF293" i="8"/>
  <c r="P293" i="8"/>
  <c r="O293" i="8"/>
  <c r="N293" i="8"/>
  <c r="M293" i="8"/>
  <c r="L293" i="8"/>
  <c r="K293" i="8"/>
  <c r="J293" i="8"/>
  <c r="I293" i="8"/>
  <c r="H293" i="8"/>
  <c r="G293" i="8"/>
  <c r="F293" i="8"/>
  <c r="E293" i="8"/>
  <c r="D293" i="8"/>
  <c r="C293" i="8"/>
  <c r="B293" i="8"/>
  <c r="A293" i="8"/>
  <c r="CK292" i="8"/>
  <c r="CL292" i="8" s="1"/>
  <c r="CJ292" i="8"/>
  <c r="CI292" i="8"/>
  <c r="CH292" i="8"/>
  <c r="CG292" i="8"/>
  <c r="CE292" i="8"/>
  <c r="CF292" i="8" s="1"/>
  <c r="CD292" i="8"/>
  <c r="BF292" i="8"/>
  <c r="P292" i="8"/>
  <c r="O292" i="8"/>
  <c r="N292" i="8"/>
  <c r="M292" i="8"/>
  <c r="L292" i="8"/>
  <c r="K292" i="8"/>
  <c r="J292" i="8"/>
  <c r="I292" i="8"/>
  <c r="H292" i="8"/>
  <c r="G292" i="8"/>
  <c r="F292" i="8"/>
  <c r="E292" i="8"/>
  <c r="D292" i="8"/>
  <c r="C292" i="8"/>
  <c r="B292" i="8"/>
  <c r="A292" i="8"/>
  <c r="CK291" i="8"/>
  <c r="CL291" i="8" s="1"/>
  <c r="CJ291" i="8"/>
  <c r="CI291" i="8"/>
  <c r="CH291" i="8"/>
  <c r="CG291" i="8"/>
  <c r="CE291" i="8"/>
  <c r="CF291" i="8" s="1"/>
  <c r="CD291" i="8"/>
  <c r="BF291" i="8"/>
  <c r="P291" i="8"/>
  <c r="O291" i="8"/>
  <c r="N291" i="8"/>
  <c r="M291" i="8"/>
  <c r="L291" i="8"/>
  <c r="K291" i="8"/>
  <c r="J291" i="8"/>
  <c r="I291" i="8"/>
  <c r="H291" i="8"/>
  <c r="G291" i="8"/>
  <c r="F291" i="8"/>
  <c r="E291" i="8"/>
  <c r="D291" i="8"/>
  <c r="C291" i="8"/>
  <c r="B291" i="8"/>
  <c r="A291" i="8"/>
  <c r="CK290" i="8"/>
  <c r="CL290" i="8" s="1"/>
  <c r="CJ290" i="8"/>
  <c r="CI290" i="8"/>
  <c r="CH290" i="8"/>
  <c r="CG290" i="8"/>
  <c r="CE290" i="8"/>
  <c r="CF290" i="8" s="1"/>
  <c r="CD290" i="8"/>
  <c r="BF290" i="8"/>
  <c r="P290" i="8"/>
  <c r="O290" i="8"/>
  <c r="N290" i="8"/>
  <c r="M290" i="8"/>
  <c r="L290" i="8"/>
  <c r="K290" i="8"/>
  <c r="J290" i="8"/>
  <c r="I290" i="8"/>
  <c r="H290" i="8"/>
  <c r="G290" i="8"/>
  <c r="F290" i="8"/>
  <c r="E290" i="8"/>
  <c r="D290" i="8"/>
  <c r="C290" i="8"/>
  <c r="B290" i="8"/>
  <c r="A290" i="8"/>
  <c r="CK289" i="8"/>
  <c r="CL289" i="8" s="1"/>
  <c r="CJ289" i="8"/>
  <c r="CH289" i="8"/>
  <c r="CI289" i="8" s="1"/>
  <c r="CG289" i="8"/>
  <c r="CE289" i="8"/>
  <c r="CF289" i="8" s="1"/>
  <c r="CD289" i="8"/>
  <c r="BF289" i="8"/>
  <c r="P289" i="8"/>
  <c r="O289" i="8"/>
  <c r="N289" i="8"/>
  <c r="M289" i="8"/>
  <c r="L289" i="8"/>
  <c r="K289" i="8"/>
  <c r="J289" i="8"/>
  <c r="I289" i="8"/>
  <c r="H289" i="8"/>
  <c r="G289" i="8"/>
  <c r="F289" i="8"/>
  <c r="E289" i="8"/>
  <c r="D289" i="8"/>
  <c r="C289" i="8"/>
  <c r="B289" i="8"/>
  <c r="A289" i="8"/>
  <c r="CK288" i="8"/>
  <c r="CL288" i="8" s="1"/>
  <c r="CJ288" i="8"/>
  <c r="CI288" i="8"/>
  <c r="CH288" i="8"/>
  <c r="CG288" i="8"/>
  <c r="CE288" i="8"/>
  <c r="CF288" i="8" s="1"/>
  <c r="CD288" i="8"/>
  <c r="BF288" i="8"/>
  <c r="P288" i="8"/>
  <c r="O288" i="8"/>
  <c r="N288" i="8"/>
  <c r="M288" i="8"/>
  <c r="L288" i="8"/>
  <c r="K288" i="8"/>
  <c r="J288" i="8"/>
  <c r="I288" i="8"/>
  <c r="H288" i="8"/>
  <c r="G288" i="8"/>
  <c r="F288" i="8"/>
  <c r="E288" i="8"/>
  <c r="D288" i="8"/>
  <c r="C288" i="8"/>
  <c r="B288" i="8"/>
  <c r="A288" i="8"/>
  <c r="CK287" i="8"/>
  <c r="CL287" i="8" s="1"/>
  <c r="CJ287" i="8"/>
  <c r="CH287" i="8"/>
  <c r="CG287" i="8"/>
  <c r="CI287" i="8" s="1"/>
  <c r="CE287" i="8"/>
  <c r="CF287" i="8" s="1"/>
  <c r="CD287" i="8"/>
  <c r="BF287" i="8"/>
  <c r="P287" i="8"/>
  <c r="O287" i="8"/>
  <c r="N287" i="8"/>
  <c r="M287" i="8"/>
  <c r="L287" i="8"/>
  <c r="K287" i="8"/>
  <c r="J287" i="8"/>
  <c r="I287" i="8"/>
  <c r="H287" i="8"/>
  <c r="G287" i="8"/>
  <c r="F287" i="8"/>
  <c r="E287" i="8"/>
  <c r="D287" i="8"/>
  <c r="C287" i="8"/>
  <c r="B287" i="8"/>
  <c r="A287" i="8"/>
  <c r="CK286" i="8"/>
  <c r="CL286" i="8" s="1"/>
  <c r="CJ286" i="8"/>
  <c r="CI286" i="8"/>
  <c r="CH286" i="8"/>
  <c r="CG286" i="8"/>
  <c r="CE286" i="8"/>
  <c r="CF286" i="8" s="1"/>
  <c r="CD286" i="8"/>
  <c r="BF286" i="8"/>
  <c r="P286" i="8"/>
  <c r="O286" i="8"/>
  <c r="N286" i="8"/>
  <c r="M286" i="8"/>
  <c r="L286" i="8"/>
  <c r="K286" i="8"/>
  <c r="J286" i="8"/>
  <c r="I286" i="8"/>
  <c r="H286" i="8"/>
  <c r="G286" i="8"/>
  <c r="F286" i="8"/>
  <c r="E286" i="8"/>
  <c r="D286" i="8"/>
  <c r="C286" i="8"/>
  <c r="B286" i="8"/>
  <c r="A286" i="8"/>
  <c r="CK285" i="8"/>
  <c r="CL285" i="8" s="1"/>
  <c r="CJ285" i="8"/>
  <c r="CI285" i="8"/>
  <c r="CH285" i="8"/>
  <c r="CG285" i="8"/>
  <c r="CE285" i="8"/>
  <c r="CF285" i="8" s="1"/>
  <c r="CD285" i="8"/>
  <c r="BF285" i="8"/>
  <c r="P285" i="8"/>
  <c r="O285" i="8"/>
  <c r="N285" i="8"/>
  <c r="M285" i="8"/>
  <c r="L285" i="8"/>
  <c r="K285" i="8"/>
  <c r="J285" i="8"/>
  <c r="I285" i="8"/>
  <c r="H285" i="8"/>
  <c r="G285" i="8"/>
  <c r="F285" i="8"/>
  <c r="E285" i="8"/>
  <c r="D285" i="8"/>
  <c r="C285" i="8"/>
  <c r="B285" i="8"/>
  <c r="A285" i="8"/>
  <c r="CK284" i="8"/>
  <c r="CL284" i="8" s="1"/>
  <c r="CJ284" i="8"/>
  <c r="CI284" i="8"/>
  <c r="CH284" i="8"/>
  <c r="CG284" i="8"/>
  <c r="CE284" i="8"/>
  <c r="CF284" i="8" s="1"/>
  <c r="CD284" i="8"/>
  <c r="BF284" i="8"/>
  <c r="P284" i="8"/>
  <c r="O284" i="8"/>
  <c r="N284" i="8"/>
  <c r="M284" i="8"/>
  <c r="L284" i="8"/>
  <c r="K284" i="8"/>
  <c r="J284" i="8"/>
  <c r="I284" i="8"/>
  <c r="H284" i="8"/>
  <c r="G284" i="8"/>
  <c r="F284" i="8"/>
  <c r="E284" i="8"/>
  <c r="D284" i="8"/>
  <c r="C284" i="8"/>
  <c r="B284" i="8"/>
  <c r="A284" i="8"/>
  <c r="CK283" i="8"/>
  <c r="CL283" i="8" s="1"/>
  <c r="CJ283" i="8"/>
  <c r="CH283" i="8"/>
  <c r="CI283" i="8" s="1"/>
  <c r="CG283" i="8"/>
  <c r="CE283" i="8"/>
  <c r="CF283" i="8" s="1"/>
  <c r="CD283" i="8"/>
  <c r="BF283" i="8"/>
  <c r="P283" i="8"/>
  <c r="O283" i="8"/>
  <c r="N283" i="8"/>
  <c r="M283" i="8"/>
  <c r="L283" i="8"/>
  <c r="K283" i="8"/>
  <c r="J283" i="8"/>
  <c r="I283" i="8"/>
  <c r="H283" i="8"/>
  <c r="G283" i="8"/>
  <c r="F283" i="8"/>
  <c r="E283" i="8"/>
  <c r="D283" i="8"/>
  <c r="C283" i="8"/>
  <c r="B283" i="8"/>
  <c r="A283" i="8"/>
  <c r="CK282" i="8"/>
  <c r="CL282" i="8" s="1"/>
  <c r="CJ282" i="8"/>
  <c r="CI282" i="8"/>
  <c r="CH282" i="8"/>
  <c r="CG282" i="8"/>
  <c r="CE282" i="8"/>
  <c r="CF282" i="8" s="1"/>
  <c r="CD282" i="8"/>
  <c r="BF282" i="8"/>
  <c r="P282" i="8"/>
  <c r="O282" i="8"/>
  <c r="N282" i="8"/>
  <c r="M282" i="8"/>
  <c r="L282" i="8"/>
  <c r="K282" i="8"/>
  <c r="J282" i="8"/>
  <c r="I282" i="8"/>
  <c r="H282" i="8"/>
  <c r="G282" i="8"/>
  <c r="F282" i="8"/>
  <c r="E282" i="8"/>
  <c r="D282" i="8"/>
  <c r="C282" i="8"/>
  <c r="B282" i="8"/>
  <c r="A282" i="8"/>
  <c r="CK281" i="8"/>
  <c r="CL281" i="8" s="1"/>
  <c r="CJ281" i="8"/>
  <c r="CH281" i="8"/>
  <c r="CG281" i="8"/>
  <c r="CI281" i="8" s="1"/>
  <c r="CE281" i="8"/>
  <c r="CF281" i="8" s="1"/>
  <c r="CD281" i="8"/>
  <c r="BF281" i="8"/>
  <c r="P281" i="8"/>
  <c r="O281" i="8"/>
  <c r="N281" i="8"/>
  <c r="M281" i="8"/>
  <c r="L281" i="8"/>
  <c r="K281" i="8"/>
  <c r="J281" i="8"/>
  <c r="I281" i="8"/>
  <c r="H281" i="8"/>
  <c r="G281" i="8"/>
  <c r="F281" i="8"/>
  <c r="E281" i="8"/>
  <c r="D281" i="8"/>
  <c r="C281" i="8"/>
  <c r="B281" i="8"/>
  <c r="A281" i="8"/>
  <c r="CK280" i="8"/>
  <c r="CL280" i="8" s="1"/>
  <c r="CJ280" i="8"/>
  <c r="CI280" i="8"/>
  <c r="CH280" i="8"/>
  <c r="CG280" i="8"/>
  <c r="CE280" i="8"/>
  <c r="CF280" i="8" s="1"/>
  <c r="CD280" i="8"/>
  <c r="BF280" i="8"/>
  <c r="P280" i="8"/>
  <c r="O280" i="8"/>
  <c r="N280" i="8"/>
  <c r="M280" i="8"/>
  <c r="L280" i="8"/>
  <c r="K280" i="8"/>
  <c r="J280" i="8"/>
  <c r="I280" i="8"/>
  <c r="H280" i="8"/>
  <c r="G280" i="8"/>
  <c r="F280" i="8"/>
  <c r="E280" i="8"/>
  <c r="D280" i="8"/>
  <c r="C280" i="8"/>
  <c r="B280" i="8"/>
  <c r="A280" i="8"/>
  <c r="CK279" i="8"/>
  <c r="CL279" i="8" s="1"/>
  <c r="CJ279" i="8"/>
  <c r="CI279" i="8"/>
  <c r="CH279" i="8"/>
  <c r="CG279" i="8"/>
  <c r="CE279" i="8"/>
  <c r="CF279" i="8" s="1"/>
  <c r="CD279" i="8"/>
  <c r="BF279" i="8"/>
  <c r="P279" i="8"/>
  <c r="O279" i="8"/>
  <c r="N279" i="8"/>
  <c r="M279" i="8"/>
  <c r="L279" i="8"/>
  <c r="K279" i="8"/>
  <c r="J279" i="8"/>
  <c r="I279" i="8"/>
  <c r="H279" i="8"/>
  <c r="G279" i="8"/>
  <c r="F279" i="8"/>
  <c r="E279" i="8"/>
  <c r="D279" i="8"/>
  <c r="C279" i="8"/>
  <c r="B279" i="8"/>
  <c r="A279" i="8"/>
  <c r="CK278" i="8"/>
  <c r="CL278" i="8" s="1"/>
  <c r="CJ278" i="8"/>
  <c r="CI278" i="8"/>
  <c r="CH278" i="8"/>
  <c r="CG278" i="8"/>
  <c r="CE278" i="8"/>
  <c r="CF278" i="8" s="1"/>
  <c r="CD278" i="8"/>
  <c r="BF278" i="8"/>
  <c r="P278" i="8"/>
  <c r="O278" i="8"/>
  <c r="N278" i="8"/>
  <c r="M278" i="8"/>
  <c r="L278" i="8"/>
  <c r="K278" i="8"/>
  <c r="J278" i="8"/>
  <c r="I278" i="8"/>
  <c r="H278" i="8"/>
  <c r="G278" i="8"/>
  <c r="F278" i="8"/>
  <c r="E278" i="8"/>
  <c r="D278" i="8"/>
  <c r="C278" i="8"/>
  <c r="B278" i="8"/>
  <c r="A278" i="8"/>
  <c r="CK277" i="8"/>
  <c r="CL277" i="8" s="1"/>
  <c r="CJ277" i="8"/>
  <c r="CH277" i="8"/>
  <c r="CI277" i="8" s="1"/>
  <c r="CG277" i="8"/>
  <c r="CE277" i="8"/>
  <c r="CF277" i="8" s="1"/>
  <c r="CD277" i="8"/>
  <c r="BF277" i="8"/>
  <c r="P277" i="8"/>
  <c r="O277" i="8"/>
  <c r="N277" i="8"/>
  <c r="M277" i="8"/>
  <c r="L277" i="8"/>
  <c r="K277" i="8"/>
  <c r="J277" i="8"/>
  <c r="I277" i="8"/>
  <c r="H277" i="8"/>
  <c r="G277" i="8"/>
  <c r="F277" i="8"/>
  <c r="E277" i="8"/>
  <c r="D277" i="8"/>
  <c r="C277" i="8"/>
  <c r="B277" i="8"/>
  <c r="A277" i="8"/>
  <c r="CK276" i="8"/>
  <c r="CL276" i="8" s="1"/>
  <c r="CJ276" i="8"/>
  <c r="CI276" i="8"/>
  <c r="CH276" i="8"/>
  <c r="CG276" i="8"/>
  <c r="CE276" i="8"/>
  <c r="CF276" i="8" s="1"/>
  <c r="CD276" i="8"/>
  <c r="BF276" i="8"/>
  <c r="P276" i="8"/>
  <c r="O276" i="8"/>
  <c r="N276" i="8"/>
  <c r="M276" i="8"/>
  <c r="L276" i="8"/>
  <c r="K276" i="8"/>
  <c r="J276" i="8"/>
  <c r="I276" i="8"/>
  <c r="H276" i="8"/>
  <c r="G276" i="8"/>
  <c r="F276" i="8"/>
  <c r="E276" i="8"/>
  <c r="D276" i="8"/>
  <c r="C276" i="8"/>
  <c r="B276" i="8"/>
  <c r="A276" i="8"/>
  <c r="CK275" i="8"/>
  <c r="CL275" i="8" s="1"/>
  <c r="CJ275" i="8"/>
  <c r="CH275" i="8"/>
  <c r="CG275" i="8"/>
  <c r="CI275" i="8" s="1"/>
  <c r="CE275" i="8"/>
  <c r="CF275" i="8" s="1"/>
  <c r="CD275" i="8"/>
  <c r="BF275" i="8"/>
  <c r="P275" i="8"/>
  <c r="O275" i="8"/>
  <c r="N275" i="8"/>
  <c r="M275" i="8"/>
  <c r="L275" i="8"/>
  <c r="K275" i="8"/>
  <c r="J275" i="8"/>
  <c r="I275" i="8"/>
  <c r="H275" i="8"/>
  <c r="G275" i="8"/>
  <c r="F275" i="8"/>
  <c r="E275" i="8"/>
  <c r="D275" i="8"/>
  <c r="C275" i="8"/>
  <c r="B275" i="8"/>
  <c r="A275" i="8"/>
  <c r="CK274" i="8"/>
  <c r="CL274" i="8" s="1"/>
  <c r="CJ274" i="8"/>
  <c r="CI274" i="8"/>
  <c r="CH274" i="8"/>
  <c r="CG274" i="8"/>
  <c r="CE274" i="8"/>
  <c r="CF274" i="8" s="1"/>
  <c r="CD274" i="8"/>
  <c r="BF274" i="8"/>
  <c r="P274" i="8"/>
  <c r="O274" i="8"/>
  <c r="N274" i="8"/>
  <c r="M274" i="8"/>
  <c r="L274" i="8"/>
  <c r="K274" i="8"/>
  <c r="J274" i="8"/>
  <c r="I274" i="8"/>
  <c r="H274" i="8"/>
  <c r="G274" i="8"/>
  <c r="F274" i="8"/>
  <c r="E274" i="8"/>
  <c r="D274" i="8"/>
  <c r="C274" i="8"/>
  <c r="B274" i="8"/>
  <c r="A274" i="8"/>
  <c r="CK273" i="8"/>
  <c r="CL273" i="8" s="1"/>
  <c r="CJ273" i="8"/>
  <c r="CI273" i="8"/>
  <c r="CH273" i="8"/>
  <c r="CG273" i="8"/>
  <c r="CE273" i="8"/>
  <c r="CF273" i="8" s="1"/>
  <c r="CD273" i="8"/>
  <c r="BF273" i="8"/>
  <c r="P273" i="8"/>
  <c r="O273" i="8"/>
  <c r="N273" i="8"/>
  <c r="M273" i="8"/>
  <c r="L273" i="8"/>
  <c r="K273" i="8"/>
  <c r="J273" i="8"/>
  <c r="I273" i="8"/>
  <c r="H273" i="8"/>
  <c r="G273" i="8"/>
  <c r="F273" i="8"/>
  <c r="E273" i="8"/>
  <c r="D273" i="8"/>
  <c r="C273" i="8"/>
  <c r="B273" i="8"/>
  <c r="A273" i="8"/>
  <c r="CK272" i="8"/>
  <c r="CL272" i="8" s="1"/>
  <c r="CJ272" i="8"/>
  <c r="CI272" i="8"/>
  <c r="CH272" i="8"/>
  <c r="CG272" i="8"/>
  <c r="CE272" i="8"/>
  <c r="CF272" i="8" s="1"/>
  <c r="CD272" i="8"/>
  <c r="BF272" i="8"/>
  <c r="P272" i="8"/>
  <c r="O272" i="8"/>
  <c r="N272" i="8"/>
  <c r="M272" i="8"/>
  <c r="L272" i="8"/>
  <c r="K272" i="8"/>
  <c r="J272" i="8"/>
  <c r="I272" i="8"/>
  <c r="H272" i="8"/>
  <c r="G272" i="8"/>
  <c r="F272" i="8"/>
  <c r="E272" i="8"/>
  <c r="D272" i="8"/>
  <c r="C272" i="8"/>
  <c r="B272" i="8"/>
  <c r="A272" i="8"/>
  <c r="CK271" i="8"/>
  <c r="CL271" i="8" s="1"/>
  <c r="CJ271" i="8"/>
  <c r="CH271" i="8"/>
  <c r="CI271" i="8" s="1"/>
  <c r="CG271" i="8"/>
  <c r="CE271" i="8"/>
  <c r="CF271" i="8" s="1"/>
  <c r="CD271" i="8"/>
  <c r="BF271" i="8"/>
  <c r="P271" i="8"/>
  <c r="O271" i="8"/>
  <c r="N271" i="8"/>
  <c r="M271" i="8"/>
  <c r="L271" i="8"/>
  <c r="K271" i="8"/>
  <c r="J271" i="8"/>
  <c r="I271" i="8"/>
  <c r="H271" i="8"/>
  <c r="G271" i="8"/>
  <c r="F271" i="8"/>
  <c r="E271" i="8"/>
  <c r="D271" i="8"/>
  <c r="C271" i="8"/>
  <c r="B271" i="8"/>
  <c r="A271" i="8"/>
  <c r="CK270" i="8"/>
  <c r="CL270" i="8" s="1"/>
  <c r="CJ270" i="8"/>
  <c r="CI270" i="8"/>
  <c r="CH270" i="8"/>
  <c r="CG270" i="8"/>
  <c r="CE270" i="8"/>
  <c r="CF270" i="8" s="1"/>
  <c r="CD270" i="8"/>
  <c r="BF270" i="8"/>
  <c r="P270" i="8"/>
  <c r="O270" i="8"/>
  <c r="N270" i="8"/>
  <c r="M270" i="8"/>
  <c r="L270" i="8"/>
  <c r="K270" i="8"/>
  <c r="J270" i="8"/>
  <c r="I270" i="8"/>
  <c r="H270" i="8"/>
  <c r="G270" i="8"/>
  <c r="F270" i="8"/>
  <c r="E270" i="8"/>
  <c r="D270" i="8"/>
  <c r="C270" i="8"/>
  <c r="B270" i="8"/>
  <c r="A270" i="8"/>
  <c r="CK269" i="8"/>
  <c r="CL269" i="8" s="1"/>
  <c r="CJ269" i="8"/>
  <c r="CH269" i="8"/>
  <c r="CG269" i="8"/>
  <c r="CI269" i="8" s="1"/>
  <c r="CE269" i="8"/>
  <c r="CF269" i="8" s="1"/>
  <c r="CD269" i="8"/>
  <c r="BF269" i="8"/>
  <c r="P269" i="8"/>
  <c r="O269" i="8"/>
  <c r="N269" i="8"/>
  <c r="M269" i="8"/>
  <c r="L269" i="8"/>
  <c r="K269" i="8"/>
  <c r="J269" i="8"/>
  <c r="I269" i="8"/>
  <c r="H269" i="8"/>
  <c r="G269" i="8"/>
  <c r="F269" i="8"/>
  <c r="E269" i="8"/>
  <c r="D269" i="8"/>
  <c r="C269" i="8"/>
  <c r="B269" i="8"/>
  <c r="A269" i="8"/>
  <c r="CK268" i="8"/>
  <c r="CL268" i="8" s="1"/>
  <c r="CJ268" i="8"/>
  <c r="CI268" i="8"/>
  <c r="CH268" i="8"/>
  <c r="CG268" i="8"/>
  <c r="CE268" i="8"/>
  <c r="CF268" i="8" s="1"/>
  <c r="CD268" i="8"/>
  <c r="BF268" i="8"/>
  <c r="P268" i="8"/>
  <c r="O268" i="8"/>
  <c r="N268" i="8"/>
  <c r="M268" i="8"/>
  <c r="L268" i="8"/>
  <c r="K268" i="8"/>
  <c r="J268" i="8"/>
  <c r="I268" i="8"/>
  <c r="H268" i="8"/>
  <c r="G268" i="8"/>
  <c r="F268" i="8"/>
  <c r="E268" i="8"/>
  <c r="D268" i="8"/>
  <c r="C268" i="8"/>
  <c r="B268" i="8"/>
  <c r="A268" i="8"/>
  <c r="CK267" i="8"/>
  <c r="CL267" i="8" s="1"/>
  <c r="CJ267" i="8"/>
  <c r="CI267" i="8"/>
  <c r="CH267" i="8"/>
  <c r="CG267" i="8"/>
  <c r="CE267" i="8"/>
  <c r="CF267" i="8" s="1"/>
  <c r="CD267" i="8"/>
  <c r="BF267" i="8"/>
  <c r="P267" i="8"/>
  <c r="O267" i="8"/>
  <c r="N267" i="8"/>
  <c r="M267" i="8"/>
  <c r="L267" i="8"/>
  <c r="K267" i="8"/>
  <c r="J267" i="8"/>
  <c r="I267" i="8"/>
  <c r="H267" i="8"/>
  <c r="G267" i="8"/>
  <c r="F267" i="8"/>
  <c r="E267" i="8"/>
  <c r="D267" i="8"/>
  <c r="C267" i="8"/>
  <c r="B267" i="8"/>
  <c r="A267" i="8"/>
  <c r="CK266" i="8"/>
  <c r="CL266" i="8" s="1"/>
  <c r="CJ266" i="8"/>
  <c r="CI266" i="8"/>
  <c r="CH266" i="8"/>
  <c r="CG266" i="8"/>
  <c r="CE266" i="8"/>
  <c r="CF266" i="8" s="1"/>
  <c r="CD266" i="8"/>
  <c r="BF266" i="8"/>
  <c r="P266" i="8"/>
  <c r="O266" i="8"/>
  <c r="N266" i="8"/>
  <c r="M266" i="8"/>
  <c r="L266" i="8"/>
  <c r="K266" i="8"/>
  <c r="J266" i="8"/>
  <c r="I266" i="8"/>
  <c r="H266" i="8"/>
  <c r="G266" i="8"/>
  <c r="F266" i="8"/>
  <c r="E266" i="8"/>
  <c r="D266" i="8"/>
  <c r="C266" i="8"/>
  <c r="B266" i="8"/>
  <c r="A266" i="8"/>
  <c r="CK265" i="8"/>
  <c r="CL265" i="8" s="1"/>
  <c r="CJ265" i="8"/>
  <c r="CH265" i="8"/>
  <c r="CI265" i="8" s="1"/>
  <c r="CG265" i="8"/>
  <c r="CE265" i="8"/>
  <c r="CF265" i="8" s="1"/>
  <c r="CD265" i="8"/>
  <c r="BF265" i="8"/>
  <c r="P265" i="8"/>
  <c r="O265" i="8"/>
  <c r="N265" i="8"/>
  <c r="M265" i="8"/>
  <c r="L265" i="8"/>
  <c r="K265" i="8"/>
  <c r="J265" i="8"/>
  <c r="I265" i="8"/>
  <c r="H265" i="8"/>
  <c r="G265" i="8"/>
  <c r="F265" i="8"/>
  <c r="E265" i="8"/>
  <c r="D265" i="8"/>
  <c r="C265" i="8"/>
  <c r="B265" i="8"/>
  <c r="A265" i="8"/>
  <c r="CK264" i="8"/>
  <c r="CL264" i="8" s="1"/>
  <c r="CJ264" i="8"/>
  <c r="CI264" i="8"/>
  <c r="CH264" i="8"/>
  <c r="CG264" i="8"/>
  <c r="CE264" i="8"/>
  <c r="CF264" i="8" s="1"/>
  <c r="CD264" i="8"/>
  <c r="BF264" i="8"/>
  <c r="P264" i="8"/>
  <c r="O264" i="8"/>
  <c r="N264" i="8"/>
  <c r="M264" i="8"/>
  <c r="L264" i="8"/>
  <c r="K264" i="8"/>
  <c r="J264" i="8"/>
  <c r="I264" i="8"/>
  <c r="H264" i="8"/>
  <c r="G264" i="8"/>
  <c r="F264" i="8"/>
  <c r="E264" i="8"/>
  <c r="D264" i="8"/>
  <c r="C264" i="8"/>
  <c r="B264" i="8"/>
  <c r="A264" i="8"/>
  <c r="CK263" i="8"/>
  <c r="CL263" i="8" s="1"/>
  <c r="CJ263" i="8"/>
  <c r="CH263" i="8"/>
  <c r="CG263" i="8"/>
  <c r="CI263" i="8" s="1"/>
  <c r="CE263" i="8"/>
  <c r="CF263" i="8" s="1"/>
  <c r="CD263" i="8"/>
  <c r="BF263" i="8"/>
  <c r="P263" i="8"/>
  <c r="O263" i="8"/>
  <c r="N263" i="8"/>
  <c r="M263" i="8"/>
  <c r="L263" i="8"/>
  <c r="K263" i="8"/>
  <c r="J263" i="8"/>
  <c r="I263" i="8"/>
  <c r="H263" i="8"/>
  <c r="G263" i="8"/>
  <c r="F263" i="8"/>
  <c r="E263" i="8"/>
  <c r="D263" i="8"/>
  <c r="C263" i="8"/>
  <c r="B263" i="8"/>
  <c r="A263" i="8"/>
  <c r="CK262" i="8"/>
  <c r="CL262" i="8" s="1"/>
  <c r="CJ262" i="8"/>
  <c r="CI262" i="8"/>
  <c r="CH262" i="8"/>
  <c r="CG262" i="8"/>
  <c r="CE262" i="8"/>
  <c r="CF262" i="8" s="1"/>
  <c r="CD262" i="8"/>
  <c r="BF262" i="8"/>
  <c r="P262" i="8"/>
  <c r="O262" i="8"/>
  <c r="N262" i="8"/>
  <c r="M262" i="8"/>
  <c r="L262" i="8"/>
  <c r="K262" i="8"/>
  <c r="J262" i="8"/>
  <c r="I262" i="8"/>
  <c r="H262" i="8"/>
  <c r="G262" i="8"/>
  <c r="F262" i="8"/>
  <c r="E262" i="8"/>
  <c r="D262" i="8"/>
  <c r="C262" i="8"/>
  <c r="B262" i="8"/>
  <c r="A262" i="8"/>
  <c r="CK261" i="8"/>
  <c r="CL261" i="8" s="1"/>
  <c r="CJ261" i="8"/>
  <c r="CI261" i="8"/>
  <c r="CH261" i="8"/>
  <c r="CG261" i="8"/>
  <c r="CE261" i="8"/>
  <c r="CF261" i="8" s="1"/>
  <c r="CD261" i="8"/>
  <c r="BF261" i="8"/>
  <c r="P261" i="8"/>
  <c r="O261" i="8"/>
  <c r="N261" i="8"/>
  <c r="M261" i="8"/>
  <c r="L261" i="8"/>
  <c r="K261" i="8"/>
  <c r="J261" i="8"/>
  <c r="I261" i="8"/>
  <c r="H261" i="8"/>
  <c r="G261" i="8"/>
  <c r="F261" i="8"/>
  <c r="E261" i="8"/>
  <c r="D261" i="8"/>
  <c r="C261" i="8"/>
  <c r="B261" i="8"/>
  <c r="A261" i="8"/>
  <c r="CK260" i="8"/>
  <c r="CL260" i="8" s="1"/>
  <c r="CJ260" i="8"/>
  <c r="CI260" i="8"/>
  <c r="CH260" i="8"/>
  <c r="CG260" i="8"/>
  <c r="CE260" i="8"/>
  <c r="CF260" i="8" s="1"/>
  <c r="CD260" i="8"/>
  <c r="BF260" i="8"/>
  <c r="P260" i="8"/>
  <c r="O260" i="8"/>
  <c r="N260" i="8"/>
  <c r="M260" i="8"/>
  <c r="L260" i="8"/>
  <c r="K260" i="8"/>
  <c r="J260" i="8"/>
  <c r="I260" i="8"/>
  <c r="H260" i="8"/>
  <c r="G260" i="8"/>
  <c r="F260" i="8"/>
  <c r="E260" i="8"/>
  <c r="D260" i="8"/>
  <c r="C260" i="8"/>
  <c r="B260" i="8"/>
  <c r="A260" i="8"/>
  <c r="CK259" i="8"/>
  <c r="CL259" i="8" s="1"/>
  <c r="CJ259" i="8"/>
  <c r="CH259" i="8"/>
  <c r="CG259" i="8"/>
  <c r="CE259" i="8"/>
  <c r="CF259" i="8" s="1"/>
  <c r="CD259" i="8"/>
  <c r="BF259" i="8"/>
  <c r="P259" i="8"/>
  <c r="O259" i="8"/>
  <c r="N259" i="8"/>
  <c r="M259" i="8"/>
  <c r="L259" i="8"/>
  <c r="K259" i="8"/>
  <c r="J259" i="8"/>
  <c r="I259" i="8"/>
  <c r="H259" i="8"/>
  <c r="G259" i="8"/>
  <c r="F259" i="8"/>
  <c r="E259" i="8"/>
  <c r="D259" i="8"/>
  <c r="C259" i="8"/>
  <c r="B259" i="8"/>
  <c r="A259" i="8"/>
  <c r="CK258" i="8"/>
  <c r="CL258" i="8" s="1"/>
  <c r="CJ258" i="8"/>
  <c r="CI258" i="8"/>
  <c r="CH258" i="8"/>
  <c r="CG258" i="8"/>
  <c r="CE258" i="8"/>
  <c r="CF258" i="8" s="1"/>
  <c r="CD258" i="8"/>
  <c r="BF258" i="8"/>
  <c r="P258" i="8"/>
  <c r="O258" i="8"/>
  <c r="N258" i="8"/>
  <c r="M258" i="8"/>
  <c r="L258" i="8"/>
  <c r="K258" i="8"/>
  <c r="J258" i="8"/>
  <c r="I258" i="8"/>
  <c r="H258" i="8"/>
  <c r="G258" i="8"/>
  <c r="F258" i="8"/>
  <c r="E258" i="8"/>
  <c r="D258" i="8"/>
  <c r="C258" i="8"/>
  <c r="B258" i="8"/>
  <c r="A258" i="8"/>
  <c r="CK257" i="8"/>
  <c r="CL257" i="8" s="1"/>
  <c r="CJ257" i="8"/>
  <c r="CH257" i="8"/>
  <c r="CG257" i="8"/>
  <c r="CI257" i="8" s="1"/>
  <c r="CE257" i="8"/>
  <c r="CF257" i="8" s="1"/>
  <c r="CD257" i="8"/>
  <c r="BF257" i="8"/>
  <c r="P257" i="8"/>
  <c r="O257" i="8"/>
  <c r="N257" i="8"/>
  <c r="M257" i="8"/>
  <c r="L257" i="8"/>
  <c r="K257" i="8"/>
  <c r="J257" i="8"/>
  <c r="I257" i="8"/>
  <c r="H257" i="8"/>
  <c r="G257" i="8"/>
  <c r="F257" i="8"/>
  <c r="E257" i="8"/>
  <c r="D257" i="8"/>
  <c r="C257" i="8"/>
  <c r="B257" i="8"/>
  <c r="A257" i="8"/>
  <c r="CK256" i="8"/>
  <c r="CL256" i="8" s="1"/>
  <c r="CJ256" i="8"/>
  <c r="CH256" i="8"/>
  <c r="CG256" i="8"/>
  <c r="CI256" i="8" s="1"/>
  <c r="CE256" i="8"/>
  <c r="CF256" i="8" s="1"/>
  <c r="CD256" i="8"/>
  <c r="BF256" i="8"/>
  <c r="P256" i="8"/>
  <c r="O256" i="8"/>
  <c r="N256" i="8"/>
  <c r="M256" i="8"/>
  <c r="L256" i="8"/>
  <c r="K256" i="8"/>
  <c r="J256" i="8"/>
  <c r="I256" i="8"/>
  <c r="H256" i="8"/>
  <c r="G256" i="8"/>
  <c r="F256" i="8"/>
  <c r="E256" i="8"/>
  <c r="D256" i="8"/>
  <c r="C256" i="8"/>
  <c r="B256" i="8"/>
  <c r="A256" i="8"/>
  <c r="CK255" i="8"/>
  <c r="CL255" i="8" s="1"/>
  <c r="CJ255" i="8"/>
  <c r="CH255" i="8"/>
  <c r="CG255" i="8"/>
  <c r="CI255" i="8" s="1"/>
  <c r="CE255" i="8"/>
  <c r="CF255" i="8" s="1"/>
  <c r="CD255" i="8"/>
  <c r="BF255" i="8"/>
  <c r="P255" i="8"/>
  <c r="O255" i="8"/>
  <c r="N255" i="8"/>
  <c r="M255" i="8"/>
  <c r="L255" i="8"/>
  <c r="K255" i="8"/>
  <c r="J255" i="8"/>
  <c r="I255" i="8"/>
  <c r="H255" i="8"/>
  <c r="G255" i="8"/>
  <c r="F255" i="8"/>
  <c r="E255" i="8"/>
  <c r="D255" i="8"/>
  <c r="C255" i="8"/>
  <c r="B255" i="8"/>
  <c r="A255" i="8"/>
  <c r="CK254" i="8"/>
  <c r="CL254" i="8" s="1"/>
  <c r="CJ254" i="8"/>
  <c r="CI254" i="8"/>
  <c r="CH254" i="8"/>
  <c r="CG254" i="8"/>
  <c r="CE254" i="8"/>
  <c r="CF254" i="8" s="1"/>
  <c r="CD254" i="8"/>
  <c r="BF254" i="8"/>
  <c r="P254" i="8"/>
  <c r="O254" i="8"/>
  <c r="N254" i="8"/>
  <c r="M254" i="8"/>
  <c r="L254" i="8"/>
  <c r="K254" i="8"/>
  <c r="J254" i="8"/>
  <c r="I254" i="8"/>
  <c r="H254" i="8"/>
  <c r="G254" i="8"/>
  <c r="F254" i="8"/>
  <c r="E254" i="8"/>
  <c r="D254" i="8"/>
  <c r="C254" i="8"/>
  <c r="B254" i="8"/>
  <c r="A254" i="8"/>
  <c r="CK253" i="8"/>
  <c r="CL253" i="8" s="1"/>
  <c r="CJ253" i="8"/>
  <c r="CH253" i="8"/>
  <c r="CG253" i="8"/>
  <c r="CE253" i="8"/>
  <c r="CF253" i="8" s="1"/>
  <c r="CD253" i="8"/>
  <c r="BF253" i="8"/>
  <c r="P253" i="8"/>
  <c r="O253" i="8"/>
  <c r="N253" i="8"/>
  <c r="M253" i="8"/>
  <c r="L253" i="8"/>
  <c r="K253" i="8"/>
  <c r="J253" i="8"/>
  <c r="I253" i="8"/>
  <c r="H253" i="8"/>
  <c r="G253" i="8"/>
  <c r="F253" i="8"/>
  <c r="E253" i="8"/>
  <c r="D253" i="8"/>
  <c r="C253" i="8"/>
  <c r="B253" i="8"/>
  <c r="A253" i="8"/>
  <c r="CK252" i="8"/>
  <c r="CJ252" i="8"/>
  <c r="CI252" i="8"/>
  <c r="CH252" i="8"/>
  <c r="CG252" i="8"/>
  <c r="CE252" i="8"/>
  <c r="CF252" i="8" s="1"/>
  <c r="CD252" i="8"/>
  <c r="BF252" i="8"/>
  <c r="P252" i="8"/>
  <c r="O252" i="8"/>
  <c r="N252" i="8"/>
  <c r="M252" i="8"/>
  <c r="L252" i="8"/>
  <c r="K252" i="8"/>
  <c r="J252" i="8"/>
  <c r="I252" i="8"/>
  <c r="H252" i="8"/>
  <c r="G252" i="8"/>
  <c r="F252" i="8"/>
  <c r="E252" i="8"/>
  <c r="D252" i="8"/>
  <c r="C252" i="8"/>
  <c r="B252" i="8"/>
  <c r="A252" i="8"/>
  <c r="CK251" i="8"/>
  <c r="CL251" i="8" s="1"/>
  <c r="CJ251" i="8"/>
  <c r="CH251" i="8"/>
  <c r="CG251" i="8"/>
  <c r="CI251" i="8" s="1"/>
  <c r="CE251" i="8"/>
  <c r="CF251" i="8" s="1"/>
  <c r="CD251" i="8"/>
  <c r="BF251" i="8"/>
  <c r="P251" i="8"/>
  <c r="O251" i="8"/>
  <c r="N251" i="8"/>
  <c r="M251" i="8"/>
  <c r="L251" i="8"/>
  <c r="K251" i="8"/>
  <c r="J251" i="8"/>
  <c r="I251" i="8"/>
  <c r="H251" i="8"/>
  <c r="G251" i="8"/>
  <c r="F251" i="8"/>
  <c r="E251" i="8"/>
  <c r="D251" i="8"/>
  <c r="C251" i="8"/>
  <c r="B251" i="8"/>
  <c r="A251" i="8"/>
  <c r="CK250" i="8"/>
  <c r="CL250" i="8" s="1"/>
  <c r="CJ250" i="8"/>
  <c r="CH250" i="8"/>
  <c r="CG250" i="8"/>
  <c r="CI250" i="8" s="1"/>
  <c r="CE250" i="8"/>
  <c r="CF250" i="8" s="1"/>
  <c r="CD250" i="8"/>
  <c r="BF250" i="8"/>
  <c r="P250" i="8"/>
  <c r="O250" i="8"/>
  <c r="N250" i="8"/>
  <c r="M250" i="8"/>
  <c r="L250" i="8"/>
  <c r="K250" i="8"/>
  <c r="J250" i="8"/>
  <c r="I250" i="8"/>
  <c r="H250" i="8"/>
  <c r="G250" i="8"/>
  <c r="F250" i="8"/>
  <c r="E250" i="8"/>
  <c r="D250" i="8"/>
  <c r="C250" i="8"/>
  <c r="B250" i="8"/>
  <c r="A250" i="8"/>
  <c r="CK249" i="8"/>
  <c r="CL249" i="8" s="1"/>
  <c r="CJ249" i="8"/>
  <c r="CH249" i="8"/>
  <c r="CG249" i="8"/>
  <c r="CI249" i="8" s="1"/>
  <c r="CE249" i="8"/>
  <c r="CF249" i="8" s="1"/>
  <c r="CD249" i="8"/>
  <c r="BF249" i="8"/>
  <c r="P249" i="8"/>
  <c r="O249" i="8"/>
  <c r="N249" i="8"/>
  <c r="M249" i="8"/>
  <c r="L249" i="8"/>
  <c r="K249" i="8"/>
  <c r="J249" i="8"/>
  <c r="I249" i="8"/>
  <c r="H249" i="8"/>
  <c r="G249" i="8"/>
  <c r="F249" i="8"/>
  <c r="E249" i="8"/>
  <c r="D249" i="8"/>
  <c r="C249" i="8"/>
  <c r="B249" i="8"/>
  <c r="A249" i="8"/>
  <c r="CK248" i="8"/>
  <c r="CL248" i="8" s="1"/>
  <c r="CJ248" i="8"/>
  <c r="CH248" i="8"/>
  <c r="CG248" i="8"/>
  <c r="CI248" i="8" s="1"/>
  <c r="CF248" i="8"/>
  <c r="CE248" i="8"/>
  <c r="CD248" i="8"/>
  <c r="BF248" i="8"/>
  <c r="P248" i="8"/>
  <c r="O248" i="8"/>
  <c r="N248" i="8"/>
  <c r="M248" i="8"/>
  <c r="L248" i="8"/>
  <c r="K248" i="8"/>
  <c r="J248" i="8"/>
  <c r="I248" i="8"/>
  <c r="H248" i="8"/>
  <c r="G248" i="8"/>
  <c r="F248" i="8"/>
  <c r="E248" i="8"/>
  <c r="D248" i="8"/>
  <c r="C248" i="8"/>
  <c r="B248" i="8"/>
  <c r="A248" i="8"/>
  <c r="CK247" i="8"/>
  <c r="CL247" i="8" s="1"/>
  <c r="CJ247" i="8"/>
  <c r="CH247" i="8"/>
  <c r="CI247" i="8" s="1"/>
  <c r="CG247" i="8"/>
  <c r="CE247" i="8"/>
  <c r="CF247" i="8" s="1"/>
  <c r="CD247" i="8"/>
  <c r="BF247" i="8"/>
  <c r="P247" i="8"/>
  <c r="O247" i="8"/>
  <c r="N247" i="8"/>
  <c r="M247" i="8"/>
  <c r="L247" i="8"/>
  <c r="K247" i="8"/>
  <c r="J247" i="8"/>
  <c r="I247" i="8"/>
  <c r="H247" i="8"/>
  <c r="G247" i="8"/>
  <c r="F247" i="8"/>
  <c r="E247" i="8"/>
  <c r="D247" i="8"/>
  <c r="C247" i="8"/>
  <c r="B247" i="8"/>
  <c r="A247" i="8"/>
  <c r="CK246" i="8"/>
  <c r="CL246" i="8" s="1"/>
  <c r="CJ246" i="8"/>
  <c r="CH246" i="8"/>
  <c r="CG246" i="8"/>
  <c r="CI246" i="8" s="1"/>
  <c r="CE246" i="8"/>
  <c r="CF246" i="8" s="1"/>
  <c r="CD246" i="8"/>
  <c r="BF246" i="8"/>
  <c r="P246" i="8"/>
  <c r="O246" i="8"/>
  <c r="N246" i="8"/>
  <c r="M246" i="8"/>
  <c r="L246" i="8"/>
  <c r="K246" i="8"/>
  <c r="J246" i="8"/>
  <c r="I246" i="8"/>
  <c r="H246" i="8"/>
  <c r="G246" i="8"/>
  <c r="F246" i="8"/>
  <c r="E246" i="8"/>
  <c r="D246" i="8"/>
  <c r="C246" i="8"/>
  <c r="B246" i="8"/>
  <c r="A246" i="8"/>
  <c r="CL245" i="8"/>
  <c r="CK245" i="8"/>
  <c r="CJ245" i="8"/>
  <c r="CH245" i="8"/>
  <c r="CG245" i="8"/>
  <c r="CI245" i="8" s="1"/>
  <c r="CE245" i="8"/>
  <c r="CF245" i="8" s="1"/>
  <c r="CD245" i="8"/>
  <c r="BF245" i="8"/>
  <c r="P245" i="8"/>
  <c r="O245" i="8"/>
  <c r="N245" i="8"/>
  <c r="M245" i="8"/>
  <c r="L245" i="8"/>
  <c r="K245" i="8"/>
  <c r="J245" i="8"/>
  <c r="I245" i="8"/>
  <c r="H245" i="8"/>
  <c r="G245" i="8"/>
  <c r="F245" i="8"/>
  <c r="E245" i="8"/>
  <c r="D245" i="8"/>
  <c r="C245" i="8"/>
  <c r="B245" i="8"/>
  <c r="A245" i="8"/>
  <c r="CK244" i="8"/>
  <c r="CL244" i="8" s="1"/>
  <c r="CJ244" i="8"/>
  <c r="CH244" i="8"/>
  <c r="CI244" i="8" s="1"/>
  <c r="CG244" i="8"/>
  <c r="CF244" i="8"/>
  <c r="CE244" i="8"/>
  <c r="CD244" i="8"/>
  <c r="BF244" i="8"/>
  <c r="P244" i="8"/>
  <c r="O244" i="8"/>
  <c r="N244" i="8"/>
  <c r="M244" i="8"/>
  <c r="L244" i="8"/>
  <c r="K244" i="8"/>
  <c r="J244" i="8"/>
  <c r="I244" i="8"/>
  <c r="H244" i="8"/>
  <c r="G244" i="8"/>
  <c r="F244" i="8"/>
  <c r="E244" i="8"/>
  <c r="D244" i="8"/>
  <c r="C244" i="8"/>
  <c r="B244" i="8"/>
  <c r="A244" i="8"/>
  <c r="CK243" i="8"/>
  <c r="CL243" i="8" s="1"/>
  <c r="CJ243" i="8"/>
  <c r="CH243" i="8"/>
  <c r="CI243" i="8" s="1"/>
  <c r="CG243" i="8"/>
  <c r="CE243" i="8"/>
  <c r="CF243" i="8" s="1"/>
  <c r="CD243" i="8"/>
  <c r="BF243" i="8"/>
  <c r="P243" i="8"/>
  <c r="O243" i="8"/>
  <c r="N243" i="8"/>
  <c r="M243" i="8"/>
  <c r="L243" i="8"/>
  <c r="K243" i="8"/>
  <c r="J243" i="8"/>
  <c r="I243" i="8"/>
  <c r="H243" i="8"/>
  <c r="G243" i="8"/>
  <c r="F243" i="8"/>
  <c r="E243" i="8"/>
  <c r="D243" i="8"/>
  <c r="C243" i="8"/>
  <c r="B243" i="8"/>
  <c r="A243" i="8"/>
  <c r="CK242" i="8"/>
  <c r="CJ242" i="8"/>
  <c r="CL242" i="8" s="1"/>
  <c r="CI242" i="8"/>
  <c r="CH242" i="8"/>
  <c r="CG242" i="8"/>
  <c r="CE242" i="8"/>
  <c r="CF242" i="8" s="1"/>
  <c r="CD242" i="8"/>
  <c r="BF242" i="8"/>
  <c r="P242" i="8"/>
  <c r="O242" i="8"/>
  <c r="N242" i="8"/>
  <c r="M242" i="8"/>
  <c r="L242" i="8"/>
  <c r="K242" i="8"/>
  <c r="J242" i="8"/>
  <c r="I242" i="8"/>
  <c r="H242" i="8"/>
  <c r="G242" i="8"/>
  <c r="F242" i="8"/>
  <c r="E242" i="8"/>
  <c r="D242" i="8"/>
  <c r="C242" i="8"/>
  <c r="B242" i="8"/>
  <c r="A242" i="8"/>
  <c r="CL241" i="8"/>
  <c r="CK241" i="8"/>
  <c r="CJ241" i="8"/>
  <c r="CH241" i="8"/>
  <c r="CG241" i="8"/>
  <c r="CI241" i="8" s="1"/>
  <c r="CF241" i="8"/>
  <c r="CE241" i="8"/>
  <c r="CD241" i="8"/>
  <c r="BF241" i="8"/>
  <c r="P241" i="8"/>
  <c r="O241" i="8"/>
  <c r="N241" i="8"/>
  <c r="M241" i="8"/>
  <c r="L241" i="8"/>
  <c r="K241" i="8"/>
  <c r="J241" i="8"/>
  <c r="I241" i="8"/>
  <c r="H241" i="8"/>
  <c r="G241" i="8"/>
  <c r="F241" i="8"/>
  <c r="E241" i="8"/>
  <c r="D241" i="8"/>
  <c r="C241" i="8"/>
  <c r="B241" i="8"/>
  <c r="A241" i="8"/>
  <c r="CK240" i="8"/>
  <c r="CL240" i="8" s="1"/>
  <c r="CJ240" i="8"/>
  <c r="CI240" i="8"/>
  <c r="CH240" i="8"/>
  <c r="CG240" i="8"/>
  <c r="CE240" i="8"/>
  <c r="CF240" i="8" s="1"/>
  <c r="CD240" i="8"/>
  <c r="BF240" i="8"/>
  <c r="P240" i="8"/>
  <c r="O240" i="8"/>
  <c r="N240" i="8"/>
  <c r="M240" i="8"/>
  <c r="L240" i="8"/>
  <c r="K240" i="8"/>
  <c r="J240" i="8"/>
  <c r="I240" i="8"/>
  <c r="H240" i="8"/>
  <c r="G240" i="8"/>
  <c r="F240" i="8"/>
  <c r="E240" i="8"/>
  <c r="D240" i="8"/>
  <c r="C240" i="8"/>
  <c r="B240" i="8"/>
  <c r="A240" i="8"/>
  <c r="CK239" i="8"/>
  <c r="CL239" i="8" s="1"/>
  <c r="CJ239" i="8"/>
  <c r="CH239" i="8"/>
  <c r="CG239" i="8"/>
  <c r="CI239" i="8" s="1"/>
  <c r="CE239" i="8"/>
  <c r="CD239" i="8"/>
  <c r="CF239" i="8" s="1"/>
  <c r="BF239" i="8"/>
  <c r="P239" i="8"/>
  <c r="O239" i="8"/>
  <c r="N239" i="8"/>
  <c r="M239" i="8"/>
  <c r="L239" i="8"/>
  <c r="K239" i="8"/>
  <c r="J239" i="8"/>
  <c r="I239" i="8"/>
  <c r="H239" i="8"/>
  <c r="G239" i="8"/>
  <c r="F239" i="8"/>
  <c r="E239" i="8"/>
  <c r="D239" i="8"/>
  <c r="C239" i="8"/>
  <c r="B239" i="8"/>
  <c r="A239" i="8"/>
  <c r="CL238" i="8"/>
  <c r="CK238" i="8"/>
  <c r="CJ238" i="8"/>
  <c r="CH238" i="8"/>
  <c r="CI238" i="8" s="1"/>
  <c r="CG238" i="8"/>
  <c r="CF238" i="8"/>
  <c r="CE238" i="8"/>
  <c r="CD238" i="8"/>
  <c r="BF238" i="8"/>
  <c r="P238" i="8"/>
  <c r="O238" i="8"/>
  <c r="N238" i="8"/>
  <c r="M238" i="8"/>
  <c r="L238" i="8"/>
  <c r="K238" i="8"/>
  <c r="J238" i="8"/>
  <c r="I238" i="8"/>
  <c r="H238" i="8"/>
  <c r="G238" i="8"/>
  <c r="F238" i="8"/>
  <c r="E238" i="8"/>
  <c r="D238" i="8"/>
  <c r="C238" i="8"/>
  <c r="B238" i="8"/>
  <c r="A238" i="8"/>
  <c r="CK237" i="8"/>
  <c r="CL237" i="8" s="1"/>
  <c r="CJ237" i="8"/>
  <c r="CH237" i="8"/>
  <c r="CI237" i="8" s="1"/>
  <c r="CG237" i="8"/>
  <c r="CE237" i="8"/>
  <c r="CF237" i="8" s="1"/>
  <c r="CD237" i="8"/>
  <c r="BF237" i="8"/>
  <c r="P237" i="8"/>
  <c r="O237" i="8"/>
  <c r="N237" i="8"/>
  <c r="M237" i="8"/>
  <c r="L237" i="8"/>
  <c r="K237" i="8"/>
  <c r="J237" i="8"/>
  <c r="I237" i="8"/>
  <c r="H237" i="8"/>
  <c r="G237" i="8"/>
  <c r="F237" i="8"/>
  <c r="E237" i="8"/>
  <c r="D237" i="8"/>
  <c r="C237" i="8"/>
  <c r="B237" i="8"/>
  <c r="A237" i="8"/>
  <c r="CK236" i="8"/>
  <c r="CJ236" i="8"/>
  <c r="CL236" i="8" s="1"/>
  <c r="CI236" i="8"/>
  <c r="CH236" i="8"/>
  <c r="CG236" i="8"/>
  <c r="CE236" i="8"/>
  <c r="CF236" i="8" s="1"/>
  <c r="CD236" i="8"/>
  <c r="BF236" i="8"/>
  <c r="P236" i="8"/>
  <c r="O236" i="8"/>
  <c r="N236" i="8"/>
  <c r="M236" i="8"/>
  <c r="L236" i="8"/>
  <c r="K236" i="8"/>
  <c r="J236" i="8"/>
  <c r="I236" i="8"/>
  <c r="H236" i="8"/>
  <c r="G236" i="8"/>
  <c r="F236" i="8"/>
  <c r="E236" i="8"/>
  <c r="D236" i="8"/>
  <c r="C236" i="8"/>
  <c r="B236" i="8"/>
  <c r="A236" i="8"/>
  <c r="CL235" i="8"/>
  <c r="CK235" i="8"/>
  <c r="CJ235" i="8"/>
  <c r="CH235" i="8"/>
  <c r="CG235" i="8"/>
  <c r="CI235" i="8" s="1"/>
  <c r="CF235" i="8"/>
  <c r="CE235" i="8"/>
  <c r="CD235" i="8"/>
  <c r="BF235" i="8"/>
  <c r="P235" i="8"/>
  <c r="O235" i="8"/>
  <c r="N235" i="8"/>
  <c r="M235" i="8"/>
  <c r="L235" i="8"/>
  <c r="K235" i="8"/>
  <c r="J235" i="8"/>
  <c r="I235" i="8"/>
  <c r="H235" i="8"/>
  <c r="G235" i="8"/>
  <c r="F235" i="8"/>
  <c r="E235" i="8"/>
  <c r="D235" i="8"/>
  <c r="C235" i="8"/>
  <c r="B235" i="8"/>
  <c r="A235" i="8"/>
  <c r="CK234" i="8"/>
  <c r="CL234" i="8" s="1"/>
  <c r="CJ234" i="8"/>
  <c r="CI234" i="8"/>
  <c r="CH234" i="8"/>
  <c r="CG234" i="8"/>
  <c r="CE234" i="8"/>
  <c r="CF234" i="8" s="1"/>
  <c r="CD234" i="8"/>
  <c r="BF234" i="8"/>
  <c r="P234" i="8"/>
  <c r="O234" i="8"/>
  <c r="N234" i="8"/>
  <c r="M234" i="8"/>
  <c r="L234" i="8"/>
  <c r="K234" i="8"/>
  <c r="J234" i="8"/>
  <c r="I234" i="8"/>
  <c r="H234" i="8"/>
  <c r="G234" i="8"/>
  <c r="F234" i="8"/>
  <c r="E234" i="8"/>
  <c r="D234" i="8"/>
  <c r="C234" i="8"/>
  <c r="B234" i="8"/>
  <c r="A234" i="8"/>
  <c r="CK233" i="8"/>
  <c r="CL233" i="8" s="1"/>
  <c r="CJ233" i="8"/>
  <c r="CH233" i="8"/>
  <c r="CI233" i="8" s="1"/>
  <c r="CG233" i="8"/>
  <c r="CE233" i="8"/>
  <c r="CD233" i="8"/>
  <c r="CF233" i="8" s="1"/>
  <c r="BF233" i="8"/>
  <c r="P233" i="8"/>
  <c r="O233" i="8"/>
  <c r="N233" i="8"/>
  <c r="M233" i="8"/>
  <c r="L233" i="8"/>
  <c r="K233" i="8"/>
  <c r="J233" i="8"/>
  <c r="I233" i="8"/>
  <c r="H233" i="8"/>
  <c r="G233" i="8"/>
  <c r="F233" i="8"/>
  <c r="E233" i="8"/>
  <c r="D233" i="8"/>
  <c r="C233" i="8"/>
  <c r="B233" i="8"/>
  <c r="A233" i="8"/>
  <c r="CL232" i="8"/>
  <c r="CK232" i="8"/>
  <c r="CJ232" i="8"/>
  <c r="CH232" i="8"/>
  <c r="CI232" i="8" s="1"/>
  <c r="CG232" i="8"/>
  <c r="CF232" i="8"/>
  <c r="CE232" i="8"/>
  <c r="CD232" i="8"/>
  <c r="BF232" i="8"/>
  <c r="P232" i="8"/>
  <c r="O232" i="8"/>
  <c r="N232" i="8"/>
  <c r="M232" i="8"/>
  <c r="L232" i="8"/>
  <c r="K232" i="8"/>
  <c r="J232" i="8"/>
  <c r="I232" i="8"/>
  <c r="H232" i="8"/>
  <c r="G232" i="8"/>
  <c r="F232" i="8"/>
  <c r="E232" i="8"/>
  <c r="D232" i="8"/>
  <c r="C232" i="8"/>
  <c r="B232" i="8"/>
  <c r="A232" i="8"/>
  <c r="CK231" i="8"/>
  <c r="CL231" i="8" s="1"/>
  <c r="CJ231" i="8"/>
  <c r="CH231" i="8"/>
  <c r="CI231" i="8" s="1"/>
  <c r="CG231" i="8"/>
  <c r="CE231" i="8"/>
  <c r="CF231" i="8" s="1"/>
  <c r="CD231" i="8"/>
  <c r="BF231" i="8"/>
  <c r="P231" i="8"/>
  <c r="O231" i="8"/>
  <c r="N231" i="8"/>
  <c r="M231" i="8"/>
  <c r="L231" i="8"/>
  <c r="K231" i="8"/>
  <c r="J231" i="8"/>
  <c r="I231" i="8"/>
  <c r="H231" i="8"/>
  <c r="G231" i="8"/>
  <c r="F231" i="8"/>
  <c r="E231" i="8"/>
  <c r="D231" i="8"/>
  <c r="C231" i="8"/>
  <c r="B231" i="8"/>
  <c r="A231" i="8"/>
  <c r="CK230" i="8"/>
  <c r="CJ230" i="8"/>
  <c r="CL230" i="8" s="1"/>
  <c r="CI230" i="8"/>
  <c r="CH230" i="8"/>
  <c r="CG230" i="8"/>
  <c r="CE230" i="8"/>
  <c r="CF230" i="8" s="1"/>
  <c r="CD230" i="8"/>
  <c r="BF230" i="8"/>
  <c r="P230" i="8"/>
  <c r="O230" i="8"/>
  <c r="N230" i="8"/>
  <c r="M230" i="8"/>
  <c r="L230" i="8"/>
  <c r="K230" i="8"/>
  <c r="J230" i="8"/>
  <c r="I230" i="8"/>
  <c r="H230" i="8"/>
  <c r="G230" i="8"/>
  <c r="F230" i="8"/>
  <c r="E230" i="8"/>
  <c r="D230" i="8"/>
  <c r="C230" i="8"/>
  <c r="B230" i="8"/>
  <c r="A230" i="8"/>
  <c r="CL229" i="8"/>
  <c r="CK229" i="8"/>
  <c r="CJ229" i="8"/>
  <c r="CH229" i="8"/>
  <c r="CG229" i="8"/>
  <c r="CI229" i="8" s="1"/>
  <c r="CF229" i="8"/>
  <c r="CE229" i="8"/>
  <c r="CD229" i="8"/>
  <c r="BF229" i="8"/>
  <c r="P229" i="8"/>
  <c r="O229" i="8"/>
  <c r="N229" i="8"/>
  <c r="M229" i="8"/>
  <c r="L229" i="8"/>
  <c r="K229" i="8"/>
  <c r="J229" i="8"/>
  <c r="I229" i="8"/>
  <c r="H229" i="8"/>
  <c r="G229" i="8"/>
  <c r="F229" i="8"/>
  <c r="E229" i="8"/>
  <c r="D229" i="8"/>
  <c r="C229" i="8"/>
  <c r="B229" i="8"/>
  <c r="A229" i="8"/>
  <c r="CK228" i="8"/>
  <c r="CL228" i="8" s="1"/>
  <c r="CJ228" i="8"/>
  <c r="CI228" i="8"/>
  <c r="CH228" i="8"/>
  <c r="CG228" i="8"/>
  <c r="CE228" i="8"/>
  <c r="CF228" i="8" s="1"/>
  <c r="CD228" i="8"/>
  <c r="BF228" i="8"/>
  <c r="P228" i="8"/>
  <c r="O228" i="8"/>
  <c r="N228" i="8"/>
  <c r="M228" i="8"/>
  <c r="L228" i="8"/>
  <c r="K228" i="8"/>
  <c r="J228" i="8"/>
  <c r="I228" i="8"/>
  <c r="H228" i="8"/>
  <c r="G228" i="8"/>
  <c r="F228" i="8"/>
  <c r="E228" i="8"/>
  <c r="D228" i="8"/>
  <c r="C228" i="8"/>
  <c r="B228" i="8"/>
  <c r="A228" i="8"/>
  <c r="CK227" i="8"/>
  <c r="CL227" i="8" s="1"/>
  <c r="CJ227" i="8"/>
  <c r="CH227" i="8"/>
  <c r="CI227" i="8" s="1"/>
  <c r="CG227" i="8"/>
  <c r="CE227" i="8"/>
  <c r="CD227" i="8"/>
  <c r="CF227" i="8" s="1"/>
  <c r="BF227" i="8"/>
  <c r="P227" i="8"/>
  <c r="O227" i="8"/>
  <c r="N227" i="8"/>
  <c r="M227" i="8"/>
  <c r="L227" i="8"/>
  <c r="K227" i="8"/>
  <c r="J227" i="8"/>
  <c r="I227" i="8"/>
  <c r="H227" i="8"/>
  <c r="G227" i="8"/>
  <c r="F227" i="8"/>
  <c r="E227" i="8"/>
  <c r="D227" i="8"/>
  <c r="C227" i="8"/>
  <c r="B227" i="8"/>
  <c r="A227" i="8"/>
  <c r="CL226" i="8"/>
  <c r="CK226" i="8"/>
  <c r="CJ226" i="8"/>
  <c r="CH226" i="8"/>
  <c r="CI226" i="8" s="1"/>
  <c r="CG226" i="8"/>
  <c r="CF226" i="8"/>
  <c r="CE226" i="8"/>
  <c r="CD226" i="8"/>
  <c r="BF226" i="8"/>
  <c r="P226" i="8"/>
  <c r="O226" i="8"/>
  <c r="N226" i="8"/>
  <c r="M226" i="8"/>
  <c r="L226" i="8"/>
  <c r="K226" i="8"/>
  <c r="J226" i="8"/>
  <c r="I226" i="8"/>
  <c r="H226" i="8"/>
  <c r="G226" i="8"/>
  <c r="F226" i="8"/>
  <c r="E226" i="8"/>
  <c r="D226" i="8"/>
  <c r="C226" i="8"/>
  <c r="B226" i="8"/>
  <c r="A226" i="8"/>
  <c r="CK225" i="8"/>
  <c r="CL225" i="8" s="1"/>
  <c r="CJ225" i="8"/>
  <c r="CH225" i="8"/>
  <c r="CI225" i="8" s="1"/>
  <c r="CG225" i="8"/>
  <c r="CE225" i="8"/>
  <c r="CF225" i="8" s="1"/>
  <c r="CD225" i="8"/>
  <c r="BF225" i="8"/>
  <c r="P225" i="8"/>
  <c r="O225" i="8"/>
  <c r="N225" i="8"/>
  <c r="M225" i="8"/>
  <c r="L225" i="8"/>
  <c r="K225" i="8"/>
  <c r="J225" i="8"/>
  <c r="I225" i="8"/>
  <c r="H225" i="8"/>
  <c r="G225" i="8"/>
  <c r="F225" i="8"/>
  <c r="E225" i="8"/>
  <c r="D225" i="8"/>
  <c r="C225" i="8"/>
  <c r="B225" i="8"/>
  <c r="A225" i="8"/>
  <c r="CK224" i="8"/>
  <c r="CJ224" i="8"/>
  <c r="CL224" i="8" s="1"/>
  <c r="CI224" i="8"/>
  <c r="CH224" i="8"/>
  <c r="CG224" i="8"/>
  <c r="CE224" i="8"/>
  <c r="CF224" i="8" s="1"/>
  <c r="CD224" i="8"/>
  <c r="BF224" i="8"/>
  <c r="P224" i="8"/>
  <c r="O224" i="8"/>
  <c r="N224" i="8"/>
  <c r="M224" i="8"/>
  <c r="L224" i="8"/>
  <c r="K224" i="8"/>
  <c r="J224" i="8"/>
  <c r="I224" i="8"/>
  <c r="H224" i="8"/>
  <c r="G224" i="8"/>
  <c r="F224" i="8"/>
  <c r="E224" i="8"/>
  <c r="D224" i="8"/>
  <c r="C224" i="8"/>
  <c r="B224" i="8"/>
  <c r="A224" i="8"/>
  <c r="CL223" i="8"/>
  <c r="CK223" i="8"/>
  <c r="CJ223" i="8"/>
  <c r="CH223" i="8"/>
  <c r="CG223" i="8"/>
  <c r="CI223" i="8" s="1"/>
  <c r="CF223" i="8"/>
  <c r="CE223" i="8"/>
  <c r="CD223" i="8"/>
  <c r="BF223" i="8"/>
  <c r="P223" i="8"/>
  <c r="O223" i="8"/>
  <c r="N223" i="8"/>
  <c r="M223" i="8"/>
  <c r="L223" i="8"/>
  <c r="K223" i="8"/>
  <c r="J223" i="8"/>
  <c r="I223" i="8"/>
  <c r="H223" i="8"/>
  <c r="G223" i="8"/>
  <c r="F223" i="8"/>
  <c r="E223" i="8"/>
  <c r="D223" i="8"/>
  <c r="C223" i="8"/>
  <c r="B223" i="8"/>
  <c r="A223" i="8"/>
  <c r="CK222" i="8"/>
  <c r="CL222" i="8" s="1"/>
  <c r="CJ222" i="8"/>
  <c r="CI222" i="8"/>
  <c r="CH222" i="8"/>
  <c r="CG222" i="8"/>
  <c r="CE222" i="8"/>
  <c r="CF222" i="8" s="1"/>
  <c r="CD222" i="8"/>
  <c r="BF222" i="8"/>
  <c r="P222" i="8"/>
  <c r="O222" i="8"/>
  <c r="N222" i="8"/>
  <c r="M222" i="8"/>
  <c r="L222" i="8"/>
  <c r="K222" i="8"/>
  <c r="J222" i="8"/>
  <c r="I222" i="8"/>
  <c r="H222" i="8"/>
  <c r="G222" i="8"/>
  <c r="F222" i="8"/>
  <c r="E222" i="8"/>
  <c r="D222" i="8"/>
  <c r="C222" i="8"/>
  <c r="B222" i="8"/>
  <c r="A222" i="8"/>
  <c r="CK221" i="8"/>
  <c r="CL221" i="8" s="1"/>
  <c r="CJ221" i="8"/>
  <c r="CH221" i="8"/>
  <c r="CI221" i="8" s="1"/>
  <c r="CG221" i="8"/>
  <c r="CE221" i="8"/>
  <c r="CD221" i="8"/>
  <c r="CF221" i="8" s="1"/>
  <c r="BF221" i="8"/>
  <c r="P221" i="8"/>
  <c r="O221" i="8"/>
  <c r="N221" i="8"/>
  <c r="M221" i="8"/>
  <c r="L221" i="8"/>
  <c r="K221" i="8"/>
  <c r="J221" i="8"/>
  <c r="I221" i="8"/>
  <c r="H221" i="8"/>
  <c r="G221" i="8"/>
  <c r="F221" i="8"/>
  <c r="E221" i="8"/>
  <c r="D221" i="8"/>
  <c r="C221" i="8"/>
  <c r="B221" i="8"/>
  <c r="A221" i="8"/>
  <c r="CL220" i="8"/>
  <c r="CK220" i="8"/>
  <c r="CJ220" i="8"/>
  <c r="CH220" i="8"/>
  <c r="CI220" i="8" s="1"/>
  <c r="CG220" i="8"/>
  <c r="CF220" i="8"/>
  <c r="CE220" i="8"/>
  <c r="CD220" i="8"/>
  <c r="BF220" i="8"/>
  <c r="P220" i="8"/>
  <c r="O220" i="8"/>
  <c r="N220" i="8"/>
  <c r="M220" i="8"/>
  <c r="L220" i="8"/>
  <c r="K220" i="8"/>
  <c r="J220" i="8"/>
  <c r="I220" i="8"/>
  <c r="H220" i="8"/>
  <c r="G220" i="8"/>
  <c r="F220" i="8"/>
  <c r="E220" i="8"/>
  <c r="D220" i="8"/>
  <c r="C220" i="8"/>
  <c r="B220" i="8"/>
  <c r="A220" i="8"/>
  <c r="CK219" i="8"/>
  <c r="CL219" i="8" s="1"/>
  <c r="CJ219" i="8"/>
  <c r="CH219" i="8"/>
  <c r="CI219" i="8" s="1"/>
  <c r="CG219" i="8"/>
  <c r="CE219" i="8"/>
  <c r="CF219" i="8" s="1"/>
  <c r="CD219" i="8"/>
  <c r="BF219" i="8"/>
  <c r="P219" i="8"/>
  <c r="O219" i="8"/>
  <c r="N219" i="8"/>
  <c r="M219" i="8"/>
  <c r="L219" i="8"/>
  <c r="K219" i="8"/>
  <c r="J219" i="8"/>
  <c r="I219" i="8"/>
  <c r="H219" i="8"/>
  <c r="G219" i="8"/>
  <c r="F219" i="8"/>
  <c r="E219" i="8"/>
  <c r="D219" i="8"/>
  <c r="C219" i="8"/>
  <c r="B219" i="8"/>
  <c r="A219" i="8"/>
  <c r="CK218" i="8"/>
  <c r="CJ218" i="8"/>
  <c r="CL218" i="8" s="1"/>
  <c r="CI218" i="8"/>
  <c r="CH218" i="8"/>
  <c r="CG218" i="8"/>
  <c r="CE218" i="8"/>
  <c r="CF218" i="8" s="1"/>
  <c r="CD218" i="8"/>
  <c r="BF218" i="8"/>
  <c r="P218" i="8"/>
  <c r="O218" i="8"/>
  <c r="N218" i="8"/>
  <c r="M218" i="8"/>
  <c r="L218" i="8"/>
  <c r="K218" i="8"/>
  <c r="J218" i="8"/>
  <c r="I218" i="8"/>
  <c r="H218" i="8"/>
  <c r="G218" i="8"/>
  <c r="F218" i="8"/>
  <c r="E218" i="8"/>
  <c r="D218" i="8"/>
  <c r="C218" i="8"/>
  <c r="B218" i="8"/>
  <c r="A218" i="8"/>
  <c r="CL217" i="8"/>
  <c r="CK217" i="8"/>
  <c r="CJ217" i="8"/>
  <c r="CH217" i="8"/>
  <c r="CG217" i="8"/>
  <c r="CI217" i="8" s="1"/>
  <c r="CF217" i="8"/>
  <c r="CE217" i="8"/>
  <c r="CD217" i="8"/>
  <c r="BF217" i="8"/>
  <c r="P217" i="8"/>
  <c r="O217" i="8"/>
  <c r="N217" i="8"/>
  <c r="M217" i="8"/>
  <c r="L217" i="8"/>
  <c r="K217" i="8"/>
  <c r="J217" i="8"/>
  <c r="I217" i="8"/>
  <c r="H217" i="8"/>
  <c r="G217" i="8"/>
  <c r="F217" i="8"/>
  <c r="E217" i="8"/>
  <c r="D217" i="8"/>
  <c r="C217" i="8"/>
  <c r="B217" i="8"/>
  <c r="A217" i="8"/>
  <c r="CK216" i="8"/>
  <c r="CL216" i="8" s="1"/>
  <c r="CJ216" i="8"/>
  <c r="CI216" i="8"/>
  <c r="CH216" i="8"/>
  <c r="CG216" i="8"/>
  <c r="CE216" i="8"/>
  <c r="CF216" i="8" s="1"/>
  <c r="CD216" i="8"/>
  <c r="BF216" i="8"/>
  <c r="P216" i="8"/>
  <c r="O216" i="8"/>
  <c r="N216" i="8"/>
  <c r="M216" i="8"/>
  <c r="L216" i="8"/>
  <c r="K216" i="8"/>
  <c r="J216" i="8"/>
  <c r="I216" i="8"/>
  <c r="H216" i="8"/>
  <c r="G216" i="8"/>
  <c r="F216" i="8"/>
  <c r="E216" i="8"/>
  <c r="D216" i="8"/>
  <c r="C216" i="8"/>
  <c r="B216" i="8"/>
  <c r="A216" i="8"/>
  <c r="CK215" i="8"/>
  <c r="CL215" i="8" s="1"/>
  <c r="CJ215" i="8"/>
  <c r="CH215" i="8"/>
  <c r="CI215" i="8" s="1"/>
  <c r="CG215" i="8"/>
  <c r="CE215" i="8"/>
  <c r="CD215" i="8"/>
  <c r="CF215" i="8" s="1"/>
  <c r="BF215" i="8"/>
  <c r="P215" i="8"/>
  <c r="O215" i="8"/>
  <c r="N215" i="8"/>
  <c r="M215" i="8"/>
  <c r="L215" i="8"/>
  <c r="K215" i="8"/>
  <c r="J215" i="8"/>
  <c r="I215" i="8"/>
  <c r="H215" i="8"/>
  <c r="G215" i="8"/>
  <c r="F215" i="8"/>
  <c r="E215" i="8"/>
  <c r="D215" i="8"/>
  <c r="C215" i="8"/>
  <c r="B215" i="8"/>
  <c r="A215" i="8"/>
  <c r="CL214" i="8"/>
  <c r="CK214" i="8"/>
  <c r="CJ214" i="8"/>
  <c r="CH214" i="8"/>
  <c r="CI214" i="8" s="1"/>
  <c r="CG214" i="8"/>
  <c r="CF214" i="8"/>
  <c r="CE214" i="8"/>
  <c r="CD214" i="8"/>
  <c r="BF214" i="8"/>
  <c r="P214" i="8"/>
  <c r="O214" i="8"/>
  <c r="N214" i="8"/>
  <c r="M214" i="8"/>
  <c r="L214" i="8"/>
  <c r="K214" i="8"/>
  <c r="J214" i="8"/>
  <c r="I214" i="8"/>
  <c r="H214" i="8"/>
  <c r="G214" i="8"/>
  <c r="F214" i="8"/>
  <c r="E214" i="8"/>
  <c r="D214" i="8"/>
  <c r="C214" i="8"/>
  <c r="B214" i="8"/>
  <c r="A214" i="8"/>
  <c r="CK213" i="8"/>
  <c r="CL213" i="8" s="1"/>
  <c r="CJ213" i="8"/>
  <c r="CH213" i="8"/>
  <c r="CI213" i="8" s="1"/>
  <c r="CG213" i="8"/>
  <c r="CE213" i="8"/>
  <c r="CF213" i="8" s="1"/>
  <c r="CD213" i="8"/>
  <c r="BF213" i="8"/>
  <c r="P213" i="8"/>
  <c r="O213" i="8"/>
  <c r="N213" i="8"/>
  <c r="M213" i="8"/>
  <c r="L213" i="8"/>
  <c r="K213" i="8"/>
  <c r="J213" i="8"/>
  <c r="I213" i="8"/>
  <c r="H213" i="8"/>
  <c r="G213" i="8"/>
  <c r="F213" i="8"/>
  <c r="E213" i="8"/>
  <c r="D213" i="8"/>
  <c r="C213" i="8"/>
  <c r="B213" i="8"/>
  <c r="A213" i="8"/>
  <c r="CK212" i="8"/>
  <c r="CJ212" i="8"/>
  <c r="CL212" i="8" s="1"/>
  <c r="CI212" i="8"/>
  <c r="CH212" i="8"/>
  <c r="CG212" i="8"/>
  <c r="CE212" i="8"/>
  <c r="CF212" i="8" s="1"/>
  <c r="CD212" i="8"/>
  <c r="BF212" i="8"/>
  <c r="P212" i="8"/>
  <c r="O212" i="8"/>
  <c r="N212" i="8"/>
  <c r="M212" i="8"/>
  <c r="L212" i="8"/>
  <c r="K212" i="8"/>
  <c r="J212" i="8"/>
  <c r="I212" i="8"/>
  <c r="H212" i="8"/>
  <c r="G212" i="8"/>
  <c r="F212" i="8"/>
  <c r="E212" i="8"/>
  <c r="D212" i="8"/>
  <c r="C212" i="8"/>
  <c r="B212" i="8"/>
  <c r="A212" i="8"/>
  <c r="CL211" i="8"/>
  <c r="CK211" i="8"/>
  <c r="CJ211" i="8"/>
  <c r="CH211" i="8"/>
  <c r="CG211" i="8"/>
  <c r="CI211" i="8" s="1"/>
  <c r="CF211" i="8"/>
  <c r="CE211" i="8"/>
  <c r="CD211" i="8"/>
  <c r="BF211" i="8"/>
  <c r="P211" i="8"/>
  <c r="O211" i="8"/>
  <c r="N211" i="8"/>
  <c r="M211" i="8"/>
  <c r="L211" i="8"/>
  <c r="K211" i="8"/>
  <c r="J211" i="8"/>
  <c r="I211" i="8"/>
  <c r="H211" i="8"/>
  <c r="G211" i="8"/>
  <c r="F211" i="8"/>
  <c r="E211" i="8"/>
  <c r="D211" i="8"/>
  <c r="C211" i="8"/>
  <c r="B211" i="8"/>
  <c r="A211" i="8"/>
  <c r="CK210" i="8"/>
  <c r="CL210" i="8" s="1"/>
  <c r="CJ210" i="8"/>
  <c r="CI210" i="8"/>
  <c r="CH210" i="8"/>
  <c r="CG210" i="8"/>
  <c r="CE210" i="8"/>
  <c r="CF210" i="8" s="1"/>
  <c r="CD210" i="8"/>
  <c r="BF210" i="8"/>
  <c r="P210" i="8"/>
  <c r="O210" i="8"/>
  <c r="N210" i="8"/>
  <c r="M210" i="8"/>
  <c r="L210" i="8"/>
  <c r="K210" i="8"/>
  <c r="J210" i="8"/>
  <c r="I210" i="8"/>
  <c r="H210" i="8"/>
  <c r="G210" i="8"/>
  <c r="F210" i="8"/>
  <c r="E210" i="8"/>
  <c r="D210" i="8"/>
  <c r="C210" i="8"/>
  <c r="B210" i="8"/>
  <c r="A210" i="8"/>
  <c r="CK209" i="8"/>
  <c r="CL209" i="8" s="1"/>
  <c r="CJ209" i="8"/>
  <c r="CH209" i="8"/>
  <c r="CG209" i="8"/>
  <c r="CI209" i="8" s="1"/>
  <c r="CE209" i="8"/>
  <c r="CD209" i="8"/>
  <c r="CF209" i="8" s="1"/>
  <c r="BF209" i="8"/>
  <c r="P209" i="8"/>
  <c r="O209" i="8"/>
  <c r="N209" i="8"/>
  <c r="M209" i="8"/>
  <c r="L209" i="8"/>
  <c r="K209" i="8"/>
  <c r="J209" i="8"/>
  <c r="I209" i="8"/>
  <c r="H209" i="8"/>
  <c r="G209" i="8"/>
  <c r="F209" i="8"/>
  <c r="E209" i="8"/>
  <c r="D209" i="8"/>
  <c r="C209" i="8"/>
  <c r="B209" i="8"/>
  <c r="A209" i="8"/>
  <c r="CL208" i="8"/>
  <c r="CK208" i="8"/>
  <c r="CJ208" i="8"/>
  <c r="CH208" i="8"/>
  <c r="CI208" i="8" s="1"/>
  <c r="CG208" i="8"/>
  <c r="CF208" i="8"/>
  <c r="CE208" i="8"/>
  <c r="CD208" i="8"/>
  <c r="BF208" i="8"/>
  <c r="P208" i="8"/>
  <c r="O208" i="8"/>
  <c r="N208" i="8"/>
  <c r="M208" i="8"/>
  <c r="L208" i="8"/>
  <c r="K208" i="8"/>
  <c r="J208" i="8"/>
  <c r="I208" i="8"/>
  <c r="H208" i="8"/>
  <c r="G208" i="8"/>
  <c r="F208" i="8"/>
  <c r="E208" i="8"/>
  <c r="D208" i="8"/>
  <c r="C208" i="8"/>
  <c r="B208" i="8"/>
  <c r="A208" i="8"/>
  <c r="CK207" i="8"/>
  <c r="CL207" i="8" s="1"/>
  <c r="CJ207" i="8"/>
  <c r="CH207" i="8"/>
  <c r="CI207" i="8" s="1"/>
  <c r="CG207" i="8"/>
  <c r="CE207" i="8"/>
  <c r="CF207" i="8" s="1"/>
  <c r="CD207" i="8"/>
  <c r="BF207" i="8"/>
  <c r="P207" i="8"/>
  <c r="O207" i="8"/>
  <c r="N207" i="8"/>
  <c r="M207" i="8"/>
  <c r="L207" i="8"/>
  <c r="K207" i="8"/>
  <c r="J207" i="8"/>
  <c r="I207" i="8"/>
  <c r="H207" i="8"/>
  <c r="G207" i="8"/>
  <c r="F207" i="8"/>
  <c r="E207" i="8"/>
  <c r="D207" i="8"/>
  <c r="C207" i="8"/>
  <c r="B207" i="8"/>
  <c r="A207" i="8"/>
  <c r="CK206" i="8"/>
  <c r="CJ206" i="8"/>
  <c r="CL206" i="8" s="1"/>
  <c r="CI206" i="8"/>
  <c r="CH206" i="8"/>
  <c r="CG206" i="8"/>
  <c r="CE206" i="8"/>
  <c r="CF206" i="8" s="1"/>
  <c r="CD206" i="8"/>
  <c r="BF206" i="8"/>
  <c r="P206" i="8"/>
  <c r="O206" i="8"/>
  <c r="N206" i="8"/>
  <c r="M206" i="8"/>
  <c r="L206" i="8"/>
  <c r="K206" i="8"/>
  <c r="J206" i="8"/>
  <c r="I206" i="8"/>
  <c r="H206" i="8"/>
  <c r="G206" i="8"/>
  <c r="F206" i="8"/>
  <c r="E206" i="8"/>
  <c r="D206" i="8"/>
  <c r="C206" i="8"/>
  <c r="B206" i="8"/>
  <c r="A206" i="8"/>
  <c r="CL205" i="8"/>
  <c r="CK205" i="8"/>
  <c r="CJ205" i="8"/>
  <c r="CH205" i="8"/>
  <c r="CG205" i="8"/>
  <c r="CI205" i="8" s="1"/>
  <c r="CF205" i="8"/>
  <c r="CE205" i="8"/>
  <c r="CD205" i="8"/>
  <c r="BF205" i="8"/>
  <c r="P205" i="8"/>
  <c r="O205" i="8"/>
  <c r="N205" i="8"/>
  <c r="M205" i="8"/>
  <c r="L205" i="8"/>
  <c r="K205" i="8"/>
  <c r="J205" i="8"/>
  <c r="I205" i="8"/>
  <c r="H205" i="8"/>
  <c r="G205" i="8"/>
  <c r="F205" i="8"/>
  <c r="E205" i="8"/>
  <c r="D205" i="8"/>
  <c r="C205" i="8"/>
  <c r="B205" i="8"/>
  <c r="A205" i="8"/>
  <c r="CK204" i="8"/>
  <c r="CL204" i="8" s="1"/>
  <c r="CJ204" i="8"/>
  <c r="CI204" i="8"/>
  <c r="CH204" i="8"/>
  <c r="CG204" i="8"/>
  <c r="CE204" i="8"/>
  <c r="CF204" i="8" s="1"/>
  <c r="CD204" i="8"/>
  <c r="BF204" i="8"/>
  <c r="P204" i="8"/>
  <c r="O204" i="8"/>
  <c r="N204" i="8"/>
  <c r="M204" i="8"/>
  <c r="L204" i="8"/>
  <c r="K204" i="8"/>
  <c r="J204" i="8"/>
  <c r="I204" i="8"/>
  <c r="H204" i="8"/>
  <c r="G204" i="8"/>
  <c r="F204" i="8"/>
  <c r="E204" i="8"/>
  <c r="D204" i="8"/>
  <c r="C204" i="8"/>
  <c r="B204" i="8"/>
  <c r="A204" i="8"/>
  <c r="CK203" i="8"/>
  <c r="CL203" i="8" s="1"/>
  <c r="CJ203" i="8"/>
  <c r="CH203" i="8"/>
  <c r="CG203" i="8"/>
  <c r="CI203" i="8" s="1"/>
  <c r="CE203" i="8"/>
  <c r="CD203" i="8"/>
  <c r="CF203" i="8" s="1"/>
  <c r="BF203" i="8"/>
  <c r="P203" i="8"/>
  <c r="O203" i="8"/>
  <c r="N203" i="8"/>
  <c r="M203" i="8"/>
  <c r="L203" i="8"/>
  <c r="K203" i="8"/>
  <c r="J203" i="8"/>
  <c r="I203" i="8"/>
  <c r="H203" i="8"/>
  <c r="G203" i="8"/>
  <c r="F203" i="8"/>
  <c r="E203" i="8"/>
  <c r="D203" i="8"/>
  <c r="C203" i="8"/>
  <c r="B203" i="8"/>
  <c r="A203" i="8"/>
  <c r="CL202" i="8"/>
  <c r="CK202" i="8"/>
  <c r="CJ202" i="8"/>
  <c r="CH202" i="8"/>
  <c r="CI202" i="8" s="1"/>
  <c r="CG202" i="8"/>
  <c r="CF202" i="8"/>
  <c r="CE202" i="8"/>
  <c r="CD202" i="8"/>
  <c r="BF202" i="8"/>
  <c r="P202" i="8"/>
  <c r="O202" i="8"/>
  <c r="N202" i="8"/>
  <c r="M202" i="8"/>
  <c r="L202" i="8"/>
  <c r="K202" i="8"/>
  <c r="J202" i="8"/>
  <c r="I202" i="8"/>
  <c r="H202" i="8"/>
  <c r="G202" i="8"/>
  <c r="F202" i="8"/>
  <c r="E202" i="8"/>
  <c r="D202" i="8"/>
  <c r="C202" i="8"/>
  <c r="B202" i="8"/>
  <c r="A202" i="8"/>
  <c r="CK201" i="8"/>
  <c r="CL201" i="8" s="1"/>
  <c r="CJ201" i="8"/>
  <c r="CH201" i="8"/>
  <c r="CI201" i="8" s="1"/>
  <c r="CG201" i="8"/>
  <c r="CE201" i="8"/>
  <c r="CF201" i="8" s="1"/>
  <c r="CD201" i="8"/>
  <c r="BF201" i="8"/>
  <c r="P201" i="8"/>
  <c r="O201" i="8"/>
  <c r="N201" i="8"/>
  <c r="M201" i="8"/>
  <c r="L201" i="8"/>
  <c r="K201" i="8"/>
  <c r="J201" i="8"/>
  <c r="I201" i="8"/>
  <c r="H201" i="8"/>
  <c r="G201" i="8"/>
  <c r="F201" i="8"/>
  <c r="E201" i="8"/>
  <c r="D201" i="8"/>
  <c r="C201" i="8"/>
  <c r="B201" i="8"/>
  <c r="A201" i="8"/>
  <c r="CK200" i="8"/>
  <c r="CJ200" i="8"/>
  <c r="CL200" i="8" s="1"/>
  <c r="CI200" i="8"/>
  <c r="CH200" i="8"/>
  <c r="CG200" i="8"/>
  <c r="CE200" i="8"/>
  <c r="CF200" i="8" s="1"/>
  <c r="CD200" i="8"/>
  <c r="BF200" i="8"/>
  <c r="P200" i="8"/>
  <c r="O200" i="8"/>
  <c r="N200" i="8"/>
  <c r="M200" i="8"/>
  <c r="L200" i="8"/>
  <c r="K200" i="8"/>
  <c r="J200" i="8"/>
  <c r="I200" i="8"/>
  <c r="H200" i="8"/>
  <c r="G200" i="8"/>
  <c r="F200" i="8"/>
  <c r="E200" i="8"/>
  <c r="D200" i="8"/>
  <c r="C200" i="8"/>
  <c r="B200" i="8"/>
  <c r="A200" i="8"/>
  <c r="CL199" i="8"/>
  <c r="CK199" i="8"/>
  <c r="CJ199" i="8"/>
  <c r="CH199" i="8"/>
  <c r="CG199" i="8"/>
  <c r="CI199" i="8" s="1"/>
  <c r="CF199" i="8"/>
  <c r="CE199" i="8"/>
  <c r="CD199" i="8"/>
  <c r="BF199" i="8"/>
  <c r="P199" i="8"/>
  <c r="O199" i="8"/>
  <c r="N199" i="8"/>
  <c r="M199" i="8"/>
  <c r="L199" i="8"/>
  <c r="K199" i="8"/>
  <c r="J199" i="8"/>
  <c r="I199" i="8"/>
  <c r="H199" i="8"/>
  <c r="G199" i="8"/>
  <c r="F199" i="8"/>
  <c r="E199" i="8"/>
  <c r="D199" i="8"/>
  <c r="C199" i="8"/>
  <c r="B199" i="8"/>
  <c r="A199" i="8"/>
  <c r="CK198" i="8"/>
  <c r="CL198" i="8" s="1"/>
  <c r="CJ198" i="8"/>
  <c r="CI198" i="8"/>
  <c r="CH198" i="8"/>
  <c r="CG198" i="8"/>
  <c r="CE198" i="8"/>
  <c r="CF198" i="8" s="1"/>
  <c r="CD198" i="8"/>
  <c r="BF198" i="8"/>
  <c r="P198" i="8"/>
  <c r="O198" i="8"/>
  <c r="N198" i="8"/>
  <c r="M198" i="8"/>
  <c r="L198" i="8"/>
  <c r="K198" i="8"/>
  <c r="J198" i="8"/>
  <c r="I198" i="8"/>
  <c r="H198" i="8"/>
  <c r="G198" i="8"/>
  <c r="F198" i="8"/>
  <c r="E198" i="8"/>
  <c r="D198" i="8"/>
  <c r="C198" i="8"/>
  <c r="B198" i="8"/>
  <c r="A198" i="8"/>
  <c r="CK197" i="8"/>
  <c r="CL197" i="8" s="1"/>
  <c r="CJ197" i="8"/>
  <c r="CH197" i="8"/>
  <c r="CG197" i="8"/>
  <c r="CI197" i="8" s="1"/>
  <c r="CE197" i="8"/>
  <c r="CD197" i="8"/>
  <c r="CF197" i="8" s="1"/>
  <c r="BF197" i="8"/>
  <c r="P197" i="8"/>
  <c r="O197" i="8"/>
  <c r="N197" i="8"/>
  <c r="M197" i="8"/>
  <c r="L197" i="8"/>
  <c r="K197" i="8"/>
  <c r="J197" i="8"/>
  <c r="I197" i="8"/>
  <c r="H197" i="8"/>
  <c r="G197" i="8"/>
  <c r="F197" i="8"/>
  <c r="E197" i="8"/>
  <c r="D197" i="8"/>
  <c r="C197" i="8"/>
  <c r="B197" i="8"/>
  <c r="A197" i="8"/>
  <c r="CL196" i="8"/>
  <c r="CK196" i="8"/>
  <c r="CJ196" i="8"/>
  <c r="CH196" i="8"/>
  <c r="CI196" i="8" s="1"/>
  <c r="CG196" i="8"/>
  <c r="CF196" i="8"/>
  <c r="CE196" i="8"/>
  <c r="CD196" i="8"/>
  <c r="BF196" i="8"/>
  <c r="P196" i="8"/>
  <c r="O196" i="8"/>
  <c r="N196" i="8"/>
  <c r="M196" i="8"/>
  <c r="L196" i="8"/>
  <c r="K196" i="8"/>
  <c r="J196" i="8"/>
  <c r="I196" i="8"/>
  <c r="H196" i="8"/>
  <c r="G196" i="8"/>
  <c r="F196" i="8"/>
  <c r="E196" i="8"/>
  <c r="D196" i="8"/>
  <c r="C196" i="8"/>
  <c r="B196" i="8"/>
  <c r="A196" i="8"/>
  <c r="CK195" i="8"/>
  <c r="CL195" i="8" s="1"/>
  <c r="CJ195" i="8"/>
  <c r="CH195" i="8"/>
  <c r="CI195" i="8" s="1"/>
  <c r="CG195" i="8"/>
  <c r="CE195" i="8"/>
  <c r="CF195" i="8" s="1"/>
  <c r="CD195" i="8"/>
  <c r="BF195" i="8"/>
  <c r="P195" i="8"/>
  <c r="O195" i="8"/>
  <c r="N195" i="8"/>
  <c r="M195" i="8"/>
  <c r="L195" i="8"/>
  <c r="K195" i="8"/>
  <c r="J195" i="8"/>
  <c r="I195" i="8"/>
  <c r="H195" i="8"/>
  <c r="G195" i="8"/>
  <c r="F195" i="8"/>
  <c r="E195" i="8"/>
  <c r="D195" i="8"/>
  <c r="C195" i="8"/>
  <c r="B195" i="8"/>
  <c r="A195" i="8"/>
  <c r="CK194" i="8"/>
  <c r="CJ194" i="8"/>
  <c r="CL194" i="8" s="1"/>
  <c r="CI194" i="8"/>
  <c r="CH194" i="8"/>
  <c r="CG194" i="8"/>
  <c r="CE194" i="8"/>
  <c r="CF194" i="8" s="1"/>
  <c r="CD194" i="8"/>
  <c r="BF194" i="8"/>
  <c r="P194" i="8"/>
  <c r="O194" i="8"/>
  <c r="N194" i="8"/>
  <c r="M194" i="8"/>
  <c r="L194" i="8"/>
  <c r="K194" i="8"/>
  <c r="J194" i="8"/>
  <c r="I194" i="8"/>
  <c r="H194" i="8"/>
  <c r="G194" i="8"/>
  <c r="F194" i="8"/>
  <c r="E194" i="8"/>
  <c r="D194" i="8"/>
  <c r="C194" i="8"/>
  <c r="B194" i="8"/>
  <c r="A194" i="8"/>
  <c r="CL193" i="8"/>
  <c r="CK193" i="8"/>
  <c r="CJ193" i="8"/>
  <c r="CH193" i="8"/>
  <c r="CG193" i="8"/>
  <c r="CI193" i="8" s="1"/>
  <c r="CF193" i="8"/>
  <c r="CE193" i="8"/>
  <c r="CD193" i="8"/>
  <c r="BF193" i="8"/>
  <c r="P193" i="8"/>
  <c r="O193" i="8"/>
  <c r="N193" i="8"/>
  <c r="M193" i="8"/>
  <c r="L193" i="8"/>
  <c r="K193" i="8"/>
  <c r="J193" i="8"/>
  <c r="I193" i="8"/>
  <c r="H193" i="8"/>
  <c r="G193" i="8"/>
  <c r="F193" i="8"/>
  <c r="E193" i="8"/>
  <c r="D193" i="8"/>
  <c r="C193" i="8"/>
  <c r="B193" i="8"/>
  <c r="A193" i="8"/>
  <c r="CK192" i="8"/>
  <c r="CL192" i="8" s="1"/>
  <c r="CJ192" i="8"/>
  <c r="CI192" i="8"/>
  <c r="CH192" i="8"/>
  <c r="CG192" i="8"/>
  <c r="CE192" i="8"/>
  <c r="CF192" i="8" s="1"/>
  <c r="CD192" i="8"/>
  <c r="BF192" i="8"/>
  <c r="P192" i="8"/>
  <c r="O192" i="8"/>
  <c r="N192" i="8"/>
  <c r="M192" i="8"/>
  <c r="L192" i="8"/>
  <c r="K192" i="8"/>
  <c r="J192" i="8"/>
  <c r="I192" i="8"/>
  <c r="H192" i="8"/>
  <c r="G192" i="8"/>
  <c r="F192" i="8"/>
  <c r="E192" i="8"/>
  <c r="D192" i="8"/>
  <c r="C192" i="8"/>
  <c r="B192" i="8"/>
  <c r="A192" i="8"/>
  <c r="CK191" i="8"/>
  <c r="CL191" i="8" s="1"/>
  <c r="CJ191" i="8"/>
  <c r="CH191" i="8"/>
  <c r="CG191" i="8"/>
  <c r="CI191" i="8" s="1"/>
  <c r="CE191" i="8"/>
  <c r="CF191" i="8" s="1"/>
  <c r="CD191" i="8"/>
  <c r="BF191" i="8"/>
  <c r="P191" i="8"/>
  <c r="O191" i="8"/>
  <c r="N191" i="8"/>
  <c r="M191" i="8"/>
  <c r="L191" i="8"/>
  <c r="K191" i="8"/>
  <c r="J191" i="8"/>
  <c r="I191" i="8"/>
  <c r="H191" i="8"/>
  <c r="G191" i="8"/>
  <c r="F191" i="8"/>
  <c r="E191" i="8"/>
  <c r="D191" i="8"/>
  <c r="C191" i="8"/>
  <c r="B191" i="8"/>
  <c r="A191" i="8"/>
  <c r="CL190" i="8"/>
  <c r="CK190" i="8"/>
  <c r="CJ190" i="8"/>
  <c r="CH190" i="8"/>
  <c r="CI190" i="8" s="1"/>
  <c r="CG190" i="8"/>
  <c r="CF190" i="8"/>
  <c r="CE190" i="8"/>
  <c r="CD190" i="8"/>
  <c r="BF190" i="8"/>
  <c r="P190" i="8"/>
  <c r="O190" i="8"/>
  <c r="N190" i="8"/>
  <c r="M190" i="8"/>
  <c r="L190" i="8"/>
  <c r="K190" i="8"/>
  <c r="J190" i="8"/>
  <c r="I190" i="8"/>
  <c r="H190" i="8"/>
  <c r="G190" i="8"/>
  <c r="F190" i="8"/>
  <c r="E190" i="8"/>
  <c r="D190" i="8"/>
  <c r="C190" i="8"/>
  <c r="B190" i="8"/>
  <c r="A190" i="8"/>
  <c r="CK189" i="8"/>
  <c r="CL189" i="8" s="1"/>
  <c r="CJ189" i="8"/>
  <c r="CH189" i="8"/>
  <c r="CI189" i="8" s="1"/>
  <c r="CG189" i="8"/>
  <c r="CE189" i="8"/>
  <c r="CF189" i="8" s="1"/>
  <c r="CD189" i="8"/>
  <c r="BF189" i="8"/>
  <c r="P189" i="8"/>
  <c r="O189" i="8"/>
  <c r="N189" i="8"/>
  <c r="M189" i="8"/>
  <c r="L189" i="8"/>
  <c r="K189" i="8"/>
  <c r="J189" i="8"/>
  <c r="I189" i="8"/>
  <c r="H189" i="8"/>
  <c r="G189" i="8"/>
  <c r="F189" i="8"/>
  <c r="E189" i="8"/>
  <c r="D189" i="8"/>
  <c r="C189" i="8"/>
  <c r="B189" i="8"/>
  <c r="A189" i="8"/>
  <c r="CK188" i="8"/>
  <c r="CL188" i="8" s="1"/>
  <c r="CJ188" i="8"/>
  <c r="CI188" i="8"/>
  <c r="CH188" i="8"/>
  <c r="CG188" i="8"/>
  <c r="CE188" i="8"/>
  <c r="CF188" i="8" s="1"/>
  <c r="CD188" i="8"/>
  <c r="BF188" i="8"/>
  <c r="P188" i="8"/>
  <c r="O188" i="8"/>
  <c r="N188" i="8"/>
  <c r="M188" i="8"/>
  <c r="L188" i="8"/>
  <c r="K188" i="8"/>
  <c r="J188" i="8"/>
  <c r="I188" i="8"/>
  <c r="H188" i="8"/>
  <c r="G188" i="8"/>
  <c r="F188" i="8"/>
  <c r="E188" i="8"/>
  <c r="D188" i="8"/>
  <c r="C188" i="8"/>
  <c r="B188" i="8"/>
  <c r="A188" i="8"/>
  <c r="CL187" i="8"/>
  <c r="CK187" i="8"/>
  <c r="CJ187" i="8"/>
  <c r="CH187" i="8"/>
  <c r="CG187" i="8"/>
  <c r="CI187" i="8" s="1"/>
  <c r="CF187" i="8"/>
  <c r="CE187" i="8"/>
  <c r="CD187" i="8"/>
  <c r="BF187" i="8"/>
  <c r="P187" i="8"/>
  <c r="O187" i="8"/>
  <c r="N187" i="8"/>
  <c r="M187" i="8"/>
  <c r="L187" i="8"/>
  <c r="K187" i="8"/>
  <c r="J187" i="8"/>
  <c r="I187" i="8"/>
  <c r="H187" i="8"/>
  <c r="G187" i="8"/>
  <c r="F187" i="8"/>
  <c r="E187" i="8"/>
  <c r="D187" i="8"/>
  <c r="C187" i="8"/>
  <c r="B187" i="8"/>
  <c r="A187" i="8"/>
  <c r="CK186" i="8"/>
  <c r="CL186" i="8" s="1"/>
  <c r="CJ186" i="8"/>
  <c r="CI186" i="8"/>
  <c r="CH186" i="8"/>
  <c r="CG186" i="8"/>
  <c r="CE186" i="8"/>
  <c r="CF186" i="8" s="1"/>
  <c r="CD186" i="8"/>
  <c r="BF186" i="8"/>
  <c r="P186" i="8"/>
  <c r="O186" i="8"/>
  <c r="N186" i="8"/>
  <c r="M186" i="8"/>
  <c r="L186" i="8"/>
  <c r="K186" i="8"/>
  <c r="J186" i="8"/>
  <c r="I186" i="8"/>
  <c r="H186" i="8"/>
  <c r="G186" i="8"/>
  <c r="F186" i="8"/>
  <c r="E186" i="8"/>
  <c r="D186" i="8"/>
  <c r="C186" i="8"/>
  <c r="B186" i="8"/>
  <c r="A186" i="8"/>
  <c r="CK185" i="8"/>
  <c r="CL185" i="8" s="1"/>
  <c r="CJ185" i="8"/>
  <c r="CH185" i="8"/>
  <c r="CG185" i="8"/>
  <c r="CI185" i="8" s="1"/>
  <c r="CE185" i="8"/>
  <c r="CF185" i="8" s="1"/>
  <c r="CD185" i="8"/>
  <c r="BF185" i="8"/>
  <c r="P185" i="8"/>
  <c r="O185" i="8"/>
  <c r="N185" i="8"/>
  <c r="M185" i="8"/>
  <c r="L185" i="8"/>
  <c r="K185" i="8"/>
  <c r="J185" i="8"/>
  <c r="I185" i="8"/>
  <c r="H185" i="8"/>
  <c r="G185" i="8"/>
  <c r="F185" i="8"/>
  <c r="E185" i="8"/>
  <c r="D185" i="8"/>
  <c r="C185" i="8"/>
  <c r="B185" i="8"/>
  <c r="A185" i="8"/>
  <c r="CL184" i="8"/>
  <c r="CK184" i="8"/>
  <c r="CJ184" i="8"/>
  <c r="CH184" i="8"/>
  <c r="CI184" i="8" s="1"/>
  <c r="CG184" i="8"/>
  <c r="CF184" i="8"/>
  <c r="CE184" i="8"/>
  <c r="CD184" i="8"/>
  <c r="BF184" i="8"/>
  <c r="P184" i="8"/>
  <c r="O184" i="8"/>
  <c r="N184" i="8"/>
  <c r="M184" i="8"/>
  <c r="L184" i="8"/>
  <c r="K184" i="8"/>
  <c r="J184" i="8"/>
  <c r="I184" i="8"/>
  <c r="H184" i="8"/>
  <c r="G184" i="8"/>
  <c r="F184" i="8"/>
  <c r="E184" i="8"/>
  <c r="D184" i="8"/>
  <c r="C184" i="8"/>
  <c r="B184" i="8"/>
  <c r="A184" i="8"/>
  <c r="CK183" i="8"/>
  <c r="CL183" i="8" s="1"/>
  <c r="CJ183" i="8"/>
  <c r="CH183" i="8"/>
  <c r="CI183" i="8" s="1"/>
  <c r="CG183" i="8"/>
  <c r="CE183" i="8"/>
  <c r="CF183" i="8" s="1"/>
  <c r="CD183" i="8"/>
  <c r="BF183" i="8"/>
  <c r="P183" i="8"/>
  <c r="O183" i="8"/>
  <c r="N183" i="8"/>
  <c r="M183" i="8"/>
  <c r="L183" i="8"/>
  <c r="K183" i="8"/>
  <c r="J183" i="8"/>
  <c r="I183" i="8"/>
  <c r="H183" i="8"/>
  <c r="G183" i="8"/>
  <c r="F183" i="8"/>
  <c r="E183" i="8"/>
  <c r="D183" i="8"/>
  <c r="C183" i="8"/>
  <c r="B183" i="8"/>
  <c r="A183" i="8"/>
  <c r="CK182" i="8"/>
  <c r="CL182" i="8" s="1"/>
  <c r="CJ182" i="8"/>
  <c r="CI182" i="8"/>
  <c r="CH182" i="8"/>
  <c r="CG182" i="8"/>
  <c r="CE182" i="8"/>
  <c r="CF182" i="8" s="1"/>
  <c r="CD182" i="8"/>
  <c r="BF182" i="8"/>
  <c r="P182" i="8"/>
  <c r="O182" i="8"/>
  <c r="N182" i="8"/>
  <c r="M182" i="8"/>
  <c r="L182" i="8"/>
  <c r="K182" i="8"/>
  <c r="J182" i="8"/>
  <c r="I182" i="8"/>
  <c r="H182" i="8"/>
  <c r="G182" i="8"/>
  <c r="F182" i="8"/>
  <c r="E182" i="8"/>
  <c r="D182" i="8"/>
  <c r="C182" i="8"/>
  <c r="B182" i="8"/>
  <c r="A182" i="8"/>
  <c r="CL181" i="8"/>
  <c r="CK181" i="8"/>
  <c r="CJ181" i="8"/>
  <c r="CH181" i="8"/>
  <c r="CG181" i="8"/>
  <c r="CI181" i="8" s="1"/>
  <c r="CF181" i="8"/>
  <c r="CE181" i="8"/>
  <c r="CD181" i="8"/>
  <c r="BF181" i="8"/>
  <c r="P181" i="8"/>
  <c r="O181" i="8"/>
  <c r="N181" i="8"/>
  <c r="M181" i="8"/>
  <c r="L181" i="8"/>
  <c r="K181" i="8"/>
  <c r="J181" i="8"/>
  <c r="I181" i="8"/>
  <c r="H181" i="8"/>
  <c r="G181" i="8"/>
  <c r="F181" i="8"/>
  <c r="E181" i="8"/>
  <c r="D181" i="8"/>
  <c r="C181" i="8"/>
  <c r="B181" i="8"/>
  <c r="A181" i="8"/>
  <c r="CK180" i="8"/>
  <c r="CL180" i="8" s="1"/>
  <c r="CJ180" i="8"/>
  <c r="CI180" i="8"/>
  <c r="CH180" i="8"/>
  <c r="CG180" i="8"/>
  <c r="CE180" i="8"/>
  <c r="CF180" i="8" s="1"/>
  <c r="CD180" i="8"/>
  <c r="BF180" i="8"/>
  <c r="P180" i="8"/>
  <c r="O180" i="8"/>
  <c r="N180" i="8"/>
  <c r="M180" i="8"/>
  <c r="L180" i="8"/>
  <c r="K180" i="8"/>
  <c r="J180" i="8"/>
  <c r="I180" i="8"/>
  <c r="H180" i="8"/>
  <c r="G180" i="8"/>
  <c r="F180" i="8"/>
  <c r="E180" i="8"/>
  <c r="D180" i="8"/>
  <c r="C180" i="8"/>
  <c r="B180" i="8"/>
  <c r="A180" i="8"/>
  <c r="CK179" i="8"/>
  <c r="CL179" i="8" s="1"/>
  <c r="CJ179" i="8"/>
  <c r="CH179" i="8"/>
  <c r="CG179" i="8"/>
  <c r="CI179" i="8" s="1"/>
  <c r="CE179" i="8"/>
  <c r="CF179" i="8" s="1"/>
  <c r="CD179" i="8"/>
  <c r="BF179" i="8"/>
  <c r="P179" i="8"/>
  <c r="O179" i="8"/>
  <c r="N179" i="8"/>
  <c r="M179" i="8"/>
  <c r="L179" i="8"/>
  <c r="K179" i="8"/>
  <c r="J179" i="8"/>
  <c r="I179" i="8"/>
  <c r="H179" i="8"/>
  <c r="G179" i="8"/>
  <c r="F179" i="8"/>
  <c r="E179" i="8"/>
  <c r="D179" i="8"/>
  <c r="C179" i="8"/>
  <c r="B179" i="8"/>
  <c r="A179" i="8"/>
  <c r="CL178" i="8"/>
  <c r="CK178" i="8"/>
  <c r="CJ178" i="8"/>
  <c r="CH178" i="8"/>
  <c r="CI178" i="8" s="1"/>
  <c r="CG178" i="8"/>
  <c r="CF178" i="8"/>
  <c r="CE178" i="8"/>
  <c r="CD178" i="8"/>
  <c r="BF178" i="8"/>
  <c r="P178" i="8"/>
  <c r="O178" i="8"/>
  <c r="N178" i="8"/>
  <c r="M178" i="8"/>
  <c r="L178" i="8"/>
  <c r="K178" i="8"/>
  <c r="J178" i="8"/>
  <c r="I178" i="8"/>
  <c r="H178" i="8"/>
  <c r="G178" i="8"/>
  <c r="F178" i="8"/>
  <c r="E178" i="8"/>
  <c r="D178" i="8"/>
  <c r="C178" i="8"/>
  <c r="B178" i="8"/>
  <c r="A178" i="8"/>
  <c r="CK177" i="8"/>
  <c r="CL177" i="8" s="1"/>
  <c r="CJ177" i="8"/>
  <c r="CH177" i="8"/>
  <c r="CI177" i="8" s="1"/>
  <c r="CG177" i="8"/>
  <c r="CE177" i="8"/>
  <c r="CF177" i="8" s="1"/>
  <c r="CD177" i="8"/>
  <c r="BF177" i="8"/>
  <c r="P177" i="8"/>
  <c r="O177" i="8"/>
  <c r="N177" i="8"/>
  <c r="M177" i="8"/>
  <c r="L177" i="8"/>
  <c r="K177" i="8"/>
  <c r="J177" i="8"/>
  <c r="I177" i="8"/>
  <c r="H177" i="8"/>
  <c r="G177" i="8"/>
  <c r="F177" i="8"/>
  <c r="E177" i="8"/>
  <c r="D177" i="8"/>
  <c r="C177" i="8"/>
  <c r="B177" i="8"/>
  <c r="A177" i="8"/>
  <c r="CK176" i="8"/>
  <c r="CL176" i="8" s="1"/>
  <c r="CJ176" i="8"/>
  <c r="CI176" i="8"/>
  <c r="CH176" i="8"/>
  <c r="CG176" i="8"/>
  <c r="CE176" i="8"/>
  <c r="CF176" i="8" s="1"/>
  <c r="CD176" i="8"/>
  <c r="BF176" i="8"/>
  <c r="P176" i="8"/>
  <c r="O176" i="8"/>
  <c r="N176" i="8"/>
  <c r="M176" i="8"/>
  <c r="L176" i="8"/>
  <c r="K176" i="8"/>
  <c r="J176" i="8"/>
  <c r="I176" i="8"/>
  <c r="H176" i="8"/>
  <c r="G176" i="8"/>
  <c r="F176" i="8"/>
  <c r="E176" i="8"/>
  <c r="D176" i="8"/>
  <c r="C176" i="8"/>
  <c r="B176" i="8"/>
  <c r="A176" i="8"/>
  <c r="CL175" i="8"/>
  <c r="CK175" i="8"/>
  <c r="CJ175" i="8"/>
  <c r="CH175" i="8"/>
  <c r="CG175" i="8"/>
  <c r="CI175" i="8" s="1"/>
  <c r="CF175" i="8"/>
  <c r="CE175" i="8"/>
  <c r="CD175" i="8"/>
  <c r="BF175" i="8"/>
  <c r="P175" i="8"/>
  <c r="O175" i="8"/>
  <c r="N175" i="8"/>
  <c r="M175" i="8"/>
  <c r="L175" i="8"/>
  <c r="K175" i="8"/>
  <c r="J175" i="8"/>
  <c r="I175" i="8"/>
  <c r="H175" i="8"/>
  <c r="G175" i="8"/>
  <c r="F175" i="8"/>
  <c r="E175" i="8"/>
  <c r="D175" i="8"/>
  <c r="C175" i="8"/>
  <c r="B175" i="8"/>
  <c r="A175" i="8"/>
  <c r="CK174" i="8"/>
  <c r="CL174" i="8" s="1"/>
  <c r="CJ174" i="8"/>
  <c r="CI174" i="8"/>
  <c r="CH174" i="8"/>
  <c r="CG174" i="8"/>
  <c r="CE174" i="8"/>
  <c r="CF174" i="8" s="1"/>
  <c r="CD174" i="8"/>
  <c r="BF174" i="8"/>
  <c r="P174" i="8"/>
  <c r="O174" i="8"/>
  <c r="N174" i="8"/>
  <c r="M174" i="8"/>
  <c r="L174" i="8"/>
  <c r="K174" i="8"/>
  <c r="J174" i="8"/>
  <c r="I174" i="8"/>
  <c r="H174" i="8"/>
  <c r="G174" i="8"/>
  <c r="F174" i="8"/>
  <c r="E174" i="8"/>
  <c r="D174" i="8"/>
  <c r="C174" i="8"/>
  <c r="B174" i="8"/>
  <c r="A174" i="8"/>
  <c r="CK173" i="8"/>
  <c r="CL173" i="8" s="1"/>
  <c r="CJ173" i="8"/>
  <c r="CH173" i="8"/>
  <c r="CG173" i="8"/>
  <c r="CI173" i="8" s="1"/>
  <c r="CE173" i="8"/>
  <c r="CF173" i="8" s="1"/>
  <c r="CD173" i="8"/>
  <c r="BF173" i="8"/>
  <c r="P173" i="8"/>
  <c r="O173" i="8"/>
  <c r="N173" i="8"/>
  <c r="M173" i="8"/>
  <c r="L173" i="8"/>
  <c r="K173" i="8"/>
  <c r="J173" i="8"/>
  <c r="I173" i="8"/>
  <c r="H173" i="8"/>
  <c r="G173" i="8"/>
  <c r="F173" i="8"/>
  <c r="E173" i="8"/>
  <c r="D173" i="8"/>
  <c r="C173" i="8"/>
  <c r="B173" i="8"/>
  <c r="A173" i="8"/>
  <c r="CL172" i="8"/>
  <c r="CK172" i="8"/>
  <c r="CJ172" i="8"/>
  <c r="CH172" i="8"/>
  <c r="CI172" i="8" s="1"/>
  <c r="CG172" i="8"/>
  <c r="CF172" i="8"/>
  <c r="CE172" i="8"/>
  <c r="CD172" i="8"/>
  <c r="BF172" i="8"/>
  <c r="P172" i="8"/>
  <c r="O172" i="8"/>
  <c r="N172" i="8"/>
  <c r="M172" i="8"/>
  <c r="L172" i="8"/>
  <c r="K172" i="8"/>
  <c r="J172" i="8"/>
  <c r="I172" i="8"/>
  <c r="H172" i="8"/>
  <c r="G172" i="8"/>
  <c r="F172" i="8"/>
  <c r="E172" i="8"/>
  <c r="D172" i="8"/>
  <c r="C172" i="8"/>
  <c r="B172" i="8"/>
  <c r="A172" i="8"/>
  <c r="CK171" i="8"/>
  <c r="CL171" i="8" s="1"/>
  <c r="CJ171" i="8"/>
  <c r="CH171" i="8"/>
  <c r="CI171" i="8" s="1"/>
  <c r="CG171" i="8"/>
  <c r="CE171" i="8"/>
  <c r="CF171" i="8" s="1"/>
  <c r="CD171" i="8"/>
  <c r="BF171" i="8"/>
  <c r="P171" i="8"/>
  <c r="O171" i="8"/>
  <c r="N171" i="8"/>
  <c r="M171" i="8"/>
  <c r="L171" i="8"/>
  <c r="K171" i="8"/>
  <c r="J171" i="8"/>
  <c r="I171" i="8"/>
  <c r="H171" i="8"/>
  <c r="G171" i="8"/>
  <c r="F171" i="8"/>
  <c r="E171" i="8"/>
  <c r="D171" i="8"/>
  <c r="C171" i="8"/>
  <c r="B171" i="8"/>
  <c r="A171" i="8"/>
  <c r="CK170" i="8"/>
  <c r="CL170" i="8" s="1"/>
  <c r="CJ170" i="8"/>
  <c r="CI170" i="8"/>
  <c r="CH170" i="8"/>
  <c r="CG170" i="8"/>
  <c r="CE170" i="8"/>
  <c r="CF170" i="8" s="1"/>
  <c r="CD170" i="8"/>
  <c r="BF170" i="8"/>
  <c r="P170" i="8"/>
  <c r="O170" i="8"/>
  <c r="N170" i="8"/>
  <c r="M170" i="8"/>
  <c r="L170" i="8"/>
  <c r="K170" i="8"/>
  <c r="J170" i="8"/>
  <c r="I170" i="8"/>
  <c r="H170" i="8"/>
  <c r="G170" i="8"/>
  <c r="F170" i="8"/>
  <c r="E170" i="8"/>
  <c r="D170" i="8"/>
  <c r="C170" i="8"/>
  <c r="B170" i="8"/>
  <c r="A170" i="8"/>
  <c r="CL169" i="8"/>
  <c r="CK169" i="8"/>
  <c r="CJ169" i="8"/>
  <c r="CH169" i="8"/>
  <c r="CG169" i="8"/>
  <c r="CI169" i="8" s="1"/>
  <c r="CF169" i="8"/>
  <c r="CE169" i="8"/>
  <c r="CD169" i="8"/>
  <c r="BF169" i="8"/>
  <c r="P169" i="8"/>
  <c r="O169" i="8"/>
  <c r="N169" i="8"/>
  <c r="M169" i="8"/>
  <c r="L169" i="8"/>
  <c r="K169" i="8"/>
  <c r="J169" i="8"/>
  <c r="I169" i="8"/>
  <c r="H169" i="8"/>
  <c r="G169" i="8"/>
  <c r="F169" i="8"/>
  <c r="E169" i="8"/>
  <c r="D169" i="8"/>
  <c r="C169" i="8"/>
  <c r="B169" i="8"/>
  <c r="A169" i="8"/>
  <c r="CK168" i="8"/>
  <c r="CL168" i="8" s="1"/>
  <c r="CJ168" i="8"/>
  <c r="CI168" i="8"/>
  <c r="CH168" i="8"/>
  <c r="CG168" i="8"/>
  <c r="CE168" i="8"/>
  <c r="CF168" i="8" s="1"/>
  <c r="CD168" i="8"/>
  <c r="BF168" i="8"/>
  <c r="P168" i="8"/>
  <c r="O168" i="8"/>
  <c r="N168" i="8"/>
  <c r="M168" i="8"/>
  <c r="L168" i="8"/>
  <c r="K168" i="8"/>
  <c r="J168" i="8"/>
  <c r="I168" i="8"/>
  <c r="H168" i="8"/>
  <c r="G168" i="8"/>
  <c r="F168" i="8"/>
  <c r="E168" i="8"/>
  <c r="D168" i="8"/>
  <c r="C168" i="8"/>
  <c r="B168" i="8"/>
  <c r="A168" i="8"/>
  <c r="CK167" i="8"/>
  <c r="CL167" i="8" s="1"/>
  <c r="CJ167" i="8"/>
  <c r="CH167" i="8"/>
  <c r="CG167" i="8"/>
  <c r="CI167" i="8" s="1"/>
  <c r="CE167" i="8"/>
  <c r="CF167" i="8" s="1"/>
  <c r="CD167" i="8"/>
  <c r="BF167" i="8"/>
  <c r="P167" i="8"/>
  <c r="O167" i="8"/>
  <c r="N167" i="8"/>
  <c r="M167" i="8"/>
  <c r="L167" i="8"/>
  <c r="K167" i="8"/>
  <c r="J167" i="8"/>
  <c r="I167" i="8"/>
  <c r="H167" i="8"/>
  <c r="G167" i="8"/>
  <c r="F167" i="8"/>
  <c r="E167" i="8"/>
  <c r="D167" i="8"/>
  <c r="C167" i="8"/>
  <c r="B167" i="8"/>
  <c r="A167" i="8"/>
  <c r="CL166" i="8"/>
  <c r="CK166" i="8"/>
  <c r="CJ166" i="8"/>
  <c r="CH166" i="8"/>
  <c r="CI166" i="8" s="1"/>
  <c r="CG166" i="8"/>
  <c r="CF166" i="8"/>
  <c r="CE166" i="8"/>
  <c r="CD166" i="8"/>
  <c r="BF166" i="8"/>
  <c r="P166" i="8"/>
  <c r="O166" i="8"/>
  <c r="N166" i="8"/>
  <c r="M166" i="8"/>
  <c r="L166" i="8"/>
  <c r="K166" i="8"/>
  <c r="J166" i="8"/>
  <c r="I166" i="8"/>
  <c r="H166" i="8"/>
  <c r="G166" i="8"/>
  <c r="F166" i="8"/>
  <c r="E166" i="8"/>
  <c r="D166" i="8"/>
  <c r="C166" i="8"/>
  <c r="B166" i="8"/>
  <c r="A166" i="8"/>
  <c r="CK165" i="8"/>
  <c r="CL165" i="8" s="1"/>
  <c r="CJ165" i="8"/>
  <c r="CH165" i="8"/>
  <c r="CI165" i="8" s="1"/>
  <c r="CG165" i="8"/>
  <c r="CE165" i="8"/>
  <c r="CF165" i="8" s="1"/>
  <c r="CD165" i="8"/>
  <c r="BF165" i="8"/>
  <c r="P165" i="8"/>
  <c r="O165" i="8"/>
  <c r="N165" i="8"/>
  <c r="M165" i="8"/>
  <c r="L165" i="8"/>
  <c r="K165" i="8"/>
  <c r="J165" i="8"/>
  <c r="I165" i="8"/>
  <c r="H165" i="8"/>
  <c r="G165" i="8"/>
  <c r="F165" i="8"/>
  <c r="E165" i="8"/>
  <c r="D165" i="8"/>
  <c r="C165" i="8"/>
  <c r="B165" i="8"/>
  <c r="A165" i="8"/>
  <c r="CK164" i="8"/>
  <c r="CL164" i="8" s="1"/>
  <c r="CJ164" i="8"/>
  <c r="CI164" i="8"/>
  <c r="CH164" i="8"/>
  <c r="CG164" i="8"/>
  <c r="CE164" i="8"/>
  <c r="CF164" i="8" s="1"/>
  <c r="CD164" i="8"/>
  <c r="BF164" i="8"/>
  <c r="P164" i="8"/>
  <c r="O164" i="8"/>
  <c r="N164" i="8"/>
  <c r="M164" i="8"/>
  <c r="L164" i="8"/>
  <c r="K164" i="8"/>
  <c r="J164" i="8"/>
  <c r="I164" i="8"/>
  <c r="H164" i="8"/>
  <c r="G164" i="8"/>
  <c r="F164" i="8"/>
  <c r="E164" i="8"/>
  <c r="D164" i="8"/>
  <c r="C164" i="8"/>
  <c r="B164" i="8"/>
  <c r="A164" i="8"/>
  <c r="CL163" i="8"/>
  <c r="CK163" i="8"/>
  <c r="CJ163" i="8"/>
  <c r="CH163" i="8"/>
  <c r="CG163" i="8"/>
  <c r="CI163" i="8" s="1"/>
  <c r="CF163" i="8"/>
  <c r="CE163" i="8"/>
  <c r="CD163" i="8"/>
  <c r="BF163" i="8"/>
  <c r="P163" i="8"/>
  <c r="O163" i="8"/>
  <c r="N163" i="8"/>
  <c r="M163" i="8"/>
  <c r="L163" i="8"/>
  <c r="K163" i="8"/>
  <c r="J163" i="8"/>
  <c r="I163" i="8"/>
  <c r="H163" i="8"/>
  <c r="G163" i="8"/>
  <c r="F163" i="8"/>
  <c r="E163" i="8"/>
  <c r="D163" i="8"/>
  <c r="C163" i="8"/>
  <c r="B163" i="8"/>
  <c r="A163" i="8"/>
  <c r="CK162" i="8"/>
  <c r="CL162" i="8" s="1"/>
  <c r="CJ162" i="8"/>
  <c r="CI162" i="8"/>
  <c r="CH162" i="8"/>
  <c r="CG162" i="8"/>
  <c r="CE162" i="8"/>
  <c r="CF162" i="8" s="1"/>
  <c r="CD162" i="8"/>
  <c r="BF162" i="8"/>
  <c r="P162" i="8"/>
  <c r="O162" i="8"/>
  <c r="N162" i="8"/>
  <c r="M162" i="8"/>
  <c r="L162" i="8"/>
  <c r="K162" i="8"/>
  <c r="J162" i="8"/>
  <c r="I162" i="8"/>
  <c r="H162" i="8"/>
  <c r="G162" i="8"/>
  <c r="F162" i="8"/>
  <c r="E162" i="8"/>
  <c r="D162" i="8"/>
  <c r="C162" i="8"/>
  <c r="B162" i="8"/>
  <c r="A162" i="8"/>
  <c r="CK161" i="8"/>
  <c r="CL161" i="8" s="1"/>
  <c r="CJ161" i="8"/>
  <c r="CH161" i="8"/>
  <c r="CG161" i="8"/>
  <c r="CI161" i="8" s="1"/>
  <c r="CE161" i="8"/>
  <c r="CF161" i="8" s="1"/>
  <c r="CD161" i="8"/>
  <c r="BF161" i="8"/>
  <c r="P161" i="8"/>
  <c r="O161" i="8"/>
  <c r="N161" i="8"/>
  <c r="M161" i="8"/>
  <c r="L161" i="8"/>
  <c r="K161" i="8"/>
  <c r="J161" i="8"/>
  <c r="I161" i="8"/>
  <c r="H161" i="8"/>
  <c r="G161" i="8"/>
  <c r="F161" i="8"/>
  <c r="E161" i="8"/>
  <c r="D161" i="8"/>
  <c r="C161" i="8"/>
  <c r="B161" i="8"/>
  <c r="A161" i="8"/>
  <c r="CL160" i="8"/>
  <c r="CK160" i="8"/>
  <c r="CJ160" i="8"/>
  <c r="CH160" i="8"/>
  <c r="CI160" i="8" s="1"/>
  <c r="CG160" i="8"/>
  <c r="CF160" i="8"/>
  <c r="CE160" i="8"/>
  <c r="CD160" i="8"/>
  <c r="BF160" i="8"/>
  <c r="P160" i="8"/>
  <c r="O160" i="8"/>
  <c r="N160" i="8"/>
  <c r="M160" i="8"/>
  <c r="L160" i="8"/>
  <c r="K160" i="8"/>
  <c r="J160" i="8"/>
  <c r="I160" i="8"/>
  <c r="H160" i="8"/>
  <c r="G160" i="8"/>
  <c r="F160" i="8"/>
  <c r="E160" i="8"/>
  <c r="D160" i="8"/>
  <c r="C160" i="8"/>
  <c r="B160" i="8"/>
  <c r="A160" i="8"/>
  <c r="CK159" i="8"/>
  <c r="CL159" i="8" s="1"/>
  <c r="CJ159" i="8"/>
  <c r="CH159" i="8"/>
  <c r="CI159" i="8" s="1"/>
  <c r="CG159" i="8"/>
  <c r="CE159" i="8"/>
  <c r="CF159" i="8" s="1"/>
  <c r="CD159" i="8"/>
  <c r="BF159" i="8"/>
  <c r="P159" i="8"/>
  <c r="O159" i="8"/>
  <c r="N159" i="8"/>
  <c r="M159" i="8"/>
  <c r="L159" i="8"/>
  <c r="K159" i="8"/>
  <c r="J159" i="8"/>
  <c r="I159" i="8"/>
  <c r="H159" i="8"/>
  <c r="G159" i="8"/>
  <c r="F159" i="8"/>
  <c r="E159" i="8"/>
  <c r="D159" i="8"/>
  <c r="C159" i="8"/>
  <c r="B159" i="8"/>
  <c r="A159" i="8"/>
  <c r="CK158" i="8"/>
  <c r="CL158" i="8" s="1"/>
  <c r="CJ158" i="8"/>
  <c r="CI158" i="8"/>
  <c r="CH158" i="8"/>
  <c r="CG158" i="8"/>
  <c r="CE158" i="8"/>
  <c r="CF158" i="8" s="1"/>
  <c r="CD158" i="8"/>
  <c r="BF158" i="8"/>
  <c r="P158" i="8"/>
  <c r="O158" i="8"/>
  <c r="N158" i="8"/>
  <c r="M158" i="8"/>
  <c r="L158" i="8"/>
  <c r="K158" i="8"/>
  <c r="J158" i="8"/>
  <c r="I158" i="8"/>
  <c r="H158" i="8"/>
  <c r="G158" i="8"/>
  <c r="F158" i="8"/>
  <c r="E158" i="8"/>
  <c r="D158" i="8"/>
  <c r="C158" i="8"/>
  <c r="B158" i="8"/>
  <c r="A158" i="8"/>
  <c r="CL157" i="8"/>
  <c r="CK157" i="8"/>
  <c r="CJ157" i="8"/>
  <c r="CH157" i="8"/>
  <c r="CG157" i="8"/>
  <c r="CI157" i="8" s="1"/>
  <c r="CF157" i="8"/>
  <c r="CE157" i="8"/>
  <c r="CD157" i="8"/>
  <c r="BF157" i="8"/>
  <c r="P157" i="8"/>
  <c r="O157" i="8"/>
  <c r="N157" i="8"/>
  <c r="M157" i="8"/>
  <c r="L157" i="8"/>
  <c r="K157" i="8"/>
  <c r="J157" i="8"/>
  <c r="I157" i="8"/>
  <c r="H157" i="8"/>
  <c r="G157" i="8"/>
  <c r="F157" i="8"/>
  <c r="E157" i="8"/>
  <c r="D157" i="8"/>
  <c r="C157" i="8"/>
  <c r="B157" i="8"/>
  <c r="A157" i="8"/>
  <c r="CK156" i="8"/>
  <c r="CL156" i="8" s="1"/>
  <c r="CJ156" i="8"/>
  <c r="CI156" i="8"/>
  <c r="CH156" i="8"/>
  <c r="CG156" i="8"/>
  <c r="CE156" i="8"/>
  <c r="CF156" i="8" s="1"/>
  <c r="CD156" i="8"/>
  <c r="BF156" i="8"/>
  <c r="P156" i="8"/>
  <c r="O156" i="8"/>
  <c r="N156" i="8"/>
  <c r="M156" i="8"/>
  <c r="L156" i="8"/>
  <c r="K156" i="8"/>
  <c r="J156" i="8"/>
  <c r="I156" i="8"/>
  <c r="H156" i="8"/>
  <c r="G156" i="8"/>
  <c r="F156" i="8"/>
  <c r="E156" i="8"/>
  <c r="D156" i="8"/>
  <c r="C156" i="8"/>
  <c r="B156" i="8"/>
  <c r="A156" i="8"/>
  <c r="CK155" i="8"/>
  <c r="CL155" i="8" s="1"/>
  <c r="CJ155" i="8"/>
  <c r="CH155" i="8"/>
  <c r="CG155" i="8"/>
  <c r="CI155" i="8" s="1"/>
  <c r="CE155" i="8"/>
  <c r="CF155" i="8" s="1"/>
  <c r="CD155" i="8"/>
  <c r="BF155" i="8"/>
  <c r="P155" i="8"/>
  <c r="O155" i="8"/>
  <c r="N155" i="8"/>
  <c r="M155" i="8"/>
  <c r="L155" i="8"/>
  <c r="K155" i="8"/>
  <c r="J155" i="8"/>
  <c r="I155" i="8"/>
  <c r="H155" i="8"/>
  <c r="G155" i="8"/>
  <c r="F155" i="8"/>
  <c r="E155" i="8"/>
  <c r="D155" i="8"/>
  <c r="C155" i="8"/>
  <c r="B155" i="8"/>
  <c r="A155" i="8"/>
  <c r="CL154" i="8"/>
  <c r="CK154" i="8"/>
  <c r="CJ154" i="8"/>
  <c r="CH154" i="8"/>
  <c r="CI154" i="8" s="1"/>
  <c r="CG154" i="8"/>
  <c r="CF154" i="8"/>
  <c r="CE154" i="8"/>
  <c r="CD154" i="8"/>
  <c r="BF154" i="8"/>
  <c r="P154" i="8"/>
  <c r="O154" i="8"/>
  <c r="N154" i="8"/>
  <c r="M154" i="8"/>
  <c r="L154" i="8"/>
  <c r="K154" i="8"/>
  <c r="J154" i="8"/>
  <c r="I154" i="8"/>
  <c r="H154" i="8"/>
  <c r="G154" i="8"/>
  <c r="F154" i="8"/>
  <c r="E154" i="8"/>
  <c r="D154" i="8"/>
  <c r="C154" i="8"/>
  <c r="B154" i="8"/>
  <c r="A154" i="8"/>
  <c r="CK153" i="8"/>
  <c r="CL153" i="8" s="1"/>
  <c r="CJ153" i="8"/>
  <c r="CH153" i="8"/>
  <c r="CI153" i="8" s="1"/>
  <c r="CG153" i="8"/>
  <c r="CE153" i="8"/>
  <c r="CF153" i="8" s="1"/>
  <c r="CD153" i="8"/>
  <c r="BF153" i="8"/>
  <c r="P153" i="8"/>
  <c r="O153" i="8"/>
  <c r="N153" i="8"/>
  <c r="M153" i="8"/>
  <c r="L153" i="8"/>
  <c r="K153" i="8"/>
  <c r="J153" i="8"/>
  <c r="I153" i="8"/>
  <c r="H153" i="8"/>
  <c r="G153" i="8"/>
  <c r="F153" i="8"/>
  <c r="E153" i="8"/>
  <c r="D153" i="8"/>
  <c r="C153" i="8"/>
  <c r="B153" i="8"/>
  <c r="A153" i="8"/>
  <c r="CK152" i="8"/>
  <c r="CL152" i="8" s="1"/>
  <c r="CJ152" i="8"/>
  <c r="CI152" i="8"/>
  <c r="CH152" i="8"/>
  <c r="CG152" i="8"/>
  <c r="CE152" i="8"/>
  <c r="CF152" i="8" s="1"/>
  <c r="CD152" i="8"/>
  <c r="BF152" i="8"/>
  <c r="P152" i="8"/>
  <c r="O152" i="8"/>
  <c r="N152" i="8"/>
  <c r="M152" i="8"/>
  <c r="L152" i="8"/>
  <c r="K152" i="8"/>
  <c r="J152" i="8"/>
  <c r="I152" i="8"/>
  <c r="H152" i="8"/>
  <c r="G152" i="8"/>
  <c r="F152" i="8"/>
  <c r="E152" i="8"/>
  <c r="D152" i="8"/>
  <c r="C152" i="8"/>
  <c r="B152" i="8"/>
  <c r="A152" i="8"/>
  <c r="CL151" i="8"/>
  <c r="CK151" i="8"/>
  <c r="CJ151" i="8"/>
  <c r="CH151" i="8"/>
  <c r="CG151" i="8"/>
  <c r="CI151" i="8" s="1"/>
  <c r="CF151" i="8"/>
  <c r="CE151" i="8"/>
  <c r="CD151" i="8"/>
  <c r="BF151" i="8"/>
  <c r="P151" i="8"/>
  <c r="O151" i="8"/>
  <c r="N151" i="8"/>
  <c r="M151" i="8"/>
  <c r="L151" i="8"/>
  <c r="K151" i="8"/>
  <c r="J151" i="8"/>
  <c r="I151" i="8"/>
  <c r="H151" i="8"/>
  <c r="G151" i="8"/>
  <c r="F151" i="8"/>
  <c r="E151" i="8"/>
  <c r="D151" i="8"/>
  <c r="C151" i="8"/>
  <c r="B151" i="8"/>
  <c r="A151" i="8"/>
  <c r="CK150" i="8"/>
  <c r="CL150" i="8" s="1"/>
  <c r="CJ150" i="8"/>
  <c r="CI150" i="8"/>
  <c r="CH150" i="8"/>
  <c r="CG150" i="8"/>
  <c r="CE150" i="8"/>
  <c r="CF150" i="8" s="1"/>
  <c r="CD150" i="8"/>
  <c r="BF150" i="8"/>
  <c r="P150" i="8"/>
  <c r="O150" i="8"/>
  <c r="N150" i="8"/>
  <c r="M150" i="8"/>
  <c r="L150" i="8"/>
  <c r="K150" i="8"/>
  <c r="J150" i="8"/>
  <c r="I150" i="8"/>
  <c r="H150" i="8"/>
  <c r="G150" i="8"/>
  <c r="F150" i="8"/>
  <c r="E150" i="8"/>
  <c r="D150" i="8"/>
  <c r="C150" i="8"/>
  <c r="B150" i="8"/>
  <c r="A150" i="8"/>
  <c r="CK149" i="8"/>
  <c r="CL149" i="8" s="1"/>
  <c r="CJ149" i="8"/>
  <c r="CH149" i="8"/>
  <c r="CG149" i="8"/>
  <c r="CI149" i="8" s="1"/>
  <c r="CE149" i="8"/>
  <c r="CF149" i="8" s="1"/>
  <c r="CD149" i="8"/>
  <c r="BF149" i="8"/>
  <c r="P149" i="8"/>
  <c r="O149" i="8"/>
  <c r="N149" i="8"/>
  <c r="M149" i="8"/>
  <c r="L149" i="8"/>
  <c r="K149" i="8"/>
  <c r="J149" i="8"/>
  <c r="I149" i="8"/>
  <c r="H149" i="8"/>
  <c r="G149" i="8"/>
  <c r="F149" i="8"/>
  <c r="E149" i="8"/>
  <c r="D149" i="8"/>
  <c r="C149" i="8"/>
  <c r="B149" i="8"/>
  <c r="A149" i="8"/>
  <c r="CL148" i="8"/>
  <c r="CK148" i="8"/>
  <c r="CJ148" i="8"/>
  <c r="CH148" i="8"/>
  <c r="CI148" i="8" s="1"/>
  <c r="CG148" i="8"/>
  <c r="CF148" i="8"/>
  <c r="CE148" i="8"/>
  <c r="CD148" i="8"/>
  <c r="BF148" i="8"/>
  <c r="P148" i="8"/>
  <c r="O148" i="8"/>
  <c r="N148" i="8"/>
  <c r="M148" i="8"/>
  <c r="L148" i="8"/>
  <c r="K148" i="8"/>
  <c r="J148" i="8"/>
  <c r="I148" i="8"/>
  <c r="H148" i="8"/>
  <c r="G148" i="8"/>
  <c r="F148" i="8"/>
  <c r="E148" i="8"/>
  <c r="D148" i="8"/>
  <c r="C148" i="8"/>
  <c r="B148" i="8"/>
  <c r="A148" i="8"/>
  <c r="CK147" i="8"/>
  <c r="CL147" i="8" s="1"/>
  <c r="CJ147" i="8"/>
  <c r="CH147" i="8"/>
  <c r="CI147" i="8" s="1"/>
  <c r="CG147" i="8"/>
  <c r="CE147" i="8"/>
  <c r="CF147" i="8" s="1"/>
  <c r="CD147" i="8"/>
  <c r="BF147" i="8"/>
  <c r="P147" i="8"/>
  <c r="O147" i="8"/>
  <c r="N147" i="8"/>
  <c r="M147" i="8"/>
  <c r="L147" i="8"/>
  <c r="K147" i="8"/>
  <c r="J147" i="8"/>
  <c r="I147" i="8"/>
  <c r="H147" i="8"/>
  <c r="G147" i="8"/>
  <c r="F147" i="8"/>
  <c r="E147" i="8"/>
  <c r="D147" i="8"/>
  <c r="C147" i="8"/>
  <c r="B147" i="8"/>
  <c r="A147" i="8"/>
  <c r="CK146" i="8"/>
  <c r="CL146" i="8" s="1"/>
  <c r="CJ146" i="8"/>
  <c r="CI146" i="8"/>
  <c r="CH146" i="8"/>
  <c r="CG146" i="8"/>
  <c r="CE146" i="8"/>
  <c r="CF146" i="8" s="1"/>
  <c r="CD146" i="8"/>
  <c r="BF146" i="8"/>
  <c r="P146" i="8"/>
  <c r="O146" i="8"/>
  <c r="N146" i="8"/>
  <c r="M146" i="8"/>
  <c r="L146" i="8"/>
  <c r="K146" i="8"/>
  <c r="J146" i="8"/>
  <c r="I146" i="8"/>
  <c r="H146" i="8"/>
  <c r="G146" i="8"/>
  <c r="F146" i="8"/>
  <c r="E146" i="8"/>
  <c r="D146" i="8"/>
  <c r="C146" i="8"/>
  <c r="B146" i="8"/>
  <c r="A146" i="8"/>
  <c r="CL145" i="8"/>
  <c r="CK145" i="8"/>
  <c r="CJ145" i="8"/>
  <c r="CH145" i="8"/>
  <c r="CG145" i="8"/>
  <c r="CI145" i="8" s="1"/>
  <c r="CF145" i="8"/>
  <c r="CE145" i="8"/>
  <c r="CD145" i="8"/>
  <c r="BF145" i="8"/>
  <c r="P145" i="8"/>
  <c r="O145" i="8"/>
  <c r="N145" i="8"/>
  <c r="M145" i="8"/>
  <c r="L145" i="8"/>
  <c r="K145" i="8"/>
  <c r="J145" i="8"/>
  <c r="I145" i="8"/>
  <c r="H145" i="8"/>
  <c r="G145" i="8"/>
  <c r="F145" i="8"/>
  <c r="E145" i="8"/>
  <c r="D145" i="8"/>
  <c r="C145" i="8"/>
  <c r="B145" i="8"/>
  <c r="A145" i="8"/>
  <c r="CK144" i="8"/>
  <c r="CL144" i="8" s="1"/>
  <c r="CJ144" i="8"/>
  <c r="CI144" i="8"/>
  <c r="CH144" i="8"/>
  <c r="CG144" i="8"/>
  <c r="CE144" i="8"/>
  <c r="CF144" i="8" s="1"/>
  <c r="CD144" i="8"/>
  <c r="BF144" i="8"/>
  <c r="P144" i="8"/>
  <c r="O144" i="8"/>
  <c r="N144" i="8"/>
  <c r="M144" i="8"/>
  <c r="L144" i="8"/>
  <c r="K144" i="8"/>
  <c r="J144" i="8"/>
  <c r="I144" i="8"/>
  <c r="H144" i="8"/>
  <c r="G144" i="8"/>
  <c r="F144" i="8"/>
  <c r="E144" i="8"/>
  <c r="D144" i="8"/>
  <c r="C144" i="8"/>
  <c r="B144" i="8"/>
  <c r="A144" i="8"/>
  <c r="CK143" i="8"/>
  <c r="CL143" i="8" s="1"/>
  <c r="CJ143" i="8"/>
  <c r="CH143" i="8"/>
  <c r="CG143" i="8"/>
  <c r="CI143" i="8" s="1"/>
  <c r="CE143" i="8"/>
  <c r="CF143" i="8" s="1"/>
  <c r="CD143" i="8"/>
  <c r="BF143" i="8"/>
  <c r="P143" i="8"/>
  <c r="O143" i="8"/>
  <c r="N143" i="8"/>
  <c r="M143" i="8"/>
  <c r="L143" i="8"/>
  <c r="K143" i="8"/>
  <c r="J143" i="8"/>
  <c r="I143" i="8"/>
  <c r="H143" i="8"/>
  <c r="G143" i="8"/>
  <c r="F143" i="8"/>
  <c r="E143" i="8"/>
  <c r="D143" i="8"/>
  <c r="C143" i="8"/>
  <c r="B143" i="8"/>
  <c r="A143" i="8"/>
  <c r="CL142" i="8"/>
  <c r="CK142" i="8"/>
  <c r="CJ142" i="8"/>
  <c r="CH142" i="8"/>
  <c r="CG142" i="8"/>
  <c r="CI142" i="8" s="1"/>
  <c r="CF142" i="8"/>
  <c r="CE142" i="8"/>
  <c r="CD142" i="8"/>
  <c r="BF142" i="8"/>
  <c r="P142" i="8"/>
  <c r="O142" i="8"/>
  <c r="N142" i="8"/>
  <c r="M142" i="8"/>
  <c r="L142" i="8"/>
  <c r="K142" i="8"/>
  <c r="J142" i="8"/>
  <c r="I142" i="8"/>
  <c r="H142" i="8"/>
  <c r="G142" i="8"/>
  <c r="F142" i="8"/>
  <c r="E142" i="8"/>
  <c r="D142" i="8"/>
  <c r="C142" i="8"/>
  <c r="B142" i="8"/>
  <c r="A142" i="8"/>
  <c r="CK141" i="8"/>
  <c r="CL141" i="8" s="1"/>
  <c r="CJ141" i="8"/>
  <c r="CH141" i="8"/>
  <c r="CI141" i="8" s="1"/>
  <c r="CG141" i="8"/>
  <c r="CE141" i="8"/>
  <c r="CF141" i="8" s="1"/>
  <c r="CD141" i="8"/>
  <c r="BF141" i="8"/>
  <c r="P141" i="8"/>
  <c r="O141" i="8"/>
  <c r="N141" i="8"/>
  <c r="M141" i="8"/>
  <c r="L141" i="8"/>
  <c r="K141" i="8"/>
  <c r="J141" i="8"/>
  <c r="I141" i="8"/>
  <c r="H141" i="8"/>
  <c r="G141" i="8"/>
  <c r="F141" i="8"/>
  <c r="E141" i="8"/>
  <c r="D141" i="8"/>
  <c r="C141" i="8"/>
  <c r="B141" i="8"/>
  <c r="A141" i="8"/>
  <c r="CK140" i="8"/>
  <c r="CL140" i="8" s="1"/>
  <c r="CJ140" i="8"/>
  <c r="CI140" i="8"/>
  <c r="CH140" i="8"/>
  <c r="CG140" i="8"/>
  <c r="CE140" i="8"/>
  <c r="CF140" i="8" s="1"/>
  <c r="CD140" i="8"/>
  <c r="BF140" i="8"/>
  <c r="P140" i="8"/>
  <c r="O140" i="8"/>
  <c r="N140" i="8"/>
  <c r="M140" i="8"/>
  <c r="L140" i="8"/>
  <c r="K140" i="8"/>
  <c r="J140" i="8"/>
  <c r="I140" i="8"/>
  <c r="H140" i="8"/>
  <c r="G140" i="8"/>
  <c r="F140" i="8"/>
  <c r="E140" i="8"/>
  <c r="D140" i="8"/>
  <c r="C140" i="8"/>
  <c r="B140" i="8"/>
  <c r="A140" i="8"/>
  <c r="CL139" i="8"/>
  <c r="CK139" i="8"/>
  <c r="CJ139" i="8"/>
  <c r="CH139" i="8"/>
  <c r="CG139" i="8"/>
  <c r="CI139" i="8" s="1"/>
  <c r="CE139" i="8"/>
  <c r="CF139" i="8" s="1"/>
  <c r="CD139" i="8"/>
  <c r="BF139" i="8"/>
  <c r="P139" i="8"/>
  <c r="O139" i="8"/>
  <c r="N139" i="8"/>
  <c r="M139" i="8"/>
  <c r="L139" i="8"/>
  <c r="K139" i="8"/>
  <c r="J139" i="8"/>
  <c r="I139" i="8"/>
  <c r="H139" i="8"/>
  <c r="G139" i="8"/>
  <c r="F139" i="8"/>
  <c r="E139" i="8"/>
  <c r="D139" i="8"/>
  <c r="C139" i="8"/>
  <c r="B139" i="8"/>
  <c r="A139" i="8"/>
  <c r="CK138" i="8"/>
  <c r="CL138" i="8" s="1"/>
  <c r="CJ138" i="8"/>
  <c r="CH138" i="8"/>
  <c r="CG138" i="8"/>
  <c r="CI138" i="8" s="1"/>
  <c r="CE138" i="8"/>
  <c r="CF138" i="8" s="1"/>
  <c r="CD138" i="8"/>
  <c r="BF138" i="8"/>
  <c r="P138" i="8"/>
  <c r="O138" i="8"/>
  <c r="N138" i="8"/>
  <c r="M138" i="8"/>
  <c r="L138" i="8"/>
  <c r="K138" i="8"/>
  <c r="J138" i="8"/>
  <c r="I138" i="8"/>
  <c r="H138" i="8"/>
  <c r="G138" i="8"/>
  <c r="F138" i="8"/>
  <c r="E138" i="8"/>
  <c r="D138" i="8"/>
  <c r="C138" i="8"/>
  <c r="B138" i="8"/>
  <c r="A138" i="8"/>
  <c r="CK137" i="8"/>
  <c r="CL137" i="8" s="1"/>
  <c r="CJ137" i="8"/>
  <c r="CI137" i="8"/>
  <c r="CH137" i="8"/>
  <c r="CG137" i="8"/>
  <c r="CE137" i="8"/>
  <c r="CF137" i="8" s="1"/>
  <c r="CD137" i="8"/>
  <c r="BF137" i="8"/>
  <c r="P137" i="8"/>
  <c r="O137" i="8"/>
  <c r="N137" i="8"/>
  <c r="M137" i="8"/>
  <c r="L137" i="8"/>
  <c r="K137" i="8"/>
  <c r="J137" i="8"/>
  <c r="I137" i="8"/>
  <c r="H137" i="8"/>
  <c r="G137" i="8"/>
  <c r="F137" i="8"/>
  <c r="E137" i="8"/>
  <c r="D137" i="8"/>
  <c r="C137" i="8"/>
  <c r="B137" i="8"/>
  <c r="A137" i="8"/>
  <c r="CK136" i="8"/>
  <c r="CL136" i="8" s="1"/>
  <c r="CJ136" i="8"/>
  <c r="CH136" i="8"/>
  <c r="CG136" i="8"/>
  <c r="CI136" i="8" s="1"/>
  <c r="CF136" i="8"/>
  <c r="CE136" i="8"/>
  <c r="CD136" i="8"/>
  <c r="BF136" i="8"/>
  <c r="P136" i="8"/>
  <c r="O136" i="8"/>
  <c r="N136" i="8"/>
  <c r="M136" i="8"/>
  <c r="L136" i="8"/>
  <c r="K136" i="8"/>
  <c r="J136" i="8"/>
  <c r="I136" i="8"/>
  <c r="H136" i="8"/>
  <c r="G136" i="8"/>
  <c r="F136" i="8"/>
  <c r="E136" i="8"/>
  <c r="D136" i="8"/>
  <c r="C136" i="8"/>
  <c r="B136" i="8"/>
  <c r="A136" i="8"/>
  <c r="CK135" i="8"/>
  <c r="CL135" i="8" s="1"/>
  <c r="CJ135" i="8"/>
  <c r="CH135" i="8"/>
  <c r="CI135" i="8" s="1"/>
  <c r="CG135" i="8"/>
  <c r="CE135" i="8"/>
  <c r="CF135" i="8" s="1"/>
  <c r="CD135" i="8"/>
  <c r="BF135" i="8"/>
  <c r="P135" i="8"/>
  <c r="O135" i="8"/>
  <c r="N135" i="8"/>
  <c r="M135" i="8"/>
  <c r="L135" i="8"/>
  <c r="K135" i="8"/>
  <c r="J135" i="8"/>
  <c r="I135" i="8"/>
  <c r="H135" i="8"/>
  <c r="G135" i="8"/>
  <c r="F135" i="8"/>
  <c r="E135" i="8"/>
  <c r="D135" i="8"/>
  <c r="C135" i="8"/>
  <c r="B135" i="8"/>
  <c r="A135" i="8"/>
  <c r="CK134" i="8"/>
  <c r="CL134" i="8" s="1"/>
  <c r="CJ134" i="8"/>
  <c r="CI134" i="8"/>
  <c r="CH134" i="8"/>
  <c r="CG134" i="8"/>
  <c r="CE134" i="8"/>
  <c r="CF134" i="8" s="1"/>
  <c r="CD134" i="8"/>
  <c r="BF134" i="8"/>
  <c r="P134" i="8"/>
  <c r="O134" i="8"/>
  <c r="N134" i="8"/>
  <c r="M134" i="8"/>
  <c r="L134" i="8"/>
  <c r="K134" i="8"/>
  <c r="J134" i="8"/>
  <c r="I134" i="8"/>
  <c r="H134" i="8"/>
  <c r="G134" i="8"/>
  <c r="F134" i="8"/>
  <c r="E134" i="8"/>
  <c r="D134" i="8"/>
  <c r="C134" i="8"/>
  <c r="B134" i="8"/>
  <c r="A134" i="8"/>
  <c r="CL133" i="8"/>
  <c r="CK133" i="8"/>
  <c r="CJ133" i="8"/>
  <c r="CH133" i="8"/>
  <c r="CG133" i="8"/>
  <c r="CI133" i="8" s="1"/>
  <c r="CE133" i="8"/>
  <c r="CF133" i="8" s="1"/>
  <c r="CD133" i="8"/>
  <c r="BF133" i="8"/>
  <c r="P133" i="8"/>
  <c r="O133" i="8"/>
  <c r="N133" i="8"/>
  <c r="M133" i="8"/>
  <c r="L133" i="8"/>
  <c r="K133" i="8"/>
  <c r="J133" i="8"/>
  <c r="I133" i="8"/>
  <c r="H133" i="8"/>
  <c r="G133" i="8"/>
  <c r="F133" i="8"/>
  <c r="E133" i="8"/>
  <c r="D133" i="8"/>
  <c r="C133" i="8"/>
  <c r="B133" i="8"/>
  <c r="A133" i="8"/>
  <c r="CK132" i="8"/>
  <c r="CL132" i="8" s="1"/>
  <c r="CJ132" i="8"/>
  <c r="CH132" i="8"/>
  <c r="CG132" i="8"/>
  <c r="CI132" i="8" s="1"/>
  <c r="CE132" i="8"/>
  <c r="CF132" i="8" s="1"/>
  <c r="CD132" i="8"/>
  <c r="BF132" i="8"/>
  <c r="P132" i="8"/>
  <c r="O132" i="8"/>
  <c r="N132" i="8"/>
  <c r="M132" i="8"/>
  <c r="L132" i="8"/>
  <c r="K132" i="8"/>
  <c r="J132" i="8"/>
  <c r="I132" i="8"/>
  <c r="H132" i="8"/>
  <c r="G132" i="8"/>
  <c r="F132" i="8"/>
  <c r="E132" i="8"/>
  <c r="D132" i="8"/>
  <c r="C132" i="8"/>
  <c r="B132" i="8"/>
  <c r="A132" i="8"/>
  <c r="CK131" i="8"/>
  <c r="CL131" i="8" s="1"/>
  <c r="CJ131" i="8"/>
  <c r="CI131" i="8"/>
  <c r="CH131" i="8"/>
  <c r="CG131" i="8"/>
  <c r="CE131" i="8"/>
  <c r="CF131" i="8" s="1"/>
  <c r="CD131" i="8"/>
  <c r="BF131" i="8"/>
  <c r="P131" i="8"/>
  <c r="O131" i="8"/>
  <c r="N131" i="8"/>
  <c r="M131" i="8"/>
  <c r="L131" i="8"/>
  <c r="K131" i="8"/>
  <c r="J131" i="8"/>
  <c r="I131" i="8"/>
  <c r="H131" i="8"/>
  <c r="G131" i="8"/>
  <c r="F131" i="8"/>
  <c r="E131" i="8"/>
  <c r="D131" i="8"/>
  <c r="C131" i="8"/>
  <c r="B131" i="8"/>
  <c r="A131" i="8"/>
  <c r="CK130" i="8"/>
  <c r="CL130" i="8" s="1"/>
  <c r="CJ130" i="8"/>
  <c r="CH130" i="8"/>
  <c r="CG130" i="8"/>
  <c r="CI130" i="8" s="1"/>
  <c r="CF130" i="8"/>
  <c r="CE130" i="8"/>
  <c r="CD130" i="8"/>
  <c r="BF130" i="8"/>
  <c r="P130" i="8"/>
  <c r="O130" i="8"/>
  <c r="N130" i="8"/>
  <c r="M130" i="8"/>
  <c r="L130" i="8"/>
  <c r="K130" i="8"/>
  <c r="J130" i="8"/>
  <c r="I130" i="8"/>
  <c r="H130" i="8"/>
  <c r="G130" i="8"/>
  <c r="F130" i="8"/>
  <c r="E130" i="8"/>
  <c r="D130" i="8"/>
  <c r="C130" i="8"/>
  <c r="B130" i="8"/>
  <c r="A130" i="8"/>
  <c r="CK129" i="8"/>
  <c r="CL129" i="8" s="1"/>
  <c r="CJ129" i="8"/>
  <c r="CH129" i="8"/>
  <c r="CI129" i="8" s="1"/>
  <c r="CG129" i="8"/>
  <c r="CE129" i="8"/>
  <c r="CF129" i="8" s="1"/>
  <c r="CD129" i="8"/>
  <c r="BF129" i="8"/>
  <c r="P129" i="8"/>
  <c r="O129" i="8"/>
  <c r="N129" i="8"/>
  <c r="M129" i="8"/>
  <c r="L129" i="8"/>
  <c r="K129" i="8"/>
  <c r="J129" i="8"/>
  <c r="I129" i="8"/>
  <c r="H129" i="8"/>
  <c r="G129" i="8"/>
  <c r="F129" i="8"/>
  <c r="E129" i="8"/>
  <c r="D129" i="8"/>
  <c r="C129" i="8"/>
  <c r="B129" i="8"/>
  <c r="A129" i="8"/>
  <c r="CK128" i="8"/>
  <c r="CL128" i="8" s="1"/>
  <c r="CJ128" i="8"/>
  <c r="CI128" i="8"/>
  <c r="CH128" i="8"/>
  <c r="CG128" i="8"/>
  <c r="CE128" i="8"/>
  <c r="CF128" i="8" s="1"/>
  <c r="CD128" i="8"/>
  <c r="BF128" i="8"/>
  <c r="P128" i="8"/>
  <c r="O128" i="8"/>
  <c r="N128" i="8"/>
  <c r="M128" i="8"/>
  <c r="L128" i="8"/>
  <c r="K128" i="8"/>
  <c r="J128" i="8"/>
  <c r="I128" i="8"/>
  <c r="H128" i="8"/>
  <c r="G128" i="8"/>
  <c r="F128" i="8"/>
  <c r="E128" i="8"/>
  <c r="D128" i="8"/>
  <c r="C128" i="8"/>
  <c r="B128" i="8"/>
  <c r="A128" i="8"/>
  <c r="CL127" i="8"/>
  <c r="CK127" i="8"/>
  <c r="CJ127" i="8"/>
  <c r="CH127" i="8"/>
  <c r="CG127" i="8"/>
  <c r="CI127" i="8" s="1"/>
  <c r="CE127" i="8"/>
  <c r="CF127" i="8" s="1"/>
  <c r="CD127" i="8"/>
  <c r="BF127" i="8"/>
  <c r="P127" i="8"/>
  <c r="O127" i="8"/>
  <c r="N127" i="8"/>
  <c r="M127" i="8"/>
  <c r="L127" i="8"/>
  <c r="K127" i="8"/>
  <c r="J127" i="8"/>
  <c r="I127" i="8"/>
  <c r="H127" i="8"/>
  <c r="G127" i="8"/>
  <c r="F127" i="8"/>
  <c r="E127" i="8"/>
  <c r="D127" i="8"/>
  <c r="C127" i="8"/>
  <c r="B127" i="8"/>
  <c r="A127" i="8"/>
  <c r="CK126" i="8"/>
  <c r="CL126" i="8" s="1"/>
  <c r="CJ126" i="8"/>
  <c r="CH126" i="8"/>
  <c r="CG126" i="8"/>
  <c r="CI126" i="8" s="1"/>
  <c r="CE126" i="8"/>
  <c r="CF126" i="8" s="1"/>
  <c r="CD126" i="8"/>
  <c r="BF126" i="8"/>
  <c r="P126" i="8"/>
  <c r="O126" i="8"/>
  <c r="N126" i="8"/>
  <c r="M126" i="8"/>
  <c r="L126" i="8"/>
  <c r="K126" i="8"/>
  <c r="J126" i="8"/>
  <c r="I126" i="8"/>
  <c r="H126" i="8"/>
  <c r="G126" i="8"/>
  <c r="F126" i="8"/>
  <c r="E126" i="8"/>
  <c r="D126" i="8"/>
  <c r="C126" i="8"/>
  <c r="B126" i="8"/>
  <c r="A126" i="8"/>
  <c r="CK125" i="8"/>
  <c r="CL125" i="8" s="1"/>
  <c r="CJ125" i="8"/>
  <c r="CI125" i="8"/>
  <c r="CH125" i="8"/>
  <c r="CG125" i="8"/>
  <c r="CE125" i="8"/>
  <c r="CF125" i="8" s="1"/>
  <c r="CD125" i="8"/>
  <c r="BF125" i="8"/>
  <c r="P125" i="8"/>
  <c r="O125" i="8"/>
  <c r="N125" i="8"/>
  <c r="M125" i="8"/>
  <c r="L125" i="8"/>
  <c r="K125" i="8"/>
  <c r="J125" i="8"/>
  <c r="I125" i="8"/>
  <c r="H125" i="8"/>
  <c r="G125" i="8"/>
  <c r="F125" i="8"/>
  <c r="E125" i="8"/>
  <c r="D125" i="8"/>
  <c r="C125" i="8"/>
  <c r="B125" i="8"/>
  <c r="A125" i="8"/>
  <c r="CK124" i="8"/>
  <c r="CL124" i="8" s="1"/>
  <c r="CJ124" i="8"/>
  <c r="CH124" i="8"/>
  <c r="CG124" i="8"/>
  <c r="CI124" i="8" s="1"/>
  <c r="CF124" i="8"/>
  <c r="CE124" i="8"/>
  <c r="CD124" i="8"/>
  <c r="BF124" i="8"/>
  <c r="P124" i="8"/>
  <c r="O124" i="8"/>
  <c r="N124" i="8"/>
  <c r="M124" i="8"/>
  <c r="L124" i="8"/>
  <c r="K124" i="8"/>
  <c r="J124" i="8"/>
  <c r="I124" i="8"/>
  <c r="H124" i="8"/>
  <c r="G124" i="8"/>
  <c r="F124" i="8"/>
  <c r="E124" i="8"/>
  <c r="D124" i="8"/>
  <c r="C124" i="8"/>
  <c r="B124" i="8"/>
  <c r="A124" i="8"/>
  <c r="CK123" i="8"/>
  <c r="CL123" i="8" s="1"/>
  <c r="CJ123" i="8"/>
  <c r="CH123" i="8"/>
  <c r="CI123" i="8" s="1"/>
  <c r="CG123" i="8"/>
  <c r="CE123" i="8"/>
  <c r="CF123" i="8" s="1"/>
  <c r="CD123" i="8"/>
  <c r="BF123" i="8"/>
  <c r="P123" i="8"/>
  <c r="O123" i="8"/>
  <c r="N123" i="8"/>
  <c r="M123" i="8"/>
  <c r="L123" i="8"/>
  <c r="K123" i="8"/>
  <c r="J123" i="8"/>
  <c r="I123" i="8"/>
  <c r="H123" i="8"/>
  <c r="G123" i="8"/>
  <c r="F123" i="8"/>
  <c r="E123" i="8"/>
  <c r="D123" i="8"/>
  <c r="C123" i="8"/>
  <c r="B123" i="8"/>
  <c r="A123" i="8"/>
  <c r="CK122" i="8"/>
  <c r="CL122" i="8" s="1"/>
  <c r="CJ122" i="8"/>
  <c r="CI122" i="8"/>
  <c r="CH122" i="8"/>
  <c r="CG122" i="8"/>
  <c r="CE122" i="8"/>
  <c r="CF122" i="8" s="1"/>
  <c r="CD122" i="8"/>
  <c r="BF122" i="8"/>
  <c r="P122" i="8"/>
  <c r="O122" i="8"/>
  <c r="N122" i="8"/>
  <c r="M122" i="8"/>
  <c r="L122" i="8"/>
  <c r="K122" i="8"/>
  <c r="J122" i="8"/>
  <c r="I122" i="8"/>
  <c r="H122" i="8"/>
  <c r="G122" i="8"/>
  <c r="F122" i="8"/>
  <c r="E122" i="8"/>
  <c r="D122" i="8"/>
  <c r="C122" i="8"/>
  <c r="B122" i="8"/>
  <c r="A122" i="8"/>
  <c r="CL121" i="8"/>
  <c r="CK121" i="8"/>
  <c r="CJ121" i="8"/>
  <c r="CH121" i="8"/>
  <c r="CG121" i="8"/>
  <c r="CI121" i="8" s="1"/>
  <c r="CE121" i="8"/>
  <c r="CF121" i="8" s="1"/>
  <c r="CD121" i="8"/>
  <c r="BF121" i="8"/>
  <c r="P121" i="8"/>
  <c r="O121" i="8"/>
  <c r="N121" i="8"/>
  <c r="M121" i="8"/>
  <c r="L121" i="8"/>
  <c r="K121" i="8"/>
  <c r="J121" i="8"/>
  <c r="I121" i="8"/>
  <c r="H121" i="8"/>
  <c r="G121" i="8"/>
  <c r="F121" i="8"/>
  <c r="E121" i="8"/>
  <c r="D121" i="8"/>
  <c r="C121" i="8"/>
  <c r="B121" i="8"/>
  <c r="A121" i="8"/>
  <c r="CK120" i="8"/>
  <c r="CL120" i="8" s="1"/>
  <c r="CJ120" i="8"/>
  <c r="CH120" i="8"/>
  <c r="CG120" i="8"/>
  <c r="CI120" i="8" s="1"/>
  <c r="CE120" i="8"/>
  <c r="CF120" i="8" s="1"/>
  <c r="CD120" i="8"/>
  <c r="BF120" i="8"/>
  <c r="P120" i="8"/>
  <c r="O120" i="8"/>
  <c r="N120" i="8"/>
  <c r="M120" i="8"/>
  <c r="L120" i="8"/>
  <c r="K120" i="8"/>
  <c r="J120" i="8"/>
  <c r="I120" i="8"/>
  <c r="H120" i="8"/>
  <c r="G120" i="8"/>
  <c r="F120" i="8"/>
  <c r="E120" i="8"/>
  <c r="D120" i="8"/>
  <c r="C120" i="8"/>
  <c r="B120" i="8"/>
  <c r="A120" i="8"/>
  <c r="CK119" i="8"/>
  <c r="CL119" i="8" s="1"/>
  <c r="CJ119" i="8"/>
  <c r="CI119" i="8"/>
  <c r="CH119" i="8"/>
  <c r="CG119" i="8"/>
  <c r="CE119" i="8"/>
  <c r="CF119" i="8" s="1"/>
  <c r="CD119" i="8"/>
  <c r="BF119" i="8"/>
  <c r="P119" i="8"/>
  <c r="O119" i="8"/>
  <c r="N119" i="8"/>
  <c r="M119" i="8"/>
  <c r="L119" i="8"/>
  <c r="K119" i="8"/>
  <c r="J119" i="8"/>
  <c r="I119" i="8"/>
  <c r="H119" i="8"/>
  <c r="G119" i="8"/>
  <c r="F119" i="8"/>
  <c r="E119" i="8"/>
  <c r="D119" i="8"/>
  <c r="C119" i="8"/>
  <c r="B119" i="8"/>
  <c r="A119" i="8"/>
  <c r="CK118" i="8"/>
  <c r="CL118" i="8" s="1"/>
  <c r="CJ118" i="8"/>
  <c r="CH118" i="8"/>
  <c r="CG118" i="8"/>
  <c r="CI118" i="8" s="1"/>
  <c r="CF118" i="8"/>
  <c r="CE118" i="8"/>
  <c r="CD118" i="8"/>
  <c r="BF118" i="8"/>
  <c r="P118" i="8"/>
  <c r="O118" i="8"/>
  <c r="N118" i="8"/>
  <c r="M118" i="8"/>
  <c r="L118" i="8"/>
  <c r="K118" i="8"/>
  <c r="J118" i="8"/>
  <c r="I118" i="8"/>
  <c r="H118" i="8"/>
  <c r="G118" i="8"/>
  <c r="F118" i="8"/>
  <c r="E118" i="8"/>
  <c r="D118" i="8"/>
  <c r="C118" i="8"/>
  <c r="B118" i="8"/>
  <c r="A118" i="8"/>
  <c r="CK117" i="8"/>
  <c r="CL117" i="8" s="1"/>
  <c r="CJ117" i="8"/>
  <c r="CH117" i="8"/>
  <c r="CI117" i="8" s="1"/>
  <c r="CG117" i="8"/>
  <c r="CE117" i="8"/>
  <c r="CF117" i="8" s="1"/>
  <c r="CD117" i="8"/>
  <c r="BF117" i="8"/>
  <c r="P117" i="8"/>
  <c r="O117" i="8"/>
  <c r="N117" i="8"/>
  <c r="M117" i="8"/>
  <c r="L117" i="8"/>
  <c r="K117" i="8"/>
  <c r="J117" i="8"/>
  <c r="I117" i="8"/>
  <c r="H117" i="8"/>
  <c r="G117" i="8"/>
  <c r="F117" i="8"/>
  <c r="E117" i="8"/>
  <c r="D117" i="8"/>
  <c r="C117" i="8"/>
  <c r="B117" i="8"/>
  <c r="A117" i="8"/>
  <c r="CK116" i="8"/>
  <c r="CL116" i="8" s="1"/>
  <c r="CJ116" i="8"/>
  <c r="CI116" i="8"/>
  <c r="CH116" i="8"/>
  <c r="CG116" i="8"/>
  <c r="CE116" i="8"/>
  <c r="CF116" i="8" s="1"/>
  <c r="CD116" i="8"/>
  <c r="BF116" i="8"/>
  <c r="P116" i="8"/>
  <c r="O116" i="8"/>
  <c r="N116" i="8"/>
  <c r="M116" i="8"/>
  <c r="L116" i="8"/>
  <c r="K116" i="8"/>
  <c r="J116" i="8"/>
  <c r="I116" i="8"/>
  <c r="H116" i="8"/>
  <c r="G116" i="8"/>
  <c r="F116" i="8"/>
  <c r="E116" i="8"/>
  <c r="D116" i="8"/>
  <c r="C116" i="8"/>
  <c r="B116" i="8"/>
  <c r="A116" i="8"/>
  <c r="CL115" i="8"/>
  <c r="CK115" i="8"/>
  <c r="CJ115" i="8"/>
  <c r="CH115" i="8"/>
  <c r="CG115" i="8"/>
  <c r="CI115" i="8" s="1"/>
  <c r="CE115" i="8"/>
  <c r="CF115" i="8" s="1"/>
  <c r="CD115" i="8"/>
  <c r="BF115" i="8"/>
  <c r="P115" i="8"/>
  <c r="O115" i="8"/>
  <c r="N115" i="8"/>
  <c r="M115" i="8"/>
  <c r="L115" i="8"/>
  <c r="K115" i="8"/>
  <c r="J115" i="8"/>
  <c r="I115" i="8"/>
  <c r="H115" i="8"/>
  <c r="G115" i="8"/>
  <c r="F115" i="8"/>
  <c r="E115" i="8"/>
  <c r="D115" i="8"/>
  <c r="C115" i="8"/>
  <c r="B115" i="8"/>
  <c r="A115" i="8"/>
  <c r="CK114" i="8"/>
  <c r="CL114" i="8" s="1"/>
  <c r="CJ114" i="8"/>
  <c r="CH114" i="8"/>
  <c r="CG114" i="8"/>
  <c r="CI114" i="8" s="1"/>
  <c r="CE114" i="8"/>
  <c r="CF114" i="8" s="1"/>
  <c r="CD114" i="8"/>
  <c r="BF114" i="8"/>
  <c r="P114" i="8"/>
  <c r="O114" i="8"/>
  <c r="N114" i="8"/>
  <c r="M114" i="8"/>
  <c r="L114" i="8"/>
  <c r="K114" i="8"/>
  <c r="J114" i="8"/>
  <c r="I114" i="8"/>
  <c r="H114" i="8"/>
  <c r="G114" i="8"/>
  <c r="F114" i="8"/>
  <c r="E114" i="8"/>
  <c r="D114" i="8"/>
  <c r="C114" i="8"/>
  <c r="B114" i="8"/>
  <c r="A114" i="8"/>
  <c r="CK113" i="8"/>
  <c r="CL113" i="8" s="1"/>
  <c r="CJ113" i="8"/>
  <c r="CI113" i="8"/>
  <c r="CH113" i="8"/>
  <c r="CG113" i="8"/>
  <c r="CE113" i="8"/>
  <c r="CF113" i="8" s="1"/>
  <c r="CD113" i="8"/>
  <c r="BF113" i="8"/>
  <c r="P113" i="8"/>
  <c r="O113" i="8"/>
  <c r="N113" i="8"/>
  <c r="M113" i="8"/>
  <c r="L113" i="8"/>
  <c r="K113" i="8"/>
  <c r="J113" i="8"/>
  <c r="I113" i="8"/>
  <c r="H113" i="8"/>
  <c r="G113" i="8"/>
  <c r="F113" i="8"/>
  <c r="E113" i="8"/>
  <c r="D113" i="8"/>
  <c r="C113" i="8"/>
  <c r="B113" i="8"/>
  <c r="A113" i="8"/>
  <c r="CK112" i="8"/>
  <c r="CL112" i="8" s="1"/>
  <c r="CJ112" i="8"/>
  <c r="CH112" i="8"/>
  <c r="CG112" i="8"/>
  <c r="CI112" i="8" s="1"/>
  <c r="CF112" i="8"/>
  <c r="CE112" i="8"/>
  <c r="CD112" i="8"/>
  <c r="BF112" i="8"/>
  <c r="P112" i="8"/>
  <c r="O112" i="8"/>
  <c r="N112" i="8"/>
  <c r="M112" i="8"/>
  <c r="L112" i="8"/>
  <c r="K112" i="8"/>
  <c r="J112" i="8"/>
  <c r="I112" i="8"/>
  <c r="H112" i="8"/>
  <c r="G112" i="8"/>
  <c r="F112" i="8"/>
  <c r="E112" i="8"/>
  <c r="D112" i="8"/>
  <c r="C112" i="8"/>
  <c r="B112" i="8"/>
  <c r="A112" i="8"/>
  <c r="CK111" i="8"/>
  <c r="CL111" i="8" s="1"/>
  <c r="CJ111" i="8"/>
  <c r="CH111" i="8"/>
  <c r="CI111" i="8" s="1"/>
  <c r="CG111" i="8"/>
  <c r="CE111" i="8"/>
  <c r="CF111" i="8" s="1"/>
  <c r="CD111" i="8"/>
  <c r="BF111" i="8"/>
  <c r="P111" i="8"/>
  <c r="O111" i="8"/>
  <c r="N111" i="8"/>
  <c r="M111" i="8"/>
  <c r="L111" i="8"/>
  <c r="K111" i="8"/>
  <c r="J111" i="8"/>
  <c r="I111" i="8"/>
  <c r="H111" i="8"/>
  <c r="G111" i="8"/>
  <c r="F111" i="8"/>
  <c r="E111" i="8"/>
  <c r="D111" i="8"/>
  <c r="C111" i="8"/>
  <c r="B111" i="8"/>
  <c r="A111" i="8"/>
  <c r="CK110" i="8"/>
  <c r="CL110" i="8" s="1"/>
  <c r="CJ110" i="8"/>
  <c r="CI110" i="8"/>
  <c r="CH110" i="8"/>
  <c r="CG110" i="8"/>
  <c r="CE110" i="8"/>
  <c r="CF110" i="8" s="1"/>
  <c r="CD110" i="8"/>
  <c r="BF110" i="8"/>
  <c r="P110" i="8"/>
  <c r="O110" i="8"/>
  <c r="N110" i="8"/>
  <c r="M110" i="8"/>
  <c r="L110" i="8"/>
  <c r="K110" i="8"/>
  <c r="J110" i="8"/>
  <c r="I110" i="8"/>
  <c r="H110" i="8"/>
  <c r="G110" i="8"/>
  <c r="F110" i="8"/>
  <c r="E110" i="8"/>
  <c r="D110" i="8"/>
  <c r="C110" i="8"/>
  <c r="B110" i="8"/>
  <c r="A110" i="8"/>
  <c r="CL109" i="8"/>
  <c r="CK109" i="8"/>
  <c r="CJ109" i="8"/>
  <c r="CH109" i="8"/>
  <c r="CG109" i="8"/>
  <c r="CI109" i="8" s="1"/>
  <c r="CE109" i="8"/>
  <c r="CF109" i="8" s="1"/>
  <c r="CD109" i="8"/>
  <c r="BF109" i="8"/>
  <c r="P109" i="8"/>
  <c r="O109" i="8"/>
  <c r="N109" i="8"/>
  <c r="M109" i="8"/>
  <c r="L109" i="8"/>
  <c r="K109" i="8"/>
  <c r="J109" i="8"/>
  <c r="I109" i="8"/>
  <c r="H109" i="8"/>
  <c r="G109" i="8"/>
  <c r="F109" i="8"/>
  <c r="E109" i="8"/>
  <c r="D109" i="8"/>
  <c r="C109" i="8"/>
  <c r="B109" i="8"/>
  <c r="A109" i="8"/>
  <c r="CK108" i="8"/>
  <c r="CL108" i="8" s="1"/>
  <c r="CJ108" i="8"/>
  <c r="CH108" i="8"/>
  <c r="CG108" i="8"/>
  <c r="CI108" i="8" s="1"/>
  <c r="CE108" i="8"/>
  <c r="CF108" i="8" s="1"/>
  <c r="CD108" i="8"/>
  <c r="BF108" i="8"/>
  <c r="P108" i="8"/>
  <c r="O108" i="8"/>
  <c r="N108" i="8"/>
  <c r="M108" i="8"/>
  <c r="L108" i="8"/>
  <c r="K108" i="8"/>
  <c r="J108" i="8"/>
  <c r="I108" i="8"/>
  <c r="H108" i="8"/>
  <c r="G108" i="8"/>
  <c r="F108" i="8"/>
  <c r="E108" i="8"/>
  <c r="D108" i="8"/>
  <c r="C108" i="8"/>
  <c r="B108" i="8"/>
  <c r="A108" i="8"/>
  <c r="CK107" i="8"/>
  <c r="CL107" i="8" s="1"/>
  <c r="CJ107" i="8"/>
  <c r="CI107" i="8"/>
  <c r="CH107" i="8"/>
  <c r="CG107" i="8"/>
  <c r="CE107" i="8"/>
  <c r="CF107" i="8" s="1"/>
  <c r="CD107" i="8"/>
  <c r="BF107" i="8"/>
  <c r="P107" i="8"/>
  <c r="O107" i="8"/>
  <c r="N107" i="8"/>
  <c r="M107" i="8"/>
  <c r="L107" i="8"/>
  <c r="K107" i="8"/>
  <c r="J107" i="8"/>
  <c r="I107" i="8"/>
  <c r="H107" i="8"/>
  <c r="G107" i="8"/>
  <c r="F107" i="8"/>
  <c r="E107" i="8"/>
  <c r="D107" i="8"/>
  <c r="C107" i="8"/>
  <c r="B107" i="8"/>
  <c r="A107" i="8"/>
  <c r="CK106" i="8"/>
  <c r="CL106" i="8" s="1"/>
  <c r="CJ106" i="8"/>
  <c r="CH106" i="8"/>
  <c r="CG106" i="8"/>
  <c r="CI106" i="8" s="1"/>
  <c r="CF106" i="8"/>
  <c r="CE106" i="8"/>
  <c r="CD106" i="8"/>
  <c r="BF106" i="8"/>
  <c r="P106" i="8"/>
  <c r="O106" i="8"/>
  <c r="N106" i="8"/>
  <c r="M106" i="8"/>
  <c r="L106" i="8"/>
  <c r="K106" i="8"/>
  <c r="J106" i="8"/>
  <c r="I106" i="8"/>
  <c r="H106" i="8"/>
  <c r="G106" i="8"/>
  <c r="F106" i="8"/>
  <c r="E106" i="8"/>
  <c r="D106" i="8"/>
  <c r="C106" i="8"/>
  <c r="B106" i="8"/>
  <c r="A106" i="8"/>
  <c r="CK105" i="8"/>
  <c r="CL105" i="8" s="1"/>
  <c r="CJ105" i="8"/>
  <c r="CH105" i="8"/>
  <c r="CI105" i="8" s="1"/>
  <c r="CG105" i="8"/>
  <c r="CE105" i="8"/>
  <c r="CF105" i="8" s="1"/>
  <c r="CD105" i="8"/>
  <c r="BF105" i="8"/>
  <c r="P105" i="8"/>
  <c r="O105" i="8"/>
  <c r="N105" i="8"/>
  <c r="M105" i="8"/>
  <c r="L105" i="8"/>
  <c r="K105" i="8"/>
  <c r="J105" i="8"/>
  <c r="I105" i="8"/>
  <c r="H105" i="8"/>
  <c r="G105" i="8"/>
  <c r="F105" i="8"/>
  <c r="E105" i="8"/>
  <c r="D105" i="8"/>
  <c r="C105" i="8"/>
  <c r="B105" i="8"/>
  <c r="A105" i="8"/>
  <c r="CK104" i="8"/>
  <c r="CL104" i="8" s="1"/>
  <c r="CJ104" i="8"/>
  <c r="CI104" i="8"/>
  <c r="CH104" i="8"/>
  <c r="CG104" i="8"/>
  <c r="CE104" i="8"/>
  <c r="CF104" i="8" s="1"/>
  <c r="CD104" i="8"/>
  <c r="BF104" i="8"/>
  <c r="P104" i="8"/>
  <c r="O104" i="8"/>
  <c r="N104" i="8"/>
  <c r="M104" i="8"/>
  <c r="L104" i="8"/>
  <c r="K104" i="8"/>
  <c r="J104" i="8"/>
  <c r="I104" i="8"/>
  <c r="H104" i="8"/>
  <c r="G104" i="8"/>
  <c r="F104" i="8"/>
  <c r="E104" i="8"/>
  <c r="D104" i="8"/>
  <c r="C104" i="8"/>
  <c r="B104" i="8"/>
  <c r="A104" i="8"/>
  <c r="CL103" i="8"/>
  <c r="CK103" i="8"/>
  <c r="CJ103" i="8"/>
  <c r="CH103" i="8"/>
  <c r="CG103" i="8"/>
  <c r="CI103" i="8" s="1"/>
  <c r="CE103" i="8"/>
  <c r="CF103" i="8" s="1"/>
  <c r="CD103" i="8"/>
  <c r="BF103" i="8"/>
  <c r="P103" i="8"/>
  <c r="O103" i="8"/>
  <c r="N103" i="8"/>
  <c r="M103" i="8"/>
  <c r="L103" i="8"/>
  <c r="K103" i="8"/>
  <c r="J103" i="8"/>
  <c r="I103" i="8"/>
  <c r="H103" i="8"/>
  <c r="G103" i="8"/>
  <c r="F103" i="8"/>
  <c r="E103" i="8"/>
  <c r="D103" i="8"/>
  <c r="C103" i="8"/>
  <c r="B103" i="8"/>
  <c r="A103" i="8"/>
  <c r="CK102" i="8"/>
  <c r="CL102" i="8" s="1"/>
  <c r="CJ102" i="8"/>
  <c r="CH102" i="8"/>
  <c r="CG102" i="8"/>
  <c r="CI102" i="8" s="1"/>
  <c r="CE102" i="8"/>
  <c r="CF102" i="8" s="1"/>
  <c r="CD102" i="8"/>
  <c r="BF102" i="8"/>
  <c r="P102" i="8"/>
  <c r="O102" i="8"/>
  <c r="N102" i="8"/>
  <c r="M102" i="8"/>
  <c r="L102" i="8"/>
  <c r="K102" i="8"/>
  <c r="J102" i="8"/>
  <c r="I102" i="8"/>
  <c r="H102" i="8"/>
  <c r="G102" i="8"/>
  <c r="F102" i="8"/>
  <c r="E102" i="8"/>
  <c r="D102" i="8"/>
  <c r="C102" i="8"/>
  <c r="B102" i="8"/>
  <c r="A102" i="8"/>
  <c r="CK101" i="8"/>
  <c r="CL101" i="8" s="1"/>
  <c r="CJ101" i="8"/>
  <c r="CI101" i="8"/>
  <c r="CH101" i="8"/>
  <c r="CG101" i="8"/>
  <c r="CE101" i="8"/>
  <c r="CF101" i="8" s="1"/>
  <c r="CD101" i="8"/>
  <c r="BF101" i="8"/>
  <c r="P101" i="8"/>
  <c r="O101" i="8"/>
  <c r="N101" i="8"/>
  <c r="M101" i="8"/>
  <c r="L101" i="8"/>
  <c r="K101" i="8"/>
  <c r="J101" i="8"/>
  <c r="I101" i="8"/>
  <c r="H101" i="8"/>
  <c r="G101" i="8"/>
  <c r="F101" i="8"/>
  <c r="E101" i="8"/>
  <c r="D101" i="8"/>
  <c r="C101" i="8"/>
  <c r="B101" i="8"/>
  <c r="A101" i="8"/>
  <c r="CK100" i="8"/>
  <c r="CL100" i="8" s="1"/>
  <c r="CJ100" i="8"/>
  <c r="CH100" i="8"/>
  <c r="CG100" i="8"/>
  <c r="CI100" i="8" s="1"/>
  <c r="CF100" i="8"/>
  <c r="CE100" i="8"/>
  <c r="CD100" i="8"/>
  <c r="BF100" i="8"/>
  <c r="P100" i="8"/>
  <c r="O100" i="8"/>
  <c r="N100" i="8"/>
  <c r="M100" i="8"/>
  <c r="L100" i="8"/>
  <c r="K100" i="8"/>
  <c r="J100" i="8"/>
  <c r="I100" i="8"/>
  <c r="H100" i="8"/>
  <c r="G100" i="8"/>
  <c r="F100" i="8"/>
  <c r="E100" i="8"/>
  <c r="D100" i="8"/>
  <c r="C100" i="8"/>
  <c r="B100" i="8"/>
  <c r="A100" i="8"/>
  <c r="CK99" i="8"/>
  <c r="CL99" i="8" s="1"/>
  <c r="CJ99" i="8"/>
  <c r="CH99" i="8"/>
  <c r="CI99" i="8" s="1"/>
  <c r="CG99" i="8"/>
  <c r="CE99" i="8"/>
  <c r="CF99" i="8" s="1"/>
  <c r="CD99" i="8"/>
  <c r="BF99" i="8"/>
  <c r="P99" i="8"/>
  <c r="O99" i="8"/>
  <c r="N99" i="8"/>
  <c r="M99" i="8"/>
  <c r="L99" i="8"/>
  <c r="K99" i="8"/>
  <c r="J99" i="8"/>
  <c r="I99" i="8"/>
  <c r="H99" i="8"/>
  <c r="G99" i="8"/>
  <c r="F99" i="8"/>
  <c r="E99" i="8"/>
  <c r="D99" i="8"/>
  <c r="C99" i="8"/>
  <c r="B99" i="8"/>
  <c r="A99" i="8"/>
  <c r="CK98" i="8"/>
  <c r="CL98" i="8" s="1"/>
  <c r="CJ98" i="8"/>
  <c r="CI98" i="8"/>
  <c r="CH98" i="8"/>
  <c r="CG98" i="8"/>
  <c r="CE98" i="8"/>
  <c r="CF98" i="8" s="1"/>
  <c r="CD98" i="8"/>
  <c r="BF98" i="8"/>
  <c r="P98" i="8"/>
  <c r="O98" i="8"/>
  <c r="N98" i="8"/>
  <c r="M98" i="8"/>
  <c r="L98" i="8"/>
  <c r="K98" i="8"/>
  <c r="J98" i="8"/>
  <c r="I98" i="8"/>
  <c r="H98" i="8"/>
  <c r="G98" i="8"/>
  <c r="F98" i="8"/>
  <c r="E98" i="8"/>
  <c r="D98" i="8"/>
  <c r="C98" i="8"/>
  <c r="B98" i="8"/>
  <c r="A98" i="8"/>
  <c r="CL97" i="8"/>
  <c r="CK97" i="8"/>
  <c r="CJ97" i="8"/>
  <c r="CH97" i="8"/>
  <c r="CG97" i="8"/>
  <c r="CI97" i="8" s="1"/>
  <c r="CE97" i="8"/>
  <c r="CF97" i="8" s="1"/>
  <c r="CD97" i="8"/>
  <c r="BF97" i="8"/>
  <c r="P97" i="8"/>
  <c r="O97" i="8"/>
  <c r="N97" i="8"/>
  <c r="M97" i="8"/>
  <c r="L97" i="8"/>
  <c r="K97" i="8"/>
  <c r="J97" i="8"/>
  <c r="I97" i="8"/>
  <c r="H97" i="8"/>
  <c r="G97" i="8"/>
  <c r="F97" i="8"/>
  <c r="E97" i="8"/>
  <c r="D97" i="8"/>
  <c r="C97" i="8"/>
  <c r="B97" i="8"/>
  <c r="A97" i="8"/>
  <c r="CK96" i="8"/>
  <c r="CL96" i="8" s="1"/>
  <c r="CJ96" i="8"/>
  <c r="CH96" i="8"/>
  <c r="CG96" i="8"/>
  <c r="CI96" i="8" s="1"/>
  <c r="CE96" i="8"/>
  <c r="CF96" i="8" s="1"/>
  <c r="CD96" i="8"/>
  <c r="BF96" i="8"/>
  <c r="P96" i="8"/>
  <c r="O96" i="8"/>
  <c r="N96" i="8"/>
  <c r="M96" i="8"/>
  <c r="L96" i="8"/>
  <c r="K96" i="8"/>
  <c r="J96" i="8"/>
  <c r="I96" i="8"/>
  <c r="H96" i="8"/>
  <c r="G96" i="8"/>
  <c r="F96" i="8"/>
  <c r="E96" i="8"/>
  <c r="D96" i="8"/>
  <c r="C96" i="8"/>
  <c r="B96" i="8"/>
  <c r="A96" i="8"/>
  <c r="CK95" i="8"/>
  <c r="CL95" i="8" s="1"/>
  <c r="CJ95" i="8"/>
  <c r="CI95" i="8"/>
  <c r="CH95" i="8"/>
  <c r="CG95" i="8"/>
  <c r="CE95" i="8"/>
  <c r="CF95" i="8" s="1"/>
  <c r="CD95" i="8"/>
  <c r="BF95" i="8"/>
  <c r="P95" i="8"/>
  <c r="O95" i="8"/>
  <c r="N95" i="8"/>
  <c r="M95" i="8"/>
  <c r="L95" i="8"/>
  <c r="K95" i="8"/>
  <c r="J95" i="8"/>
  <c r="I95" i="8"/>
  <c r="H95" i="8"/>
  <c r="G95" i="8"/>
  <c r="F95" i="8"/>
  <c r="E95" i="8"/>
  <c r="D95" i="8"/>
  <c r="C95" i="8"/>
  <c r="B95" i="8"/>
  <c r="A95" i="8"/>
  <c r="CK94" i="8"/>
  <c r="CL94" i="8" s="1"/>
  <c r="CJ94" i="8"/>
  <c r="CH94" i="8"/>
  <c r="CG94" i="8"/>
  <c r="CI94" i="8" s="1"/>
  <c r="CF94" i="8"/>
  <c r="CE94" i="8"/>
  <c r="CD94" i="8"/>
  <c r="BF94" i="8"/>
  <c r="P94" i="8"/>
  <c r="O94" i="8"/>
  <c r="N94" i="8"/>
  <c r="M94" i="8"/>
  <c r="L94" i="8"/>
  <c r="K94" i="8"/>
  <c r="J94" i="8"/>
  <c r="I94" i="8"/>
  <c r="H94" i="8"/>
  <c r="G94" i="8"/>
  <c r="F94" i="8"/>
  <c r="E94" i="8"/>
  <c r="D94" i="8"/>
  <c r="C94" i="8"/>
  <c r="B94" i="8"/>
  <c r="A94" i="8"/>
  <c r="CK93" i="8"/>
  <c r="CL93" i="8" s="1"/>
  <c r="CJ93" i="8"/>
  <c r="CH93" i="8"/>
  <c r="CI93" i="8" s="1"/>
  <c r="CG93" i="8"/>
  <c r="CE93" i="8"/>
  <c r="CF93" i="8" s="1"/>
  <c r="CD93" i="8"/>
  <c r="BF93" i="8"/>
  <c r="P93" i="8"/>
  <c r="O93" i="8"/>
  <c r="N93" i="8"/>
  <c r="M93" i="8"/>
  <c r="L93" i="8"/>
  <c r="K93" i="8"/>
  <c r="J93" i="8"/>
  <c r="I93" i="8"/>
  <c r="H93" i="8"/>
  <c r="G93" i="8"/>
  <c r="F93" i="8"/>
  <c r="E93" i="8"/>
  <c r="D93" i="8"/>
  <c r="C93" i="8"/>
  <c r="B93" i="8"/>
  <c r="A93" i="8"/>
  <c r="CK92" i="8"/>
  <c r="CL92" i="8" s="1"/>
  <c r="CJ92" i="8"/>
  <c r="CI92" i="8"/>
  <c r="CH92" i="8"/>
  <c r="CG92" i="8"/>
  <c r="CE92" i="8"/>
  <c r="CF92" i="8" s="1"/>
  <c r="CD92" i="8"/>
  <c r="BF92" i="8"/>
  <c r="P92" i="8"/>
  <c r="O92" i="8"/>
  <c r="N92" i="8"/>
  <c r="M92" i="8"/>
  <c r="L92" i="8"/>
  <c r="K92" i="8"/>
  <c r="J92" i="8"/>
  <c r="I92" i="8"/>
  <c r="H92" i="8"/>
  <c r="G92" i="8"/>
  <c r="F92" i="8"/>
  <c r="E92" i="8"/>
  <c r="D92" i="8"/>
  <c r="C92" i="8"/>
  <c r="B92" i="8"/>
  <c r="A92" i="8"/>
  <c r="CL91" i="8"/>
  <c r="CK91" i="8"/>
  <c r="CJ91" i="8"/>
  <c r="CH91" i="8"/>
  <c r="CG91" i="8"/>
  <c r="CI91" i="8" s="1"/>
  <c r="CE91" i="8"/>
  <c r="CF91" i="8" s="1"/>
  <c r="CD91" i="8"/>
  <c r="BF91" i="8"/>
  <c r="P91" i="8"/>
  <c r="O91" i="8"/>
  <c r="N91" i="8"/>
  <c r="M91" i="8"/>
  <c r="L91" i="8"/>
  <c r="K91" i="8"/>
  <c r="J91" i="8"/>
  <c r="I91" i="8"/>
  <c r="H91" i="8"/>
  <c r="G91" i="8"/>
  <c r="F91" i="8"/>
  <c r="E91" i="8"/>
  <c r="D91" i="8"/>
  <c r="C91" i="8"/>
  <c r="B91" i="8"/>
  <c r="A91" i="8"/>
  <c r="CK90" i="8"/>
  <c r="CL90" i="8" s="1"/>
  <c r="CJ90" i="8"/>
  <c r="CH90" i="8"/>
  <c r="CG90" i="8"/>
  <c r="CI90" i="8" s="1"/>
  <c r="CE90" i="8"/>
  <c r="CF90" i="8" s="1"/>
  <c r="CD90" i="8"/>
  <c r="BF90" i="8"/>
  <c r="P90" i="8"/>
  <c r="O90" i="8"/>
  <c r="N90" i="8"/>
  <c r="M90" i="8"/>
  <c r="L90" i="8"/>
  <c r="K90" i="8"/>
  <c r="J90" i="8"/>
  <c r="I90" i="8"/>
  <c r="H90" i="8"/>
  <c r="G90" i="8"/>
  <c r="F90" i="8"/>
  <c r="E90" i="8"/>
  <c r="D90" i="8"/>
  <c r="C90" i="8"/>
  <c r="B90" i="8"/>
  <c r="A90" i="8"/>
  <c r="CK89" i="8"/>
  <c r="CL89" i="8" s="1"/>
  <c r="CJ89" i="8"/>
  <c r="CI89" i="8"/>
  <c r="CH89" i="8"/>
  <c r="CG89" i="8"/>
  <c r="CE89" i="8"/>
  <c r="CF89" i="8" s="1"/>
  <c r="CD89" i="8"/>
  <c r="BF89" i="8"/>
  <c r="P89" i="8"/>
  <c r="O89" i="8"/>
  <c r="N89" i="8"/>
  <c r="M89" i="8"/>
  <c r="L89" i="8"/>
  <c r="K89" i="8"/>
  <c r="J89" i="8"/>
  <c r="I89" i="8"/>
  <c r="H89" i="8"/>
  <c r="G89" i="8"/>
  <c r="F89" i="8"/>
  <c r="E89" i="8"/>
  <c r="D89" i="8"/>
  <c r="C89" i="8"/>
  <c r="B89" i="8"/>
  <c r="A89" i="8"/>
  <c r="CK88" i="8"/>
  <c r="CL88" i="8" s="1"/>
  <c r="CJ88" i="8"/>
  <c r="CH88" i="8"/>
  <c r="CG88" i="8"/>
  <c r="CI88" i="8" s="1"/>
  <c r="CF88" i="8"/>
  <c r="CE88" i="8"/>
  <c r="CD88" i="8"/>
  <c r="BF88" i="8"/>
  <c r="P88" i="8"/>
  <c r="O88" i="8"/>
  <c r="N88" i="8"/>
  <c r="M88" i="8"/>
  <c r="L88" i="8"/>
  <c r="K88" i="8"/>
  <c r="J88" i="8"/>
  <c r="I88" i="8"/>
  <c r="H88" i="8"/>
  <c r="G88" i="8"/>
  <c r="F88" i="8"/>
  <c r="E88" i="8"/>
  <c r="D88" i="8"/>
  <c r="C88" i="8"/>
  <c r="B88" i="8"/>
  <c r="A88" i="8"/>
  <c r="CK87" i="8"/>
  <c r="CL87" i="8" s="1"/>
  <c r="CJ87" i="8"/>
  <c r="CH87" i="8"/>
  <c r="CI87" i="8" s="1"/>
  <c r="CG87" i="8"/>
  <c r="CE87" i="8"/>
  <c r="CF87" i="8" s="1"/>
  <c r="CD87" i="8"/>
  <c r="BF87" i="8"/>
  <c r="P87" i="8"/>
  <c r="O87" i="8"/>
  <c r="N87" i="8"/>
  <c r="M87" i="8"/>
  <c r="L87" i="8"/>
  <c r="K87" i="8"/>
  <c r="J87" i="8"/>
  <c r="I87" i="8"/>
  <c r="H87" i="8"/>
  <c r="G87" i="8"/>
  <c r="F87" i="8"/>
  <c r="E87" i="8"/>
  <c r="D87" i="8"/>
  <c r="C87" i="8"/>
  <c r="B87" i="8"/>
  <c r="A87" i="8"/>
  <c r="CK86" i="8"/>
  <c r="CL86" i="8" s="1"/>
  <c r="CJ86" i="8"/>
  <c r="CI86" i="8"/>
  <c r="CH86" i="8"/>
  <c r="CG86" i="8"/>
  <c r="CE86" i="8"/>
  <c r="CF86" i="8" s="1"/>
  <c r="CD86" i="8"/>
  <c r="BF86" i="8"/>
  <c r="P86" i="8"/>
  <c r="O86" i="8"/>
  <c r="N86" i="8"/>
  <c r="M86" i="8"/>
  <c r="L86" i="8"/>
  <c r="K86" i="8"/>
  <c r="J86" i="8"/>
  <c r="I86" i="8"/>
  <c r="H86" i="8"/>
  <c r="G86" i="8"/>
  <c r="F86" i="8"/>
  <c r="E86" i="8"/>
  <c r="D86" i="8"/>
  <c r="C86" i="8"/>
  <c r="B86" i="8"/>
  <c r="A86" i="8"/>
  <c r="CL85" i="8"/>
  <c r="CK85" i="8"/>
  <c r="CJ85" i="8"/>
  <c r="CH85" i="8"/>
  <c r="CG85" i="8"/>
  <c r="CI85" i="8" s="1"/>
  <c r="CE85" i="8"/>
  <c r="CF85" i="8" s="1"/>
  <c r="CD85" i="8"/>
  <c r="BF85" i="8"/>
  <c r="P85" i="8"/>
  <c r="O85" i="8"/>
  <c r="N85" i="8"/>
  <c r="M85" i="8"/>
  <c r="L85" i="8"/>
  <c r="K85" i="8"/>
  <c r="J85" i="8"/>
  <c r="I85" i="8"/>
  <c r="H85" i="8"/>
  <c r="G85" i="8"/>
  <c r="F85" i="8"/>
  <c r="E85" i="8"/>
  <c r="D85" i="8"/>
  <c r="C85" i="8"/>
  <c r="B85" i="8"/>
  <c r="A85" i="8"/>
  <c r="CK84" i="8"/>
  <c r="CL84" i="8" s="1"/>
  <c r="CJ84" i="8"/>
  <c r="CH84" i="8"/>
  <c r="CG84" i="8"/>
  <c r="CI84" i="8" s="1"/>
  <c r="CE84" i="8"/>
  <c r="CF84" i="8" s="1"/>
  <c r="CD84" i="8"/>
  <c r="BF84" i="8"/>
  <c r="P84" i="8"/>
  <c r="O84" i="8"/>
  <c r="N84" i="8"/>
  <c r="M84" i="8"/>
  <c r="L84" i="8"/>
  <c r="K84" i="8"/>
  <c r="J84" i="8"/>
  <c r="I84" i="8"/>
  <c r="H84" i="8"/>
  <c r="G84" i="8"/>
  <c r="F84" i="8"/>
  <c r="E84" i="8"/>
  <c r="D84" i="8"/>
  <c r="C84" i="8"/>
  <c r="B84" i="8"/>
  <c r="A84" i="8"/>
  <c r="CK83" i="8"/>
  <c r="CL83" i="8" s="1"/>
  <c r="CJ83" i="8"/>
  <c r="CI83" i="8"/>
  <c r="CH83" i="8"/>
  <c r="CG83" i="8"/>
  <c r="CE83" i="8"/>
  <c r="CF83" i="8" s="1"/>
  <c r="CD83" i="8"/>
  <c r="BF83" i="8"/>
  <c r="P83" i="8"/>
  <c r="O83" i="8"/>
  <c r="N83" i="8"/>
  <c r="M83" i="8"/>
  <c r="L83" i="8"/>
  <c r="K83" i="8"/>
  <c r="J83" i="8"/>
  <c r="I83" i="8"/>
  <c r="H83" i="8"/>
  <c r="G83" i="8"/>
  <c r="F83" i="8"/>
  <c r="E83" i="8"/>
  <c r="D83" i="8"/>
  <c r="C83" i="8"/>
  <c r="B83" i="8"/>
  <c r="A83" i="8"/>
  <c r="CK82" i="8"/>
  <c r="CL82" i="8" s="1"/>
  <c r="CJ82" i="8"/>
  <c r="CH82" i="8"/>
  <c r="CG82" i="8"/>
  <c r="CI82" i="8" s="1"/>
  <c r="CF82" i="8"/>
  <c r="CE82" i="8"/>
  <c r="CD82" i="8"/>
  <c r="BF82" i="8"/>
  <c r="P82" i="8"/>
  <c r="O82" i="8"/>
  <c r="N82" i="8"/>
  <c r="M82" i="8"/>
  <c r="L82" i="8"/>
  <c r="K82" i="8"/>
  <c r="J82" i="8"/>
  <c r="I82" i="8"/>
  <c r="H82" i="8"/>
  <c r="G82" i="8"/>
  <c r="F82" i="8"/>
  <c r="E82" i="8"/>
  <c r="D82" i="8"/>
  <c r="C82" i="8"/>
  <c r="B82" i="8"/>
  <c r="A82" i="8"/>
  <c r="CK81" i="8"/>
  <c r="CL81" i="8" s="1"/>
  <c r="CJ81" i="8"/>
  <c r="CH81" i="8"/>
  <c r="CI81" i="8" s="1"/>
  <c r="CG81" i="8"/>
  <c r="CE81" i="8"/>
  <c r="CF81" i="8" s="1"/>
  <c r="CD81" i="8"/>
  <c r="BF81" i="8"/>
  <c r="P81" i="8"/>
  <c r="O81" i="8"/>
  <c r="N81" i="8"/>
  <c r="M81" i="8"/>
  <c r="L81" i="8"/>
  <c r="K81" i="8"/>
  <c r="J81" i="8"/>
  <c r="I81" i="8"/>
  <c r="H81" i="8"/>
  <c r="G81" i="8"/>
  <c r="F81" i="8"/>
  <c r="E81" i="8"/>
  <c r="D81" i="8"/>
  <c r="C81" i="8"/>
  <c r="B81" i="8"/>
  <c r="A81" i="8"/>
  <c r="CK80" i="8"/>
  <c r="CL80" i="8" s="1"/>
  <c r="CJ80" i="8"/>
  <c r="CI80" i="8"/>
  <c r="CH80" i="8"/>
  <c r="CG80" i="8"/>
  <c r="CE80" i="8"/>
  <c r="CF80" i="8" s="1"/>
  <c r="CD80" i="8"/>
  <c r="BF80" i="8"/>
  <c r="P80" i="8"/>
  <c r="O80" i="8"/>
  <c r="N80" i="8"/>
  <c r="M80" i="8"/>
  <c r="L80" i="8"/>
  <c r="K80" i="8"/>
  <c r="J80" i="8"/>
  <c r="I80" i="8"/>
  <c r="H80" i="8"/>
  <c r="G80" i="8"/>
  <c r="F80" i="8"/>
  <c r="E80" i="8"/>
  <c r="D80" i="8"/>
  <c r="C80" i="8"/>
  <c r="B80" i="8"/>
  <c r="A80" i="8"/>
  <c r="CL79" i="8"/>
  <c r="CK79" i="8"/>
  <c r="CJ79" i="8"/>
  <c r="CH79" i="8"/>
  <c r="CG79" i="8"/>
  <c r="CI79" i="8" s="1"/>
  <c r="CE79" i="8"/>
  <c r="CF79" i="8" s="1"/>
  <c r="CD79" i="8"/>
  <c r="BF79" i="8"/>
  <c r="P79" i="8"/>
  <c r="O79" i="8"/>
  <c r="N79" i="8"/>
  <c r="M79" i="8"/>
  <c r="L79" i="8"/>
  <c r="K79" i="8"/>
  <c r="J79" i="8"/>
  <c r="I79" i="8"/>
  <c r="H79" i="8"/>
  <c r="G79" i="8"/>
  <c r="F79" i="8"/>
  <c r="E79" i="8"/>
  <c r="D79" i="8"/>
  <c r="C79" i="8"/>
  <c r="B79" i="8"/>
  <c r="A79" i="8"/>
  <c r="CK78" i="8"/>
  <c r="CL78" i="8" s="1"/>
  <c r="CJ78" i="8"/>
  <c r="CH78" i="8"/>
  <c r="CG78" i="8"/>
  <c r="CI78" i="8" s="1"/>
  <c r="CE78" i="8"/>
  <c r="CF78" i="8" s="1"/>
  <c r="CD78" i="8"/>
  <c r="BF78" i="8"/>
  <c r="P78" i="8"/>
  <c r="O78" i="8"/>
  <c r="N78" i="8"/>
  <c r="M78" i="8"/>
  <c r="L78" i="8"/>
  <c r="K78" i="8"/>
  <c r="J78" i="8"/>
  <c r="I78" i="8"/>
  <c r="H78" i="8"/>
  <c r="G78" i="8"/>
  <c r="F78" i="8"/>
  <c r="E78" i="8"/>
  <c r="D78" i="8"/>
  <c r="C78" i="8"/>
  <c r="B78" i="8"/>
  <c r="A78" i="8"/>
  <c r="CK77" i="8"/>
  <c r="CL77" i="8" s="1"/>
  <c r="CJ77" i="8"/>
  <c r="CI77" i="8"/>
  <c r="CH77" i="8"/>
  <c r="CG77" i="8"/>
  <c r="CE77" i="8"/>
  <c r="CF77" i="8" s="1"/>
  <c r="CD77" i="8"/>
  <c r="BF77" i="8"/>
  <c r="P77" i="8"/>
  <c r="O77" i="8"/>
  <c r="N77" i="8"/>
  <c r="M77" i="8"/>
  <c r="L77" i="8"/>
  <c r="K77" i="8"/>
  <c r="J77" i="8"/>
  <c r="I77" i="8"/>
  <c r="H77" i="8"/>
  <c r="G77" i="8"/>
  <c r="F77" i="8"/>
  <c r="E77" i="8"/>
  <c r="D77" i="8"/>
  <c r="C77" i="8"/>
  <c r="B77" i="8"/>
  <c r="A77" i="8"/>
  <c r="CK76" i="8"/>
  <c r="CL76" i="8" s="1"/>
  <c r="CJ76" i="8"/>
  <c r="CH76" i="8"/>
  <c r="CG76" i="8"/>
  <c r="CI76" i="8" s="1"/>
  <c r="CF76" i="8"/>
  <c r="CE76" i="8"/>
  <c r="CD76" i="8"/>
  <c r="BF76" i="8"/>
  <c r="P76" i="8"/>
  <c r="O76" i="8"/>
  <c r="N76" i="8"/>
  <c r="M76" i="8"/>
  <c r="L76" i="8"/>
  <c r="K76" i="8"/>
  <c r="J76" i="8"/>
  <c r="I76" i="8"/>
  <c r="H76" i="8"/>
  <c r="G76" i="8"/>
  <c r="F76" i="8"/>
  <c r="E76" i="8"/>
  <c r="D76" i="8"/>
  <c r="C76" i="8"/>
  <c r="B76" i="8"/>
  <c r="A76" i="8"/>
  <c r="CK75" i="8"/>
  <c r="CL75" i="8" s="1"/>
  <c r="CJ75" i="8"/>
  <c r="CH75" i="8"/>
  <c r="CI75" i="8" s="1"/>
  <c r="CG75" i="8"/>
  <c r="CE75" i="8"/>
  <c r="CF75" i="8" s="1"/>
  <c r="CD75" i="8"/>
  <c r="BF75" i="8"/>
  <c r="P75" i="8"/>
  <c r="O75" i="8"/>
  <c r="N75" i="8"/>
  <c r="M75" i="8"/>
  <c r="L75" i="8"/>
  <c r="K75" i="8"/>
  <c r="J75" i="8"/>
  <c r="I75" i="8"/>
  <c r="H75" i="8"/>
  <c r="G75" i="8"/>
  <c r="F75" i="8"/>
  <c r="E75" i="8"/>
  <c r="D75" i="8"/>
  <c r="C75" i="8"/>
  <c r="B75" i="8"/>
  <c r="A75" i="8"/>
  <c r="CK74" i="8"/>
  <c r="CL74" i="8" s="1"/>
  <c r="CJ74" i="8"/>
  <c r="CI74" i="8"/>
  <c r="CH74" i="8"/>
  <c r="CG74" i="8"/>
  <c r="CE74" i="8"/>
  <c r="CF74" i="8" s="1"/>
  <c r="CD74" i="8"/>
  <c r="BF74" i="8"/>
  <c r="P74" i="8"/>
  <c r="O74" i="8"/>
  <c r="N74" i="8"/>
  <c r="M74" i="8"/>
  <c r="L74" i="8"/>
  <c r="K74" i="8"/>
  <c r="J74" i="8"/>
  <c r="I74" i="8"/>
  <c r="H74" i="8"/>
  <c r="G74" i="8"/>
  <c r="F74" i="8"/>
  <c r="E74" i="8"/>
  <c r="D74" i="8"/>
  <c r="C74" i="8"/>
  <c r="B74" i="8"/>
  <c r="A74" i="8"/>
  <c r="CL73" i="8"/>
  <c r="CK73" i="8"/>
  <c r="CJ73" i="8"/>
  <c r="CH73" i="8"/>
  <c r="CG73" i="8"/>
  <c r="CI73" i="8" s="1"/>
  <c r="CE73" i="8"/>
  <c r="CF73" i="8" s="1"/>
  <c r="CD73" i="8"/>
  <c r="BF73" i="8"/>
  <c r="P73" i="8"/>
  <c r="O73" i="8"/>
  <c r="N73" i="8"/>
  <c r="M73" i="8"/>
  <c r="L73" i="8"/>
  <c r="K73" i="8"/>
  <c r="J73" i="8"/>
  <c r="I73" i="8"/>
  <c r="H73" i="8"/>
  <c r="G73" i="8"/>
  <c r="F73" i="8"/>
  <c r="E73" i="8"/>
  <c r="D73" i="8"/>
  <c r="C73" i="8"/>
  <c r="B73" i="8"/>
  <c r="A73" i="8"/>
  <c r="CK72" i="8"/>
  <c r="CL72" i="8" s="1"/>
  <c r="CJ72" i="8"/>
  <c r="CH72" i="8"/>
  <c r="CG72" i="8"/>
  <c r="CI72" i="8" s="1"/>
  <c r="CE72" i="8"/>
  <c r="CF72" i="8" s="1"/>
  <c r="CD72" i="8"/>
  <c r="BF72" i="8"/>
  <c r="P72" i="8"/>
  <c r="O72" i="8"/>
  <c r="N72" i="8"/>
  <c r="M72" i="8"/>
  <c r="L72" i="8"/>
  <c r="K72" i="8"/>
  <c r="J72" i="8"/>
  <c r="I72" i="8"/>
  <c r="H72" i="8"/>
  <c r="G72" i="8"/>
  <c r="F72" i="8"/>
  <c r="E72" i="8"/>
  <c r="D72" i="8"/>
  <c r="C72" i="8"/>
  <c r="B72" i="8"/>
  <c r="A72" i="8"/>
  <c r="CK71" i="8"/>
  <c r="CL71" i="8" s="1"/>
  <c r="CJ71" i="8"/>
  <c r="CI71" i="8"/>
  <c r="CH71" i="8"/>
  <c r="CG71" i="8"/>
  <c r="CE71" i="8"/>
  <c r="CF71" i="8" s="1"/>
  <c r="CD71" i="8"/>
  <c r="BF71" i="8"/>
  <c r="P71" i="8"/>
  <c r="O71" i="8"/>
  <c r="N71" i="8"/>
  <c r="M71" i="8"/>
  <c r="L71" i="8"/>
  <c r="K71" i="8"/>
  <c r="J71" i="8"/>
  <c r="I71" i="8"/>
  <c r="H71" i="8"/>
  <c r="G71" i="8"/>
  <c r="F71" i="8"/>
  <c r="E71" i="8"/>
  <c r="D71" i="8"/>
  <c r="C71" i="8"/>
  <c r="B71" i="8"/>
  <c r="A71" i="8"/>
  <c r="CK70" i="8"/>
  <c r="CL70" i="8" s="1"/>
  <c r="CJ70" i="8"/>
  <c r="CH70" i="8"/>
  <c r="CG70" i="8"/>
  <c r="CI70" i="8" s="1"/>
  <c r="CF70" i="8"/>
  <c r="CE70" i="8"/>
  <c r="CD70" i="8"/>
  <c r="BF70" i="8"/>
  <c r="P70" i="8"/>
  <c r="O70" i="8"/>
  <c r="N70" i="8"/>
  <c r="M70" i="8"/>
  <c r="L70" i="8"/>
  <c r="K70" i="8"/>
  <c r="J70" i="8"/>
  <c r="I70" i="8"/>
  <c r="H70" i="8"/>
  <c r="G70" i="8"/>
  <c r="F70" i="8"/>
  <c r="E70" i="8"/>
  <c r="D70" i="8"/>
  <c r="C70" i="8"/>
  <c r="B70" i="8"/>
  <c r="A70" i="8"/>
  <c r="CK69" i="8"/>
  <c r="CL69" i="8" s="1"/>
  <c r="CJ69" i="8"/>
  <c r="CH69" i="8"/>
  <c r="CI69" i="8" s="1"/>
  <c r="CG69" i="8"/>
  <c r="CE69" i="8"/>
  <c r="CF69" i="8" s="1"/>
  <c r="CD69" i="8"/>
  <c r="BF69" i="8"/>
  <c r="P69" i="8"/>
  <c r="O69" i="8"/>
  <c r="N69" i="8"/>
  <c r="M69" i="8"/>
  <c r="L69" i="8"/>
  <c r="K69" i="8"/>
  <c r="J69" i="8"/>
  <c r="I69" i="8"/>
  <c r="H69" i="8"/>
  <c r="G69" i="8"/>
  <c r="F69" i="8"/>
  <c r="E69" i="8"/>
  <c r="D69" i="8"/>
  <c r="C69" i="8"/>
  <c r="B69" i="8"/>
  <c r="A69" i="8"/>
  <c r="CK68" i="8"/>
  <c r="CL68" i="8" s="1"/>
  <c r="CJ68" i="8"/>
  <c r="CI68" i="8"/>
  <c r="CH68" i="8"/>
  <c r="CG68" i="8"/>
  <c r="CE68" i="8"/>
  <c r="CF68" i="8" s="1"/>
  <c r="CD68" i="8"/>
  <c r="BF68" i="8"/>
  <c r="P68" i="8"/>
  <c r="O68" i="8"/>
  <c r="N68" i="8"/>
  <c r="M68" i="8"/>
  <c r="L68" i="8"/>
  <c r="K68" i="8"/>
  <c r="J68" i="8"/>
  <c r="I68" i="8"/>
  <c r="H68" i="8"/>
  <c r="G68" i="8"/>
  <c r="F68" i="8"/>
  <c r="E68" i="8"/>
  <c r="D68" i="8"/>
  <c r="C68" i="8"/>
  <c r="B68" i="8"/>
  <c r="A68" i="8"/>
  <c r="CL67" i="8"/>
  <c r="CK67" i="8"/>
  <c r="CJ67" i="8"/>
  <c r="CH67" i="8"/>
  <c r="CG67" i="8"/>
  <c r="CI67" i="8" s="1"/>
  <c r="CE67" i="8"/>
  <c r="CF67" i="8" s="1"/>
  <c r="CD67" i="8"/>
  <c r="BF67" i="8"/>
  <c r="P67" i="8"/>
  <c r="O67" i="8"/>
  <c r="N67" i="8"/>
  <c r="M67" i="8"/>
  <c r="L67" i="8"/>
  <c r="K67" i="8"/>
  <c r="J67" i="8"/>
  <c r="I67" i="8"/>
  <c r="H67" i="8"/>
  <c r="G67" i="8"/>
  <c r="F67" i="8"/>
  <c r="E67" i="8"/>
  <c r="D67" i="8"/>
  <c r="C67" i="8"/>
  <c r="B67" i="8"/>
  <c r="A67" i="8"/>
  <c r="CK66" i="8"/>
  <c r="CL66" i="8" s="1"/>
  <c r="CJ66" i="8"/>
  <c r="CH66" i="8"/>
  <c r="CG66" i="8"/>
  <c r="CI66" i="8" s="1"/>
  <c r="CE66" i="8"/>
  <c r="CF66" i="8" s="1"/>
  <c r="CD66" i="8"/>
  <c r="BF66" i="8"/>
  <c r="P66" i="8"/>
  <c r="O66" i="8"/>
  <c r="N66" i="8"/>
  <c r="M66" i="8"/>
  <c r="L66" i="8"/>
  <c r="K66" i="8"/>
  <c r="J66" i="8"/>
  <c r="I66" i="8"/>
  <c r="H66" i="8"/>
  <c r="G66" i="8"/>
  <c r="F66" i="8"/>
  <c r="E66" i="8"/>
  <c r="D66" i="8"/>
  <c r="C66" i="8"/>
  <c r="B66" i="8"/>
  <c r="A66" i="8"/>
  <c r="CK65" i="8"/>
  <c r="CL65" i="8" s="1"/>
  <c r="CJ65" i="8"/>
  <c r="CI65" i="8"/>
  <c r="CH65" i="8"/>
  <c r="CG65" i="8"/>
  <c r="CE65" i="8"/>
  <c r="CF65" i="8" s="1"/>
  <c r="CD65" i="8"/>
  <c r="BF65" i="8"/>
  <c r="P65" i="8"/>
  <c r="O65" i="8"/>
  <c r="N65" i="8"/>
  <c r="M65" i="8"/>
  <c r="L65" i="8"/>
  <c r="K65" i="8"/>
  <c r="J65" i="8"/>
  <c r="I65" i="8"/>
  <c r="H65" i="8"/>
  <c r="G65" i="8"/>
  <c r="F65" i="8"/>
  <c r="E65" i="8"/>
  <c r="D65" i="8"/>
  <c r="C65" i="8"/>
  <c r="B65" i="8"/>
  <c r="A65" i="8"/>
  <c r="CK64" i="8"/>
  <c r="CL64" i="8" s="1"/>
  <c r="CJ64" i="8"/>
  <c r="CH64" i="8"/>
  <c r="CG64" i="8"/>
  <c r="CI64" i="8" s="1"/>
  <c r="CF64" i="8"/>
  <c r="CE64" i="8"/>
  <c r="CD64" i="8"/>
  <c r="BF64" i="8"/>
  <c r="P64" i="8"/>
  <c r="O64" i="8"/>
  <c r="N64" i="8"/>
  <c r="M64" i="8"/>
  <c r="L64" i="8"/>
  <c r="K64" i="8"/>
  <c r="J64" i="8"/>
  <c r="I64" i="8"/>
  <c r="H64" i="8"/>
  <c r="G64" i="8"/>
  <c r="F64" i="8"/>
  <c r="E64" i="8"/>
  <c r="D64" i="8"/>
  <c r="C64" i="8"/>
  <c r="B64" i="8"/>
  <c r="A64" i="8"/>
  <c r="CK63" i="8"/>
  <c r="CL63" i="8" s="1"/>
  <c r="CJ63" i="8"/>
  <c r="CH63" i="8"/>
  <c r="CI63" i="8" s="1"/>
  <c r="CG63" i="8"/>
  <c r="CE63" i="8"/>
  <c r="CF63" i="8" s="1"/>
  <c r="CD63" i="8"/>
  <c r="BF63" i="8"/>
  <c r="P63" i="8"/>
  <c r="O63" i="8"/>
  <c r="N63" i="8"/>
  <c r="M63" i="8"/>
  <c r="L63" i="8"/>
  <c r="K63" i="8"/>
  <c r="J63" i="8"/>
  <c r="I63" i="8"/>
  <c r="H63" i="8"/>
  <c r="G63" i="8"/>
  <c r="F63" i="8"/>
  <c r="E63" i="8"/>
  <c r="D63" i="8"/>
  <c r="C63" i="8"/>
  <c r="B63" i="8"/>
  <c r="A63" i="8"/>
  <c r="CK62" i="8"/>
  <c r="CL62" i="8" s="1"/>
  <c r="CJ62" i="8"/>
  <c r="CI62" i="8"/>
  <c r="CH62" i="8"/>
  <c r="CG62" i="8"/>
  <c r="CE62" i="8"/>
  <c r="CF62" i="8" s="1"/>
  <c r="CD62" i="8"/>
  <c r="BF62" i="8"/>
  <c r="P62" i="8"/>
  <c r="O62" i="8"/>
  <c r="N62" i="8"/>
  <c r="M62" i="8"/>
  <c r="L62" i="8"/>
  <c r="K62" i="8"/>
  <c r="J62" i="8"/>
  <c r="I62" i="8"/>
  <c r="H62" i="8"/>
  <c r="G62" i="8"/>
  <c r="F62" i="8"/>
  <c r="E62" i="8"/>
  <c r="D62" i="8"/>
  <c r="C62" i="8"/>
  <c r="B62" i="8"/>
  <c r="A62" i="8"/>
  <c r="CL61" i="8"/>
  <c r="CK61" i="8"/>
  <c r="CJ61" i="8"/>
  <c r="CH61" i="8"/>
  <c r="CG61" i="8"/>
  <c r="CI61" i="8" s="1"/>
  <c r="CE61" i="8"/>
  <c r="CF61" i="8" s="1"/>
  <c r="CD61" i="8"/>
  <c r="BF61" i="8"/>
  <c r="P61" i="8"/>
  <c r="O61" i="8"/>
  <c r="N61" i="8"/>
  <c r="M61" i="8"/>
  <c r="L61" i="8"/>
  <c r="K61" i="8"/>
  <c r="J61" i="8"/>
  <c r="I61" i="8"/>
  <c r="H61" i="8"/>
  <c r="G61" i="8"/>
  <c r="F61" i="8"/>
  <c r="E61" i="8"/>
  <c r="D61" i="8"/>
  <c r="C61" i="8"/>
  <c r="B61" i="8"/>
  <c r="A61" i="8"/>
  <c r="CK60" i="8"/>
  <c r="CL60" i="8" s="1"/>
  <c r="CJ60" i="8"/>
  <c r="CH60" i="8"/>
  <c r="CG60" i="8"/>
  <c r="CI60" i="8" s="1"/>
  <c r="CE60" i="8"/>
  <c r="CF60" i="8" s="1"/>
  <c r="CD60" i="8"/>
  <c r="BF60" i="8"/>
  <c r="P60" i="8"/>
  <c r="O60" i="8"/>
  <c r="N60" i="8"/>
  <c r="M60" i="8"/>
  <c r="L60" i="8"/>
  <c r="K60" i="8"/>
  <c r="J60" i="8"/>
  <c r="I60" i="8"/>
  <c r="H60" i="8"/>
  <c r="G60" i="8"/>
  <c r="F60" i="8"/>
  <c r="E60" i="8"/>
  <c r="D60" i="8"/>
  <c r="C60" i="8"/>
  <c r="B60" i="8"/>
  <c r="A60" i="8"/>
  <c r="CK59" i="8"/>
  <c r="CL59" i="8" s="1"/>
  <c r="CJ59" i="8"/>
  <c r="CI59" i="8"/>
  <c r="CH59" i="8"/>
  <c r="CG59" i="8"/>
  <c r="CE59" i="8"/>
  <c r="CF59" i="8" s="1"/>
  <c r="CD59" i="8"/>
  <c r="BF59" i="8"/>
  <c r="P59" i="8"/>
  <c r="O59" i="8"/>
  <c r="N59" i="8"/>
  <c r="M59" i="8"/>
  <c r="L59" i="8"/>
  <c r="K59" i="8"/>
  <c r="J59" i="8"/>
  <c r="I59" i="8"/>
  <c r="H59" i="8"/>
  <c r="G59" i="8"/>
  <c r="F59" i="8"/>
  <c r="E59" i="8"/>
  <c r="D59" i="8"/>
  <c r="C59" i="8"/>
  <c r="B59" i="8"/>
  <c r="A59" i="8"/>
  <c r="CK58" i="8"/>
  <c r="CL58" i="8" s="1"/>
  <c r="CJ58" i="8"/>
  <c r="CH58" i="8"/>
  <c r="CG58" i="8"/>
  <c r="CI58" i="8" s="1"/>
  <c r="CF58" i="8"/>
  <c r="CE58" i="8"/>
  <c r="CD58" i="8"/>
  <c r="BF58" i="8"/>
  <c r="P58" i="8"/>
  <c r="O58" i="8"/>
  <c r="N58" i="8"/>
  <c r="M58" i="8"/>
  <c r="L58" i="8"/>
  <c r="K58" i="8"/>
  <c r="J58" i="8"/>
  <c r="I58" i="8"/>
  <c r="H58" i="8"/>
  <c r="G58" i="8"/>
  <c r="F58" i="8"/>
  <c r="E58" i="8"/>
  <c r="D58" i="8"/>
  <c r="C58" i="8"/>
  <c r="B58" i="8"/>
  <c r="A58" i="8"/>
  <c r="CK57" i="8"/>
  <c r="CL57" i="8" s="1"/>
  <c r="CJ57" i="8"/>
  <c r="CH57" i="8"/>
  <c r="CI57" i="8" s="1"/>
  <c r="CG57" i="8"/>
  <c r="CE57" i="8"/>
  <c r="CF57" i="8" s="1"/>
  <c r="CD57" i="8"/>
  <c r="BF57" i="8"/>
  <c r="P57" i="8"/>
  <c r="O57" i="8"/>
  <c r="N57" i="8"/>
  <c r="M57" i="8"/>
  <c r="L57" i="8"/>
  <c r="K57" i="8"/>
  <c r="J57" i="8"/>
  <c r="I57" i="8"/>
  <c r="H57" i="8"/>
  <c r="G57" i="8"/>
  <c r="F57" i="8"/>
  <c r="E57" i="8"/>
  <c r="D57" i="8"/>
  <c r="C57" i="8"/>
  <c r="B57" i="8"/>
  <c r="A57" i="8"/>
  <c r="CK56" i="8"/>
  <c r="CL56" i="8" s="1"/>
  <c r="CJ56" i="8"/>
  <c r="CI56" i="8"/>
  <c r="CH56" i="8"/>
  <c r="CG56" i="8"/>
  <c r="CE56" i="8"/>
  <c r="CF56" i="8" s="1"/>
  <c r="CD56" i="8"/>
  <c r="BF56" i="8"/>
  <c r="P56" i="8"/>
  <c r="O56" i="8"/>
  <c r="N56" i="8"/>
  <c r="M56" i="8"/>
  <c r="L56" i="8"/>
  <c r="K56" i="8"/>
  <c r="J56" i="8"/>
  <c r="I56" i="8"/>
  <c r="H56" i="8"/>
  <c r="G56" i="8"/>
  <c r="F56" i="8"/>
  <c r="E56" i="8"/>
  <c r="D56" i="8"/>
  <c r="C56" i="8"/>
  <c r="B56" i="8"/>
  <c r="A56" i="8"/>
  <c r="CL55" i="8"/>
  <c r="CK55" i="8"/>
  <c r="CJ55" i="8"/>
  <c r="CH55" i="8"/>
  <c r="CG55" i="8"/>
  <c r="CI55" i="8" s="1"/>
  <c r="CE55" i="8"/>
  <c r="CF55" i="8" s="1"/>
  <c r="CD55" i="8"/>
  <c r="BF55" i="8"/>
  <c r="P55" i="8"/>
  <c r="O55" i="8"/>
  <c r="N55" i="8"/>
  <c r="M55" i="8"/>
  <c r="L55" i="8"/>
  <c r="K55" i="8"/>
  <c r="J55" i="8"/>
  <c r="I55" i="8"/>
  <c r="H55" i="8"/>
  <c r="G55" i="8"/>
  <c r="F55" i="8"/>
  <c r="E55" i="8"/>
  <c r="D55" i="8"/>
  <c r="C55" i="8"/>
  <c r="B55" i="8"/>
  <c r="A55" i="8"/>
  <c r="CK54" i="8"/>
  <c r="CL54" i="8" s="1"/>
  <c r="CJ54" i="8"/>
  <c r="CH54" i="8"/>
  <c r="CG54" i="8"/>
  <c r="CI54" i="8" s="1"/>
  <c r="CE54" i="8"/>
  <c r="CF54" i="8" s="1"/>
  <c r="CD54" i="8"/>
  <c r="BF54" i="8"/>
  <c r="P54" i="8"/>
  <c r="O54" i="8"/>
  <c r="N54" i="8"/>
  <c r="M54" i="8"/>
  <c r="L54" i="8"/>
  <c r="K54" i="8"/>
  <c r="J54" i="8"/>
  <c r="I54" i="8"/>
  <c r="H54" i="8"/>
  <c r="G54" i="8"/>
  <c r="F54" i="8"/>
  <c r="E54" i="8"/>
  <c r="D54" i="8"/>
  <c r="C54" i="8"/>
  <c r="B54" i="8"/>
  <c r="A54" i="8"/>
  <c r="CK53" i="8"/>
  <c r="CL53" i="8" s="1"/>
  <c r="CJ53" i="8"/>
  <c r="CI53" i="8"/>
  <c r="CH53" i="8"/>
  <c r="CG53" i="8"/>
  <c r="CE53" i="8"/>
  <c r="CF53" i="8" s="1"/>
  <c r="CD53" i="8"/>
  <c r="BF53" i="8"/>
  <c r="P53" i="8"/>
  <c r="O53" i="8"/>
  <c r="N53" i="8"/>
  <c r="M53" i="8"/>
  <c r="L53" i="8"/>
  <c r="K53" i="8"/>
  <c r="J53" i="8"/>
  <c r="I53" i="8"/>
  <c r="H53" i="8"/>
  <c r="G53" i="8"/>
  <c r="F53" i="8"/>
  <c r="E53" i="8"/>
  <c r="D53" i="8"/>
  <c r="C53" i="8"/>
  <c r="B53" i="8"/>
  <c r="A53" i="8"/>
  <c r="CK52" i="8"/>
  <c r="CL52" i="8" s="1"/>
  <c r="CJ52" i="8"/>
  <c r="CH52" i="8"/>
  <c r="CG52" i="8"/>
  <c r="CI52" i="8" s="1"/>
  <c r="CF52" i="8"/>
  <c r="CE52" i="8"/>
  <c r="CD52" i="8"/>
  <c r="BF52" i="8"/>
  <c r="P52" i="8"/>
  <c r="O52" i="8"/>
  <c r="N52" i="8"/>
  <c r="M52" i="8"/>
  <c r="L52" i="8"/>
  <c r="K52" i="8"/>
  <c r="J52" i="8"/>
  <c r="I52" i="8"/>
  <c r="H52" i="8"/>
  <c r="G52" i="8"/>
  <c r="F52" i="8"/>
  <c r="E52" i="8"/>
  <c r="D52" i="8"/>
  <c r="C52" i="8"/>
  <c r="B52" i="8"/>
  <c r="A52" i="8"/>
  <c r="CK51" i="8"/>
  <c r="CL51" i="8" s="1"/>
  <c r="CJ51" i="8"/>
  <c r="CH51" i="8"/>
  <c r="CI51" i="8" s="1"/>
  <c r="CG51" i="8"/>
  <c r="CE51" i="8"/>
  <c r="CF51" i="8" s="1"/>
  <c r="CD51" i="8"/>
  <c r="BF51" i="8"/>
  <c r="P51" i="8"/>
  <c r="O51" i="8"/>
  <c r="N51" i="8"/>
  <c r="M51" i="8"/>
  <c r="L51" i="8"/>
  <c r="K51" i="8"/>
  <c r="J51" i="8"/>
  <c r="I51" i="8"/>
  <c r="H51" i="8"/>
  <c r="G51" i="8"/>
  <c r="F51" i="8"/>
  <c r="E51" i="8"/>
  <c r="D51" i="8"/>
  <c r="C51" i="8"/>
  <c r="B51" i="8"/>
  <c r="A51" i="8"/>
  <c r="CK50" i="8"/>
  <c r="CL50" i="8" s="1"/>
  <c r="CJ50" i="8"/>
  <c r="CI50" i="8"/>
  <c r="CH50" i="8"/>
  <c r="CG50" i="8"/>
  <c r="CE50" i="8"/>
  <c r="CF50" i="8" s="1"/>
  <c r="CD50" i="8"/>
  <c r="BF50" i="8"/>
  <c r="P50" i="8"/>
  <c r="O50" i="8"/>
  <c r="N50" i="8"/>
  <c r="M50" i="8"/>
  <c r="L50" i="8"/>
  <c r="K50" i="8"/>
  <c r="J50" i="8"/>
  <c r="I50" i="8"/>
  <c r="H50" i="8"/>
  <c r="G50" i="8"/>
  <c r="F50" i="8"/>
  <c r="E50" i="8"/>
  <c r="D50" i="8"/>
  <c r="C50" i="8"/>
  <c r="B50" i="8"/>
  <c r="A50" i="8"/>
  <c r="CL49" i="8"/>
  <c r="CK49" i="8"/>
  <c r="CJ49" i="8"/>
  <c r="CH49" i="8"/>
  <c r="CG49" i="8"/>
  <c r="CI49" i="8" s="1"/>
  <c r="CE49" i="8"/>
  <c r="CF49" i="8" s="1"/>
  <c r="CD49" i="8"/>
  <c r="BF49" i="8"/>
  <c r="P49" i="8"/>
  <c r="O49" i="8"/>
  <c r="N49" i="8"/>
  <c r="M49" i="8"/>
  <c r="L49" i="8"/>
  <c r="K49" i="8"/>
  <c r="J49" i="8"/>
  <c r="I49" i="8"/>
  <c r="H49" i="8"/>
  <c r="G49" i="8"/>
  <c r="F49" i="8"/>
  <c r="E49" i="8"/>
  <c r="D49" i="8"/>
  <c r="C49" i="8"/>
  <c r="B49" i="8"/>
  <c r="A49" i="8"/>
  <c r="CK48" i="8"/>
  <c r="CL48" i="8" s="1"/>
  <c r="CJ48" i="8"/>
  <c r="CH48" i="8"/>
  <c r="CG48" i="8"/>
  <c r="CI48" i="8" s="1"/>
  <c r="CE48" i="8"/>
  <c r="CF48" i="8" s="1"/>
  <c r="CD48" i="8"/>
  <c r="BF48" i="8"/>
  <c r="P48" i="8"/>
  <c r="O48" i="8"/>
  <c r="N48" i="8"/>
  <c r="M48" i="8"/>
  <c r="L48" i="8"/>
  <c r="K48" i="8"/>
  <c r="J48" i="8"/>
  <c r="I48" i="8"/>
  <c r="H48" i="8"/>
  <c r="G48" i="8"/>
  <c r="F48" i="8"/>
  <c r="E48" i="8"/>
  <c r="D48" i="8"/>
  <c r="C48" i="8"/>
  <c r="B48" i="8"/>
  <c r="A48" i="8"/>
  <c r="CK47" i="8"/>
  <c r="CL47" i="8" s="1"/>
  <c r="CJ47" i="8"/>
  <c r="CI47" i="8"/>
  <c r="CH47" i="8"/>
  <c r="CG47" i="8"/>
  <c r="CE47" i="8"/>
  <c r="CF47" i="8" s="1"/>
  <c r="CD47" i="8"/>
  <c r="BF47" i="8"/>
  <c r="P47" i="8"/>
  <c r="O47" i="8"/>
  <c r="N47" i="8"/>
  <c r="M47" i="8"/>
  <c r="L47" i="8"/>
  <c r="K47" i="8"/>
  <c r="J47" i="8"/>
  <c r="I47" i="8"/>
  <c r="H47" i="8"/>
  <c r="G47" i="8"/>
  <c r="F47" i="8"/>
  <c r="E47" i="8"/>
  <c r="D47" i="8"/>
  <c r="C47" i="8"/>
  <c r="B47" i="8"/>
  <c r="A47" i="8"/>
  <c r="CK46" i="8"/>
  <c r="CL46" i="8" s="1"/>
  <c r="CJ46" i="8"/>
  <c r="CH46" i="8"/>
  <c r="CG46" i="8"/>
  <c r="CI46" i="8" s="1"/>
  <c r="CF46" i="8"/>
  <c r="CE46" i="8"/>
  <c r="CD46" i="8"/>
  <c r="BF46" i="8"/>
  <c r="P46" i="8"/>
  <c r="O46" i="8"/>
  <c r="N46" i="8"/>
  <c r="M46" i="8"/>
  <c r="L46" i="8"/>
  <c r="K46" i="8"/>
  <c r="J46" i="8"/>
  <c r="I46" i="8"/>
  <c r="H46" i="8"/>
  <c r="G46" i="8"/>
  <c r="F46" i="8"/>
  <c r="E46" i="8"/>
  <c r="D46" i="8"/>
  <c r="C46" i="8"/>
  <c r="B46" i="8"/>
  <c r="A46" i="8"/>
  <c r="CK45" i="8"/>
  <c r="CL45" i="8" s="1"/>
  <c r="CJ45" i="8"/>
  <c r="CH45" i="8"/>
  <c r="CI45" i="8" s="1"/>
  <c r="CG45" i="8"/>
  <c r="CE45" i="8"/>
  <c r="CF45" i="8" s="1"/>
  <c r="CD45" i="8"/>
  <c r="BF45" i="8"/>
  <c r="P45" i="8"/>
  <c r="O45" i="8"/>
  <c r="N45" i="8"/>
  <c r="M45" i="8"/>
  <c r="L45" i="8"/>
  <c r="K45" i="8"/>
  <c r="J45" i="8"/>
  <c r="I45" i="8"/>
  <c r="H45" i="8"/>
  <c r="G45" i="8"/>
  <c r="F45" i="8"/>
  <c r="E45" i="8"/>
  <c r="D45" i="8"/>
  <c r="C45" i="8"/>
  <c r="B45" i="8"/>
  <c r="A45" i="8"/>
  <c r="CK44" i="8"/>
  <c r="CJ44" i="8"/>
  <c r="CI44" i="8"/>
  <c r="CH44" i="8"/>
  <c r="CG44" i="8"/>
  <c r="CE44" i="8"/>
  <c r="CF44" i="8" s="1"/>
  <c r="CD44" i="8"/>
  <c r="BF44" i="8"/>
  <c r="P44" i="8"/>
  <c r="O44" i="8"/>
  <c r="N44" i="8"/>
  <c r="M44" i="8"/>
  <c r="L44" i="8"/>
  <c r="K44" i="8"/>
  <c r="J44" i="8"/>
  <c r="I44" i="8"/>
  <c r="H44" i="8"/>
  <c r="G44" i="8"/>
  <c r="F44" i="8"/>
  <c r="E44" i="8"/>
  <c r="D44" i="8"/>
  <c r="C44" i="8"/>
  <c r="B44" i="8"/>
  <c r="A44" i="8"/>
  <c r="CL43" i="8"/>
  <c r="CK43" i="8"/>
  <c r="CJ43" i="8"/>
  <c r="CH43" i="8"/>
  <c r="CG43" i="8"/>
  <c r="CI43" i="8" s="1"/>
  <c r="CE43" i="8"/>
  <c r="CF43" i="8" s="1"/>
  <c r="CD43" i="8"/>
  <c r="BF43" i="8"/>
  <c r="P43" i="8"/>
  <c r="O43" i="8"/>
  <c r="N43" i="8"/>
  <c r="M43" i="8"/>
  <c r="L43" i="8"/>
  <c r="K43" i="8"/>
  <c r="J43" i="8"/>
  <c r="I43" i="8"/>
  <c r="H43" i="8"/>
  <c r="G43" i="8"/>
  <c r="F43" i="8"/>
  <c r="E43" i="8"/>
  <c r="D43" i="8"/>
  <c r="C43" i="8"/>
  <c r="B43" i="8"/>
  <c r="A43" i="8"/>
  <c r="CK42" i="8"/>
  <c r="CL42" i="8" s="1"/>
  <c r="CJ42" i="8"/>
  <c r="CH42" i="8"/>
  <c r="CG42" i="8"/>
  <c r="CI42" i="8" s="1"/>
  <c r="CE42" i="8"/>
  <c r="CF42" i="8" s="1"/>
  <c r="CD42" i="8"/>
  <c r="BF42" i="8"/>
  <c r="P42" i="8"/>
  <c r="O42" i="8"/>
  <c r="N42" i="8"/>
  <c r="M42" i="8"/>
  <c r="L42" i="8"/>
  <c r="K42" i="8"/>
  <c r="J42" i="8"/>
  <c r="I42" i="8"/>
  <c r="H42" i="8"/>
  <c r="G42" i="8"/>
  <c r="F42" i="8"/>
  <c r="E42" i="8"/>
  <c r="D42" i="8"/>
  <c r="C42" i="8"/>
  <c r="B42" i="8"/>
  <c r="A42" i="8"/>
  <c r="CK41" i="8"/>
  <c r="CL41" i="8" s="1"/>
  <c r="CJ41" i="8"/>
  <c r="CI41" i="8"/>
  <c r="CH41" i="8"/>
  <c r="CG41" i="8"/>
  <c r="CE41" i="8"/>
  <c r="CD41" i="8"/>
  <c r="BF41" i="8"/>
  <c r="P41" i="8"/>
  <c r="O41" i="8"/>
  <c r="N41" i="8"/>
  <c r="M41" i="8"/>
  <c r="L41" i="8"/>
  <c r="K41" i="8"/>
  <c r="J41" i="8"/>
  <c r="I41" i="8"/>
  <c r="H41" i="8"/>
  <c r="G41" i="8"/>
  <c r="F41" i="8"/>
  <c r="E41" i="8"/>
  <c r="D41" i="8"/>
  <c r="C41" i="8"/>
  <c r="B41" i="8"/>
  <c r="A41" i="8"/>
  <c r="CK40" i="8"/>
  <c r="CL40" i="8" s="1"/>
  <c r="CJ40" i="8"/>
  <c r="CH40" i="8"/>
  <c r="CG40" i="8"/>
  <c r="CI40" i="8" s="1"/>
  <c r="CF40" i="8"/>
  <c r="CE40" i="8"/>
  <c r="CD40" i="8"/>
  <c r="BF40" i="8"/>
  <c r="P40" i="8"/>
  <c r="O40" i="8"/>
  <c r="N40" i="8"/>
  <c r="M40" i="8"/>
  <c r="L40" i="8"/>
  <c r="K40" i="8"/>
  <c r="J40" i="8"/>
  <c r="I40" i="8"/>
  <c r="H40" i="8"/>
  <c r="G40" i="8"/>
  <c r="F40" i="8"/>
  <c r="E40" i="8"/>
  <c r="D40" i="8"/>
  <c r="C40" i="8"/>
  <c r="B40" i="8"/>
  <c r="A40" i="8"/>
  <c r="CK39" i="8"/>
  <c r="CL39" i="8" s="1"/>
  <c r="CJ39" i="8"/>
  <c r="CH39" i="8"/>
  <c r="CI39" i="8" s="1"/>
  <c r="CG39" i="8"/>
  <c r="CE39" i="8"/>
  <c r="CF39" i="8" s="1"/>
  <c r="CD39" i="8"/>
  <c r="BF39" i="8"/>
  <c r="P39" i="8"/>
  <c r="O39" i="8"/>
  <c r="N39" i="8"/>
  <c r="M39" i="8"/>
  <c r="L39" i="8"/>
  <c r="K39" i="8"/>
  <c r="J39" i="8"/>
  <c r="I39" i="8"/>
  <c r="H39" i="8"/>
  <c r="G39" i="8"/>
  <c r="F39" i="8"/>
  <c r="E39" i="8"/>
  <c r="D39" i="8"/>
  <c r="C39" i="8"/>
  <c r="B39" i="8"/>
  <c r="A39" i="8"/>
  <c r="CK38" i="8"/>
  <c r="CJ38" i="8"/>
  <c r="CI38" i="8"/>
  <c r="CH38" i="8"/>
  <c r="CG38" i="8"/>
  <c r="CE38" i="8"/>
  <c r="CF38" i="8" s="1"/>
  <c r="CD38" i="8"/>
  <c r="BF38" i="8"/>
  <c r="P38" i="8"/>
  <c r="O38" i="8"/>
  <c r="N38" i="8"/>
  <c r="M38" i="8"/>
  <c r="L38" i="8"/>
  <c r="K38" i="8"/>
  <c r="J38" i="8"/>
  <c r="I38" i="8"/>
  <c r="H38" i="8"/>
  <c r="G38" i="8"/>
  <c r="F38" i="8"/>
  <c r="E38" i="8"/>
  <c r="D38" i="8"/>
  <c r="C38" i="8"/>
  <c r="B38" i="8"/>
  <c r="A38" i="8"/>
  <c r="CL37" i="8"/>
  <c r="CK37" i="8"/>
  <c r="CJ37" i="8"/>
  <c r="CH37" i="8"/>
  <c r="CG37" i="8"/>
  <c r="CI37" i="8" s="1"/>
  <c r="CE37" i="8"/>
  <c r="CF37" i="8" s="1"/>
  <c r="CD37" i="8"/>
  <c r="BF37" i="8"/>
  <c r="P37" i="8"/>
  <c r="O37" i="8"/>
  <c r="N37" i="8"/>
  <c r="M37" i="8"/>
  <c r="L37" i="8"/>
  <c r="K37" i="8"/>
  <c r="J37" i="8"/>
  <c r="I37" i="8"/>
  <c r="H37" i="8"/>
  <c r="G37" i="8"/>
  <c r="F37" i="8"/>
  <c r="E37" i="8"/>
  <c r="D37" i="8"/>
  <c r="C37" i="8"/>
  <c r="B37" i="8"/>
  <c r="A37" i="8"/>
  <c r="CK36" i="8"/>
  <c r="CL36" i="8" s="1"/>
  <c r="CJ36" i="8"/>
  <c r="CH36" i="8"/>
  <c r="CG36" i="8"/>
  <c r="CI36" i="8" s="1"/>
  <c r="CE36" i="8"/>
  <c r="CF36" i="8" s="1"/>
  <c r="CD36" i="8"/>
  <c r="BF36" i="8"/>
  <c r="P36" i="8"/>
  <c r="O36" i="8"/>
  <c r="N36" i="8"/>
  <c r="M36" i="8"/>
  <c r="L36" i="8"/>
  <c r="K36" i="8"/>
  <c r="J36" i="8"/>
  <c r="I36" i="8"/>
  <c r="H36" i="8"/>
  <c r="G36" i="8"/>
  <c r="F36" i="8"/>
  <c r="E36" i="8"/>
  <c r="D36" i="8"/>
  <c r="C36" i="8"/>
  <c r="B36" i="8"/>
  <c r="A36" i="8"/>
  <c r="CK35" i="8"/>
  <c r="CL35" i="8" s="1"/>
  <c r="CJ35" i="8"/>
  <c r="CI35" i="8"/>
  <c r="CH35" i="8"/>
  <c r="CG35" i="8"/>
  <c r="CE35" i="8"/>
  <c r="CD35" i="8"/>
  <c r="BF35" i="8"/>
  <c r="P35" i="8"/>
  <c r="O35" i="8"/>
  <c r="N35" i="8"/>
  <c r="M35" i="8"/>
  <c r="L35" i="8"/>
  <c r="K35" i="8"/>
  <c r="J35" i="8"/>
  <c r="I35" i="8"/>
  <c r="H35" i="8"/>
  <c r="G35" i="8"/>
  <c r="F35" i="8"/>
  <c r="E35" i="8"/>
  <c r="D35" i="8"/>
  <c r="C35" i="8"/>
  <c r="B35" i="8"/>
  <c r="A35" i="8"/>
  <c r="CK34" i="8"/>
  <c r="CL34" i="8" s="1"/>
  <c r="CJ34" i="8"/>
  <c r="CH34" i="8"/>
  <c r="CG34" i="8"/>
  <c r="CI34" i="8" s="1"/>
  <c r="CF34" i="8"/>
  <c r="CE34" i="8"/>
  <c r="CD34" i="8"/>
  <c r="BF34" i="8"/>
  <c r="P34" i="8"/>
  <c r="O34" i="8"/>
  <c r="N34" i="8"/>
  <c r="M34" i="8"/>
  <c r="L34" i="8"/>
  <c r="K34" i="8"/>
  <c r="J34" i="8"/>
  <c r="I34" i="8"/>
  <c r="H34" i="8"/>
  <c r="G34" i="8"/>
  <c r="F34" i="8"/>
  <c r="E34" i="8"/>
  <c r="D34" i="8"/>
  <c r="C34" i="8"/>
  <c r="B34" i="8"/>
  <c r="A34" i="8"/>
  <c r="CK33" i="8"/>
  <c r="CL33" i="8" s="1"/>
  <c r="CJ33" i="8"/>
  <c r="CH33" i="8"/>
  <c r="CI33" i="8" s="1"/>
  <c r="CG33" i="8"/>
  <c r="CE33" i="8"/>
  <c r="CF33" i="8" s="1"/>
  <c r="CD33" i="8"/>
  <c r="BF33" i="8"/>
  <c r="P33" i="8"/>
  <c r="O33" i="8"/>
  <c r="N33" i="8"/>
  <c r="M33" i="8"/>
  <c r="L33" i="8"/>
  <c r="K33" i="8"/>
  <c r="J33" i="8"/>
  <c r="I33" i="8"/>
  <c r="H33" i="8"/>
  <c r="G33" i="8"/>
  <c r="F33" i="8"/>
  <c r="E33" i="8"/>
  <c r="D33" i="8"/>
  <c r="C33" i="8"/>
  <c r="B33" i="8"/>
  <c r="A33" i="8"/>
  <c r="CK32" i="8"/>
  <c r="CJ32" i="8"/>
  <c r="CI32" i="8"/>
  <c r="CH32" i="8"/>
  <c r="CG32" i="8"/>
  <c r="CE32" i="8"/>
  <c r="CF32" i="8" s="1"/>
  <c r="CD32" i="8"/>
  <c r="BF32" i="8"/>
  <c r="P32" i="8"/>
  <c r="O32" i="8"/>
  <c r="N32" i="8"/>
  <c r="M32" i="8"/>
  <c r="L32" i="8"/>
  <c r="K32" i="8"/>
  <c r="J32" i="8"/>
  <c r="I32" i="8"/>
  <c r="H32" i="8"/>
  <c r="G32" i="8"/>
  <c r="F32" i="8"/>
  <c r="E32" i="8"/>
  <c r="D32" i="8"/>
  <c r="C32" i="8"/>
  <c r="B32" i="8"/>
  <c r="A32" i="8"/>
  <c r="CL31" i="8"/>
  <c r="CK31" i="8"/>
  <c r="CJ31" i="8"/>
  <c r="CH31" i="8"/>
  <c r="CG31" i="8"/>
  <c r="CI31" i="8" s="1"/>
  <c r="CE31" i="8"/>
  <c r="CF31" i="8" s="1"/>
  <c r="CD31" i="8"/>
  <c r="BF31" i="8"/>
  <c r="P31" i="8"/>
  <c r="O31" i="8"/>
  <c r="N31" i="8"/>
  <c r="M31" i="8"/>
  <c r="L31" i="8"/>
  <c r="K31" i="8"/>
  <c r="J31" i="8"/>
  <c r="I31" i="8"/>
  <c r="H31" i="8"/>
  <c r="G31" i="8"/>
  <c r="F31" i="8"/>
  <c r="E31" i="8"/>
  <c r="D31" i="8"/>
  <c r="C31" i="8"/>
  <c r="B31" i="8"/>
  <c r="A31" i="8"/>
  <c r="CK30" i="8"/>
  <c r="CL30" i="8" s="1"/>
  <c r="CJ30" i="8"/>
  <c r="CH30" i="8"/>
  <c r="CG30" i="8"/>
  <c r="CI30" i="8" s="1"/>
  <c r="CE30" i="8"/>
  <c r="CF30" i="8" s="1"/>
  <c r="CD30" i="8"/>
  <c r="BF30" i="8"/>
  <c r="P30" i="8"/>
  <c r="O30" i="8"/>
  <c r="N30" i="8"/>
  <c r="M30" i="8"/>
  <c r="L30" i="8"/>
  <c r="K30" i="8"/>
  <c r="J30" i="8"/>
  <c r="I30" i="8"/>
  <c r="H30" i="8"/>
  <c r="G30" i="8"/>
  <c r="F30" i="8"/>
  <c r="E30" i="8"/>
  <c r="D30" i="8"/>
  <c r="C30" i="8"/>
  <c r="B30" i="8"/>
  <c r="A30" i="8"/>
  <c r="CK29" i="8"/>
  <c r="CL29" i="8" s="1"/>
  <c r="CJ29" i="8"/>
  <c r="CI29" i="8"/>
  <c r="CH29" i="8"/>
  <c r="CG29" i="8"/>
  <c r="CE29" i="8"/>
  <c r="CD29" i="8"/>
  <c r="BF29" i="8"/>
  <c r="P29" i="8"/>
  <c r="O29" i="8"/>
  <c r="N29" i="8"/>
  <c r="M29" i="8"/>
  <c r="L29" i="8"/>
  <c r="K29" i="8"/>
  <c r="J29" i="8"/>
  <c r="I29" i="8"/>
  <c r="H29" i="8"/>
  <c r="G29" i="8"/>
  <c r="F29" i="8"/>
  <c r="E29" i="8"/>
  <c r="D29" i="8"/>
  <c r="C29" i="8"/>
  <c r="B29" i="8"/>
  <c r="A29" i="8"/>
  <c r="CK28" i="8"/>
  <c r="CL28" i="8" s="1"/>
  <c r="CJ28" i="8"/>
  <c r="CH28" i="8"/>
  <c r="CG28" i="8"/>
  <c r="CI28" i="8" s="1"/>
  <c r="CF28" i="8"/>
  <c r="CE28" i="8"/>
  <c r="CD28" i="8"/>
  <c r="BF28" i="8"/>
  <c r="P28" i="8"/>
  <c r="O28" i="8"/>
  <c r="N28" i="8"/>
  <c r="M28" i="8"/>
  <c r="L28" i="8"/>
  <c r="K28" i="8"/>
  <c r="J28" i="8"/>
  <c r="I28" i="8"/>
  <c r="H28" i="8"/>
  <c r="G28" i="8"/>
  <c r="F28" i="8"/>
  <c r="E28" i="8"/>
  <c r="D28" i="8"/>
  <c r="C28" i="8"/>
  <c r="B28" i="8"/>
  <c r="A28" i="8"/>
  <c r="CK27" i="8"/>
  <c r="CL27" i="8" s="1"/>
  <c r="CJ27" i="8"/>
  <c r="CH27" i="8"/>
  <c r="CI27" i="8" s="1"/>
  <c r="CG27" i="8"/>
  <c r="CE27" i="8"/>
  <c r="CF27" i="8" s="1"/>
  <c r="CD27" i="8"/>
  <c r="BF27" i="8"/>
  <c r="P27" i="8"/>
  <c r="O27" i="8"/>
  <c r="N27" i="8"/>
  <c r="M27" i="8"/>
  <c r="L27" i="8"/>
  <c r="K27" i="8"/>
  <c r="J27" i="8"/>
  <c r="I27" i="8"/>
  <c r="H27" i="8"/>
  <c r="G27" i="8"/>
  <c r="F27" i="8"/>
  <c r="E27" i="8"/>
  <c r="D27" i="8"/>
  <c r="C27" i="8"/>
  <c r="B27" i="8"/>
  <c r="A27" i="8"/>
  <c r="CK26" i="8"/>
  <c r="CL26" i="8" s="1"/>
  <c r="CJ26" i="8"/>
  <c r="CI26" i="8"/>
  <c r="CH26" i="8"/>
  <c r="CG26" i="8"/>
  <c r="CE26" i="8"/>
  <c r="CF26" i="8" s="1"/>
  <c r="CD26" i="8"/>
  <c r="BF26" i="8"/>
  <c r="P26" i="8"/>
  <c r="O26" i="8"/>
  <c r="N26" i="8"/>
  <c r="M26" i="8"/>
  <c r="L26" i="8"/>
  <c r="K26" i="8"/>
  <c r="J26" i="8"/>
  <c r="I26" i="8"/>
  <c r="H26" i="8"/>
  <c r="G26" i="8"/>
  <c r="F26" i="8"/>
  <c r="E26" i="8"/>
  <c r="D26" i="8"/>
  <c r="C26" i="8"/>
  <c r="B26" i="8"/>
  <c r="A26" i="8"/>
  <c r="CL25" i="8"/>
  <c r="CK25" i="8"/>
  <c r="CJ25" i="8"/>
  <c r="CH25" i="8"/>
  <c r="CG25" i="8"/>
  <c r="CI25" i="8" s="1"/>
  <c r="CE25" i="8"/>
  <c r="CF25" i="8" s="1"/>
  <c r="CD25" i="8"/>
  <c r="BF25" i="8"/>
  <c r="P25" i="8"/>
  <c r="O25" i="8"/>
  <c r="N25" i="8"/>
  <c r="M25" i="8"/>
  <c r="L25" i="8"/>
  <c r="K25" i="8"/>
  <c r="J25" i="8"/>
  <c r="I25" i="8"/>
  <c r="H25" i="8"/>
  <c r="G25" i="8"/>
  <c r="F25" i="8"/>
  <c r="E25" i="8"/>
  <c r="D25" i="8"/>
  <c r="C25" i="8"/>
  <c r="B25" i="8"/>
  <c r="A25" i="8"/>
  <c r="CK24" i="8"/>
  <c r="CL24" i="8" s="1"/>
  <c r="CJ24" i="8"/>
  <c r="CH24" i="8"/>
  <c r="CG24" i="8"/>
  <c r="CI24" i="8" s="1"/>
  <c r="CE24" i="8"/>
  <c r="CF24" i="8" s="1"/>
  <c r="CD24" i="8"/>
  <c r="BF24" i="8"/>
  <c r="P24" i="8"/>
  <c r="O24" i="8"/>
  <c r="N24" i="8"/>
  <c r="M24" i="8"/>
  <c r="L24" i="8"/>
  <c r="K24" i="8"/>
  <c r="J24" i="8"/>
  <c r="I24" i="8"/>
  <c r="H24" i="8"/>
  <c r="G24" i="8"/>
  <c r="F24" i="8"/>
  <c r="E24" i="8"/>
  <c r="D24" i="8"/>
  <c r="C24" i="8"/>
  <c r="B24" i="8"/>
  <c r="A24" i="8"/>
  <c r="CK23" i="8"/>
  <c r="CL23" i="8" s="1"/>
  <c r="CJ23" i="8"/>
  <c r="CI23" i="8"/>
  <c r="CH23" i="8"/>
  <c r="CG23" i="8"/>
  <c r="CE23" i="8"/>
  <c r="CD23" i="8"/>
  <c r="BF23" i="8"/>
  <c r="P23" i="8"/>
  <c r="O23" i="8"/>
  <c r="N23" i="8"/>
  <c r="M23" i="8"/>
  <c r="L23" i="8"/>
  <c r="K23" i="8"/>
  <c r="J23" i="8"/>
  <c r="I23" i="8"/>
  <c r="H23" i="8"/>
  <c r="G23" i="8"/>
  <c r="F23" i="8"/>
  <c r="E23" i="8"/>
  <c r="D23" i="8"/>
  <c r="C23" i="8"/>
  <c r="B23" i="8"/>
  <c r="A23" i="8"/>
  <c r="CK22" i="8"/>
  <c r="CL22" i="8" s="1"/>
  <c r="CJ22" i="8"/>
  <c r="CH22" i="8"/>
  <c r="CG22" i="8"/>
  <c r="CI22" i="8" s="1"/>
  <c r="CF22" i="8"/>
  <c r="CE22" i="8"/>
  <c r="CD22" i="8"/>
  <c r="BF22" i="8"/>
  <c r="P22" i="8"/>
  <c r="O22" i="8"/>
  <c r="N22" i="8"/>
  <c r="M22" i="8"/>
  <c r="L22" i="8"/>
  <c r="K22" i="8"/>
  <c r="J22" i="8"/>
  <c r="I22" i="8"/>
  <c r="H22" i="8"/>
  <c r="G22" i="8"/>
  <c r="F22" i="8"/>
  <c r="E22" i="8"/>
  <c r="D22" i="8"/>
  <c r="C22" i="8"/>
  <c r="B22" i="8"/>
  <c r="A22" i="8"/>
  <c r="CK21" i="8"/>
  <c r="CL21" i="8" s="1"/>
  <c r="CJ21" i="8"/>
  <c r="CH21" i="8"/>
  <c r="CI21" i="8" s="1"/>
  <c r="CG21" i="8"/>
  <c r="CE21" i="8"/>
  <c r="CF21" i="8" s="1"/>
  <c r="CD21" i="8"/>
  <c r="BF21" i="8"/>
  <c r="P21" i="8"/>
  <c r="O21" i="8"/>
  <c r="N21" i="8"/>
  <c r="M21" i="8"/>
  <c r="L21" i="8"/>
  <c r="K21" i="8"/>
  <c r="J21" i="8"/>
  <c r="I21" i="8"/>
  <c r="H21" i="8"/>
  <c r="G21" i="8"/>
  <c r="F21" i="8"/>
  <c r="E21" i="8"/>
  <c r="D21" i="8"/>
  <c r="C21" i="8"/>
  <c r="B21" i="8"/>
  <c r="A21" i="8"/>
  <c r="CK20" i="8"/>
  <c r="CJ20" i="8"/>
  <c r="CI20" i="8"/>
  <c r="CH20" i="8"/>
  <c r="CG20" i="8"/>
  <c r="CE20" i="8"/>
  <c r="CF20" i="8" s="1"/>
  <c r="CD20" i="8"/>
  <c r="BF20" i="8"/>
  <c r="P20" i="8"/>
  <c r="O20" i="8"/>
  <c r="N20" i="8"/>
  <c r="M20" i="8"/>
  <c r="L20" i="8"/>
  <c r="K20" i="8"/>
  <c r="J20" i="8"/>
  <c r="I20" i="8"/>
  <c r="H20" i="8"/>
  <c r="G20" i="8"/>
  <c r="F20" i="8"/>
  <c r="E20" i="8"/>
  <c r="D20" i="8"/>
  <c r="C20" i="8"/>
  <c r="B20" i="8"/>
  <c r="A20" i="8"/>
  <c r="CL19" i="8"/>
  <c r="CK19" i="8"/>
  <c r="CJ19" i="8"/>
  <c r="CH19" i="8"/>
  <c r="CG19" i="8"/>
  <c r="CI19" i="8" s="1"/>
  <c r="CE19" i="8"/>
  <c r="CF19" i="8" s="1"/>
  <c r="CD19" i="8"/>
  <c r="BF19" i="8"/>
  <c r="P19" i="8"/>
  <c r="O19" i="8"/>
  <c r="N19" i="8"/>
  <c r="M19" i="8"/>
  <c r="L19" i="8"/>
  <c r="K19" i="8"/>
  <c r="J19" i="8"/>
  <c r="I19" i="8"/>
  <c r="H19" i="8"/>
  <c r="G19" i="8"/>
  <c r="F19" i="8"/>
  <c r="E19" i="8"/>
  <c r="D19" i="8"/>
  <c r="C19" i="8"/>
  <c r="B19" i="8"/>
  <c r="A19" i="8"/>
  <c r="CK18" i="8"/>
  <c r="CL18" i="8" s="1"/>
  <c r="CJ18" i="8"/>
  <c r="CH18" i="8"/>
  <c r="CG18" i="8"/>
  <c r="CI18" i="8" s="1"/>
  <c r="CE18" i="8"/>
  <c r="CF18" i="8" s="1"/>
  <c r="CD18" i="8"/>
  <c r="BF18" i="8"/>
  <c r="P18" i="8"/>
  <c r="O18" i="8"/>
  <c r="N18" i="8"/>
  <c r="M18" i="8"/>
  <c r="L18" i="8"/>
  <c r="K18" i="8"/>
  <c r="J18" i="8"/>
  <c r="I18" i="8"/>
  <c r="H18" i="8"/>
  <c r="G18" i="8"/>
  <c r="F18" i="8"/>
  <c r="E18" i="8"/>
  <c r="D18" i="8"/>
  <c r="C18" i="8"/>
  <c r="B18" i="8"/>
  <c r="A18" i="8"/>
  <c r="CK17" i="8"/>
  <c r="CL17" i="8" s="1"/>
  <c r="CJ17" i="8"/>
  <c r="CI17" i="8"/>
  <c r="CH17" i="8"/>
  <c r="CG17" i="8"/>
  <c r="CE17" i="8"/>
  <c r="CD17" i="8"/>
  <c r="BF17" i="8"/>
  <c r="P17" i="8"/>
  <c r="O17" i="8"/>
  <c r="N17" i="8"/>
  <c r="M17" i="8"/>
  <c r="L17" i="8"/>
  <c r="K17" i="8"/>
  <c r="J17" i="8"/>
  <c r="I17" i="8"/>
  <c r="H17" i="8"/>
  <c r="G17" i="8"/>
  <c r="F17" i="8"/>
  <c r="E17" i="8"/>
  <c r="D17" i="8"/>
  <c r="C17" i="8"/>
  <c r="B17" i="8"/>
  <c r="A17" i="8"/>
  <c r="CK16" i="8"/>
  <c r="CJ16" i="8"/>
  <c r="CH16" i="8"/>
  <c r="CG16" i="8"/>
  <c r="CI16" i="8" s="1"/>
  <c r="CF16" i="8"/>
  <c r="CE16" i="8"/>
  <c r="CD16" i="8"/>
  <c r="BF16" i="8"/>
  <c r="P16" i="8"/>
  <c r="O16" i="8"/>
  <c r="N16" i="8"/>
  <c r="M16" i="8"/>
  <c r="L16" i="8"/>
  <c r="K16" i="8"/>
  <c r="J16" i="8"/>
  <c r="I16" i="8"/>
  <c r="H16" i="8"/>
  <c r="G16" i="8"/>
  <c r="F16" i="8"/>
  <c r="E16" i="8"/>
  <c r="D16" i="8"/>
  <c r="C16" i="8"/>
  <c r="B16" i="8"/>
  <c r="A16" i="8"/>
  <c r="CK15" i="8"/>
  <c r="CL15" i="8" s="1"/>
  <c r="CJ15" i="8"/>
  <c r="CH15" i="8"/>
  <c r="CI15" i="8" s="1"/>
  <c r="CG15" i="8"/>
  <c r="CE15" i="8"/>
  <c r="CF15" i="8" s="1"/>
  <c r="CD15" i="8"/>
  <c r="BF15" i="8"/>
  <c r="P15" i="8"/>
  <c r="O15" i="8"/>
  <c r="N15" i="8"/>
  <c r="M15" i="8"/>
  <c r="L15" i="8"/>
  <c r="K15" i="8"/>
  <c r="J15" i="8"/>
  <c r="I15" i="8"/>
  <c r="H15" i="8"/>
  <c r="G15" i="8"/>
  <c r="F15" i="8"/>
  <c r="E15" i="8"/>
  <c r="D15" i="8"/>
  <c r="C15" i="8"/>
  <c r="C13" i="8" s="1"/>
  <c r="B15" i="8"/>
  <c r="A15" i="8"/>
  <c r="CK14" i="8"/>
  <c r="CJ14" i="8"/>
  <c r="CI14" i="8"/>
  <c r="CH14" i="8"/>
  <c r="CG14" i="8"/>
  <c r="CE14" i="8"/>
  <c r="CF14" i="8" s="1"/>
  <c r="CD14" i="8"/>
  <c r="BF14" i="8"/>
  <c r="P14" i="8"/>
  <c r="O14" i="8"/>
  <c r="N14" i="8"/>
  <c r="M14" i="8"/>
  <c r="L14" i="8"/>
  <c r="K14" i="8"/>
  <c r="J14" i="8"/>
  <c r="I14" i="8"/>
  <c r="H14" i="8"/>
  <c r="G14" i="8"/>
  <c r="F14" i="8"/>
  <c r="E14" i="8"/>
  <c r="D14" i="8"/>
  <c r="C14" i="8"/>
  <c r="B14" i="8"/>
  <c r="A14" i="8"/>
  <c r="CC13" i="8"/>
  <c r="CA13" i="8"/>
  <c r="BZ13" i="8"/>
  <c r="BY13" i="8"/>
  <c r="BX13" i="8"/>
  <c r="BW13" i="8"/>
  <c r="BV13" i="8"/>
  <c r="BU13" i="8"/>
  <c r="BT13" i="8"/>
  <c r="BS13" i="8"/>
  <c r="BR13" i="8"/>
  <c r="BQ13" i="8"/>
  <c r="BP13" i="8"/>
  <c r="BO13" i="8"/>
  <c r="BN13" i="8"/>
  <c r="BM13" i="8"/>
  <c r="BL13" i="8"/>
  <c r="BK13" i="8"/>
  <c r="BH13" i="8"/>
  <c r="BE13" i="8"/>
  <c r="BD13" i="8"/>
  <c r="BC13" i="8"/>
  <c r="BB13" i="8"/>
  <c r="BA13" i="8"/>
  <c r="AZ13" i="8"/>
  <c r="AY13" i="8"/>
  <c r="AX13" i="8"/>
  <c r="AW13" i="8"/>
  <c r="AV13" i="8"/>
  <c r="AU13" i="8"/>
  <c r="AT13" i="8"/>
  <c r="AS13" i="8"/>
  <c r="AR13" i="8"/>
  <c r="AQ13" i="8"/>
  <c r="AP13" i="8"/>
  <c r="AO13" i="8"/>
  <c r="AN13" i="8"/>
  <c r="AM13" i="8"/>
  <c r="AL13" i="8"/>
  <c r="AK13" i="8"/>
  <c r="AJ13" i="8"/>
  <c r="AI13" i="8"/>
  <c r="BF13" i="8" s="1"/>
  <c r="AH13" i="8"/>
  <c r="AG13" i="8"/>
  <c r="AF13" i="8"/>
  <c r="AE13" i="8"/>
  <c r="AD13" i="8"/>
  <c r="AC13" i="8"/>
  <c r="BG12" i="8"/>
  <c r="O9" i="8"/>
  <c r="I7" i="8"/>
  <c r="BG6" i="8"/>
  <c r="I5" i="8"/>
  <c r="BL12" i="8" s="1"/>
  <c r="BG4" i="8"/>
  <c r="I51" i="6"/>
  <c r="E51" i="6"/>
  <c r="I35" i="6"/>
  <c r="M47" i="16" s="1"/>
  <c r="E35" i="6"/>
  <c r="L47" i="16" s="1"/>
  <c r="I15" i="6"/>
  <c r="E47" i="16" s="1"/>
  <c r="E15" i="6"/>
  <c r="D47" i="16" s="1"/>
  <c r="H7" i="6"/>
  <c r="F7" i="6"/>
  <c r="G3" i="6"/>
  <c r="C3" i="6"/>
  <c r="H1" i="6"/>
  <c r="D74" i="5"/>
  <c r="AA55" i="5"/>
  <c r="Y55" i="5"/>
  <c r="W55" i="5"/>
  <c r="S55" i="5"/>
  <c r="P55" i="5"/>
  <c r="O55" i="5"/>
  <c r="N55" i="5"/>
  <c r="M55" i="5"/>
  <c r="L55" i="5"/>
  <c r="K55" i="5"/>
  <c r="J55" i="5"/>
  <c r="I55" i="5"/>
  <c r="H55" i="5"/>
  <c r="G55" i="5"/>
  <c r="F55" i="5"/>
  <c r="E55" i="5"/>
  <c r="D55" i="5"/>
  <c r="AL54" i="5"/>
  <c r="AJ54" i="5"/>
  <c r="AG54" i="5"/>
  <c r="AF54" i="5"/>
  <c r="AK54" i="5" s="1"/>
  <c r="AE54" i="5"/>
  <c r="AD54" i="5"/>
  <c r="AI54" i="5" s="1"/>
  <c r="AM54" i="5" s="1"/>
  <c r="V54" i="5" s="1"/>
  <c r="AB54" i="5"/>
  <c r="AA54" i="5"/>
  <c r="Z54" i="5"/>
  <c r="AC54" i="5" s="1"/>
  <c r="Y54" i="5"/>
  <c r="U54" i="5"/>
  <c r="S54" i="5"/>
  <c r="Q54" i="5"/>
  <c r="C54" i="5"/>
  <c r="B54" i="5"/>
  <c r="A54" i="5"/>
  <c r="AL53" i="5"/>
  <c r="AJ53" i="5"/>
  <c r="AG53" i="5"/>
  <c r="AF53" i="5"/>
  <c r="AK53" i="5" s="1"/>
  <c r="AE53" i="5"/>
  <c r="AD53" i="5"/>
  <c r="AI53" i="5" s="1"/>
  <c r="AB53" i="5"/>
  <c r="AA53" i="5"/>
  <c r="Z53" i="5"/>
  <c r="AC53" i="5" s="1"/>
  <c r="Y53" i="5"/>
  <c r="U53" i="5"/>
  <c r="S53" i="5"/>
  <c r="Q53" i="5"/>
  <c r="C53" i="5"/>
  <c r="B53" i="5"/>
  <c r="A53" i="5"/>
  <c r="AL52" i="5"/>
  <c r="AJ52" i="5"/>
  <c r="AG52" i="5"/>
  <c r="AF52" i="5"/>
  <c r="AK52" i="5" s="1"/>
  <c r="AE52" i="5"/>
  <c r="AD52" i="5"/>
  <c r="AI52" i="5" s="1"/>
  <c r="AB52" i="5"/>
  <c r="AA52" i="5"/>
  <c r="Z52" i="5"/>
  <c r="Y52" i="5"/>
  <c r="U52" i="5"/>
  <c r="S52" i="5"/>
  <c r="Q52" i="5"/>
  <c r="C52" i="5"/>
  <c r="B52" i="5"/>
  <c r="A52" i="5"/>
  <c r="AL51" i="5"/>
  <c r="AJ51" i="5"/>
  <c r="AG51" i="5"/>
  <c r="AF51" i="5"/>
  <c r="AK51" i="5" s="1"/>
  <c r="AE51" i="5"/>
  <c r="AD51" i="5"/>
  <c r="AI51" i="5" s="1"/>
  <c r="AM51" i="5" s="1"/>
  <c r="V51" i="5" s="1"/>
  <c r="AB51" i="5"/>
  <c r="AA51" i="5"/>
  <c r="Z51" i="5"/>
  <c r="AC51" i="5" s="1"/>
  <c r="Y51" i="5"/>
  <c r="U51" i="5"/>
  <c r="S51" i="5"/>
  <c r="Q51" i="5"/>
  <c r="C51" i="5"/>
  <c r="B51" i="5"/>
  <c r="A51" i="5"/>
  <c r="AL50" i="5"/>
  <c r="AJ50" i="5"/>
  <c r="AG50" i="5"/>
  <c r="AF50" i="5"/>
  <c r="AK50" i="5" s="1"/>
  <c r="AE50" i="5"/>
  <c r="AD50" i="5"/>
  <c r="AI50" i="5" s="1"/>
  <c r="AB50" i="5"/>
  <c r="AA50" i="5"/>
  <c r="Z50" i="5"/>
  <c r="AC50" i="5" s="1"/>
  <c r="Y50" i="5"/>
  <c r="U50" i="5"/>
  <c r="S50" i="5"/>
  <c r="Q50" i="5"/>
  <c r="C50" i="5"/>
  <c r="B50" i="5"/>
  <c r="A50" i="5"/>
  <c r="AL49" i="5"/>
  <c r="AJ49" i="5"/>
  <c r="AG49" i="5"/>
  <c r="AF49" i="5"/>
  <c r="AK49" i="5" s="1"/>
  <c r="AE49" i="5"/>
  <c r="AD49" i="5"/>
  <c r="AI49" i="5" s="1"/>
  <c r="AB49" i="5"/>
  <c r="AA49" i="5"/>
  <c r="Z49" i="5"/>
  <c r="Y49" i="5"/>
  <c r="U49" i="5"/>
  <c r="S49" i="5"/>
  <c r="Q49" i="5"/>
  <c r="C49" i="5"/>
  <c r="B49" i="5"/>
  <c r="A49" i="5"/>
  <c r="AL48" i="5"/>
  <c r="AJ48" i="5"/>
  <c r="AG48" i="5"/>
  <c r="AF48" i="5"/>
  <c r="AK48" i="5" s="1"/>
  <c r="AE48" i="5"/>
  <c r="AD48" i="5"/>
  <c r="AI48" i="5" s="1"/>
  <c r="AM48" i="5" s="1"/>
  <c r="V48" i="5" s="1"/>
  <c r="AB48" i="5"/>
  <c r="AA48" i="5"/>
  <c r="Z48" i="5"/>
  <c r="AC48" i="5" s="1"/>
  <c r="Y48" i="5"/>
  <c r="U48" i="5"/>
  <c r="S48" i="5"/>
  <c r="Q48" i="5"/>
  <c r="C48" i="5"/>
  <c r="B48" i="5"/>
  <c r="A48" i="5"/>
  <c r="AL47" i="5"/>
  <c r="AJ47" i="5"/>
  <c r="AG47" i="5"/>
  <c r="AF47" i="5"/>
  <c r="AK47" i="5" s="1"/>
  <c r="AE47" i="5"/>
  <c r="AD47" i="5"/>
  <c r="AI47" i="5" s="1"/>
  <c r="AB47" i="5"/>
  <c r="AA47" i="5"/>
  <c r="Z47" i="5"/>
  <c r="AC47" i="5" s="1"/>
  <c r="Y47" i="5"/>
  <c r="U47" i="5"/>
  <c r="S47" i="5"/>
  <c r="Q47" i="5"/>
  <c r="C47" i="5"/>
  <c r="B47" i="5"/>
  <c r="A47" i="5"/>
  <c r="AL46" i="5"/>
  <c r="AJ46" i="5"/>
  <c r="AG46" i="5"/>
  <c r="AF46" i="5"/>
  <c r="AK46" i="5" s="1"/>
  <c r="AE46" i="5"/>
  <c r="AD46" i="5"/>
  <c r="AI46" i="5" s="1"/>
  <c r="AB46" i="5"/>
  <c r="AA46" i="5"/>
  <c r="Z46" i="5"/>
  <c r="AC46" i="5" s="1"/>
  <c r="Y46" i="5"/>
  <c r="U46" i="5"/>
  <c r="S46" i="5"/>
  <c r="Q46" i="5"/>
  <c r="C46" i="5"/>
  <c r="B46" i="5"/>
  <c r="A46" i="5"/>
  <c r="AL45" i="5"/>
  <c r="AJ45" i="5"/>
  <c r="AG45" i="5"/>
  <c r="AF45" i="5"/>
  <c r="AK45" i="5" s="1"/>
  <c r="AE45" i="5"/>
  <c r="AD45" i="5"/>
  <c r="AI45" i="5" s="1"/>
  <c r="AM45" i="5" s="1"/>
  <c r="V45" i="5" s="1"/>
  <c r="AB45" i="5"/>
  <c r="AA45" i="5"/>
  <c r="Z45" i="5"/>
  <c r="AC45" i="5" s="1"/>
  <c r="Y45" i="5"/>
  <c r="U45" i="5"/>
  <c r="S45" i="5"/>
  <c r="Q45" i="5"/>
  <c r="C45" i="5"/>
  <c r="B45" i="5"/>
  <c r="A45" i="5"/>
  <c r="AL44" i="5"/>
  <c r="AJ44" i="5"/>
  <c r="AG44" i="5"/>
  <c r="AF44" i="5"/>
  <c r="AK44" i="5" s="1"/>
  <c r="AE44" i="5"/>
  <c r="AD44" i="5"/>
  <c r="AI44" i="5" s="1"/>
  <c r="AB44" i="5"/>
  <c r="AA44" i="5"/>
  <c r="Z44" i="5"/>
  <c r="Y44" i="5"/>
  <c r="U44" i="5"/>
  <c r="S44" i="5"/>
  <c r="Q44" i="5"/>
  <c r="C44" i="5"/>
  <c r="B44" i="5"/>
  <c r="A44" i="5"/>
  <c r="AL43" i="5"/>
  <c r="AJ43" i="5"/>
  <c r="AG43" i="5"/>
  <c r="AF43" i="5"/>
  <c r="AK43" i="5" s="1"/>
  <c r="AE43" i="5"/>
  <c r="AD43" i="5"/>
  <c r="AI43" i="5" s="1"/>
  <c r="AB43" i="5"/>
  <c r="AA43" i="5"/>
  <c r="Z43" i="5"/>
  <c r="Y43" i="5"/>
  <c r="U43" i="5"/>
  <c r="S43" i="5"/>
  <c r="Q43" i="5"/>
  <c r="C43" i="5"/>
  <c r="B43" i="5"/>
  <c r="A43" i="5"/>
  <c r="AL42" i="5"/>
  <c r="AJ42" i="5"/>
  <c r="AG42" i="5"/>
  <c r="AF42" i="5"/>
  <c r="AK42" i="5" s="1"/>
  <c r="AE42" i="5"/>
  <c r="AD42" i="5"/>
  <c r="AI42" i="5" s="1"/>
  <c r="AM42" i="5" s="1"/>
  <c r="V42" i="5" s="1"/>
  <c r="AB42" i="5"/>
  <c r="AA42" i="5"/>
  <c r="Z42" i="5"/>
  <c r="AC42" i="5" s="1"/>
  <c r="Y42" i="5"/>
  <c r="U42" i="5"/>
  <c r="S42" i="5"/>
  <c r="Q42" i="5"/>
  <c r="C42" i="5"/>
  <c r="B42" i="5"/>
  <c r="A42" i="5"/>
  <c r="AL41" i="5"/>
  <c r="AJ41" i="5"/>
  <c r="AG41" i="5"/>
  <c r="AF41" i="5"/>
  <c r="AK41" i="5" s="1"/>
  <c r="AE41" i="5"/>
  <c r="AD41" i="5"/>
  <c r="AI41" i="5" s="1"/>
  <c r="AB41" i="5"/>
  <c r="AA41" i="5"/>
  <c r="Z41" i="5"/>
  <c r="Y41" i="5"/>
  <c r="U41" i="5"/>
  <c r="S41" i="5"/>
  <c r="Q41" i="5"/>
  <c r="C41" i="5"/>
  <c r="B41" i="5"/>
  <c r="A41" i="5"/>
  <c r="AL40" i="5"/>
  <c r="AJ40" i="5"/>
  <c r="AG40" i="5"/>
  <c r="AF40" i="5"/>
  <c r="AK40" i="5" s="1"/>
  <c r="AE40" i="5"/>
  <c r="AD40" i="5"/>
  <c r="AI40" i="5" s="1"/>
  <c r="AB40" i="5"/>
  <c r="AA40" i="5"/>
  <c r="Z40" i="5"/>
  <c r="AC40" i="5" s="1"/>
  <c r="Y40" i="5"/>
  <c r="U40" i="5"/>
  <c r="S40" i="5"/>
  <c r="Q40" i="5"/>
  <c r="C40" i="5"/>
  <c r="B40" i="5"/>
  <c r="A40" i="5"/>
  <c r="AL39" i="5"/>
  <c r="AJ39" i="5"/>
  <c r="AG39" i="5"/>
  <c r="AF39" i="5"/>
  <c r="AK39" i="5" s="1"/>
  <c r="AE39" i="5"/>
  <c r="AD39" i="5"/>
  <c r="AI39" i="5" s="1"/>
  <c r="AM39" i="5" s="1"/>
  <c r="V39" i="5" s="1"/>
  <c r="AB39" i="5"/>
  <c r="AA39" i="5"/>
  <c r="Z39" i="5"/>
  <c r="AC39" i="5" s="1"/>
  <c r="Y39" i="5"/>
  <c r="U39" i="5"/>
  <c r="S39" i="5"/>
  <c r="Q39" i="5"/>
  <c r="C39" i="5"/>
  <c r="B39" i="5"/>
  <c r="A39" i="5"/>
  <c r="AL38" i="5"/>
  <c r="AJ38" i="5"/>
  <c r="AG38" i="5"/>
  <c r="AF38" i="5"/>
  <c r="AK38" i="5" s="1"/>
  <c r="AE38" i="5"/>
  <c r="AD38" i="5"/>
  <c r="AI38" i="5" s="1"/>
  <c r="AB38" i="5"/>
  <c r="AA38" i="5"/>
  <c r="Z38" i="5"/>
  <c r="Y38" i="5"/>
  <c r="U38" i="5"/>
  <c r="S38" i="5"/>
  <c r="Q38" i="5"/>
  <c r="C38" i="5"/>
  <c r="B38" i="5"/>
  <c r="A38" i="5"/>
  <c r="AL37" i="5"/>
  <c r="AJ37" i="5"/>
  <c r="AG37" i="5"/>
  <c r="AF37" i="5"/>
  <c r="AK37" i="5" s="1"/>
  <c r="AE37" i="5"/>
  <c r="AD37" i="5"/>
  <c r="AI37" i="5" s="1"/>
  <c r="AB37" i="5"/>
  <c r="AA37" i="5"/>
  <c r="Z37" i="5"/>
  <c r="Y37" i="5"/>
  <c r="U37" i="5"/>
  <c r="S37" i="5"/>
  <c r="Q37" i="5"/>
  <c r="C37" i="5"/>
  <c r="B37" i="5"/>
  <c r="A37" i="5"/>
  <c r="AL36" i="5"/>
  <c r="AJ36" i="5"/>
  <c r="AG36" i="5"/>
  <c r="AF36" i="5"/>
  <c r="AK36" i="5" s="1"/>
  <c r="AE36" i="5"/>
  <c r="AD36" i="5"/>
  <c r="AI36" i="5" s="1"/>
  <c r="AM36" i="5" s="1"/>
  <c r="V36" i="5" s="1"/>
  <c r="AB36" i="5"/>
  <c r="AA36" i="5"/>
  <c r="Z36" i="5"/>
  <c r="AC36" i="5" s="1"/>
  <c r="Y36" i="5"/>
  <c r="U36" i="5"/>
  <c r="S36" i="5"/>
  <c r="Q36" i="5"/>
  <c r="C36" i="5"/>
  <c r="B36" i="5"/>
  <c r="A36" i="5"/>
  <c r="AL35" i="5"/>
  <c r="AJ35" i="5"/>
  <c r="AG35" i="5"/>
  <c r="AF35" i="5"/>
  <c r="AK35" i="5" s="1"/>
  <c r="AE35" i="5"/>
  <c r="AD35" i="5"/>
  <c r="AI35" i="5" s="1"/>
  <c r="AB35" i="5"/>
  <c r="AA35" i="5"/>
  <c r="Z35" i="5"/>
  <c r="AC35" i="5" s="1"/>
  <c r="Y35" i="5"/>
  <c r="U35" i="5"/>
  <c r="S35" i="5"/>
  <c r="Q35" i="5"/>
  <c r="C35" i="5"/>
  <c r="B35" i="5"/>
  <c r="A35" i="5"/>
  <c r="AL34" i="5"/>
  <c r="AJ34" i="5"/>
  <c r="AG34" i="5"/>
  <c r="AF34" i="5"/>
  <c r="AK34" i="5" s="1"/>
  <c r="AE34" i="5"/>
  <c r="AD34" i="5"/>
  <c r="AI34" i="5" s="1"/>
  <c r="AB34" i="5"/>
  <c r="AA34" i="5"/>
  <c r="Z34" i="5"/>
  <c r="AC34" i="5" s="1"/>
  <c r="Y34" i="5"/>
  <c r="U34" i="5"/>
  <c r="S34" i="5"/>
  <c r="Q34" i="5"/>
  <c r="C34" i="5"/>
  <c r="B34" i="5"/>
  <c r="A34" i="5"/>
  <c r="AL33" i="5"/>
  <c r="AG33" i="5"/>
  <c r="AF33" i="5"/>
  <c r="AK33" i="5" s="1"/>
  <c r="AE33" i="5"/>
  <c r="AJ33" i="5" s="1"/>
  <c r="AD33" i="5"/>
  <c r="AI33" i="5" s="1"/>
  <c r="AB33" i="5"/>
  <c r="AA33" i="5"/>
  <c r="Z33" i="5"/>
  <c r="AC33" i="5" s="1"/>
  <c r="Y33" i="5"/>
  <c r="U33" i="5"/>
  <c r="S33" i="5"/>
  <c r="Q33" i="5"/>
  <c r="C33" i="5"/>
  <c r="B33" i="5"/>
  <c r="A33" i="5"/>
  <c r="AL32" i="5"/>
  <c r="AG32" i="5"/>
  <c r="AF32" i="5"/>
  <c r="AK32" i="5" s="1"/>
  <c r="AE32" i="5"/>
  <c r="AJ32" i="5" s="1"/>
  <c r="AD32" i="5"/>
  <c r="AB32" i="5"/>
  <c r="AA32" i="5"/>
  <c r="Z32" i="5"/>
  <c r="Y32" i="5"/>
  <c r="U32" i="5"/>
  <c r="S32" i="5"/>
  <c r="Q32" i="5"/>
  <c r="C32" i="5"/>
  <c r="B32" i="5"/>
  <c r="A32" i="5"/>
  <c r="AL31" i="5"/>
  <c r="AG31" i="5"/>
  <c r="AF31" i="5"/>
  <c r="AK31" i="5" s="1"/>
  <c r="AE31" i="5"/>
  <c r="AJ31" i="5" s="1"/>
  <c r="AD31" i="5"/>
  <c r="AB31" i="5"/>
  <c r="AA31" i="5"/>
  <c r="Z31" i="5"/>
  <c r="Y31" i="5"/>
  <c r="U31" i="5"/>
  <c r="S31" i="5"/>
  <c r="Q31" i="5"/>
  <c r="C31" i="5"/>
  <c r="B31" i="5"/>
  <c r="A31" i="5"/>
  <c r="AL30" i="5"/>
  <c r="AG30" i="5"/>
  <c r="AF30" i="5"/>
  <c r="AK30" i="5" s="1"/>
  <c r="AE30" i="5"/>
  <c r="AJ30" i="5" s="1"/>
  <c r="AD30" i="5"/>
  <c r="AB30" i="5"/>
  <c r="AA30" i="5"/>
  <c r="Z30" i="5"/>
  <c r="Y30" i="5"/>
  <c r="U30" i="5"/>
  <c r="S30" i="5"/>
  <c r="Q30" i="5"/>
  <c r="C30" i="5"/>
  <c r="B30" i="5"/>
  <c r="A30" i="5"/>
  <c r="AL29" i="5"/>
  <c r="AG29" i="5"/>
  <c r="AF29" i="5"/>
  <c r="AK29" i="5" s="1"/>
  <c r="AE29" i="5"/>
  <c r="AJ29" i="5" s="1"/>
  <c r="AD29" i="5"/>
  <c r="AB29" i="5"/>
  <c r="AA29" i="5"/>
  <c r="Z29" i="5"/>
  <c r="Y29" i="5"/>
  <c r="U29" i="5"/>
  <c r="S29" i="5"/>
  <c r="Q29" i="5"/>
  <c r="C29" i="5"/>
  <c r="B29" i="5"/>
  <c r="A29" i="5"/>
  <c r="AL28" i="5"/>
  <c r="AG28" i="5"/>
  <c r="AF28" i="5"/>
  <c r="AK28" i="5" s="1"/>
  <c r="AE28" i="5"/>
  <c r="AJ28" i="5" s="1"/>
  <c r="AD28" i="5"/>
  <c r="AB28" i="5"/>
  <c r="AA28" i="5"/>
  <c r="Z28" i="5"/>
  <c r="Y28" i="5"/>
  <c r="U28" i="5"/>
  <c r="S28" i="5"/>
  <c r="Q28" i="5"/>
  <c r="C28" i="5"/>
  <c r="B28" i="5"/>
  <c r="A28" i="5"/>
  <c r="AL27" i="5"/>
  <c r="AG27" i="5"/>
  <c r="AF27" i="5"/>
  <c r="AK27" i="5" s="1"/>
  <c r="AE27" i="5"/>
  <c r="AJ27" i="5" s="1"/>
  <c r="AD27" i="5"/>
  <c r="AB27" i="5"/>
  <c r="AA27" i="5"/>
  <c r="Z27" i="5"/>
  <c r="Y27" i="5"/>
  <c r="U27" i="5"/>
  <c r="S27" i="5"/>
  <c r="Q27" i="5"/>
  <c r="C27" i="5"/>
  <c r="B27" i="5"/>
  <c r="A27" i="5"/>
  <c r="AL26" i="5"/>
  <c r="AG26" i="5"/>
  <c r="AF26" i="5"/>
  <c r="AK26" i="5" s="1"/>
  <c r="AE26" i="5"/>
  <c r="AJ26" i="5" s="1"/>
  <c r="AD26" i="5"/>
  <c r="AB26" i="5"/>
  <c r="AA26" i="5"/>
  <c r="Z26" i="5"/>
  <c r="Y26" i="5"/>
  <c r="U26" i="5"/>
  <c r="S26" i="5"/>
  <c r="Q26" i="5"/>
  <c r="C26" i="5"/>
  <c r="B26" i="5"/>
  <c r="A26" i="5"/>
  <c r="AL25" i="5"/>
  <c r="AG25" i="5"/>
  <c r="AF25" i="5"/>
  <c r="AK25" i="5" s="1"/>
  <c r="AE25" i="5"/>
  <c r="AJ25" i="5" s="1"/>
  <c r="AD25" i="5"/>
  <c r="AB25" i="5"/>
  <c r="AA25" i="5"/>
  <c r="Z25" i="5"/>
  <c r="Y25" i="5"/>
  <c r="U25" i="5"/>
  <c r="S25" i="5"/>
  <c r="Q25" i="5"/>
  <c r="C25" i="5"/>
  <c r="B25" i="5"/>
  <c r="A25" i="5"/>
  <c r="AL24" i="5"/>
  <c r="AG24" i="5"/>
  <c r="AF24" i="5"/>
  <c r="AK24" i="5" s="1"/>
  <c r="AE24" i="5"/>
  <c r="AJ24" i="5" s="1"/>
  <c r="AD24" i="5"/>
  <c r="AB24" i="5"/>
  <c r="AA24" i="5"/>
  <c r="Z24" i="5"/>
  <c r="Y24" i="5"/>
  <c r="U24" i="5"/>
  <c r="S24" i="5"/>
  <c r="Q24" i="5"/>
  <c r="C24" i="5"/>
  <c r="B24" i="5"/>
  <c r="A24" i="5"/>
  <c r="AL23" i="5"/>
  <c r="AG23" i="5"/>
  <c r="AF23" i="5"/>
  <c r="AK23" i="5" s="1"/>
  <c r="AE23" i="5"/>
  <c r="AJ23" i="5" s="1"/>
  <c r="AD23" i="5"/>
  <c r="AB23" i="5"/>
  <c r="AA23" i="5"/>
  <c r="Z23" i="5"/>
  <c r="Y23" i="5"/>
  <c r="U23" i="5"/>
  <c r="S23" i="5"/>
  <c r="Q23" i="5"/>
  <c r="C23" i="5"/>
  <c r="B23" i="5"/>
  <c r="A23" i="5"/>
  <c r="AL22" i="5"/>
  <c r="AG22" i="5"/>
  <c r="AF22" i="5"/>
  <c r="AK22" i="5" s="1"/>
  <c r="AE22" i="5"/>
  <c r="AJ22" i="5" s="1"/>
  <c r="AD22" i="5"/>
  <c r="AB22" i="5"/>
  <c r="AA22" i="5"/>
  <c r="Z22" i="5"/>
  <c r="Y22" i="5"/>
  <c r="U22" i="5"/>
  <c r="S22" i="5"/>
  <c r="Q22" i="5"/>
  <c r="C22" i="5"/>
  <c r="B22" i="5"/>
  <c r="A22" i="5"/>
  <c r="AL21" i="5"/>
  <c r="AG21" i="5"/>
  <c r="AF21" i="5"/>
  <c r="AK21" i="5" s="1"/>
  <c r="AE21" i="5"/>
  <c r="AJ21" i="5" s="1"/>
  <c r="AD21" i="5"/>
  <c r="AB21" i="5"/>
  <c r="AA21" i="5"/>
  <c r="Z21" i="5"/>
  <c r="Y21" i="5"/>
  <c r="U21" i="5"/>
  <c r="S21" i="5"/>
  <c r="Q21" i="5"/>
  <c r="C21" i="5"/>
  <c r="B21" i="5"/>
  <c r="A21" i="5"/>
  <c r="AL20" i="5"/>
  <c r="AG20" i="5"/>
  <c r="AF20" i="5"/>
  <c r="AK20" i="5" s="1"/>
  <c r="AE20" i="5"/>
  <c r="AJ20" i="5" s="1"/>
  <c r="AD20" i="5"/>
  <c r="AB20" i="5"/>
  <c r="AA20" i="5"/>
  <c r="Z20" i="5"/>
  <c r="Y20" i="5"/>
  <c r="U20" i="5"/>
  <c r="S20" i="5"/>
  <c r="Q20" i="5"/>
  <c r="C20" i="5"/>
  <c r="B20" i="5"/>
  <c r="A20" i="5"/>
  <c r="AL19" i="5"/>
  <c r="AG19" i="5"/>
  <c r="AF19" i="5"/>
  <c r="AK19" i="5" s="1"/>
  <c r="AE19" i="5"/>
  <c r="AJ19" i="5" s="1"/>
  <c r="AD19" i="5"/>
  <c r="AB19" i="5"/>
  <c r="AA19" i="5"/>
  <c r="Z19" i="5"/>
  <c r="Y19" i="5"/>
  <c r="U19" i="5"/>
  <c r="S19" i="5"/>
  <c r="Q19" i="5"/>
  <c r="C19" i="5"/>
  <c r="B19" i="5"/>
  <c r="A19" i="5"/>
  <c r="AL18" i="5"/>
  <c r="AG18" i="5"/>
  <c r="AF18" i="5"/>
  <c r="AK18" i="5" s="1"/>
  <c r="AE18" i="5"/>
  <c r="AJ18" i="5" s="1"/>
  <c r="AD18" i="5"/>
  <c r="AB18" i="5"/>
  <c r="AA18" i="5"/>
  <c r="Z18" i="5"/>
  <c r="Y18" i="5"/>
  <c r="U18" i="5"/>
  <c r="S18" i="5"/>
  <c r="Q18" i="5"/>
  <c r="C18" i="5"/>
  <c r="B18" i="5"/>
  <c r="A18" i="5"/>
  <c r="AL17" i="5"/>
  <c r="AG17" i="5"/>
  <c r="AF17" i="5"/>
  <c r="AK17" i="5" s="1"/>
  <c r="AE17" i="5"/>
  <c r="AJ17" i="5" s="1"/>
  <c r="AD17" i="5"/>
  <c r="AB17" i="5"/>
  <c r="AA17" i="5"/>
  <c r="Z17" i="5"/>
  <c r="Y17" i="5"/>
  <c r="U17" i="5"/>
  <c r="S17" i="5"/>
  <c r="Q17" i="5"/>
  <c r="C17" i="5"/>
  <c r="B17" i="5"/>
  <c r="A17" i="5"/>
  <c r="AL16" i="5"/>
  <c r="AG16" i="5"/>
  <c r="AF16" i="5"/>
  <c r="AK16" i="5" s="1"/>
  <c r="AE16" i="5"/>
  <c r="AJ16" i="5" s="1"/>
  <c r="AD16" i="5"/>
  <c r="AB16" i="5"/>
  <c r="AA16" i="5"/>
  <c r="Z16" i="5"/>
  <c r="Y16" i="5"/>
  <c r="U16" i="5"/>
  <c r="S16" i="5"/>
  <c r="Q16" i="5"/>
  <c r="C16" i="5"/>
  <c r="B16" i="5"/>
  <c r="A16" i="5"/>
  <c r="AL15" i="5"/>
  <c r="AG15" i="5"/>
  <c r="AF15" i="5"/>
  <c r="AK15" i="5" s="1"/>
  <c r="AE15" i="5"/>
  <c r="AJ15" i="5" s="1"/>
  <c r="AD15" i="5"/>
  <c r="AB15" i="5"/>
  <c r="AA15" i="5"/>
  <c r="Z15" i="5"/>
  <c r="Y15" i="5"/>
  <c r="U15" i="5"/>
  <c r="S15" i="5"/>
  <c r="Q15" i="5"/>
  <c r="C15" i="5"/>
  <c r="B15" i="5"/>
  <c r="A15" i="5"/>
  <c r="AL14" i="5"/>
  <c r="AG14" i="5"/>
  <c r="AF14" i="5"/>
  <c r="AK14" i="5" s="1"/>
  <c r="AE14" i="5"/>
  <c r="AJ14" i="5" s="1"/>
  <c r="AD14" i="5"/>
  <c r="AB14" i="5"/>
  <c r="AA14" i="5"/>
  <c r="Z14" i="5"/>
  <c r="Y14" i="5"/>
  <c r="U14" i="5"/>
  <c r="S14" i="5"/>
  <c r="Q14" i="5"/>
  <c r="C14" i="5"/>
  <c r="B14" i="5"/>
  <c r="A14" i="5"/>
  <c r="AL13" i="5"/>
  <c r="AH13" i="5"/>
  <c r="AG13" i="5"/>
  <c r="AF13" i="5"/>
  <c r="AK13" i="5" s="1"/>
  <c r="AE13" i="5"/>
  <c r="AJ13" i="5" s="1"/>
  <c r="AD13" i="5"/>
  <c r="AI13" i="5" s="1"/>
  <c r="AB13" i="5"/>
  <c r="AA13" i="5"/>
  <c r="Z13" i="5"/>
  <c r="Y13" i="5"/>
  <c r="U13" i="5"/>
  <c r="S13" i="5"/>
  <c r="Q13" i="5"/>
  <c r="R13" i="5" s="1"/>
  <c r="C13" i="5"/>
  <c r="B13" i="5"/>
  <c r="A13" i="5"/>
  <c r="AL12" i="5"/>
  <c r="AL55" i="5" s="1"/>
  <c r="AJ12" i="5"/>
  <c r="AG12" i="5"/>
  <c r="AG55" i="5" s="1"/>
  <c r="AF12" i="5"/>
  <c r="AE12" i="5"/>
  <c r="AD12" i="5"/>
  <c r="AH12" i="5" s="1"/>
  <c r="AB12" i="5"/>
  <c r="AA12" i="5"/>
  <c r="Z12" i="5"/>
  <c r="Y12" i="5"/>
  <c r="U12" i="5"/>
  <c r="U55" i="5" s="1"/>
  <c r="S12" i="5"/>
  <c r="Q12" i="5"/>
  <c r="C12" i="5"/>
  <c r="B12" i="5"/>
  <c r="A12" i="5"/>
  <c r="C55" i="5" s="1"/>
  <c r="T5" i="5"/>
  <c r="R5" i="5"/>
  <c r="H5" i="5"/>
  <c r="F3" i="5"/>
  <c r="B3" i="5"/>
  <c r="S1" i="5"/>
  <c r="M70" i="4"/>
  <c r="F28" i="16" s="1"/>
  <c r="AD68" i="4"/>
  <c r="AC68" i="4"/>
  <c r="S68" i="4"/>
  <c r="J68" i="4"/>
  <c r="A68" i="4"/>
  <c r="AC67" i="4"/>
  <c r="AE67" i="4" s="1"/>
  <c r="M28" i="16" s="1"/>
  <c r="S67" i="4"/>
  <c r="L67" i="4"/>
  <c r="J67" i="4"/>
  <c r="I67" i="4"/>
  <c r="A67" i="4"/>
  <c r="AD66" i="4"/>
  <c r="S66" i="4"/>
  <c r="I66" i="4"/>
  <c r="AD65" i="4"/>
  <c r="S65" i="4"/>
  <c r="L65" i="4"/>
  <c r="AE64" i="4"/>
  <c r="M25" i="16" s="1"/>
  <c r="AC64" i="4"/>
  <c r="S64" i="4"/>
  <c r="L64" i="4"/>
  <c r="J64" i="4"/>
  <c r="AE63" i="4"/>
  <c r="M24" i="16" s="1"/>
  <c r="AD63" i="4"/>
  <c r="L24" i="16" s="1"/>
  <c r="AC63" i="4"/>
  <c r="S63" i="4"/>
  <c r="L63" i="4"/>
  <c r="J63" i="4"/>
  <c r="BA57" i="4"/>
  <c r="AO57" i="4"/>
  <c r="AL65" i="4" s="1"/>
  <c r="AN57" i="4"/>
  <c r="AM57" i="4"/>
  <c r="AZ57" i="4" s="1"/>
  <c r="AL57" i="4"/>
  <c r="AK57" i="4"/>
  <c r="M69" i="4" s="1"/>
  <c r="F25" i="16" s="1"/>
  <c r="AJ57" i="4"/>
  <c r="AD67" i="4" s="1"/>
  <c r="L28" i="16" s="1"/>
  <c r="AI57" i="4"/>
  <c r="AH57" i="4"/>
  <c r="L68" i="4" s="1"/>
  <c r="AG57" i="4"/>
  <c r="K68" i="4" s="1"/>
  <c r="AF57" i="4"/>
  <c r="AE57" i="4"/>
  <c r="I68" i="4" s="1"/>
  <c r="AD57" i="4"/>
  <c r="L66" i="4" s="1"/>
  <c r="AC57" i="4"/>
  <c r="K66" i="4" s="1"/>
  <c r="M66" i="4" s="1"/>
  <c r="F27" i="16" s="1"/>
  <c r="AB57" i="4"/>
  <c r="J66" i="4" s="1"/>
  <c r="AA57" i="4"/>
  <c r="Z57" i="4"/>
  <c r="Y57" i="4"/>
  <c r="AC66" i="4" s="1"/>
  <c r="X57" i="4"/>
  <c r="W57" i="4"/>
  <c r="K67" i="4" s="1"/>
  <c r="V57" i="4"/>
  <c r="U57" i="4"/>
  <c r="T57" i="4"/>
  <c r="S57" i="4"/>
  <c r="K65" i="4" s="1"/>
  <c r="R57" i="4"/>
  <c r="J65" i="4" s="1"/>
  <c r="Q57" i="4"/>
  <c r="I65" i="4" s="1"/>
  <c r="M65" i="4" s="1"/>
  <c r="P57" i="4"/>
  <c r="O57" i="4"/>
  <c r="AC65" i="4" s="1"/>
  <c r="N57" i="4"/>
  <c r="M57" i="4"/>
  <c r="K64" i="4" s="1"/>
  <c r="L57" i="4"/>
  <c r="K57" i="4"/>
  <c r="I64" i="4" s="1"/>
  <c r="J57" i="4"/>
  <c r="AD64" i="4" s="1"/>
  <c r="L25" i="16" s="1"/>
  <c r="I57" i="4"/>
  <c r="H57" i="4"/>
  <c r="G57" i="4"/>
  <c r="K63" i="4" s="1"/>
  <c r="F57" i="4"/>
  <c r="E57" i="4"/>
  <c r="I63" i="4" s="1"/>
  <c r="D57" i="4"/>
  <c r="C57" i="4"/>
  <c r="CL56" i="4"/>
  <c r="CJ56" i="4"/>
  <c r="CH56" i="4"/>
  <c r="CF56" i="4"/>
  <c r="CC56" i="4"/>
  <c r="CK56" i="4" s="1"/>
  <c r="CB56" i="4"/>
  <c r="CG56" i="4" s="1"/>
  <c r="CA56" i="4"/>
  <c r="BZ56" i="4"/>
  <c r="CD56" i="4" s="1"/>
  <c r="BI56" i="4" s="1"/>
  <c r="BX56" i="4"/>
  <c r="BW56" i="4"/>
  <c r="BV56" i="4"/>
  <c r="BU56" i="4"/>
  <c r="BP56" i="4"/>
  <c r="BQ56" i="4" s="1"/>
  <c r="BO56" i="4"/>
  <c r="BN56" i="4"/>
  <c r="BL56" i="4"/>
  <c r="BJ56" i="4"/>
  <c r="BH56" i="4"/>
  <c r="BF56" i="4"/>
  <c r="BD56" i="4"/>
  <c r="BB56" i="4"/>
  <c r="BA56" i="4"/>
  <c r="AZ56" i="4"/>
  <c r="AY56" i="4"/>
  <c r="AX56" i="4"/>
  <c r="AW56" i="4"/>
  <c r="AV56" i="4"/>
  <c r="AU56" i="4"/>
  <c r="AT56" i="4"/>
  <c r="AR56" i="4"/>
  <c r="AS56" i="4" s="1"/>
  <c r="AQ56" i="4"/>
  <c r="AP56" i="4"/>
  <c r="B56" i="4"/>
  <c r="A56" i="4"/>
  <c r="CL55" i="4"/>
  <c r="CJ55" i="4"/>
  <c r="CG55" i="4"/>
  <c r="CF55" i="4"/>
  <c r="CE55" i="4"/>
  <c r="CI55" i="4" s="1"/>
  <c r="CC55" i="4"/>
  <c r="CH55" i="4" s="1"/>
  <c r="CB55" i="4"/>
  <c r="CA55" i="4"/>
  <c r="BZ55" i="4"/>
  <c r="CD55" i="4" s="1"/>
  <c r="BX55" i="4"/>
  <c r="BW55" i="4"/>
  <c r="BV55" i="4"/>
  <c r="BU55" i="4"/>
  <c r="BY55" i="4" s="1"/>
  <c r="CM55" i="4" s="1"/>
  <c r="BQ55" i="4"/>
  <c r="BP55" i="4"/>
  <c r="BN55" i="4"/>
  <c r="BO55" i="4" s="1"/>
  <c r="BL55" i="4"/>
  <c r="BJ55" i="4"/>
  <c r="BH55" i="4"/>
  <c r="BF55" i="4"/>
  <c r="BG55" i="4" s="1"/>
  <c r="BD55" i="4"/>
  <c r="BE55" i="4" s="1"/>
  <c r="BB55" i="4"/>
  <c r="AZ55" i="4"/>
  <c r="BA55" i="4" s="1"/>
  <c r="AX55" i="4"/>
  <c r="AY55" i="4" s="1"/>
  <c r="AV55" i="4"/>
  <c r="AW55" i="4" s="1"/>
  <c r="AT55" i="4"/>
  <c r="AU55" i="4" s="1"/>
  <c r="AR55" i="4"/>
  <c r="AS55" i="4" s="1"/>
  <c r="AP55" i="4"/>
  <c r="AQ55" i="4" s="1"/>
  <c r="B55" i="4"/>
  <c r="A55" i="4"/>
  <c r="CL54" i="4"/>
  <c r="BQ54" i="4" s="1"/>
  <c r="CK54" i="4"/>
  <c r="CH54" i="4"/>
  <c r="CF54" i="4"/>
  <c r="CC54" i="4"/>
  <c r="CB54" i="4"/>
  <c r="CJ54" i="4" s="1"/>
  <c r="CA54" i="4"/>
  <c r="BZ54" i="4"/>
  <c r="CE54" i="4" s="1"/>
  <c r="BX54" i="4"/>
  <c r="BW54" i="4"/>
  <c r="BV54" i="4"/>
  <c r="BU54" i="4"/>
  <c r="BP54" i="4"/>
  <c r="BO54" i="4"/>
  <c r="BN54" i="4"/>
  <c r="BL54" i="4"/>
  <c r="BJ54" i="4"/>
  <c r="BH54" i="4"/>
  <c r="BF54" i="4"/>
  <c r="BD54" i="4"/>
  <c r="BB54" i="4"/>
  <c r="AZ54" i="4"/>
  <c r="BA54" i="4" s="1"/>
  <c r="AX54" i="4"/>
  <c r="AY54" i="4" s="1"/>
  <c r="AW54" i="4"/>
  <c r="AV54" i="4"/>
  <c r="AT54" i="4"/>
  <c r="AU54" i="4" s="1"/>
  <c r="AS54" i="4"/>
  <c r="AR54" i="4"/>
  <c r="AQ54" i="4"/>
  <c r="AP54" i="4"/>
  <c r="B54" i="4"/>
  <c r="A54" i="4"/>
  <c r="CL53" i="4"/>
  <c r="CK53" i="4"/>
  <c r="CG53" i="4"/>
  <c r="CC53" i="4"/>
  <c r="CH53" i="4" s="1"/>
  <c r="CB53" i="4"/>
  <c r="CJ53" i="4" s="1"/>
  <c r="CA53" i="4"/>
  <c r="CF53" i="4" s="1"/>
  <c r="BZ53" i="4"/>
  <c r="BX53" i="4"/>
  <c r="BW53" i="4"/>
  <c r="BV53" i="4"/>
  <c r="BU53" i="4"/>
  <c r="BQ53" i="4"/>
  <c r="BP53" i="4"/>
  <c r="BN53" i="4"/>
  <c r="BO53" i="4" s="1"/>
  <c r="BL53" i="4"/>
  <c r="BJ53" i="4"/>
  <c r="BH53" i="4"/>
  <c r="BF53" i="4"/>
  <c r="BD53" i="4"/>
  <c r="BB53" i="4"/>
  <c r="AZ53" i="4"/>
  <c r="BA53" i="4" s="1"/>
  <c r="AY53" i="4"/>
  <c r="AX53" i="4"/>
  <c r="AV53" i="4"/>
  <c r="AW53" i="4" s="1"/>
  <c r="AU53" i="4"/>
  <c r="AT53" i="4"/>
  <c r="AR53" i="4"/>
  <c r="AS53" i="4" s="1"/>
  <c r="AP53" i="4"/>
  <c r="AQ53" i="4" s="1"/>
  <c r="B53" i="4"/>
  <c r="A53" i="4"/>
  <c r="CL52" i="4"/>
  <c r="CJ52" i="4"/>
  <c r="CG52" i="4"/>
  <c r="CC52" i="4"/>
  <c r="CB52" i="4"/>
  <c r="CA52" i="4"/>
  <c r="CF52" i="4" s="1"/>
  <c r="BZ52" i="4"/>
  <c r="BX52" i="4"/>
  <c r="BW52" i="4"/>
  <c r="BV52" i="4"/>
  <c r="BU52" i="4"/>
  <c r="BQ52" i="4"/>
  <c r="BP52" i="4"/>
  <c r="BN52" i="4"/>
  <c r="BO52" i="4" s="1"/>
  <c r="BL52" i="4"/>
  <c r="BJ52" i="4"/>
  <c r="BH52" i="4"/>
  <c r="BF52" i="4"/>
  <c r="BD52" i="4"/>
  <c r="BB52" i="4"/>
  <c r="BA52" i="4"/>
  <c r="AZ52" i="4"/>
  <c r="AY52" i="4"/>
  <c r="AX52" i="4"/>
  <c r="AV52" i="4"/>
  <c r="AW52" i="4" s="1"/>
  <c r="AU52" i="4"/>
  <c r="AT52" i="4"/>
  <c r="AS52" i="4"/>
  <c r="AR52" i="4"/>
  <c r="AP52" i="4"/>
  <c r="AQ52" i="4" s="1"/>
  <c r="B52" i="4"/>
  <c r="A52" i="4"/>
  <c r="CL51" i="4"/>
  <c r="CH51" i="4"/>
  <c r="CE51" i="4"/>
  <c r="CC51" i="4"/>
  <c r="CK51" i="4" s="1"/>
  <c r="CB51" i="4"/>
  <c r="CA51" i="4"/>
  <c r="CF51" i="4" s="1"/>
  <c r="BZ51" i="4"/>
  <c r="BY51" i="4"/>
  <c r="CM51" i="4" s="1"/>
  <c r="BX51" i="4"/>
  <c r="BW51" i="4"/>
  <c r="BV51" i="4"/>
  <c r="BU51" i="4"/>
  <c r="BP51" i="4"/>
  <c r="BQ51" i="4" s="1"/>
  <c r="BO51" i="4"/>
  <c r="BN51" i="4"/>
  <c r="BL51" i="4"/>
  <c r="BJ51" i="4"/>
  <c r="BH51" i="4"/>
  <c r="BF51" i="4"/>
  <c r="BD51" i="4"/>
  <c r="BE51" i="4" s="1"/>
  <c r="BB51" i="4"/>
  <c r="BA51" i="4"/>
  <c r="AZ51" i="4"/>
  <c r="AX51" i="4"/>
  <c r="AY51" i="4" s="1"/>
  <c r="AW51" i="4"/>
  <c r="AV51" i="4"/>
  <c r="AT51" i="4"/>
  <c r="AU51" i="4" s="1"/>
  <c r="AR51" i="4"/>
  <c r="AS51" i="4" s="1"/>
  <c r="AP51" i="4"/>
  <c r="AQ51" i="4" s="1"/>
  <c r="B51" i="4"/>
  <c r="A51" i="4"/>
  <c r="CL50" i="4"/>
  <c r="CF50" i="4"/>
  <c r="CE50" i="4"/>
  <c r="CC50" i="4"/>
  <c r="CK50" i="4" s="1"/>
  <c r="CB50" i="4"/>
  <c r="CA50" i="4"/>
  <c r="BZ50" i="4"/>
  <c r="CD50" i="4" s="1"/>
  <c r="BY50" i="4"/>
  <c r="CM50" i="4" s="1"/>
  <c r="BX50" i="4"/>
  <c r="BW50" i="4"/>
  <c r="BV50" i="4"/>
  <c r="BU50" i="4"/>
  <c r="BP50" i="4"/>
  <c r="BQ50" i="4" s="1"/>
  <c r="BN50" i="4"/>
  <c r="BL50" i="4"/>
  <c r="BJ50" i="4"/>
  <c r="BK50" i="4" s="1"/>
  <c r="BH50" i="4"/>
  <c r="BF50" i="4"/>
  <c r="BD50" i="4"/>
  <c r="BE50" i="4" s="1"/>
  <c r="BB50" i="4"/>
  <c r="BC50" i="4" s="1"/>
  <c r="BA50" i="4"/>
  <c r="AZ50" i="4"/>
  <c r="AY50" i="4"/>
  <c r="AX50" i="4"/>
  <c r="AV50" i="4"/>
  <c r="AW50" i="4" s="1"/>
  <c r="AU50" i="4"/>
  <c r="AT50" i="4"/>
  <c r="AR50" i="4"/>
  <c r="AS50" i="4" s="1"/>
  <c r="AP50" i="4"/>
  <c r="AQ50" i="4" s="1"/>
  <c r="B50" i="4"/>
  <c r="A50" i="4"/>
  <c r="CM49" i="4"/>
  <c r="CL49" i="4"/>
  <c r="CJ49" i="4"/>
  <c r="CG49" i="4"/>
  <c r="CF49" i="4"/>
  <c r="CC49" i="4"/>
  <c r="CH49" i="4" s="1"/>
  <c r="CB49" i="4"/>
  <c r="CA49" i="4"/>
  <c r="BZ49" i="4"/>
  <c r="CD49" i="4" s="1"/>
  <c r="BI49" i="4" s="1"/>
  <c r="BY49" i="4"/>
  <c r="BC49" i="4" s="1"/>
  <c r="BX49" i="4"/>
  <c r="BW49" i="4"/>
  <c r="BV49" i="4"/>
  <c r="BU49" i="4"/>
  <c r="BP49" i="4"/>
  <c r="BQ49" i="4" s="1"/>
  <c r="BN49" i="4"/>
  <c r="BL49" i="4"/>
  <c r="BJ49" i="4"/>
  <c r="BH49" i="4"/>
  <c r="BF49" i="4"/>
  <c r="BE49" i="4"/>
  <c r="BD49" i="4"/>
  <c r="BB49" i="4"/>
  <c r="AZ49" i="4"/>
  <c r="BA49" i="4" s="1"/>
  <c r="AY49" i="4"/>
  <c r="AX49" i="4"/>
  <c r="AV49" i="4"/>
  <c r="AW49" i="4" s="1"/>
  <c r="AT49" i="4"/>
  <c r="AU49" i="4" s="1"/>
  <c r="AR49" i="4"/>
  <c r="AS49" i="4" s="1"/>
  <c r="AQ49" i="4"/>
  <c r="AP49" i="4"/>
  <c r="B49" i="4"/>
  <c r="A49" i="4"/>
  <c r="CL48" i="4"/>
  <c r="BO48" i="4" s="1"/>
  <c r="CK48" i="4"/>
  <c r="CH48" i="4"/>
  <c r="CG48" i="4"/>
  <c r="CE48" i="4"/>
  <c r="CC48" i="4"/>
  <c r="CB48" i="4"/>
  <c r="CJ48" i="4" s="1"/>
  <c r="CA48" i="4"/>
  <c r="CF48" i="4" s="1"/>
  <c r="BZ48" i="4"/>
  <c r="BX48" i="4"/>
  <c r="BY48" i="4" s="1"/>
  <c r="BW48" i="4"/>
  <c r="BV48" i="4"/>
  <c r="BU48" i="4"/>
  <c r="BP48" i="4"/>
  <c r="BQ48" i="4" s="1"/>
  <c r="BN48" i="4"/>
  <c r="BL48" i="4"/>
  <c r="BJ48" i="4"/>
  <c r="BH48" i="4"/>
  <c r="BF48" i="4"/>
  <c r="BD48" i="4"/>
  <c r="BB48" i="4"/>
  <c r="BA48" i="4"/>
  <c r="AZ48" i="4"/>
  <c r="AX48" i="4"/>
  <c r="AY48" i="4" s="1"/>
  <c r="AW48" i="4"/>
  <c r="AV48" i="4"/>
  <c r="AT48" i="4"/>
  <c r="AU48" i="4" s="1"/>
  <c r="AR48" i="4"/>
  <c r="AS48" i="4" s="1"/>
  <c r="AQ48" i="4"/>
  <c r="AP48" i="4"/>
  <c r="B48" i="4"/>
  <c r="A48" i="4"/>
  <c r="CL47" i="4"/>
  <c r="CG47" i="4"/>
  <c r="CC47" i="4"/>
  <c r="CK47" i="4" s="1"/>
  <c r="CB47" i="4"/>
  <c r="CJ47" i="4" s="1"/>
  <c r="CA47" i="4"/>
  <c r="CF47" i="4" s="1"/>
  <c r="BZ47" i="4"/>
  <c r="BX47" i="4"/>
  <c r="BW47" i="4"/>
  <c r="BV47" i="4"/>
  <c r="BU47" i="4"/>
  <c r="BY47" i="4" s="1"/>
  <c r="CM47" i="4" s="1"/>
  <c r="BQ47" i="4"/>
  <c r="BP47" i="4"/>
  <c r="BN47" i="4"/>
  <c r="BL47" i="4"/>
  <c r="BJ47" i="4"/>
  <c r="BK47" i="4" s="1"/>
  <c r="BH47" i="4"/>
  <c r="BF47" i="4"/>
  <c r="BD47" i="4"/>
  <c r="BB47" i="4"/>
  <c r="BC47" i="4" s="1"/>
  <c r="AZ47" i="4"/>
  <c r="BA47" i="4" s="1"/>
  <c r="AX47" i="4"/>
  <c r="AY47" i="4" s="1"/>
  <c r="AV47" i="4"/>
  <c r="AW47" i="4" s="1"/>
  <c r="AU47" i="4"/>
  <c r="AT47" i="4"/>
  <c r="AR47" i="4"/>
  <c r="AS47" i="4" s="1"/>
  <c r="AP47" i="4"/>
  <c r="AQ47" i="4" s="1"/>
  <c r="B47" i="4"/>
  <c r="A47" i="4"/>
  <c r="CL46" i="4"/>
  <c r="CD46" i="4"/>
  <c r="CC46" i="4"/>
  <c r="CK46" i="4" s="1"/>
  <c r="CB46" i="4"/>
  <c r="CJ46" i="4" s="1"/>
  <c r="CA46" i="4"/>
  <c r="CF46" i="4" s="1"/>
  <c r="BZ46" i="4"/>
  <c r="CE46" i="4" s="1"/>
  <c r="BX46" i="4"/>
  <c r="BW46" i="4"/>
  <c r="BV46" i="4"/>
  <c r="BU46" i="4"/>
  <c r="BQ46" i="4"/>
  <c r="BP46" i="4"/>
  <c r="BN46" i="4"/>
  <c r="BO46" i="4" s="1"/>
  <c r="BL46" i="4"/>
  <c r="BJ46" i="4"/>
  <c r="BH46" i="4"/>
  <c r="BF46" i="4"/>
  <c r="BD46" i="4"/>
  <c r="BB46" i="4"/>
  <c r="BA46" i="4"/>
  <c r="AZ46" i="4"/>
  <c r="AY46" i="4"/>
  <c r="AX46" i="4"/>
  <c r="AV46" i="4"/>
  <c r="AW46" i="4" s="1"/>
  <c r="AU46" i="4"/>
  <c r="AT46" i="4"/>
  <c r="AS46" i="4"/>
  <c r="AR46" i="4"/>
  <c r="AP46" i="4"/>
  <c r="AQ46" i="4" s="1"/>
  <c r="B46" i="4"/>
  <c r="A46" i="4"/>
  <c r="CL45" i="4"/>
  <c r="CG45" i="4"/>
  <c r="CE45" i="4"/>
  <c r="CC45" i="4"/>
  <c r="CK45" i="4" s="1"/>
  <c r="CB45" i="4"/>
  <c r="CJ45" i="4" s="1"/>
  <c r="CA45" i="4"/>
  <c r="BZ45" i="4"/>
  <c r="BX45" i="4"/>
  <c r="BW45" i="4"/>
  <c r="BV45" i="4"/>
  <c r="BU45" i="4"/>
  <c r="BY45" i="4" s="1"/>
  <c r="CM45" i="4" s="1"/>
  <c r="BP45" i="4"/>
  <c r="BQ45" i="4" s="1"/>
  <c r="BO45" i="4"/>
  <c r="BN45" i="4"/>
  <c r="BL45" i="4"/>
  <c r="BJ45" i="4"/>
  <c r="BH45" i="4"/>
  <c r="BF45" i="4"/>
  <c r="BD45" i="4"/>
  <c r="BB45" i="4"/>
  <c r="BA45" i="4"/>
  <c r="AZ45" i="4"/>
  <c r="AX45" i="4"/>
  <c r="AY45" i="4" s="1"/>
  <c r="AW45" i="4"/>
  <c r="AV45" i="4"/>
  <c r="AT45" i="4"/>
  <c r="AU45" i="4" s="1"/>
  <c r="AR45" i="4"/>
  <c r="AS45" i="4" s="1"/>
  <c r="AP45" i="4"/>
  <c r="AQ45" i="4" s="1"/>
  <c r="B45" i="4"/>
  <c r="A45" i="4"/>
  <c r="CL44" i="4"/>
  <c r="CJ44" i="4"/>
  <c r="CF44" i="4"/>
  <c r="CE44" i="4"/>
  <c r="CC44" i="4"/>
  <c r="CK44" i="4" s="1"/>
  <c r="CB44" i="4"/>
  <c r="CG44" i="4" s="1"/>
  <c r="CA44" i="4"/>
  <c r="BZ44" i="4"/>
  <c r="BX44" i="4"/>
  <c r="BW44" i="4"/>
  <c r="BV44" i="4"/>
  <c r="BY44" i="4" s="1"/>
  <c r="BU44" i="4"/>
  <c r="BQ44" i="4"/>
  <c r="BP44" i="4"/>
  <c r="BN44" i="4"/>
  <c r="BO44" i="4" s="1"/>
  <c r="BL44" i="4"/>
  <c r="BJ44" i="4"/>
  <c r="BK44" i="4" s="1"/>
  <c r="BH44" i="4"/>
  <c r="BF44" i="4"/>
  <c r="BD44" i="4"/>
  <c r="BB44" i="4"/>
  <c r="BA44" i="4"/>
  <c r="AZ44" i="4"/>
  <c r="AY44" i="4"/>
  <c r="AX44" i="4"/>
  <c r="AV44" i="4"/>
  <c r="AW44" i="4" s="1"/>
  <c r="AU44" i="4"/>
  <c r="AT44" i="4"/>
  <c r="AS44" i="4"/>
  <c r="AR44" i="4"/>
  <c r="AP44" i="4"/>
  <c r="AQ44" i="4" s="1"/>
  <c r="B44" i="4"/>
  <c r="A44" i="4"/>
  <c r="CL43" i="4"/>
  <c r="CJ43" i="4"/>
  <c r="CG43" i="4"/>
  <c r="CC43" i="4"/>
  <c r="CB43" i="4"/>
  <c r="CA43" i="4"/>
  <c r="CF43" i="4" s="1"/>
  <c r="BZ43" i="4"/>
  <c r="BY43" i="4"/>
  <c r="CM43" i="4" s="1"/>
  <c r="BX43" i="4"/>
  <c r="BW43" i="4"/>
  <c r="BV43" i="4"/>
  <c r="BU43" i="4"/>
  <c r="BP43" i="4"/>
  <c r="BQ43" i="4" s="1"/>
  <c r="BN43" i="4"/>
  <c r="BL43" i="4"/>
  <c r="BJ43" i="4"/>
  <c r="BK43" i="4" s="1"/>
  <c r="BH43" i="4"/>
  <c r="BF43" i="4"/>
  <c r="BD43" i="4"/>
  <c r="BB43" i="4"/>
  <c r="AZ43" i="4"/>
  <c r="BA43" i="4" s="1"/>
  <c r="AX43" i="4"/>
  <c r="AY43" i="4" s="1"/>
  <c r="AV43" i="4"/>
  <c r="AW43" i="4" s="1"/>
  <c r="AT43" i="4"/>
  <c r="AU43" i="4" s="1"/>
  <c r="AR43" i="4"/>
  <c r="AS43" i="4" s="1"/>
  <c r="AP43" i="4"/>
  <c r="AQ43" i="4" s="1"/>
  <c r="B43" i="4"/>
  <c r="A43" i="4"/>
  <c r="CL42" i="4"/>
  <c r="CK42" i="4"/>
  <c r="CJ42" i="4"/>
  <c r="CH42" i="4"/>
  <c r="CG42" i="4"/>
  <c r="CE42" i="4"/>
  <c r="CD42" i="4"/>
  <c r="BI42" i="4" s="1"/>
  <c r="CC42" i="4"/>
  <c r="CB42" i="4"/>
  <c r="CA42" i="4"/>
  <c r="CF42" i="4" s="1"/>
  <c r="BZ42" i="4"/>
  <c r="BX42" i="4"/>
  <c r="BW42" i="4"/>
  <c r="BV42" i="4"/>
  <c r="BU42" i="4"/>
  <c r="BY42" i="4" s="1"/>
  <c r="BP42" i="4"/>
  <c r="BQ42" i="4" s="1"/>
  <c r="BO42" i="4"/>
  <c r="BN42" i="4"/>
  <c r="BL42" i="4"/>
  <c r="BJ42" i="4"/>
  <c r="BH42" i="4"/>
  <c r="BF42" i="4"/>
  <c r="BD42" i="4"/>
  <c r="BB42" i="4"/>
  <c r="AZ42" i="4"/>
  <c r="BA42" i="4" s="1"/>
  <c r="AX42" i="4"/>
  <c r="AY42" i="4" s="1"/>
  <c r="AW42" i="4"/>
  <c r="AV42" i="4"/>
  <c r="AU42" i="4"/>
  <c r="AT42" i="4"/>
  <c r="AR42" i="4"/>
  <c r="AS42" i="4" s="1"/>
  <c r="AQ42" i="4"/>
  <c r="AP42" i="4"/>
  <c r="B42" i="4"/>
  <c r="A42" i="4"/>
  <c r="CL41" i="4"/>
  <c r="BQ41" i="4" s="1"/>
  <c r="CK41" i="4"/>
  <c r="CG41" i="4"/>
  <c r="CE41" i="4"/>
  <c r="CC41" i="4"/>
  <c r="CH41" i="4" s="1"/>
  <c r="CB41" i="4"/>
  <c r="CJ41" i="4" s="1"/>
  <c r="CA41" i="4"/>
  <c r="CF41" i="4" s="1"/>
  <c r="BZ41" i="4"/>
  <c r="BX41" i="4"/>
  <c r="BW41" i="4"/>
  <c r="BV41" i="4"/>
  <c r="BU41" i="4"/>
  <c r="BY41" i="4" s="1"/>
  <c r="CM41" i="4" s="1"/>
  <c r="BP41" i="4"/>
  <c r="BN41" i="4"/>
  <c r="BL41" i="4"/>
  <c r="BJ41" i="4"/>
  <c r="BK41" i="4" s="1"/>
  <c r="BH41" i="4"/>
  <c r="BF41" i="4"/>
  <c r="BD41" i="4"/>
  <c r="BE41" i="4" s="1"/>
  <c r="BB41" i="4"/>
  <c r="AZ41" i="4"/>
  <c r="BA41" i="4" s="1"/>
  <c r="AY41" i="4"/>
  <c r="AX41" i="4"/>
  <c r="AV41" i="4"/>
  <c r="AW41" i="4" s="1"/>
  <c r="AT41" i="4"/>
  <c r="AU41" i="4" s="1"/>
  <c r="AS41" i="4"/>
  <c r="AR41" i="4"/>
  <c r="AP41" i="4"/>
  <c r="AQ41" i="4" s="1"/>
  <c r="B41" i="4"/>
  <c r="A41" i="4"/>
  <c r="CL40" i="4"/>
  <c r="CK40" i="4"/>
  <c r="CH40" i="4"/>
  <c r="CF40" i="4"/>
  <c r="CD40" i="4"/>
  <c r="BI40" i="4" s="1"/>
  <c r="CC40" i="4"/>
  <c r="CB40" i="4"/>
  <c r="CJ40" i="4" s="1"/>
  <c r="CA40" i="4"/>
  <c r="BZ40" i="4"/>
  <c r="CE40" i="4" s="1"/>
  <c r="BY40" i="4"/>
  <c r="CM40" i="4" s="1"/>
  <c r="BE40" i="4" s="1"/>
  <c r="BX40" i="4"/>
  <c r="BW40" i="4"/>
  <c r="BV40" i="4"/>
  <c r="BU40" i="4"/>
  <c r="BQ40" i="4"/>
  <c r="BP40" i="4"/>
  <c r="BO40" i="4"/>
  <c r="BN40" i="4"/>
  <c r="BL40" i="4"/>
  <c r="BJ40" i="4"/>
  <c r="BK40" i="4" s="1"/>
  <c r="BH40" i="4"/>
  <c r="BF40" i="4"/>
  <c r="BD40" i="4"/>
  <c r="BC40" i="4"/>
  <c r="BB40" i="4"/>
  <c r="BA40" i="4"/>
  <c r="AZ40" i="4"/>
  <c r="AX40" i="4"/>
  <c r="AY40" i="4" s="1"/>
  <c r="AW40" i="4"/>
  <c r="AV40" i="4"/>
  <c r="AU40" i="4"/>
  <c r="AT40" i="4"/>
  <c r="AS40" i="4"/>
  <c r="AR40" i="4"/>
  <c r="AQ40" i="4"/>
  <c r="AP40" i="4"/>
  <c r="B40" i="4"/>
  <c r="A40" i="4"/>
  <c r="CL39" i="4"/>
  <c r="CF39" i="4"/>
  <c r="CE39" i="4"/>
  <c r="CC39" i="4"/>
  <c r="CK39" i="4" s="1"/>
  <c r="CB39" i="4"/>
  <c r="CJ39" i="4" s="1"/>
  <c r="CA39" i="4"/>
  <c r="BZ39" i="4"/>
  <c r="BX39" i="4"/>
  <c r="BW39" i="4"/>
  <c r="BV39" i="4"/>
  <c r="BU39" i="4"/>
  <c r="BY39" i="4" s="1"/>
  <c r="BP39" i="4"/>
  <c r="BQ39" i="4" s="1"/>
  <c r="BN39" i="4"/>
  <c r="BL39" i="4"/>
  <c r="BJ39" i="4"/>
  <c r="BH39" i="4"/>
  <c r="BF39" i="4"/>
  <c r="BD39" i="4"/>
  <c r="BB39" i="4"/>
  <c r="BA39" i="4"/>
  <c r="AZ39" i="4"/>
  <c r="AX39" i="4"/>
  <c r="AY39" i="4" s="1"/>
  <c r="AV39" i="4"/>
  <c r="AW39" i="4" s="1"/>
  <c r="AT39" i="4"/>
  <c r="AU39" i="4" s="1"/>
  <c r="AS39" i="4"/>
  <c r="AR39" i="4"/>
  <c r="AP39" i="4"/>
  <c r="AQ39" i="4" s="1"/>
  <c r="B39" i="4"/>
  <c r="A39" i="4"/>
  <c r="CL38" i="4"/>
  <c r="CJ38" i="4"/>
  <c r="CD38" i="4"/>
  <c r="CC38" i="4"/>
  <c r="CK38" i="4" s="1"/>
  <c r="CB38" i="4"/>
  <c r="CG38" i="4" s="1"/>
  <c r="CA38" i="4"/>
  <c r="CF38" i="4" s="1"/>
  <c r="BZ38" i="4"/>
  <c r="CE38" i="4" s="1"/>
  <c r="BX38" i="4"/>
  <c r="BW38" i="4"/>
  <c r="BV38" i="4"/>
  <c r="BU38" i="4"/>
  <c r="BY38" i="4" s="1"/>
  <c r="BK38" i="4" s="1"/>
  <c r="BQ38" i="4"/>
  <c r="BP38" i="4"/>
  <c r="BN38" i="4"/>
  <c r="BO38" i="4" s="1"/>
  <c r="BL38" i="4"/>
  <c r="BJ38" i="4"/>
  <c r="BI38" i="4"/>
  <c r="BH38" i="4"/>
  <c r="BF38" i="4"/>
  <c r="BG38" i="4" s="1"/>
  <c r="BD38" i="4"/>
  <c r="BB38" i="4"/>
  <c r="BC38" i="4" s="1"/>
  <c r="BA38" i="4"/>
  <c r="AZ38" i="4"/>
  <c r="AY38" i="4"/>
  <c r="AX38" i="4"/>
  <c r="AW38" i="4"/>
  <c r="AV38" i="4"/>
  <c r="AT38" i="4"/>
  <c r="AU38" i="4" s="1"/>
  <c r="AS38" i="4"/>
  <c r="AR38" i="4"/>
  <c r="AP38" i="4"/>
  <c r="AQ38" i="4" s="1"/>
  <c r="B38" i="4"/>
  <c r="A38" i="4"/>
  <c r="CL37" i="4"/>
  <c r="CK37" i="4"/>
  <c r="CH37" i="4"/>
  <c r="CE37" i="4"/>
  <c r="CC37" i="4"/>
  <c r="CB37" i="4"/>
  <c r="CG37" i="4" s="1"/>
  <c r="CI37" i="4" s="1"/>
  <c r="BM37" i="4" s="1"/>
  <c r="CA37" i="4"/>
  <c r="CF37" i="4" s="1"/>
  <c r="BZ37" i="4"/>
  <c r="BX37" i="4"/>
  <c r="BW37" i="4"/>
  <c r="BV37" i="4"/>
  <c r="BU37" i="4"/>
  <c r="BY37" i="4" s="1"/>
  <c r="BP37" i="4"/>
  <c r="BQ37" i="4" s="1"/>
  <c r="BN37" i="4"/>
  <c r="BO37" i="4" s="1"/>
  <c r="BL37" i="4"/>
  <c r="BJ37" i="4"/>
  <c r="BH37" i="4"/>
  <c r="BF37" i="4"/>
  <c r="BD37" i="4"/>
  <c r="BB37" i="4"/>
  <c r="AZ37" i="4"/>
  <c r="BA37" i="4" s="1"/>
  <c r="AX37" i="4"/>
  <c r="AY37" i="4" s="1"/>
  <c r="AW37" i="4"/>
  <c r="AV37" i="4"/>
  <c r="AU37" i="4"/>
  <c r="AT37" i="4"/>
  <c r="AR37" i="4"/>
  <c r="AS37" i="4" s="1"/>
  <c r="AP37" i="4"/>
  <c r="AQ37" i="4" s="1"/>
  <c r="B37" i="4"/>
  <c r="A37" i="4"/>
  <c r="CL36" i="4"/>
  <c r="CF36" i="4"/>
  <c r="CD36" i="4"/>
  <c r="CC36" i="4"/>
  <c r="CK36" i="4" s="1"/>
  <c r="CB36" i="4"/>
  <c r="CG36" i="4" s="1"/>
  <c r="CA36" i="4"/>
  <c r="BZ36" i="4"/>
  <c r="CE36" i="4" s="1"/>
  <c r="BX36" i="4"/>
  <c r="BW36" i="4"/>
  <c r="BV36" i="4"/>
  <c r="BY36" i="4" s="1"/>
  <c r="BU36" i="4"/>
  <c r="BQ36" i="4"/>
  <c r="BP36" i="4"/>
  <c r="BO36" i="4"/>
  <c r="BN36" i="4"/>
  <c r="BL36" i="4"/>
  <c r="BJ36" i="4"/>
  <c r="BH36" i="4"/>
  <c r="BI36" i="4" s="1"/>
  <c r="BF36" i="4"/>
  <c r="BD36" i="4"/>
  <c r="BB36" i="4"/>
  <c r="BA36" i="4"/>
  <c r="AZ36" i="4"/>
  <c r="AY36" i="4"/>
  <c r="AX36" i="4"/>
  <c r="AV36" i="4"/>
  <c r="AW36" i="4" s="1"/>
  <c r="AU36" i="4"/>
  <c r="AT36" i="4"/>
  <c r="AS36" i="4"/>
  <c r="AR36" i="4"/>
  <c r="AQ36" i="4"/>
  <c r="AP36" i="4"/>
  <c r="B36" i="4"/>
  <c r="A36" i="4"/>
  <c r="CL35" i="4"/>
  <c r="CJ35" i="4"/>
  <c r="CG35" i="4"/>
  <c r="CD35" i="4"/>
  <c r="CC35" i="4"/>
  <c r="CH35" i="4" s="1"/>
  <c r="CB35" i="4"/>
  <c r="CA35" i="4"/>
  <c r="CF35" i="4" s="1"/>
  <c r="BZ35" i="4"/>
  <c r="CE35" i="4" s="1"/>
  <c r="CI35" i="4" s="1"/>
  <c r="BX35" i="4"/>
  <c r="BW35" i="4"/>
  <c r="BV35" i="4"/>
  <c r="BU35" i="4"/>
  <c r="BY35" i="4" s="1"/>
  <c r="BQ35" i="4"/>
  <c r="BP35" i="4"/>
  <c r="BO35" i="4"/>
  <c r="BN35" i="4"/>
  <c r="BL35" i="4"/>
  <c r="BJ35" i="4"/>
  <c r="BH35" i="4"/>
  <c r="BI35" i="4" s="1"/>
  <c r="BF35" i="4"/>
  <c r="BD35" i="4"/>
  <c r="BB35" i="4"/>
  <c r="AZ35" i="4"/>
  <c r="BA35" i="4" s="1"/>
  <c r="AX35" i="4"/>
  <c r="AY35" i="4" s="1"/>
  <c r="AW35" i="4"/>
  <c r="AV35" i="4"/>
  <c r="AT35" i="4"/>
  <c r="AU35" i="4" s="1"/>
  <c r="AR35" i="4"/>
  <c r="AS35" i="4" s="1"/>
  <c r="AQ35" i="4"/>
  <c r="AP35" i="4"/>
  <c r="B35" i="4"/>
  <c r="A35" i="4"/>
  <c r="CL34" i="4"/>
  <c r="CK34" i="4"/>
  <c r="CJ34" i="4"/>
  <c r="CH34" i="4"/>
  <c r="CF34" i="4"/>
  <c r="CC34" i="4"/>
  <c r="CB34" i="4"/>
  <c r="CG34" i="4" s="1"/>
  <c r="CA34" i="4"/>
  <c r="BZ34" i="4"/>
  <c r="CE34" i="4" s="1"/>
  <c r="BX34" i="4"/>
  <c r="BW34" i="4"/>
  <c r="BV34" i="4"/>
  <c r="BY34" i="4" s="1"/>
  <c r="BU34" i="4"/>
  <c r="BP34" i="4"/>
  <c r="BQ34" i="4" s="1"/>
  <c r="BO34" i="4"/>
  <c r="BN34" i="4"/>
  <c r="BL34" i="4"/>
  <c r="BJ34" i="4"/>
  <c r="BH34" i="4"/>
  <c r="BF34" i="4"/>
  <c r="BD34" i="4"/>
  <c r="BB34" i="4"/>
  <c r="BA34" i="4"/>
  <c r="AZ34" i="4"/>
  <c r="AY34" i="4"/>
  <c r="AX34" i="4"/>
  <c r="AW34" i="4"/>
  <c r="AV34" i="4"/>
  <c r="AU34" i="4"/>
  <c r="AT34" i="4"/>
  <c r="AR34" i="4"/>
  <c r="AS34" i="4" s="1"/>
  <c r="AQ34" i="4"/>
  <c r="AP34" i="4"/>
  <c r="B34" i="4"/>
  <c r="A34" i="4"/>
  <c r="CL33" i="4"/>
  <c r="CK33" i="4"/>
  <c r="CE33" i="4"/>
  <c r="CC33" i="4"/>
  <c r="CH33" i="4" s="1"/>
  <c r="CB33" i="4"/>
  <c r="CJ33" i="4" s="1"/>
  <c r="CA33" i="4"/>
  <c r="CF33" i="4" s="1"/>
  <c r="BZ33" i="4"/>
  <c r="BY33" i="4"/>
  <c r="BK33" i="4" s="1"/>
  <c r="BX33" i="4"/>
  <c r="BW33" i="4"/>
  <c r="BV33" i="4"/>
  <c r="BU33" i="4"/>
  <c r="BP33" i="4"/>
  <c r="BQ33" i="4" s="1"/>
  <c r="BN33" i="4"/>
  <c r="BO33" i="4" s="1"/>
  <c r="BL33" i="4"/>
  <c r="BJ33" i="4"/>
  <c r="BH33" i="4"/>
  <c r="BF33" i="4"/>
  <c r="BG33" i="4" s="1"/>
  <c r="BD33" i="4"/>
  <c r="BB33" i="4"/>
  <c r="AZ33" i="4"/>
  <c r="BA33" i="4" s="1"/>
  <c r="AY33" i="4"/>
  <c r="AX33" i="4"/>
  <c r="AV33" i="4"/>
  <c r="AW33" i="4" s="1"/>
  <c r="AT33" i="4"/>
  <c r="AU33" i="4" s="1"/>
  <c r="AR33" i="4"/>
  <c r="AS33" i="4" s="1"/>
  <c r="AP33" i="4"/>
  <c r="AQ33" i="4" s="1"/>
  <c r="B33" i="4"/>
  <c r="A33" i="4"/>
  <c r="CL32" i="4"/>
  <c r="CG32" i="4"/>
  <c r="CF32" i="4"/>
  <c r="CD32" i="4"/>
  <c r="BI32" i="4" s="1"/>
  <c r="CC32" i="4"/>
  <c r="CK32" i="4" s="1"/>
  <c r="CB32" i="4"/>
  <c r="CJ32" i="4" s="1"/>
  <c r="CA32" i="4"/>
  <c r="BZ32" i="4"/>
  <c r="CE32" i="4" s="1"/>
  <c r="BY32" i="4"/>
  <c r="CM32" i="4" s="1"/>
  <c r="BE32" i="4" s="1"/>
  <c r="BX32" i="4"/>
  <c r="BW32" i="4"/>
  <c r="BV32" i="4"/>
  <c r="BU32" i="4"/>
  <c r="BQ32" i="4"/>
  <c r="BP32" i="4"/>
  <c r="BO32" i="4"/>
  <c r="BN32" i="4"/>
  <c r="BL32" i="4"/>
  <c r="BJ32" i="4"/>
  <c r="BK32" i="4" s="1"/>
  <c r="BH32" i="4"/>
  <c r="BF32" i="4"/>
  <c r="BD32" i="4"/>
  <c r="BC32" i="4"/>
  <c r="BB32" i="4"/>
  <c r="BA32" i="4"/>
  <c r="AZ32" i="4"/>
  <c r="AX32" i="4"/>
  <c r="AY32" i="4" s="1"/>
  <c r="AW32" i="4"/>
  <c r="AV32" i="4"/>
  <c r="AU32" i="4"/>
  <c r="AT32" i="4"/>
  <c r="AS32" i="4"/>
  <c r="AR32" i="4"/>
  <c r="AQ32" i="4"/>
  <c r="AP32" i="4"/>
  <c r="B32" i="4"/>
  <c r="A32" i="4"/>
  <c r="CL31" i="4"/>
  <c r="BO31" i="4" s="1"/>
  <c r="CJ31" i="4"/>
  <c r="CG31" i="4"/>
  <c r="CF31" i="4"/>
  <c r="CE31" i="4"/>
  <c r="CC31" i="4"/>
  <c r="CK31" i="4" s="1"/>
  <c r="CB31" i="4"/>
  <c r="CA31" i="4"/>
  <c r="BZ31" i="4"/>
  <c r="CD31" i="4" s="1"/>
  <c r="BX31" i="4"/>
  <c r="BW31" i="4"/>
  <c r="BV31" i="4"/>
  <c r="BU31" i="4"/>
  <c r="BY31" i="4" s="1"/>
  <c r="BP31" i="4"/>
  <c r="BQ31" i="4" s="1"/>
  <c r="BN31" i="4"/>
  <c r="BL31" i="4"/>
  <c r="BJ31" i="4"/>
  <c r="BH31" i="4"/>
  <c r="BF31" i="4"/>
  <c r="BG31" i="4" s="1"/>
  <c r="BD31" i="4"/>
  <c r="BB31" i="4"/>
  <c r="AZ31" i="4"/>
  <c r="BA31" i="4" s="1"/>
  <c r="AY31" i="4"/>
  <c r="AX31" i="4"/>
  <c r="AV31" i="4"/>
  <c r="AW31" i="4" s="1"/>
  <c r="AT31" i="4"/>
  <c r="AU31" i="4" s="1"/>
  <c r="AR31" i="4"/>
  <c r="AS31" i="4" s="1"/>
  <c r="AQ31" i="4"/>
  <c r="AP31" i="4"/>
  <c r="B31" i="4"/>
  <c r="A31" i="4"/>
  <c r="CL30" i="4"/>
  <c r="CK30" i="4"/>
  <c r="CJ30" i="4"/>
  <c r="CH30" i="4"/>
  <c r="CG30" i="4"/>
  <c r="CF30" i="4"/>
  <c r="CE30" i="4"/>
  <c r="CI30" i="4" s="1"/>
  <c r="CC30" i="4"/>
  <c r="CB30" i="4"/>
  <c r="CA30" i="4"/>
  <c r="BZ30" i="4"/>
  <c r="CD30" i="4" s="1"/>
  <c r="BI30" i="4" s="1"/>
  <c r="BX30" i="4"/>
  <c r="BW30" i="4"/>
  <c r="BV30" i="4"/>
  <c r="BU30" i="4"/>
  <c r="BY30" i="4" s="1"/>
  <c r="BQ30" i="4"/>
  <c r="BP30" i="4"/>
  <c r="BO30" i="4"/>
  <c r="BN30" i="4"/>
  <c r="BL30" i="4"/>
  <c r="BJ30" i="4"/>
  <c r="BH30" i="4"/>
  <c r="BF30" i="4"/>
  <c r="BD30" i="4"/>
  <c r="BB30" i="4"/>
  <c r="AZ30" i="4"/>
  <c r="BA30" i="4" s="1"/>
  <c r="AY30" i="4"/>
  <c r="AX30" i="4"/>
  <c r="AW30" i="4"/>
  <c r="AV30" i="4"/>
  <c r="AU30" i="4"/>
  <c r="AT30" i="4"/>
  <c r="AS30" i="4"/>
  <c r="AR30" i="4"/>
  <c r="AQ30" i="4"/>
  <c r="AP30" i="4"/>
  <c r="B30" i="4"/>
  <c r="A30" i="4"/>
  <c r="CL29" i="4"/>
  <c r="CK29" i="4"/>
  <c r="CH29" i="4"/>
  <c r="CG29" i="4"/>
  <c r="CI29" i="4" s="1"/>
  <c r="BM29" i="4" s="1"/>
  <c r="CF29" i="4"/>
  <c r="CE29" i="4"/>
  <c r="CC29" i="4"/>
  <c r="CB29" i="4"/>
  <c r="CJ29" i="4" s="1"/>
  <c r="CA29" i="4"/>
  <c r="BZ29" i="4"/>
  <c r="CD29" i="4" s="1"/>
  <c r="BX29" i="4"/>
  <c r="BW29" i="4"/>
  <c r="BV29" i="4"/>
  <c r="BU29" i="4"/>
  <c r="BY29" i="4" s="1"/>
  <c r="CM29" i="4" s="1"/>
  <c r="BE29" i="4" s="1"/>
  <c r="BQ29" i="4"/>
  <c r="BP29" i="4"/>
  <c r="BN29" i="4"/>
  <c r="BO29" i="4" s="1"/>
  <c r="BL29" i="4"/>
  <c r="BJ29" i="4"/>
  <c r="BH29" i="4"/>
  <c r="BF29" i="4"/>
  <c r="BD29" i="4"/>
  <c r="BB29" i="4"/>
  <c r="BA29" i="4"/>
  <c r="AZ29" i="4"/>
  <c r="AX29" i="4"/>
  <c r="AY29" i="4" s="1"/>
  <c r="AV29" i="4"/>
  <c r="AW29" i="4" s="1"/>
  <c r="AT29" i="4"/>
  <c r="AU29" i="4" s="1"/>
  <c r="AS29" i="4"/>
  <c r="AR29" i="4"/>
  <c r="AP29" i="4"/>
  <c r="AQ29" i="4" s="1"/>
  <c r="B29" i="4"/>
  <c r="A29" i="4"/>
  <c r="CL28" i="4"/>
  <c r="CJ28" i="4"/>
  <c r="CH28" i="4"/>
  <c r="CG28" i="4"/>
  <c r="CF28" i="4"/>
  <c r="CC28" i="4"/>
  <c r="CK28" i="4" s="1"/>
  <c r="CB28" i="4"/>
  <c r="CA28" i="4"/>
  <c r="BZ28" i="4"/>
  <c r="CE28" i="4" s="1"/>
  <c r="BX28" i="4"/>
  <c r="BW28" i="4"/>
  <c r="BV28" i="4"/>
  <c r="BU28" i="4"/>
  <c r="BY28" i="4" s="1"/>
  <c r="BQ28" i="4"/>
  <c r="BP28" i="4"/>
  <c r="BN28" i="4"/>
  <c r="BO28" i="4" s="1"/>
  <c r="BL28" i="4"/>
  <c r="BJ28" i="4"/>
  <c r="BH28" i="4"/>
  <c r="BF28" i="4"/>
  <c r="BD28" i="4"/>
  <c r="BB28" i="4"/>
  <c r="BA28" i="4"/>
  <c r="AZ28" i="4"/>
  <c r="AY28" i="4"/>
  <c r="AX28" i="4"/>
  <c r="AW28" i="4"/>
  <c r="AV28" i="4"/>
  <c r="AU28" i="4"/>
  <c r="AT28" i="4"/>
  <c r="AS28" i="4"/>
  <c r="AR28" i="4"/>
  <c r="AP28" i="4"/>
  <c r="AQ28" i="4" s="1"/>
  <c r="B28" i="4"/>
  <c r="A28" i="4"/>
  <c r="CL27" i="4"/>
  <c r="CK27" i="4"/>
  <c r="CJ27" i="4"/>
  <c r="CI27" i="4"/>
  <c r="CH27" i="4"/>
  <c r="CG27" i="4"/>
  <c r="CE27" i="4"/>
  <c r="CD27" i="4"/>
  <c r="CC27" i="4"/>
  <c r="CB27" i="4"/>
  <c r="CA27" i="4"/>
  <c r="CF27" i="4" s="1"/>
  <c r="BZ27" i="4"/>
  <c r="BX27" i="4"/>
  <c r="BW27" i="4"/>
  <c r="BV27" i="4"/>
  <c r="BY27" i="4" s="1"/>
  <c r="BU27" i="4"/>
  <c r="BP27" i="4"/>
  <c r="BQ27" i="4" s="1"/>
  <c r="BO27" i="4"/>
  <c r="BN27" i="4"/>
  <c r="BL27" i="4"/>
  <c r="BJ27" i="4"/>
  <c r="BH27" i="4"/>
  <c r="BI27" i="4" s="1"/>
  <c r="BF27" i="4"/>
  <c r="BD27" i="4"/>
  <c r="BB27" i="4"/>
  <c r="AZ27" i="4"/>
  <c r="BA27" i="4" s="1"/>
  <c r="AX27" i="4"/>
  <c r="AY27" i="4" s="1"/>
  <c r="AV27" i="4"/>
  <c r="AW27" i="4" s="1"/>
  <c r="AU27" i="4"/>
  <c r="AT27" i="4"/>
  <c r="AR27" i="4"/>
  <c r="AS27" i="4" s="1"/>
  <c r="AQ27" i="4"/>
  <c r="AP27" i="4"/>
  <c r="B27" i="4"/>
  <c r="A27" i="4"/>
  <c r="CL26" i="4"/>
  <c r="CK26" i="4"/>
  <c r="CJ26" i="4"/>
  <c r="CI26" i="4"/>
  <c r="BM26" i="4" s="1"/>
  <c r="CH26" i="4"/>
  <c r="CF26" i="4"/>
  <c r="CE26" i="4"/>
  <c r="CC26" i="4"/>
  <c r="CB26" i="4"/>
  <c r="CG26" i="4" s="1"/>
  <c r="CA26" i="4"/>
  <c r="BZ26" i="4"/>
  <c r="CD26" i="4" s="1"/>
  <c r="BX26" i="4"/>
  <c r="BW26" i="4"/>
  <c r="BV26" i="4"/>
  <c r="BU26" i="4"/>
  <c r="BP26" i="4"/>
  <c r="BQ26" i="4" s="1"/>
  <c r="BO26" i="4"/>
  <c r="BN26" i="4"/>
  <c r="BL26" i="4"/>
  <c r="BJ26" i="4"/>
  <c r="BI26" i="4"/>
  <c r="BH26" i="4"/>
  <c r="BF26" i="4"/>
  <c r="BD26" i="4"/>
  <c r="BB26" i="4"/>
  <c r="BA26" i="4"/>
  <c r="AZ26" i="4"/>
  <c r="AY26" i="4"/>
  <c r="AX26" i="4"/>
  <c r="AV26" i="4"/>
  <c r="AW26" i="4" s="1"/>
  <c r="AU26" i="4"/>
  <c r="AT26" i="4"/>
  <c r="AR26" i="4"/>
  <c r="AS26" i="4" s="1"/>
  <c r="AQ26" i="4"/>
  <c r="AP26" i="4"/>
  <c r="B26" i="4"/>
  <c r="A26" i="4"/>
  <c r="CL25" i="4"/>
  <c r="CK25" i="4"/>
  <c r="CJ25" i="4"/>
  <c r="CG25" i="4"/>
  <c r="CE25" i="4"/>
  <c r="CC25" i="4"/>
  <c r="CH25" i="4" s="1"/>
  <c r="CB25" i="4"/>
  <c r="CA25" i="4"/>
  <c r="CF25" i="4" s="1"/>
  <c r="CI25" i="4" s="1"/>
  <c r="BZ25" i="4"/>
  <c r="BX25" i="4"/>
  <c r="BW25" i="4"/>
  <c r="BY25" i="4" s="1"/>
  <c r="CM25" i="4" s="1"/>
  <c r="BV25" i="4"/>
  <c r="BU25" i="4"/>
  <c r="BP25" i="4"/>
  <c r="BQ25" i="4" s="1"/>
  <c r="BN25" i="4"/>
  <c r="BO25" i="4" s="1"/>
  <c r="BL25" i="4"/>
  <c r="BJ25" i="4"/>
  <c r="BH25" i="4"/>
  <c r="BF25" i="4"/>
  <c r="BD25" i="4"/>
  <c r="BE25" i="4" s="1"/>
  <c r="BB25" i="4"/>
  <c r="AZ25" i="4"/>
  <c r="BA25" i="4" s="1"/>
  <c r="AX25" i="4"/>
  <c r="AY25" i="4" s="1"/>
  <c r="AW25" i="4"/>
  <c r="AV25" i="4"/>
  <c r="AT25" i="4"/>
  <c r="AU25" i="4" s="1"/>
  <c r="AR25" i="4"/>
  <c r="AS25" i="4" s="1"/>
  <c r="AP25" i="4"/>
  <c r="AQ25" i="4" s="1"/>
  <c r="B25" i="4"/>
  <c r="A25" i="4"/>
  <c r="CL24" i="4"/>
  <c r="BO24" i="4" s="1"/>
  <c r="CK24" i="4"/>
  <c r="CJ24" i="4"/>
  <c r="CH24" i="4"/>
  <c r="CG24" i="4"/>
  <c r="CF24" i="4"/>
  <c r="CC24" i="4"/>
  <c r="CB24" i="4"/>
  <c r="CA24" i="4"/>
  <c r="BZ24" i="4"/>
  <c r="BX24" i="4"/>
  <c r="BW24" i="4"/>
  <c r="BV24" i="4"/>
  <c r="BU24" i="4"/>
  <c r="BY24" i="4" s="1"/>
  <c r="BP24" i="4"/>
  <c r="BN24" i="4"/>
  <c r="BL24" i="4"/>
  <c r="BJ24" i="4"/>
  <c r="BH24" i="4"/>
  <c r="BF24" i="4"/>
  <c r="BD24" i="4"/>
  <c r="BB24" i="4"/>
  <c r="BA24" i="4"/>
  <c r="AZ24" i="4"/>
  <c r="AY24" i="4"/>
  <c r="AX24" i="4"/>
  <c r="AW24" i="4"/>
  <c r="AV24" i="4"/>
  <c r="AT24" i="4"/>
  <c r="AU24" i="4" s="1"/>
  <c r="AS24" i="4"/>
  <c r="AR24" i="4"/>
  <c r="AQ24" i="4"/>
  <c r="AP24" i="4"/>
  <c r="B24" i="4"/>
  <c r="A24" i="4"/>
  <c r="CL23" i="4"/>
  <c r="CK23" i="4"/>
  <c r="CH23" i="4"/>
  <c r="CG23" i="4"/>
  <c r="CC23" i="4"/>
  <c r="CB23" i="4"/>
  <c r="CJ23" i="4" s="1"/>
  <c r="CA23" i="4"/>
  <c r="CF23" i="4" s="1"/>
  <c r="BZ23" i="4"/>
  <c r="BY23" i="4"/>
  <c r="CM23" i="4" s="1"/>
  <c r="BX23" i="4"/>
  <c r="BW23" i="4"/>
  <c r="BV23" i="4"/>
  <c r="BU23" i="4"/>
  <c r="BP23" i="4"/>
  <c r="BN23" i="4"/>
  <c r="BO23" i="4" s="1"/>
  <c r="BL23" i="4"/>
  <c r="BJ23" i="4"/>
  <c r="BK23" i="4" s="1"/>
  <c r="BH23" i="4"/>
  <c r="BG23" i="4"/>
  <c r="BF23" i="4"/>
  <c r="BD23" i="4"/>
  <c r="BB23" i="4"/>
  <c r="BA23" i="4"/>
  <c r="AZ23" i="4"/>
  <c r="AY23" i="4"/>
  <c r="AX23" i="4"/>
  <c r="AV23" i="4"/>
  <c r="AW23" i="4" s="1"/>
  <c r="AT23" i="4"/>
  <c r="AU23" i="4" s="1"/>
  <c r="AR23" i="4"/>
  <c r="AS23" i="4" s="1"/>
  <c r="AP23" i="4"/>
  <c r="AQ23" i="4" s="1"/>
  <c r="B23" i="4"/>
  <c r="A23" i="4"/>
  <c r="CL22" i="4"/>
  <c r="BQ22" i="4" s="1"/>
  <c r="CH22" i="4"/>
  <c r="CF22" i="4"/>
  <c r="CC22" i="4"/>
  <c r="CK22" i="4" s="1"/>
  <c r="CB22" i="4"/>
  <c r="CA22" i="4"/>
  <c r="BZ22" i="4"/>
  <c r="CE22" i="4" s="1"/>
  <c r="BX22" i="4"/>
  <c r="BW22" i="4"/>
  <c r="BV22" i="4"/>
  <c r="BU22" i="4"/>
  <c r="BP22" i="4"/>
  <c r="BO22" i="4"/>
  <c r="BN22" i="4"/>
  <c r="BL22" i="4"/>
  <c r="BJ22" i="4"/>
  <c r="BH22" i="4"/>
  <c r="BF22" i="4"/>
  <c r="BD22" i="4"/>
  <c r="BB22" i="4"/>
  <c r="AZ22" i="4"/>
  <c r="BA22" i="4" s="1"/>
  <c r="AY22" i="4"/>
  <c r="AX22" i="4"/>
  <c r="AV22" i="4"/>
  <c r="AW22" i="4" s="1"/>
  <c r="AU22" i="4"/>
  <c r="AT22" i="4"/>
  <c r="AS22" i="4"/>
  <c r="AR22" i="4"/>
  <c r="AP22" i="4"/>
  <c r="AQ22" i="4" s="1"/>
  <c r="B22" i="4"/>
  <c r="A22" i="4"/>
  <c r="CL21" i="4"/>
  <c r="CJ21" i="4"/>
  <c r="CE21" i="4"/>
  <c r="CC21" i="4"/>
  <c r="CB21" i="4"/>
  <c r="CG21" i="4" s="1"/>
  <c r="CA21" i="4"/>
  <c r="CF21" i="4" s="1"/>
  <c r="BZ21" i="4"/>
  <c r="BX21" i="4"/>
  <c r="BW21" i="4"/>
  <c r="BV21" i="4"/>
  <c r="BU21" i="4"/>
  <c r="BY21" i="4" s="1"/>
  <c r="CM21" i="4" s="1"/>
  <c r="BP21" i="4"/>
  <c r="BQ21" i="4" s="1"/>
  <c r="BN21" i="4"/>
  <c r="BO21" i="4" s="1"/>
  <c r="BL21" i="4"/>
  <c r="BJ21" i="4"/>
  <c r="BH21" i="4"/>
  <c r="BF21" i="4"/>
  <c r="BD21" i="4"/>
  <c r="BC21" i="4"/>
  <c r="BB21" i="4"/>
  <c r="BA21" i="4"/>
  <c r="AZ21" i="4"/>
  <c r="AX21" i="4"/>
  <c r="AY21" i="4" s="1"/>
  <c r="AV21" i="4"/>
  <c r="AW21" i="4" s="1"/>
  <c r="AT21" i="4"/>
  <c r="AU21" i="4" s="1"/>
  <c r="AR21" i="4"/>
  <c r="AS21" i="4" s="1"/>
  <c r="AQ21" i="4"/>
  <c r="AP21" i="4"/>
  <c r="B21" i="4"/>
  <c r="A21" i="4"/>
  <c r="CL20" i="4"/>
  <c r="CF20" i="4"/>
  <c r="CE20" i="4"/>
  <c r="CC20" i="4"/>
  <c r="CK20" i="4" s="1"/>
  <c r="CB20" i="4"/>
  <c r="CG20" i="4" s="1"/>
  <c r="CA20" i="4"/>
  <c r="BZ20" i="4"/>
  <c r="BY20" i="4"/>
  <c r="CM20" i="4" s="1"/>
  <c r="BE20" i="4" s="1"/>
  <c r="BX20" i="4"/>
  <c r="BW20" i="4"/>
  <c r="BV20" i="4"/>
  <c r="BU20" i="4"/>
  <c r="BP20" i="4"/>
  <c r="BQ20" i="4" s="1"/>
  <c r="BN20" i="4"/>
  <c r="BO20" i="4" s="1"/>
  <c r="BL20" i="4"/>
  <c r="BJ20" i="4"/>
  <c r="BH20" i="4"/>
  <c r="BG20" i="4"/>
  <c r="BF20" i="4"/>
  <c r="BD20" i="4"/>
  <c r="BC20" i="4"/>
  <c r="BB20" i="4"/>
  <c r="BA20" i="4"/>
  <c r="AZ20" i="4"/>
  <c r="AX20" i="4"/>
  <c r="AY20" i="4" s="1"/>
  <c r="AW20" i="4"/>
  <c r="AV20" i="4"/>
  <c r="AU20" i="4"/>
  <c r="AT20" i="4"/>
  <c r="AR20" i="4"/>
  <c r="AS20" i="4" s="1"/>
  <c r="AP20" i="4"/>
  <c r="AQ20" i="4" s="1"/>
  <c r="B20" i="4"/>
  <c r="A20" i="4"/>
  <c r="CL19" i="4"/>
  <c r="CG19" i="4"/>
  <c r="CF19" i="4"/>
  <c r="CE19" i="4"/>
  <c r="CI19" i="4" s="1"/>
  <c r="CC19" i="4"/>
  <c r="CH19" i="4" s="1"/>
  <c r="CB19" i="4"/>
  <c r="CJ19" i="4" s="1"/>
  <c r="CA19" i="4"/>
  <c r="BZ19" i="4"/>
  <c r="CD19" i="4" s="1"/>
  <c r="BY19" i="4"/>
  <c r="CM19" i="4" s="1"/>
  <c r="BX19" i="4"/>
  <c r="BW19" i="4"/>
  <c r="BV19" i="4"/>
  <c r="BU19" i="4"/>
  <c r="BP19" i="4"/>
  <c r="BQ19" i="4" s="1"/>
  <c r="BN19" i="4"/>
  <c r="BO19" i="4" s="1"/>
  <c r="BL19" i="4"/>
  <c r="BJ19" i="4"/>
  <c r="BH19" i="4"/>
  <c r="BF19" i="4"/>
  <c r="BD19" i="4"/>
  <c r="BE19" i="4" s="1"/>
  <c r="BB19" i="4"/>
  <c r="AZ19" i="4"/>
  <c r="BA19" i="4" s="1"/>
  <c r="AX19" i="4"/>
  <c r="AY19" i="4" s="1"/>
  <c r="AV19" i="4"/>
  <c r="AW19" i="4" s="1"/>
  <c r="AT19" i="4"/>
  <c r="AU19" i="4" s="1"/>
  <c r="AR19" i="4"/>
  <c r="AS19" i="4" s="1"/>
  <c r="AQ19" i="4"/>
  <c r="AP19" i="4"/>
  <c r="B19" i="4"/>
  <c r="A19" i="4"/>
  <c r="CL18" i="4"/>
  <c r="BO18" i="4" s="1"/>
  <c r="CJ18" i="4"/>
  <c r="CH18" i="4"/>
  <c r="CG18" i="4"/>
  <c r="CF18" i="4"/>
  <c r="CD18" i="4"/>
  <c r="BI18" i="4" s="1"/>
  <c r="CC18" i="4"/>
  <c r="CK18" i="4" s="1"/>
  <c r="CB18" i="4"/>
  <c r="CA18" i="4"/>
  <c r="BZ18" i="4"/>
  <c r="CE18" i="4" s="1"/>
  <c r="CI18" i="4" s="1"/>
  <c r="BX18" i="4"/>
  <c r="BW18" i="4"/>
  <c r="BV18" i="4"/>
  <c r="BU18" i="4"/>
  <c r="BY18" i="4" s="1"/>
  <c r="BK18" i="4" s="1"/>
  <c r="BP18" i="4"/>
  <c r="BQ18" i="4" s="1"/>
  <c r="BN18" i="4"/>
  <c r="BL18" i="4"/>
  <c r="BJ18" i="4"/>
  <c r="BH18" i="4"/>
  <c r="BG18" i="4"/>
  <c r="BF18" i="4"/>
  <c r="BD18" i="4"/>
  <c r="BB18" i="4"/>
  <c r="AZ18" i="4"/>
  <c r="BA18" i="4" s="1"/>
  <c r="AY18" i="4"/>
  <c r="AX18" i="4"/>
  <c r="AW18" i="4"/>
  <c r="AV18" i="4"/>
  <c r="AT18" i="4"/>
  <c r="AU18" i="4" s="1"/>
  <c r="AR18" i="4"/>
  <c r="AS18" i="4" s="1"/>
  <c r="AQ18" i="4"/>
  <c r="AP18" i="4"/>
  <c r="B18" i="4"/>
  <c r="A18" i="4"/>
  <c r="CL17" i="4"/>
  <c r="CK17" i="4"/>
  <c r="CH17" i="4"/>
  <c r="CG17" i="4"/>
  <c r="CE17" i="4"/>
  <c r="CI17" i="4" s="1"/>
  <c r="CC17" i="4"/>
  <c r="CB17" i="4"/>
  <c r="CJ17" i="4" s="1"/>
  <c r="CA17" i="4"/>
  <c r="CF17" i="4" s="1"/>
  <c r="BZ17" i="4"/>
  <c r="CD17" i="4" s="1"/>
  <c r="BY17" i="4"/>
  <c r="CM17" i="4" s="1"/>
  <c r="BX17" i="4"/>
  <c r="BW17" i="4"/>
  <c r="BV17" i="4"/>
  <c r="BU17" i="4"/>
  <c r="BQ17" i="4"/>
  <c r="BP17" i="4"/>
  <c r="BN17" i="4"/>
  <c r="BO17" i="4" s="1"/>
  <c r="BL17" i="4"/>
  <c r="BJ17" i="4"/>
  <c r="BH17" i="4"/>
  <c r="BI17" i="4" s="1"/>
  <c r="BG17" i="4"/>
  <c r="BF17" i="4"/>
  <c r="BD17" i="4"/>
  <c r="BE17" i="4" s="1"/>
  <c r="BB17" i="4"/>
  <c r="BA17" i="4"/>
  <c r="AZ17" i="4"/>
  <c r="AX17" i="4"/>
  <c r="AY17" i="4" s="1"/>
  <c r="AV17" i="4"/>
  <c r="AW17" i="4" s="1"/>
  <c r="AU17" i="4"/>
  <c r="AT17" i="4"/>
  <c r="AS17" i="4"/>
  <c r="AR17" i="4"/>
  <c r="AP17" i="4"/>
  <c r="AQ17" i="4" s="1"/>
  <c r="B17" i="4"/>
  <c r="A17" i="4"/>
  <c r="CL16" i="4"/>
  <c r="BQ16" i="4" s="1"/>
  <c r="CH16" i="4"/>
  <c r="CF16" i="4"/>
  <c r="CC16" i="4"/>
  <c r="CK16" i="4" s="1"/>
  <c r="CB16" i="4"/>
  <c r="CJ16" i="4" s="1"/>
  <c r="CA16" i="4"/>
  <c r="BZ16" i="4"/>
  <c r="BX16" i="4"/>
  <c r="BW16" i="4"/>
  <c r="BV16" i="4"/>
  <c r="BU16" i="4"/>
  <c r="BY16" i="4" s="1"/>
  <c r="CM16" i="4" s="1"/>
  <c r="BP16" i="4"/>
  <c r="BN16" i="4"/>
  <c r="BL16" i="4"/>
  <c r="BK16" i="4"/>
  <c r="BJ16" i="4"/>
  <c r="BH16" i="4"/>
  <c r="BF16" i="4"/>
  <c r="BE16" i="4"/>
  <c r="BD16" i="4"/>
  <c r="BB16" i="4"/>
  <c r="BA16" i="4"/>
  <c r="AZ16" i="4"/>
  <c r="AY16" i="4"/>
  <c r="AX16" i="4"/>
  <c r="AW16" i="4"/>
  <c r="AV16" i="4"/>
  <c r="AT16" i="4"/>
  <c r="AU16" i="4" s="1"/>
  <c r="AS16" i="4"/>
  <c r="AR16" i="4"/>
  <c r="AP16" i="4"/>
  <c r="AQ16" i="4" s="1"/>
  <c r="B16" i="4"/>
  <c r="A16" i="4"/>
  <c r="CL15" i="4"/>
  <c r="CK15" i="4"/>
  <c r="CJ15" i="4"/>
  <c r="CH15" i="4"/>
  <c r="CG15" i="4"/>
  <c r="CE15" i="4"/>
  <c r="CD15" i="4"/>
  <c r="CC15" i="4"/>
  <c r="CB15" i="4"/>
  <c r="CA15" i="4"/>
  <c r="CF15" i="4" s="1"/>
  <c r="CI15" i="4" s="1"/>
  <c r="BZ15" i="4"/>
  <c r="BX15" i="4"/>
  <c r="BW15" i="4"/>
  <c r="BY15" i="4" s="1"/>
  <c r="CM15" i="4" s="1"/>
  <c r="BV15" i="4"/>
  <c r="BU15" i="4"/>
  <c r="BP15" i="4"/>
  <c r="BQ15" i="4" s="1"/>
  <c r="BN15" i="4"/>
  <c r="BO15" i="4" s="1"/>
  <c r="BL15" i="4"/>
  <c r="BJ15" i="4"/>
  <c r="BH15" i="4"/>
  <c r="BI15" i="4" s="1"/>
  <c r="BF15" i="4"/>
  <c r="BG15" i="4" s="1"/>
  <c r="BD15" i="4"/>
  <c r="BB15" i="4"/>
  <c r="AZ15" i="4"/>
  <c r="BA15" i="4" s="1"/>
  <c r="AX15" i="4"/>
  <c r="AY15" i="4" s="1"/>
  <c r="AW15" i="4"/>
  <c r="AV15" i="4"/>
  <c r="AU15" i="4"/>
  <c r="AT15" i="4"/>
  <c r="AR15" i="4"/>
  <c r="AS15" i="4" s="1"/>
  <c r="AP15" i="4"/>
  <c r="AQ15" i="4" s="1"/>
  <c r="B15" i="4"/>
  <c r="A15" i="4"/>
  <c r="CL14" i="4"/>
  <c r="CK14" i="4"/>
  <c r="CH14" i="4"/>
  <c r="CF14" i="4"/>
  <c r="CE14" i="4"/>
  <c r="CC14" i="4"/>
  <c r="CB14" i="4"/>
  <c r="CA14" i="4"/>
  <c r="BZ14" i="4"/>
  <c r="BX14" i="4"/>
  <c r="BW14" i="4"/>
  <c r="BV14" i="4"/>
  <c r="BV57" i="4" s="1"/>
  <c r="J62" i="4" s="1"/>
  <c r="BU14" i="4"/>
  <c r="BP14" i="4"/>
  <c r="BO14" i="4"/>
  <c r="BN14" i="4"/>
  <c r="BL14" i="4"/>
  <c r="BJ14" i="4"/>
  <c r="BH14" i="4"/>
  <c r="BH57" i="4" s="1"/>
  <c r="BF14" i="4"/>
  <c r="BD14" i="4"/>
  <c r="BB14" i="4"/>
  <c r="BA14" i="4"/>
  <c r="AZ14" i="4"/>
  <c r="AY14" i="4"/>
  <c r="AX14" i="4"/>
  <c r="AX57" i="4" s="1"/>
  <c r="AY57" i="4" s="1"/>
  <c r="AV14" i="4"/>
  <c r="AU14" i="4"/>
  <c r="AT14" i="4"/>
  <c r="AR14" i="4"/>
  <c r="AQ14" i="4"/>
  <c r="AP14" i="4"/>
  <c r="B14" i="4"/>
  <c r="A14" i="4"/>
  <c r="AE5" i="4"/>
  <c r="AE3" i="4"/>
  <c r="G3" i="4"/>
  <c r="B3" i="4"/>
  <c r="AB1" i="4"/>
  <c r="O52" i="3"/>
  <c r="N52" i="3"/>
  <c r="M52" i="3"/>
  <c r="K52" i="3"/>
  <c r="F70" i="16" s="1"/>
  <c r="J52" i="3"/>
  <c r="AG51" i="3"/>
  <c r="AF51" i="3"/>
  <c r="AE51" i="3"/>
  <c r="AC51" i="3"/>
  <c r="Y51" i="3"/>
  <c r="Q51" i="3"/>
  <c r="P51" i="3"/>
  <c r="L51" i="3"/>
  <c r="AG50" i="3"/>
  <c r="AF50" i="3"/>
  <c r="AE50" i="3"/>
  <c r="AC50" i="3"/>
  <c r="Y50" i="3"/>
  <c r="P50" i="3"/>
  <c r="Q50" i="3" s="1"/>
  <c r="L50" i="3"/>
  <c r="AF49" i="3"/>
  <c r="AE49" i="3"/>
  <c r="AG49" i="3" s="1"/>
  <c r="AC49" i="3"/>
  <c r="Y49" i="3"/>
  <c r="Q49" i="3"/>
  <c r="P49" i="3"/>
  <c r="L49" i="3"/>
  <c r="AF48" i="3"/>
  <c r="AE48" i="3"/>
  <c r="AG48" i="3" s="1"/>
  <c r="AC48" i="3"/>
  <c r="Y48" i="3"/>
  <c r="P48" i="3"/>
  <c r="Q48" i="3" s="1"/>
  <c r="L48" i="3"/>
  <c r="AG47" i="3"/>
  <c r="AF47" i="3"/>
  <c r="AE47" i="3"/>
  <c r="AC47" i="3"/>
  <c r="Y47" i="3"/>
  <c r="Q47" i="3"/>
  <c r="P47" i="3"/>
  <c r="L47" i="3"/>
  <c r="AF46" i="3"/>
  <c r="AG46" i="3" s="1"/>
  <c r="AE46" i="3"/>
  <c r="AC46" i="3"/>
  <c r="Y46" i="3"/>
  <c r="P46" i="3"/>
  <c r="Q46" i="3" s="1"/>
  <c r="L46" i="3"/>
  <c r="AF45" i="3"/>
  <c r="AE45" i="3"/>
  <c r="AG45" i="3" s="1"/>
  <c r="AC45" i="3"/>
  <c r="Y45" i="3"/>
  <c r="Q45" i="3"/>
  <c r="P45" i="3"/>
  <c r="L45" i="3"/>
  <c r="AF44" i="3"/>
  <c r="AE44" i="3"/>
  <c r="AG44" i="3" s="1"/>
  <c r="AC44" i="3"/>
  <c r="Y44" i="3"/>
  <c r="P44" i="3"/>
  <c r="Q44" i="3" s="1"/>
  <c r="L44" i="3"/>
  <c r="AF43" i="3"/>
  <c r="AE43" i="3"/>
  <c r="AG43" i="3" s="1"/>
  <c r="AC43" i="3"/>
  <c r="Y43" i="3"/>
  <c r="P43" i="3"/>
  <c r="Q43" i="3" s="1"/>
  <c r="L43" i="3"/>
  <c r="AF42" i="3"/>
  <c r="AG42" i="3" s="1"/>
  <c r="AE42" i="3"/>
  <c r="AC42" i="3"/>
  <c r="Y42" i="3"/>
  <c r="P42" i="3"/>
  <c r="Q42" i="3" s="1"/>
  <c r="L42" i="3"/>
  <c r="AF41" i="3"/>
  <c r="AE41" i="3"/>
  <c r="AG41" i="3" s="1"/>
  <c r="AC41" i="3"/>
  <c r="Y41" i="3"/>
  <c r="Q41" i="3"/>
  <c r="P41" i="3"/>
  <c r="L41" i="3"/>
  <c r="AF40" i="3"/>
  <c r="AE40" i="3"/>
  <c r="AG40" i="3" s="1"/>
  <c r="AC40" i="3"/>
  <c r="Y40" i="3"/>
  <c r="P40" i="3"/>
  <c r="Q40" i="3" s="1"/>
  <c r="L40" i="3"/>
  <c r="AG39" i="3"/>
  <c r="AF39" i="3"/>
  <c r="AE39" i="3"/>
  <c r="AC39" i="3"/>
  <c r="Y39" i="3"/>
  <c r="P39" i="3"/>
  <c r="Q39" i="3" s="1"/>
  <c r="L39" i="3"/>
  <c r="AG38" i="3"/>
  <c r="AF38" i="3"/>
  <c r="AE38" i="3"/>
  <c r="AC38" i="3"/>
  <c r="Y38" i="3"/>
  <c r="P38" i="3"/>
  <c r="Q38" i="3" s="1"/>
  <c r="L38" i="3"/>
  <c r="B38" i="3"/>
  <c r="AF37" i="3"/>
  <c r="AE37" i="3"/>
  <c r="AG37" i="3" s="1"/>
  <c r="AC37" i="3"/>
  <c r="Y37" i="3"/>
  <c r="Q37" i="3"/>
  <c r="P37" i="3"/>
  <c r="L37" i="3"/>
  <c r="AF36" i="3"/>
  <c r="AE36" i="3"/>
  <c r="AG36" i="3" s="1"/>
  <c r="AC36" i="3"/>
  <c r="Y36" i="3"/>
  <c r="P36" i="3"/>
  <c r="Q36" i="3" s="1"/>
  <c r="L36" i="3"/>
  <c r="AG35" i="3"/>
  <c r="AF35" i="3"/>
  <c r="AE35" i="3"/>
  <c r="AC35" i="3"/>
  <c r="Y35" i="3"/>
  <c r="Q35" i="3"/>
  <c r="P35" i="3"/>
  <c r="L35" i="3"/>
  <c r="AF34" i="3"/>
  <c r="AG34" i="3" s="1"/>
  <c r="AE34" i="3"/>
  <c r="AC34" i="3"/>
  <c r="Y34" i="3"/>
  <c r="P34" i="3"/>
  <c r="Q34" i="3" s="1"/>
  <c r="L34" i="3"/>
  <c r="AF33" i="3"/>
  <c r="AE33" i="3"/>
  <c r="AG33" i="3" s="1"/>
  <c r="AC33" i="3"/>
  <c r="Y33" i="3"/>
  <c r="Q33" i="3"/>
  <c r="P33" i="3"/>
  <c r="L33" i="3"/>
  <c r="AF32" i="3"/>
  <c r="AE32" i="3"/>
  <c r="AG32" i="3" s="1"/>
  <c r="AC32" i="3"/>
  <c r="Y32" i="3"/>
  <c r="P32" i="3"/>
  <c r="Q32" i="3" s="1"/>
  <c r="L32" i="3"/>
  <c r="AF31" i="3"/>
  <c r="AE31" i="3"/>
  <c r="AG31" i="3" s="1"/>
  <c r="AC31" i="3"/>
  <c r="Y31" i="3"/>
  <c r="P31" i="3"/>
  <c r="Q31" i="3" s="1"/>
  <c r="L31" i="3"/>
  <c r="AF30" i="3"/>
  <c r="AE30" i="3"/>
  <c r="AG30" i="3" s="1"/>
  <c r="AC30" i="3"/>
  <c r="Y30" i="3"/>
  <c r="P30" i="3"/>
  <c r="Q30" i="3" s="1"/>
  <c r="L30" i="3"/>
  <c r="AG29" i="3"/>
  <c r="AF29" i="3"/>
  <c r="AE29" i="3"/>
  <c r="AC29" i="3"/>
  <c r="Y29" i="3"/>
  <c r="Q29" i="3"/>
  <c r="P29" i="3"/>
  <c r="L29" i="3"/>
  <c r="B29" i="3"/>
  <c r="AF28" i="3"/>
  <c r="AE28" i="3"/>
  <c r="AG28" i="3" s="1"/>
  <c r="AC28" i="3"/>
  <c r="Y28" i="3"/>
  <c r="Q28" i="3"/>
  <c r="P28" i="3"/>
  <c r="L28" i="3"/>
  <c r="AF27" i="3"/>
  <c r="AE27" i="3"/>
  <c r="AG27" i="3" s="1"/>
  <c r="AC27" i="3"/>
  <c r="Y27" i="3"/>
  <c r="Q27" i="3"/>
  <c r="P27" i="3"/>
  <c r="L27" i="3"/>
  <c r="AG26" i="3"/>
  <c r="AF26" i="3"/>
  <c r="AE26" i="3"/>
  <c r="AC26" i="3"/>
  <c r="Y26" i="3"/>
  <c r="P26" i="3"/>
  <c r="Q26" i="3" s="1"/>
  <c r="L26" i="3"/>
  <c r="B26" i="3"/>
  <c r="AH25" i="3"/>
  <c r="AF25" i="3"/>
  <c r="AE25" i="3"/>
  <c r="AG25" i="3" s="1"/>
  <c r="AC25" i="3"/>
  <c r="Y25" i="3"/>
  <c r="Q25" i="3"/>
  <c r="P25" i="3"/>
  <c r="L25" i="3"/>
  <c r="AH24" i="3"/>
  <c r="AF24" i="3"/>
  <c r="AG24" i="3" s="1"/>
  <c r="AE24" i="3"/>
  <c r="AC24" i="3"/>
  <c r="Y24" i="3"/>
  <c r="P24" i="3"/>
  <c r="Q24" i="3" s="1"/>
  <c r="L24" i="3"/>
  <c r="AH23" i="3"/>
  <c r="AF23" i="3"/>
  <c r="AG23" i="3" s="1"/>
  <c r="AE23" i="3"/>
  <c r="AC23" i="3"/>
  <c r="Y23" i="3"/>
  <c r="P23" i="3"/>
  <c r="Q23" i="3" s="1"/>
  <c r="L23" i="3"/>
  <c r="AH22" i="3"/>
  <c r="AG22" i="3"/>
  <c r="AF22" i="3"/>
  <c r="AE22" i="3"/>
  <c r="AC22" i="3"/>
  <c r="Y22" i="3"/>
  <c r="P22" i="3"/>
  <c r="Q22" i="3" s="1"/>
  <c r="L22" i="3"/>
  <c r="B22" i="3"/>
  <c r="AH21" i="3"/>
  <c r="AF21" i="3"/>
  <c r="AE21" i="3"/>
  <c r="AG21" i="3" s="1"/>
  <c r="AC21" i="3"/>
  <c r="Y21" i="3"/>
  <c r="P21" i="3"/>
  <c r="Q21" i="3" s="1"/>
  <c r="L21" i="3"/>
  <c r="B21" i="3"/>
  <c r="AH20" i="3"/>
  <c r="AF20" i="3"/>
  <c r="AE20" i="3"/>
  <c r="AG20" i="3" s="1"/>
  <c r="AC20" i="3"/>
  <c r="Y20" i="3"/>
  <c r="Q20" i="3"/>
  <c r="P20" i="3"/>
  <c r="L20" i="3"/>
  <c r="B20" i="3"/>
  <c r="AH19" i="3"/>
  <c r="AF19" i="3"/>
  <c r="AE19" i="3"/>
  <c r="AG19" i="3" s="1"/>
  <c r="AC19" i="3"/>
  <c r="Y19" i="3"/>
  <c r="P19" i="3"/>
  <c r="Q19" i="3" s="1"/>
  <c r="L19" i="3"/>
  <c r="B19" i="3"/>
  <c r="AH18" i="3"/>
  <c r="AF18" i="3"/>
  <c r="AE18" i="3"/>
  <c r="AG18" i="3" s="1"/>
  <c r="AC18" i="3"/>
  <c r="Y18" i="3"/>
  <c r="P18" i="3"/>
  <c r="Q18" i="3" s="1"/>
  <c r="L18" i="3"/>
  <c r="B18" i="3"/>
  <c r="AH17" i="3"/>
  <c r="AF17" i="3"/>
  <c r="AE17" i="3"/>
  <c r="AG17" i="3" s="1"/>
  <c r="AC17" i="3"/>
  <c r="Y17" i="3"/>
  <c r="Q17" i="3"/>
  <c r="P17" i="3"/>
  <c r="L17" i="3"/>
  <c r="B17" i="3"/>
  <c r="AH16" i="3"/>
  <c r="AF16" i="3"/>
  <c r="AE16" i="3"/>
  <c r="AG16" i="3" s="1"/>
  <c r="AC16" i="3"/>
  <c r="Y16" i="3"/>
  <c r="P16" i="3"/>
  <c r="Q16" i="3" s="1"/>
  <c r="L16" i="3"/>
  <c r="B16" i="3"/>
  <c r="AH15" i="3"/>
  <c r="AF15" i="3"/>
  <c r="AE15" i="3"/>
  <c r="AG15" i="3" s="1"/>
  <c r="AC15" i="3"/>
  <c r="Y15" i="3"/>
  <c r="P15" i="3"/>
  <c r="Q15" i="3" s="1"/>
  <c r="L15" i="3"/>
  <c r="B15" i="3"/>
  <c r="AH14" i="3"/>
  <c r="AF14" i="3"/>
  <c r="AE14" i="3"/>
  <c r="AG14" i="3" s="1"/>
  <c r="AC14" i="3"/>
  <c r="Y14" i="3"/>
  <c r="Q14" i="3"/>
  <c r="P14" i="3"/>
  <c r="L14" i="3"/>
  <c r="L52" i="3" s="1"/>
  <c r="R8" i="3" s="1"/>
  <c r="AI10" i="17" s="1"/>
  <c r="B14" i="3"/>
  <c r="AH13" i="3"/>
  <c r="X6" i="3"/>
  <c r="N5" i="3"/>
  <c r="D5" i="3"/>
  <c r="B44" i="3" s="1"/>
  <c r="Z3" i="3"/>
  <c r="AB2" i="3"/>
  <c r="AA3" i="3" s="1"/>
  <c r="Y3" i="3" s="1"/>
  <c r="AB1" i="3"/>
  <c r="P87" i="2"/>
  <c r="O87" i="2"/>
  <c r="O86" i="2"/>
  <c r="P86" i="2" s="1"/>
  <c r="O85" i="2"/>
  <c r="P85" i="2" s="1"/>
  <c r="J85" i="2"/>
  <c r="I85" i="2"/>
  <c r="O84" i="2"/>
  <c r="G84" i="2"/>
  <c r="O83" i="2"/>
  <c r="P83" i="2" s="1"/>
  <c r="I82" i="2"/>
  <c r="P79" i="2"/>
  <c r="K79" i="2"/>
  <c r="F79" i="2"/>
  <c r="D74" i="2"/>
  <c r="F75" i="2" s="1"/>
  <c r="H70" i="2"/>
  <c r="I13" i="16" s="1"/>
  <c r="G70" i="2"/>
  <c r="H13" i="16" s="1"/>
  <c r="H69" i="2"/>
  <c r="I12" i="16" s="1"/>
  <c r="D67" i="2"/>
  <c r="W63" i="2"/>
  <c r="AH10" i="17" s="1"/>
  <c r="V63" i="2"/>
  <c r="AG10" i="17" s="1"/>
  <c r="U63" i="2"/>
  <c r="AF10" i="17" s="1"/>
  <c r="R63" i="2"/>
  <c r="AE10" i="17" s="1"/>
  <c r="Q63" i="2"/>
  <c r="AD10" i="17" s="1"/>
  <c r="O63" i="2"/>
  <c r="I10" i="17" s="1"/>
  <c r="N63" i="2"/>
  <c r="H10" i="17" s="1"/>
  <c r="M63" i="2"/>
  <c r="L63" i="2"/>
  <c r="F10" i="17" s="1"/>
  <c r="J63" i="2"/>
  <c r="N10" i="17" s="1"/>
  <c r="I63" i="2"/>
  <c r="H63" i="2"/>
  <c r="L10" i="17" s="1"/>
  <c r="G63" i="2"/>
  <c r="K10" i="17" s="1"/>
  <c r="D63" i="2"/>
  <c r="P84" i="2" s="1"/>
  <c r="AB62" i="2"/>
  <c r="AA62" i="2"/>
  <c r="Z62" i="2"/>
  <c r="AC62" i="2" s="1"/>
  <c r="Y62" i="2"/>
  <c r="P62" i="2"/>
  <c r="K62" i="2"/>
  <c r="AB61" i="2"/>
  <c r="AA61" i="2"/>
  <c r="Z61" i="2"/>
  <c r="Y61" i="2"/>
  <c r="AC61" i="2" s="1"/>
  <c r="P61" i="2"/>
  <c r="K61" i="2"/>
  <c r="AB60" i="2"/>
  <c r="AA60" i="2"/>
  <c r="Z60" i="2"/>
  <c r="Y60" i="2"/>
  <c r="AC60" i="2" s="1"/>
  <c r="P60" i="2"/>
  <c r="K60" i="2"/>
  <c r="AB59" i="2"/>
  <c r="AA59" i="2"/>
  <c r="AC59" i="2" s="1"/>
  <c r="Z59" i="2"/>
  <c r="Y59" i="2"/>
  <c r="P59" i="2"/>
  <c r="K59" i="2"/>
  <c r="AB58" i="2"/>
  <c r="AA58" i="2"/>
  <c r="AC58" i="2" s="1"/>
  <c r="Z58" i="2"/>
  <c r="Y58" i="2"/>
  <c r="P58" i="2"/>
  <c r="K58" i="2"/>
  <c r="AB57" i="2"/>
  <c r="AA57" i="2"/>
  <c r="Z57" i="2"/>
  <c r="Y57" i="2"/>
  <c r="AC57" i="2" s="1"/>
  <c r="P57" i="2"/>
  <c r="K57" i="2"/>
  <c r="AC56" i="2"/>
  <c r="AB56" i="2"/>
  <c r="AA56" i="2"/>
  <c r="Z56" i="2"/>
  <c r="Y56" i="2"/>
  <c r="P56" i="2"/>
  <c r="K56" i="2"/>
  <c r="AB55" i="2"/>
  <c r="AA55" i="2"/>
  <c r="Z55" i="2"/>
  <c r="Y55" i="2"/>
  <c r="AC55" i="2" s="1"/>
  <c r="P55" i="2"/>
  <c r="K55" i="2"/>
  <c r="AB54" i="2"/>
  <c r="AA54" i="2"/>
  <c r="Z54" i="2"/>
  <c r="Y54" i="2"/>
  <c r="AC54" i="2" s="1"/>
  <c r="P54" i="2"/>
  <c r="K54" i="2"/>
  <c r="AB53" i="2"/>
  <c r="AA53" i="2"/>
  <c r="Z53" i="2"/>
  <c r="AC53" i="2" s="1"/>
  <c r="Y53" i="2"/>
  <c r="P53" i="2"/>
  <c r="K53" i="2"/>
  <c r="AB52" i="2"/>
  <c r="AA52" i="2"/>
  <c r="Z52" i="2"/>
  <c r="AC52" i="2" s="1"/>
  <c r="Y52" i="2"/>
  <c r="P52" i="2"/>
  <c r="K52" i="2"/>
  <c r="AB51" i="2"/>
  <c r="AC51" i="2" s="1"/>
  <c r="AA51" i="2"/>
  <c r="Z51" i="2"/>
  <c r="Y51" i="2"/>
  <c r="P51" i="2"/>
  <c r="K51" i="2"/>
  <c r="AB50" i="2"/>
  <c r="AA50" i="2"/>
  <c r="Z50" i="2"/>
  <c r="AC50" i="2" s="1"/>
  <c r="Y50" i="2"/>
  <c r="P50" i="2"/>
  <c r="K50" i="2"/>
  <c r="AB49" i="2"/>
  <c r="AA49" i="2"/>
  <c r="Z49" i="2"/>
  <c r="Y49" i="2"/>
  <c r="AC49" i="2" s="1"/>
  <c r="P49" i="2"/>
  <c r="K49" i="2"/>
  <c r="AB48" i="2"/>
  <c r="AA48" i="2"/>
  <c r="Z48" i="2"/>
  <c r="Y48" i="2"/>
  <c r="AC48" i="2" s="1"/>
  <c r="P48" i="2"/>
  <c r="K48" i="2"/>
  <c r="AB47" i="2"/>
  <c r="AA47" i="2"/>
  <c r="AC47" i="2" s="1"/>
  <c r="Z47" i="2"/>
  <c r="Y47" i="2"/>
  <c r="P47" i="2"/>
  <c r="K47" i="2"/>
  <c r="AB46" i="2"/>
  <c r="AA46" i="2"/>
  <c r="AC46" i="2" s="1"/>
  <c r="Z46" i="2"/>
  <c r="Y46" i="2"/>
  <c r="P46" i="2"/>
  <c r="K46" i="2"/>
  <c r="AB45" i="2"/>
  <c r="AA45" i="2"/>
  <c r="Z45" i="2"/>
  <c r="Y45" i="2"/>
  <c r="AC45" i="2" s="1"/>
  <c r="P45" i="2"/>
  <c r="K45" i="2"/>
  <c r="AC44" i="2"/>
  <c r="AB44" i="2"/>
  <c r="AA44" i="2"/>
  <c r="Z44" i="2"/>
  <c r="Y44" i="2"/>
  <c r="P44" i="2"/>
  <c r="K44" i="2"/>
  <c r="AB43" i="2"/>
  <c r="AA43" i="2"/>
  <c r="Z43" i="2"/>
  <c r="Y43" i="2"/>
  <c r="AC43" i="2" s="1"/>
  <c r="P43" i="2"/>
  <c r="K43" i="2"/>
  <c r="AB42" i="2"/>
  <c r="AA42" i="2"/>
  <c r="Z42" i="2"/>
  <c r="Y42" i="2"/>
  <c r="AC42" i="2" s="1"/>
  <c r="P42" i="2"/>
  <c r="K42" i="2"/>
  <c r="AB41" i="2"/>
  <c r="AA41" i="2"/>
  <c r="Z41" i="2"/>
  <c r="AC41" i="2" s="1"/>
  <c r="Y41" i="2"/>
  <c r="P41" i="2"/>
  <c r="K41" i="2"/>
  <c r="AB40" i="2"/>
  <c r="AA40" i="2"/>
  <c r="Z40" i="2"/>
  <c r="AC40" i="2" s="1"/>
  <c r="Y40" i="2"/>
  <c r="P40" i="2"/>
  <c r="K40" i="2"/>
  <c r="AB39" i="2"/>
  <c r="AC39" i="2" s="1"/>
  <c r="AA39" i="2"/>
  <c r="Z39" i="2"/>
  <c r="Y39" i="2"/>
  <c r="P39" i="2"/>
  <c r="K39" i="2"/>
  <c r="AB38" i="2"/>
  <c r="AA38" i="2"/>
  <c r="Z38" i="2"/>
  <c r="AC38" i="2" s="1"/>
  <c r="Y38" i="2"/>
  <c r="P38" i="2"/>
  <c r="K38" i="2"/>
  <c r="AB37" i="2"/>
  <c r="AA37" i="2"/>
  <c r="Z37" i="2"/>
  <c r="Y37" i="2"/>
  <c r="AC37" i="2" s="1"/>
  <c r="P37" i="2"/>
  <c r="K37" i="2"/>
  <c r="AB36" i="2"/>
  <c r="AA36" i="2"/>
  <c r="Z36" i="2"/>
  <c r="Y36" i="2"/>
  <c r="AC36" i="2" s="1"/>
  <c r="P36" i="2"/>
  <c r="K36" i="2"/>
  <c r="AB35" i="2"/>
  <c r="AA35" i="2"/>
  <c r="AC35" i="2" s="1"/>
  <c r="Z35" i="2"/>
  <c r="Y35" i="2"/>
  <c r="P35" i="2"/>
  <c r="K35" i="2"/>
  <c r="AB34" i="2"/>
  <c r="AA34" i="2"/>
  <c r="AC34" i="2" s="1"/>
  <c r="Z34" i="2"/>
  <c r="Y34" i="2"/>
  <c r="P34" i="2"/>
  <c r="K34" i="2"/>
  <c r="AB33" i="2"/>
  <c r="AA33" i="2"/>
  <c r="Z33" i="2"/>
  <c r="Y33" i="2"/>
  <c r="AC33" i="2" s="1"/>
  <c r="P33" i="2"/>
  <c r="K33" i="2"/>
  <c r="AC32" i="2"/>
  <c r="AB32" i="2"/>
  <c r="AA32" i="2"/>
  <c r="Z32" i="2"/>
  <c r="Y32" i="2"/>
  <c r="P32" i="2"/>
  <c r="K32" i="2"/>
  <c r="AB31" i="2"/>
  <c r="AA31" i="2"/>
  <c r="Z31" i="2"/>
  <c r="Y31" i="2"/>
  <c r="AC31" i="2" s="1"/>
  <c r="P31" i="2"/>
  <c r="K31" i="2"/>
  <c r="AB30" i="2"/>
  <c r="AA30" i="2"/>
  <c r="Z30" i="2"/>
  <c r="Y30" i="2"/>
  <c r="AC30" i="2" s="1"/>
  <c r="P30" i="2"/>
  <c r="K30" i="2"/>
  <c r="AB29" i="2"/>
  <c r="AA29" i="2"/>
  <c r="Z29" i="2"/>
  <c r="AC29" i="2" s="1"/>
  <c r="Y29" i="2"/>
  <c r="P29" i="2"/>
  <c r="K29" i="2"/>
  <c r="AB28" i="2"/>
  <c r="AA28" i="2"/>
  <c r="Z28" i="2"/>
  <c r="AC28" i="2" s="1"/>
  <c r="Y28" i="2"/>
  <c r="P28" i="2"/>
  <c r="K28" i="2"/>
  <c r="AB27" i="2"/>
  <c r="AC27" i="2" s="1"/>
  <c r="AA27" i="2"/>
  <c r="Z27" i="2"/>
  <c r="Y27" i="2"/>
  <c r="P27" i="2"/>
  <c r="K27" i="2"/>
  <c r="AB26" i="2"/>
  <c r="AA26" i="2"/>
  <c r="Z26" i="2"/>
  <c r="AC26" i="2" s="1"/>
  <c r="Y26" i="2"/>
  <c r="P26" i="2"/>
  <c r="K26" i="2"/>
  <c r="K63" i="2" s="1"/>
  <c r="Q79" i="2" s="1"/>
  <c r="R79" i="2" s="1"/>
  <c r="AC10" i="17" s="1"/>
  <c r="AB25" i="2"/>
  <c r="AA25" i="2"/>
  <c r="Z25" i="2"/>
  <c r="Y25" i="2"/>
  <c r="AC25" i="2" s="1"/>
  <c r="P25" i="2"/>
  <c r="K25" i="2"/>
  <c r="AB24" i="2"/>
  <c r="AA24" i="2"/>
  <c r="Z24" i="2"/>
  <c r="Y24" i="2"/>
  <c r="AC24" i="2" s="1"/>
  <c r="P24" i="2"/>
  <c r="K24" i="2"/>
  <c r="AB23" i="2"/>
  <c r="AA23" i="2"/>
  <c r="AC23" i="2" s="1"/>
  <c r="Z23" i="2"/>
  <c r="Y23" i="2"/>
  <c r="P23" i="2"/>
  <c r="K23" i="2"/>
  <c r="AB22" i="2"/>
  <c r="AA22" i="2"/>
  <c r="AC22" i="2" s="1"/>
  <c r="Z22" i="2"/>
  <c r="Y22" i="2"/>
  <c r="P22" i="2"/>
  <c r="K22" i="2"/>
  <c r="AC21" i="2"/>
  <c r="AB21" i="2"/>
  <c r="AB63" i="2" s="1"/>
  <c r="H71" i="2" s="1"/>
  <c r="AA21" i="2"/>
  <c r="Z21" i="2"/>
  <c r="Y21" i="2"/>
  <c r="P21" i="2"/>
  <c r="K21" i="2"/>
  <c r="AC20" i="2"/>
  <c r="AB20" i="2"/>
  <c r="AA20" i="2"/>
  <c r="AA63" i="2" s="1"/>
  <c r="G71" i="2" s="1"/>
  <c r="Z20" i="2"/>
  <c r="Y20" i="2"/>
  <c r="Y63" i="2" s="1"/>
  <c r="E71" i="2" s="1"/>
  <c r="P20" i="2"/>
  <c r="K20" i="2"/>
  <c r="R19" i="2"/>
  <c r="Q19" i="2"/>
  <c r="CL13" i="4" s="1"/>
  <c r="E19" i="2"/>
  <c r="Y17" i="2"/>
  <c r="O13" i="2"/>
  <c r="B5" i="4"/>
  <c r="R11" i="2"/>
  <c r="I80" i="16" s="1"/>
  <c r="N11" i="2"/>
  <c r="Y2" i="3"/>
  <c r="AE394" i="1"/>
  <c r="AC394" i="1"/>
  <c r="AB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394" i="1" s="1"/>
  <c r="AD395" i="1" s="1"/>
  <c r="AA31" i="15" l="1"/>
  <c r="AA42" i="3"/>
  <c r="AD42" i="3" s="1"/>
  <c r="BM17" i="4"/>
  <c r="Z16" i="3"/>
  <c r="AA28" i="3"/>
  <c r="AD28" i="3" s="1"/>
  <c r="AA46" i="3"/>
  <c r="AD46" i="3" s="1"/>
  <c r="BC24" i="4"/>
  <c r="CM24" i="4"/>
  <c r="BE24" i="4" s="1"/>
  <c r="BK24" i="4"/>
  <c r="Z19" i="3"/>
  <c r="AB19" i="3" s="1"/>
  <c r="S10" i="17"/>
  <c r="I14" i="16"/>
  <c r="AF394" i="1"/>
  <c r="AA50" i="3"/>
  <c r="AD50" i="3" s="1"/>
  <c r="P10" i="17"/>
  <c r="F14" i="16"/>
  <c r="AA34" i="3"/>
  <c r="AD34" i="3" s="1"/>
  <c r="Z24" i="3"/>
  <c r="CM27" i="4"/>
  <c r="BG27" i="4"/>
  <c r="BC27" i="4"/>
  <c r="Q5" i="3"/>
  <c r="Y4" i="3"/>
  <c r="X42" i="3" s="1"/>
  <c r="BO10" i="17"/>
  <c r="BQ10" i="17" s="1"/>
  <c r="D33" i="6"/>
  <c r="E34" i="6" s="1"/>
  <c r="L46" i="16" s="1"/>
  <c r="H33" i="6"/>
  <c r="I34" i="6" s="1"/>
  <c r="M46" i="16" s="1"/>
  <c r="Q52" i="3"/>
  <c r="AC63" i="2"/>
  <c r="AA14" i="3"/>
  <c r="AD14" i="3" s="1"/>
  <c r="AA38" i="3"/>
  <c r="AD38" i="3" s="1"/>
  <c r="H14" i="16"/>
  <c r="R10" i="17"/>
  <c r="AA17" i="3"/>
  <c r="AD17" i="3" s="1"/>
  <c r="AA26" i="3"/>
  <c r="AD26" i="3" s="1"/>
  <c r="AA31" i="3"/>
  <c r="AD31" i="3" s="1"/>
  <c r="Z44" i="3"/>
  <c r="Z32" i="3"/>
  <c r="Z42" i="3"/>
  <c r="AA41" i="3"/>
  <c r="AD41" i="3" s="1"/>
  <c r="Z31" i="3"/>
  <c r="AA40" i="3"/>
  <c r="AD40" i="3" s="1"/>
  <c r="AA30" i="3"/>
  <c r="AD30" i="3" s="1"/>
  <c r="AA21" i="3"/>
  <c r="AD21" i="3" s="1"/>
  <c r="AA18" i="3"/>
  <c r="AD18" i="3" s="1"/>
  <c r="AA15" i="3"/>
  <c r="AD15" i="3" s="1"/>
  <c r="Z40" i="3"/>
  <c r="AA39" i="3"/>
  <c r="AD39" i="3" s="1"/>
  <c r="Z30" i="3"/>
  <c r="Z21" i="3"/>
  <c r="Z18" i="3"/>
  <c r="Z15" i="3"/>
  <c r="Z50" i="3"/>
  <c r="AA49" i="3"/>
  <c r="AD49" i="3" s="1"/>
  <c r="Z38" i="3"/>
  <c r="AA37" i="3"/>
  <c r="AD37" i="3" s="1"/>
  <c r="AA24" i="3"/>
  <c r="AD24" i="3" s="1"/>
  <c r="AA48" i="3"/>
  <c r="AD48" i="3" s="1"/>
  <c r="AA36" i="3"/>
  <c r="AD36" i="3" s="1"/>
  <c r="Z48" i="3"/>
  <c r="AA47" i="3"/>
  <c r="AD47" i="3" s="1"/>
  <c r="Z36" i="3"/>
  <c r="AA35" i="3"/>
  <c r="AD35" i="3" s="1"/>
  <c r="Z28" i="3"/>
  <c r="Z20" i="3"/>
  <c r="Z17" i="3"/>
  <c r="Z14" i="3"/>
  <c r="AA27" i="3"/>
  <c r="AD27" i="3" s="1"/>
  <c r="AA44" i="3"/>
  <c r="AD44" i="3" s="1"/>
  <c r="AA32" i="3"/>
  <c r="AD32" i="3" s="1"/>
  <c r="Z27" i="3"/>
  <c r="AA19" i="3"/>
  <c r="AD19" i="3" s="1"/>
  <c r="AA16" i="3"/>
  <c r="AD16" i="3" s="1"/>
  <c r="G70" i="16"/>
  <c r="AA20" i="3"/>
  <c r="AD20" i="3" s="1"/>
  <c r="AA23" i="3"/>
  <c r="AD23" i="3" s="1"/>
  <c r="BC15" i="4"/>
  <c r="Z63" i="2"/>
  <c r="F71" i="2" s="1"/>
  <c r="AJ10" i="17"/>
  <c r="J70" i="16"/>
  <c r="Z33" i="3"/>
  <c r="Z45" i="3"/>
  <c r="B50" i="3"/>
  <c r="BE15" i="4"/>
  <c r="BM18" i="4"/>
  <c r="BG19" i="4"/>
  <c r="CE24" i="4"/>
  <c r="CI24" i="4" s="1"/>
  <c r="BM24" i="4" s="1"/>
  <c r="CD24" i="4"/>
  <c r="BI24" i="4" s="1"/>
  <c r="CD25" i="4"/>
  <c r="BI25" i="4" s="1"/>
  <c r="G79" i="2"/>
  <c r="H79" i="2" s="1"/>
  <c r="AA10" i="17" s="1"/>
  <c r="J84" i="2"/>
  <c r="E10" i="17" s="1"/>
  <c r="AB16" i="3"/>
  <c r="Z23" i="3"/>
  <c r="X28" i="3"/>
  <c r="AB32" i="3"/>
  <c r="AA33" i="3"/>
  <c r="AD33" i="3" s="1"/>
  <c r="Z34" i="3"/>
  <c r="AB44" i="3"/>
  <c r="AA45" i="3"/>
  <c r="AD45" i="3" s="1"/>
  <c r="Z46" i="3"/>
  <c r="CB57" i="4"/>
  <c r="CG14" i="4"/>
  <c r="BI19" i="4"/>
  <c r="CM31" i="4"/>
  <c r="BK31" i="4"/>
  <c r="BC31" i="4"/>
  <c r="CI41" i="4"/>
  <c r="BM41" i="4" s="1"/>
  <c r="CM42" i="4"/>
  <c r="BC42" i="4"/>
  <c r="BE43" i="4"/>
  <c r="C10" i="19"/>
  <c r="E4" i="14"/>
  <c r="B9" i="13"/>
  <c r="B8" i="12"/>
  <c r="C10" i="17"/>
  <c r="C6" i="16"/>
  <c r="E4" i="15"/>
  <c r="M3" i="18"/>
  <c r="B5" i="11"/>
  <c r="E5" i="10"/>
  <c r="D5" i="9"/>
  <c r="I9" i="8"/>
  <c r="C5" i="6"/>
  <c r="M3" i="5"/>
  <c r="G10" i="17"/>
  <c r="BF10" i="17" s="1"/>
  <c r="H13" i="6"/>
  <c r="I14" i="6" s="1"/>
  <c r="E46" i="16" s="1"/>
  <c r="D13" i="6"/>
  <c r="E14" i="6" s="1"/>
  <c r="D46" i="16" s="1"/>
  <c r="B25" i="3"/>
  <c r="AB27" i="3"/>
  <c r="B30" i="3"/>
  <c r="AB33" i="3"/>
  <c r="Z35" i="3"/>
  <c r="B40" i="3"/>
  <c r="AB45" i="3"/>
  <c r="Z47" i="3"/>
  <c r="AB47" i="3" s="1"/>
  <c r="BK17" i="4"/>
  <c r="CD20" i="4"/>
  <c r="BI20" i="4" s="1"/>
  <c r="BK21" i="4"/>
  <c r="BQ23" i="4"/>
  <c r="BK25" i="4"/>
  <c r="AB23" i="3"/>
  <c r="AB34" i="3"/>
  <c r="AB46" i="3"/>
  <c r="CD14" i="4"/>
  <c r="BC18" i="4"/>
  <c r="BK19" i="4"/>
  <c r="CK21" i="4"/>
  <c r="CH21" i="4"/>
  <c r="CI21" i="4" s="1"/>
  <c r="BM21" i="4" s="1"/>
  <c r="BY22" i="4"/>
  <c r="BM25" i="4"/>
  <c r="BY26" i="4"/>
  <c r="CM35" i="4"/>
  <c r="BE35" i="4" s="1"/>
  <c r="BC35" i="4"/>
  <c r="BK35" i="4"/>
  <c r="CM36" i="4"/>
  <c r="BE36" i="4" s="1"/>
  <c r="BK36" i="4"/>
  <c r="BG36" i="4"/>
  <c r="BC36" i="4"/>
  <c r="BC45" i="4"/>
  <c r="G85" i="2"/>
  <c r="D7" i="3"/>
  <c r="X29" i="3"/>
  <c r="Z37" i="3"/>
  <c r="B42" i="3"/>
  <c r="Z49" i="3"/>
  <c r="BO16" i="4"/>
  <c r="CG16" i="4"/>
  <c r="BM19" i="4"/>
  <c r="CD21" i="4"/>
  <c r="BI21" i="4" s="1"/>
  <c r="BC23" i="4"/>
  <c r="BC30" i="4"/>
  <c r="CM30" i="4"/>
  <c r="BE30" i="4" s="1"/>
  <c r="BK30" i="4"/>
  <c r="BG30" i="4"/>
  <c r="P63" i="2"/>
  <c r="L79" i="2" s="1"/>
  <c r="M79" i="2" s="1"/>
  <c r="AB10" i="17" s="1"/>
  <c r="E69" i="2"/>
  <c r="AB35" i="3"/>
  <c r="AB14" i="3"/>
  <c r="AB17" i="3"/>
  <c r="AB20" i="3"/>
  <c r="AB28" i="3"/>
  <c r="Z29" i="3"/>
  <c r="X30" i="3"/>
  <c r="AB36" i="3"/>
  <c r="AB48" i="3"/>
  <c r="Z51" i="3"/>
  <c r="BP57" i="4"/>
  <c r="BQ57" i="4" s="1"/>
  <c r="BQ14" i="4"/>
  <c r="BK15" i="4"/>
  <c r="BC16" i="4"/>
  <c r="CH20" i="4"/>
  <c r="CI20" i="4" s="1"/>
  <c r="BM20" i="4" s="1"/>
  <c r="BE23" i="4"/>
  <c r="BE27" i="4"/>
  <c r="F69" i="2"/>
  <c r="G12" i="16" s="1"/>
  <c r="AB24" i="3"/>
  <c r="AA29" i="3"/>
  <c r="AD29" i="3" s="1"/>
  <c r="B32" i="3"/>
  <c r="AB37" i="3"/>
  <c r="Z39" i="3"/>
  <c r="AB39" i="3" s="1"/>
  <c r="AB49" i="3"/>
  <c r="AA51" i="3"/>
  <c r="AD51" i="3" s="1"/>
  <c r="BD57" i="4"/>
  <c r="BM15" i="4"/>
  <c r="CJ20" i="4"/>
  <c r="BQ24" i="4"/>
  <c r="BC29" i="4"/>
  <c r="BE31" i="4"/>
  <c r="BG42" i="4"/>
  <c r="CM44" i="4"/>
  <c r="BG44" i="4"/>
  <c r="M11" i="16"/>
  <c r="AL64" i="4"/>
  <c r="N70" i="4" s="1"/>
  <c r="G69" i="2"/>
  <c r="AA25" i="3"/>
  <c r="AD25" i="3" s="1"/>
  <c r="AB29" i="3"/>
  <c r="AB38" i="3"/>
  <c r="X41" i="3"/>
  <c r="AB50" i="3"/>
  <c r="AR57" i="4"/>
  <c r="AS57" i="4" s="1"/>
  <c r="AS14" i="4"/>
  <c r="CM28" i="4"/>
  <c r="BE28" i="4" s="1"/>
  <c r="BK28" i="4"/>
  <c r="BG34" i="4"/>
  <c r="BC34" i="4"/>
  <c r="CM34" i="4"/>
  <c r="BK34" i="4"/>
  <c r="CM37" i="4"/>
  <c r="BE37" i="4" s="1"/>
  <c r="BG37" i="4"/>
  <c r="BC37" i="4"/>
  <c r="F2" i="17"/>
  <c r="A10" i="19"/>
  <c r="B2" i="19" s="1"/>
  <c r="I3" i="11"/>
  <c r="J6" i="16"/>
  <c r="G6" i="15"/>
  <c r="A10" i="17"/>
  <c r="G6" i="14"/>
  <c r="J6" i="12"/>
  <c r="E9" i="13"/>
  <c r="I3" i="18"/>
  <c r="K3" i="10"/>
  <c r="M3" i="9"/>
  <c r="O7" i="8"/>
  <c r="I3" i="6"/>
  <c r="I3" i="5"/>
  <c r="I15" i="16"/>
  <c r="F73" i="2"/>
  <c r="BM10" i="17" s="1"/>
  <c r="B51" i="3"/>
  <c r="B47" i="3"/>
  <c r="B43" i="3"/>
  <c r="B39" i="3"/>
  <c r="B35" i="3"/>
  <c r="B31" i="3"/>
  <c r="B27" i="3"/>
  <c r="B49" i="3"/>
  <c r="B45" i="3"/>
  <c r="B41" i="3"/>
  <c r="B37" i="3"/>
  <c r="B33" i="3"/>
  <c r="B23" i="3"/>
  <c r="Z25" i="3"/>
  <c r="AB25" i="3" s="1"/>
  <c r="B34" i="3"/>
  <c r="Z41" i="3"/>
  <c r="B46" i="3"/>
  <c r="BW57" i="4"/>
  <c r="K62" i="4" s="1"/>
  <c r="CJ14" i="4"/>
  <c r="BC17" i="4"/>
  <c r="CM18" i="4"/>
  <c r="BE18" i="4" s="1"/>
  <c r="CE23" i="4"/>
  <c r="CI23" i="4" s="1"/>
  <c r="BM23" i="4" s="1"/>
  <c r="CD23" i="4"/>
  <c r="BI23" i="4" s="1"/>
  <c r="BC25" i="4"/>
  <c r="BC28" i="4"/>
  <c r="BG29" i="4"/>
  <c r="BI31" i="4"/>
  <c r="CM48" i="4"/>
  <c r="BC48" i="4"/>
  <c r="BG48" i="4"/>
  <c r="D10" i="17"/>
  <c r="D10" i="19"/>
  <c r="AI20" i="15"/>
  <c r="L5" i="3"/>
  <c r="AB15" i="3"/>
  <c r="AB18" i="3"/>
  <c r="AB21" i="3"/>
  <c r="B28" i="3"/>
  <c r="AB30" i="3"/>
  <c r="AB40" i="3"/>
  <c r="BX57" i="4"/>
  <c r="L62" i="4" s="1"/>
  <c r="BG16" i="4"/>
  <c r="BC19" i="4"/>
  <c r="CJ22" i="4"/>
  <c r="CG22" i="4"/>
  <c r="CI22" i="4" s="1"/>
  <c r="BM22" i="4" s="1"/>
  <c r="BG24" i="4"/>
  <c r="BK27" i="4"/>
  <c r="BI29" i="4"/>
  <c r="BE44" i="4"/>
  <c r="M10" i="17"/>
  <c r="O10" i="17" s="1"/>
  <c r="W68" i="9"/>
  <c r="E70" i="2"/>
  <c r="F74" i="2"/>
  <c r="BN10" i="17" s="1"/>
  <c r="AA22" i="3"/>
  <c r="AD22" i="3" s="1"/>
  <c r="B24" i="3"/>
  <c r="Z26" i="3"/>
  <c r="AB26" i="3" s="1"/>
  <c r="B36" i="3"/>
  <c r="AB41" i="3"/>
  <c r="Z43" i="3"/>
  <c r="AB43" i="3" s="1"/>
  <c r="B48" i="3"/>
  <c r="L3" i="4"/>
  <c r="AV57" i="4"/>
  <c r="AW57" i="4" s="1"/>
  <c r="BI14" i="4"/>
  <c r="BY14" i="4"/>
  <c r="CL57" i="4"/>
  <c r="BK20" i="4"/>
  <c r="BE21" i="4"/>
  <c r="BM27" i="4"/>
  <c r="BK29" i="4"/>
  <c r="BE34" i="4"/>
  <c r="CI34" i="4"/>
  <c r="BM34" i="4" s="1"/>
  <c r="CI38" i="4"/>
  <c r="BM38" i="4" s="1"/>
  <c r="BK39" i="4"/>
  <c r="CM39" i="4"/>
  <c r="BE39" i="4" s="1"/>
  <c r="BG39" i="4"/>
  <c r="F70" i="2"/>
  <c r="G13" i="16" s="1"/>
  <c r="P52" i="3"/>
  <c r="Z22" i="3"/>
  <c r="AB22" i="3" s="1"/>
  <c r="AB31" i="3"/>
  <c r="AB42" i="3"/>
  <c r="AA43" i="3"/>
  <c r="AD43" i="3" s="1"/>
  <c r="AW14" i="4"/>
  <c r="BJ57" i="4"/>
  <c r="BZ57" i="4"/>
  <c r="CE16" i="4"/>
  <c r="CI16" i="4" s="1"/>
  <c r="BM16" i="4" s="1"/>
  <c r="CD16" i="4"/>
  <c r="BI16" i="4" s="1"/>
  <c r="CK19" i="4"/>
  <c r="CK57" i="4" s="1"/>
  <c r="BG21" i="4"/>
  <c r="CD22" i="4"/>
  <c r="BI22" i="4" s="1"/>
  <c r="BG25" i="4"/>
  <c r="BG28" i="4"/>
  <c r="CI28" i="4"/>
  <c r="BM28" i="4" s="1"/>
  <c r="BM30" i="4"/>
  <c r="CD43" i="4"/>
  <c r="BI43" i="4" s="1"/>
  <c r="CD47" i="4"/>
  <c r="CE47" i="4"/>
  <c r="BO50" i="4"/>
  <c r="BC52" i="4"/>
  <c r="BM35" i="4"/>
  <c r="CI42" i="4"/>
  <c r="BM42" i="4" s="1"/>
  <c r="CJ37" i="4"/>
  <c r="BO39" i="4"/>
  <c r="CH45" i="4"/>
  <c r="BC51" i="4"/>
  <c r="BI33" i="4"/>
  <c r="CM33" i="4"/>
  <c r="BE33" i="4" s="1"/>
  <c r="CM38" i="4"/>
  <c r="BE38" i="4" s="1"/>
  <c r="BG41" i="4"/>
  <c r="CH43" i="4"/>
  <c r="CK43" i="4"/>
  <c r="BK48" i="4"/>
  <c r="CE52" i="4"/>
  <c r="CD52" i="4"/>
  <c r="BL57" i="4"/>
  <c r="CA57" i="4"/>
  <c r="CH31" i="4"/>
  <c r="CI31" i="4" s="1"/>
  <c r="BM31" i="4" s="1"/>
  <c r="CH32" i="4"/>
  <c r="CI32" i="4" s="1"/>
  <c r="BM32" i="4" s="1"/>
  <c r="CD33" i="4"/>
  <c r="BC39" i="4"/>
  <c r="CG39" i="4"/>
  <c r="CI39" i="4" s="1"/>
  <c r="BM39" i="4" s="1"/>
  <c r="CG40" i="4"/>
  <c r="CI40" i="4" s="1"/>
  <c r="BM40" i="4" s="1"/>
  <c r="CD41" i="4"/>
  <c r="BE42" i="4"/>
  <c r="BO43" i="4"/>
  <c r="CE43" i="4"/>
  <c r="BI44" i="4"/>
  <c r="CG46" i="4"/>
  <c r="CI46" i="4" s="1"/>
  <c r="BM46" i="4" s="1"/>
  <c r="BG51" i="4"/>
  <c r="BI52" i="4"/>
  <c r="BG32" i="4"/>
  <c r="CH39" i="4"/>
  <c r="BG40" i="4"/>
  <c r="CD44" i="4"/>
  <c r="BE45" i="4"/>
  <c r="CH46" i="4"/>
  <c r="CH47" i="4"/>
  <c r="BK49" i="4"/>
  <c r="AP57" i="4"/>
  <c r="AQ57" i="4" s="1"/>
  <c r="BB57" i="4"/>
  <c r="BN57" i="4"/>
  <c r="BO57" i="4" s="1"/>
  <c r="N69" i="4" s="1"/>
  <c r="G25" i="16" s="1"/>
  <c r="CC57" i="4"/>
  <c r="CH36" i="4"/>
  <c r="CI36" i="4" s="1"/>
  <c r="BM36" i="4" s="1"/>
  <c r="BK37" i="4"/>
  <c r="BG45" i="4"/>
  <c r="CD48" i="4"/>
  <c r="BI48" i="4" s="1"/>
  <c r="BG50" i="4"/>
  <c r="CJ51" i="4"/>
  <c r="CG51" i="4"/>
  <c r="CI51" i="4" s="1"/>
  <c r="BM51" i="4" s="1"/>
  <c r="CK52" i="4"/>
  <c r="CH52" i="4"/>
  <c r="BY53" i="4"/>
  <c r="CM53" i="4" s="1"/>
  <c r="BE53" i="4" s="1"/>
  <c r="CD34" i="4"/>
  <c r="BI34" i="4" s="1"/>
  <c r="BC43" i="4"/>
  <c r="BY46" i="4"/>
  <c r="BG46" i="4" s="1"/>
  <c r="BO49" i="4"/>
  <c r="CE49" i="4"/>
  <c r="CI49" i="4" s="1"/>
  <c r="BM49" i="4" s="1"/>
  <c r="BI50" i="4"/>
  <c r="BG54" i="4"/>
  <c r="BG35" i="4"/>
  <c r="CJ36" i="4"/>
  <c r="R12" i="5"/>
  <c r="CF57" i="4"/>
  <c r="CD28" i="4"/>
  <c r="BI28" i="4" s="1"/>
  <c r="CK35" i="4"/>
  <c r="CD37" i="4"/>
  <c r="BI37" i="4" s="1"/>
  <c r="BI39" i="4"/>
  <c r="BO41" i="4"/>
  <c r="BK42" i="4"/>
  <c r="BK45" i="4"/>
  <c r="CF45" i="4"/>
  <c r="CD45" i="4"/>
  <c r="BI45" i="4" s="1"/>
  <c r="BE47" i="4"/>
  <c r="F23" i="16"/>
  <c r="F26" i="16"/>
  <c r="F29" i="16"/>
  <c r="AM65" i="4"/>
  <c r="G29" i="16" s="1"/>
  <c r="R14" i="5"/>
  <c r="R18" i="5"/>
  <c r="R22" i="5"/>
  <c r="AT57" i="4"/>
  <c r="AU57" i="4" s="1"/>
  <c r="BF57" i="4"/>
  <c r="BU57" i="4"/>
  <c r="I62" i="4" s="1"/>
  <c r="BC33" i="4"/>
  <c r="CG33" i="4"/>
  <c r="CI33" i="4" s="1"/>
  <c r="BM33" i="4" s="1"/>
  <c r="CD39" i="4"/>
  <c r="BG43" i="4"/>
  <c r="BE48" i="4"/>
  <c r="CG50" i="4"/>
  <c r="CI50" i="4" s="1"/>
  <c r="BM50" i="4" s="1"/>
  <c r="CJ50" i="4"/>
  <c r="BG53" i="4"/>
  <c r="CH38" i="4"/>
  <c r="BC41" i="4"/>
  <c r="BC44" i="4"/>
  <c r="CH44" i="4"/>
  <c r="CI44" i="4" s="1"/>
  <c r="BM44" i="4" s="1"/>
  <c r="BI46" i="4"/>
  <c r="BG47" i="4"/>
  <c r="M68" i="4"/>
  <c r="F24" i="16" s="1"/>
  <c r="CD53" i="4"/>
  <c r="BM55" i="4"/>
  <c r="CE56" i="4"/>
  <c r="CI56" i="4" s="1"/>
  <c r="BM56" i="4" s="1"/>
  <c r="M64" i="4"/>
  <c r="F22" i="16" s="1"/>
  <c r="AI14" i="5"/>
  <c r="AM14" i="5" s="1"/>
  <c r="V14" i="5" s="1"/>
  <c r="AH14" i="5"/>
  <c r="AH55" i="5" s="1"/>
  <c r="AI16" i="5"/>
  <c r="AM16" i="5" s="1"/>
  <c r="V16" i="5" s="1"/>
  <c r="AH16" i="5"/>
  <c r="R16" i="5" s="1"/>
  <c r="AI18" i="5"/>
  <c r="AM18" i="5" s="1"/>
  <c r="V18" i="5" s="1"/>
  <c r="AH18" i="5"/>
  <c r="AI20" i="5"/>
  <c r="AM20" i="5" s="1"/>
  <c r="V20" i="5" s="1"/>
  <c r="AH20" i="5"/>
  <c r="R20" i="5" s="1"/>
  <c r="AI22" i="5"/>
  <c r="AM22" i="5" s="1"/>
  <c r="V22" i="5" s="1"/>
  <c r="AH22" i="5"/>
  <c r="AI24" i="5"/>
  <c r="AM24" i="5" s="1"/>
  <c r="V24" i="5" s="1"/>
  <c r="AH24" i="5"/>
  <c r="R24" i="5" s="1"/>
  <c r="AI26" i="5"/>
  <c r="AM26" i="5" s="1"/>
  <c r="V26" i="5" s="1"/>
  <c r="AH26" i="5"/>
  <c r="R26" i="5" s="1"/>
  <c r="AI28" i="5"/>
  <c r="AM28" i="5" s="1"/>
  <c r="V28" i="5" s="1"/>
  <c r="AH28" i="5"/>
  <c r="R28" i="5" s="1"/>
  <c r="AI30" i="5"/>
  <c r="AM30" i="5" s="1"/>
  <c r="V30" i="5" s="1"/>
  <c r="AH30" i="5"/>
  <c r="R30" i="5" s="1"/>
  <c r="AI32" i="5"/>
  <c r="AM32" i="5" s="1"/>
  <c r="V32" i="5" s="1"/>
  <c r="AH32" i="5"/>
  <c r="R32" i="5" s="1"/>
  <c r="AM44" i="5"/>
  <c r="V44" i="5" s="1"/>
  <c r="AM49" i="5"/>
  <c r="V49" i="5" s="1"/>
  <c r="AM52" i="5"/>
  <c r="V52" i="5" s="1"/>
  <c r="BY52" i="4"/>
  <c r="CD54" i="4"/>
  <c r="BI54" i="4" s="1"/>
  <c r="AJ55" i="5"/>
  <c r="AC13" i="5"/>
  <c r="T13" i="5" s="1"/>
  <c r="AM37" i="5"/>
  <c r="V37" i="5" s="1"/>
  <c r="R41" i="5"/>
  <c r="AY10" i="17"/>
  <c r="F37" i="16"/>
  <c r="CE53" i="4"/>
  <c r="CI53" i="4" s="1"/>
  <c r="BM53" i="4" s="1"/>
  <c r="CG54" i="4"/>
  <c r="BY56" i="4"/>
  <c r="AC15" i="5"/>
  <c r="T15" i="5" s="1"/>
  <c r="AC17" i="5"/>
  <c r="T17" i="5" s="1"/>
  <c r="AC19" i="5"/>
  <c r="T19" i="5" s="1"/>
  <c r="AC21" i="5"/>
  <c r="T21" i="5" s="1"/>
  <c r="AC23" i="5"/>
  <c r="T23" i="5" s="1"/>
  <c r="AC25" i="5"/>
  <c r="T25" i="5" s="1"/>
  <c r="AC27" i="5"/>
  <c r="T27" i="5" s="1"/>
  <c r="AC29" i="5"/>
  <c r="T29" i="5" s="1"/>
  <c r="AC31" i="5"/>
  <c r="AM35" i="5"/>
  <c r="V35" i="5" s="1"/>
  <c r="AC38" i="5"/>
  <c r="AM47" i="5"/>
  <c r="V47" i="5" s="1"/>
  <c r="BI47" i="4"/>
  <c r="L27" i="16"/>
  <c r="AE66" i="4"/>
  <c r="M27" i="16" s="1"/>
  <c r="AM13" i="5"/>
  <c r="V13" i="5" s="1"/>
  <c r="AM40" i="5"/>
  <c r="V40" i="5" s="1"/>
  <c r="AC43" i="5"/>
  <c r="AM50" i="5"/>
  <c r="V50" i="5" s="1"/>
  <c r="AM53" i="5"/>
  <c r="V53" i="5" s="1"/>
  <c r="BY54" i="4"/>
  <c r="BC55" i="4"/>
  <c r="CK55" i="4"/>
  <c r="AC12" i="5"/>
  <c r="Z55" i="5"/>
  <c r="AM33" i="5"/>
  <c r="V33" i="5" s="1"/>
  <c r="M63" i="4"/>
  <c r="F21" i="16" s="1"/>
  <c r="M67" i="4"/>
  <c r="AI15" i="5"/>
  <c r="AM15" i="5" s="1"/>
  <c r="V15" i="5" s="1"/>
  <c r="AH15" i="5"/>
  <c r="R15" i="5" s="1"/>
  <c r="AI17" i="5"/>
  <c r="AM17" i="5" s="1"/>
  <c r="V17" i="5" s="1"/>
  <c r="AH17" i="5"/>
  <c r="R17" i="5" s="1"/>
  <c r="AI19" i="5"/>
  <c r="AM19" i="5" s="1"/>
  <c r="V19" i="5" s="1"/>
  <c r="AH19" i="5"/>
  <c r="R19" i="5" s="1"/>
  <c r="AI21" i="5"/>
  <c r="AM21" i="5" s="1"/>
  <c r="V21" i="5" s="1"/>
  <c r="AH21" i="5"/>
  <c r="R21" i="5" s="1"/>
  <c r="AI23" i="5"/>
  <c r="AM23" i="5" s="1"/>
  <c r="V23" i="5" s="1"/>
  <c r="AH23" i="5"/>
  <c r="R23" i="5" s="1"/>
  <c r="AI25" i="5"/>
  <c r="AM25" i="5" s="1"/>
  <c r="V25" i="5" s="1"/>
  <c r="AH25" i="5"/>
  <c r="R25" i="5" s="1"/>
  <c r="AI27" i="5"/>
  <c r="AM27" i="5" s="1"/>
  <c r="V27" i="5" s="1"/>
  <c r="AH27" i="5"/>
  <c r="R27" i="5" s="1"/>
  <c r="AI29" i="5"/>
  <c r="AM29" i="5" s="1"/>
  <c r="V29" i="5" s="1"/>
  <c r="AH29" i="5"/>
  <c r="R29" i="5" s="1"/>
  <c r="AI31" i="5"/>
  <c r="AM31" i="5" s="1"/>
  <c r="V31" i="5" s="1"/>
  <c r="AH31" i="5"/>
  <c r="R31" i="5" s="1"/>
  <c r="AM38" i="5"/>
  <c r="V38" i="5" s="1"/>
  <c r="AC41" i="5"/>
  <c r="CH50" i="4"/>
  <c r="BK51" i="4"/>
  <c r="AB55" i="5"/>
  <c r="AM43" i="5"/>
  <c r="V43" i="5" s="1"/>
  <c r="L29" i="16"/>
  <c r="AE68" i="4"/>
  <c r="M29" i="16" s="1"/>
  <c r="AD55" i="5"/>
  <c r="AI12" i="5"/>
  <c r="BO47" i="4"/>
  <c r="CI48" i="4"/>
  <c r="BM48" i="4" s="1"/>
  <c r="BG49" i="4"/>
  <c r="CI54" i="4"/>
  <c r="BM54" i="4" s="1"/>
  <c r="BI55" i="4"/>
  <c r="L26" i="16"/>
  <c r="AE65" i="4"/>
  <c r="M26" i="16" s="1"/>
  <c r="AE55" i="5"/>
  <c r="AC14" i="5"/>
  <c r="T14" i="5" s="1"/>
  <c r="AC16" i="5"/>
  <c r="T16" i="5" s="1"/>
  <c r="AC18" i="5"/>
  <c r="T18" i="5" s="1"/>
  <c r="AC20" i="5"/>
  <c r="T20" i="5" s="1"/>
  <c r="AC22" i="5"/>
  <c r="T22" i="5" s="1"/>
  <c r="AC24" i="5"/>
  <c r="T24" i="5" s="1"/>
  <c r="AC26" i="5"/>
  <c r="T26" i="5" s="1"/>
  <c r="AC28" i="5"/>
  <c r="T28" i="5" s="1"/>
  <c r="AC30" i="5"/>
  <c r="AC32" i="5"/>
  <c r="T32" i="5" s="1"/>
  <c r="AM41" i="5"/>
  <c r="V41" i="5" s="1"/>
  <c r="AC44" i="5"/>
  <c r="T44" i="5" s="1"/>
  <c r="AC49" i="5"/>
  <c r="AC52" i="5"/>
  <c r="T52" i="5" s="1"/>
  <c r="BI41" i="4"/>
  <c r="CK49" i="4"/>
  <c r="CD51" i="4"/>
  <c r="BI51" i="4" s="1"/>
  <c r="BI53" i="4"/>
  <c r="BK55" i="4"/>
  <c r="Q55" i="5"/>
  <c r="AK12" i="5"/>
  <c r="AK55" i="5" s="1"/>
  <c r="AF55" i="5"/>
  <c r="AM34" i="5"/>
  <c r="V34" i="5" s="1"/>
  <c r="AC37" i="5"/>
  <c r="AM46" i="5"/>
  <c r="V46" i="5" s="1"/>
  <c r="CG13" i="8"/>
  <c r="R45" i="5"/>
  <c r="R46" i="5"/>
  <c r="R47" i="5"/>
  <c r="AW10" i="17"/>
  <c r="F36" i="16"/>
  <c r="CH13" i="8"/>
  <c r="CI13" i="8" s="1"/>
  <c r="CL20" i="8"/>
  <c r="CF41" i="8"/>
  <c r="T30" i="5"/>
  <c r="T31" i="5"/>
  <c r="T33" i="5"/>
  <c r="AH33" i="5"/>
  <c r="R33" i="5" s="1"/>
  <c r="T34" i="5"/>
  <c r="AH34" i="5"/>
  <c r="R34" i="5" s="1"/>
  <c r="T35" i="5"/>
  <c r="AH35" i="5"/>
  <c r="R35" i="5" s="1"/>
  <c r="T36" i="5"/>
  <c r="AH36" i="5"/>
  <c r="R36" i="5" s="1"/>
  <c r="T37" i="5"/>
  <c r="AH37" i="5"/>
  <c r="R37" i="5" s="1"/>
  <c r="T38" i="5"/>
  <c r="AH38" i="5"/>
  <c r="R38" i="5" s="1"/>
  <c r="T39" i="5"/>
  <c r="AH39" i="5"/>
  <c r="R39" i="5" s="1"/>
  <c r="T40" i="5"/>
  <c r="AH40" i="5"/>
  <c r="R40" i="5" s="1"/>
  <c r="T41" i="5"/>
  <c r="AH41" i="5"/>
  <c r="T42" i="5"/>
  <c r="AH42" i="5"/>
  <c r="R42" i="5" s="1"/>
  <c r="T43" i="5"/>
  <c r="AH43" i="5"/>
  <c r="R43" i="5" s="1"/>
  <c r="AH44" i="5"/>
  <c r="R44" i="5" s="1"/>
  <c r="T45" i="5"/>
  <c r="AH45" i="5"/>
  <c r="T46" i="5"/>
  <c r="AH46" i="5"/>
  <c r="T47" i="5"/>
  <c r="AH47" i="5"/>
  <c r="T48" i="5"/>
  <c r="AH48" i="5"/>
  <c r="R48" i="5" s="1"/>
  <c r="T49" i="5"/>
  <c r="AH49" i="5"/>
  <c r="R49" i="5" s="1"/>
  <c r="T50" i="5"/>
  <c r="AH50" i="5"/>
  <c r="R50" i="5" s="1"/>
  <c r="T51" i="5"/>
  <c r="AH51" i="5"/>
  <c r="R51" i="5" s="1"/>
  <c r="AH52" i="5"/>
  <c r="R52" i="5" s="1"/>
  <c r="T53" i="5"/>
  <c r="AH53" i="5"/>
  <c r="R53" i="5" s="1"/>
  <c r="T54" i="5"/>
  <c r="AH54" i="5"/>
  <c r="R54" i="5" s="1"/>
  <c r="CE13" i="8"/>
  <c r="CF13" i="8" s="1"/>
  <c r="CJ13" i="8"/>
  <c r="CK13" i="8"/>
  <c r="CL16" i="8"/>
  <c r="F39" i="16"/>
  <c r="BB10" i="17"/>
  <c r="CF35" i="8"/>
  <c r="CF29" i="8"/>
  <c r="CL44" i="8"/>
  <c r="CF23" i="8"/>
  <c r="CL38" i="8"/>
  <c r="F38" i="16"/>
  <c r="BA10" i="17"/>
  <c r="CD13" i="8"/>
  <c r="CF17" i="8"/>
  <c r="CL32" i="8"/>
  <c r="CL252" i="8"/>
  <c r="M688" i="8"/>
  <c r="CL14" i="8"/>
  <c r="CI259" i="8"/>
  <c r="CI253" i="8"/>
  <c r="CL491" i="8"/>
  <c r="BK700" i="8"/>
  <c r="BK698" i="8"/>
  <c r="BK697" i="8"/>
  <c r="BK696" i="8"/>
  <c r="W75" i="9"/>
  <c r="I84" i="9"/>
  <c r="CF490" i="8"/>
  <c r="I85" i="9"/>
  <c r="BL692" i="8"/>
  <c r="BL691" i="8"/>
  <c r="BL689" i="8"/>
  <c r="BL688" i="8"/>
  <c r="BL686" i="8"/>
  <c r="N85" i="9"/>
  <c r="BL687" i="8"/>
  <c r="M87" i="9"/>
  <c r="N83" i="9" s="1"/>
  <c r="D58" i="16" s="1"/>
  <c r="K317" i="10"/>
  <c r="H317" i="10"/>
  <c r="G317" i="10"/>
  <c r="J317" i="10"/>
  <c r="I317" i="10"/>
  <c r="M318" i="10"/>
  <c r="L318" i="10"/>
  <c r="N318" i="10" s="1"/>
  <c r="CR10" i="17" s="1"/>
  <c r="B295" i="10"/>
  <c r="B289" i="10"/>
  <c r="B283" i="10"/>
  <c r="B277" i="10"/>
  <c r="B271" i="10"/>
  <c r="B265" i="10"/>
  <c r="B259" i="10"/>
  <c r="B253" i="10"/>
  <c r="B247" i="10"/>
  <c r="B241" i="10"/>
  <c r="B235" i="10"/>
  <c r="B229" i="10"/>
  <c r="B223" i="10"/>
  <c r="B217" i="10"/>
  <c r="B211" i="10"/>
  <c r="B205" i="10"/>
  <c r="B199" i="10"/>
  <c r="B193" i="10"/>
  <c r="B187" i="10"/>
  <c r="B181" i="10"/>
  <c r="B175" i="10"/>
  <c r="B169" i="10"/>
  <c r="B168" i="10"/>
  <c r="B162" i="10"/>
  <c r="B156" i="10"/>
  <c r="B150" i="10"/>
  <c r="B144" i="10"/>
  <c r="B138" i="10"/>
  <c r="B132" i="10"/>
  <c r="B126" i="10"/>
  <c r="B120" i="10"/>
  <c r="B114" i="10"/>
  <c r="B108" i="10"/>
  <c r="B102" i="10"/>
  <c r="B96" i="10"/>
  <c r="B90" i="10"/>
  <c r="B84" i="10"/>
  <c r="B78" i="10"/>
  <c r="B72" i="10"/>
  <c r="B66" i="10"/>
  <c r="B60" i="10"/>
  <c r="B296" i="10"/>
  <c r="B290" i="10"/>
  <c r="B284" i="10"/>
  <c r="B278" i="10"/>
  <c r="B272" i="10"/>
  <c r="B266" i="10"/>
  <c r="B260" i="10"/>
  <c r="B254" i="10"/>
  <c r="B248" i="10"/>
  <c r="B242" i="10"/>
  <c r="B236" i="10"/>
  <c r="B230" i="10"/>
  <c r="B224" i="10"/>
  <c r="B218" i="10"/>
  <c r="B212" i="10"/>
  <c r="B206" i="10"/>
  <c r="B200" i="10"/>
  <c r="B194" i="10"/>
  <c r="B188" i="10"/>
  <c r="B182" i="10"/>
  <c r="B176" i="10"/>
  <c r="B170" i="10"/>
  <c r="B163" i="10"/>
  <c r="B157" i="10"/>
  <c r="B151" i="10"/>
  <c r="B145" i="10"/>
  <c r="B139" i="10"/>
  <c r="B133" i="10"/>
  <c r="B127" i="10"/>
  <c r="B121" i="10"/>
  <c r="B115" i="10"/>
  <c r="B109" i="10"/>
  <c r="B103" i="10"/>
  <c r="B97" i="10"/>
  <c r="B91" i="10"/>
  <c r="B85" i="10"/>
  <c r="B79" i="10"/>
  <c r="B73" i="10"/>
  <c r="B67" i="10"/>
  <c r="B61" i="10"/>
  <c r="B55" i="10"/>
  <c r="B49" i="10"/>
  <c r="B43" i="10"/>
  <c r="B37" i="10"/>
  <c r="B31" i="10"/>
  <c r="X304" i="10"/>
  <c r="EZ10" i="17" s="1"/>
  <c r="B297" i="10"/>
  <c r="B291" i="10"/>
  <c r="B285" i="10"/>
  <c r="B279" i="10"/>
  <c r="B273" i="10"/>
  <c r="B267" i="10"/>
  <c r="B261" i="10"/>
  <c r="B255" i="10"/>
  <c r="B249" i="10"/>
  <c r="B243" i="10"/>
  <c r="B237" i="10"/>
  <c r="B231" i="10"/>
  <c r="B225" i="10"/>
  <c r="B219" i="10"/>
  <c r="B213" i="10"/>
  <c r="B207" i="10"/>
  <c r="B201" i="10"/>
  <c r="B195" i="10"/>
  <c r="B189" i="10"/>
  <c r="B183" i="10"/>
  <c r="B177" i="10"/>
  <c r="B171" i="10"/>
  <c r="B164" i="10"/>
  <c r="B158" i="10"/>
  <c r="B152" i="10"/>
  <c r="B146" i="10"/>
  <c r="B140" i="10"/>
  <c r="B134" i="10"/>
  <c r="B128" i="10"/>
  <c r="B122" i="10"/>
  <c r="B116" i="10"/>
  <c r="B110" i="10"/>
  <c r="B104" i="10"/>
  <c r="B98" i="10"/>
  <c r="B92" i="10"/>
  <c r="B86" i="10"/>
  <c r="B80" i="10"/>
  <c r="B74" i="10"/>
  <c r="B68" i="10"/>
  <c r="B62" i="10"/>
  <c r="B56" i="10"/>
  <c r="B50" i="10"/>
  <c r="B44" i="10"/>
  <c r="B38" i="10"/>
  <c r="B298" i="10"/>
  <c r="B292" i="10"/>
  <c r="B286" i="10"/>
  <c r="B280" i="10"/>
  <c r="B274" i="10"/>
  <c r="B268" i="10"/>
  <c r="B262" i="10"/>
  <c r="B256" i="10"/>
  <c r="B250" i="10"/>
  <c r="B244" i="10"/>
  <c r="B238" i="10"/>
  <c r="B232" i="10"/>
  <c r="B226" i="10"/>
  <c r="B220" i="10"/>
  <c r="B214" i="10"/>
  <c r="B208" i="10"/>
  <c r="B202" i="10"/>
  <c r="B196" i="10"/>
  <c r="B190" i="10"/>
  <c r="B184" i="10"/>
  <c r="B178" i="10"/>
  <c r="B172" i="10"/>
  <c r="B165" i="10"/>
  <c r="B159" i="10"/>
  <c r="B153" i="10"/>
  <c r="B147" i="10"/>
  <c r="B141" i="10"/>
  <c r="B135" i="10"/>
  <c r="B129" i="10"/>
  <c r="B123" i="10"/>
  <c r="B117" i="10"/>
  <c r="B111" i="10"/>
  <c r="B105" i="10"/>
  <c r="B99" i="10"/>
  <c r="B93" i="10"/>
  <c r="B87" i="10"/>
  <c r="B81" i="10"/>
  <c r="B75" i="10"/>
  <c r="B69" i="10"/>
  <c r="B293" i="10"/>
  <c r="B287" i="10"/>
  <c r="B281" i="10"/>
  <c r="B275" i="10"/>
  <c r="B269" i="10"/>
  <c r="B263" i="10"/>
  <c r="B257" i="10"/>
  <c r="B251" i="10"/>
  <c r="B245" i="10"/>
  <c r="B239" i="10"/>
  <c r="B233" i="10"/>
  <c r="B227" i="10"/>
  <c r="B221" i="10"/>
  <c r="B215" i="10"/>
  <c r="B209" i="10"/>
  <c r="B203" i="10"/>
  <c r="B197" i="10"/>
  <c r="B191" i="10"/>
  <c r="B185" i="10"/>
  <c r="B179" i="10"/>
  <c r="B173" i="10"/>
  <c r="B166" i="10"/>
  <c r="B160" i="10"/>
  <c r="B154" i="10"/>
  <c r="B148" i="10"/>
  <c r="B142" i="10"/>
  <c r="B136" i="10"/>
  <c r="B130" i="10"/>
  <c r="B124" i="10"/>
  <c r="B118" i="10"/>
  <c r="B112" i="10"/>
  <c r="B106" i="10"/>
  <c r="B100" i="10"/>
  <c r="B94" i="10"/>
  <c r="B88" i="10"/>
  <c r="B82" i="10"/>
  <c r="X305" i="10"/>
  <c r="CW10" i="17" s="1"/>
  <c r="B294" i="10"/>
  <c r="B288" i="10"/>
  <c r="B282" i="10"/>
  <c r="B276" i="10"/>
  <c r="B270" i="10"/>
  <c r="B264" i="10"/>
  <c r="B258" i="10"/>
  <c r="B252" i="10"/>
  <c r="B246" i="10"/>
  <c r="B240" i="10"/>
  <c r="B234" i="10"/>
  <c r="B228" i="10"/>
  <c r="B222" i="10"/>
  <c r="B216" i="10"/>
  <c r="B210" i="10"/>
  <c r="B204" i="10"/>
  <c r="B198" i="10"/>
  <c r="B192" i="10"/>
  <c r="B186" i="10"/>
  <c r="B180" i="10"/>
  <c r="B174" i="10"/>
  <c r="B167" i="10"/>
  <c r="B161" i="10"/>
  <c r="B155" i="10"/>
  <c r="B149" i="10"/>
  <c r="B143" i="10"/>
  <c r="B137" i="10"/>
  <c r="K318" i="10"/>
  <c r="J318" i="10"/>
  <c r="H318" i="10"/>
  <c r="I318" i="10"/>
  <c r="G318" i="10"/>
  <c r="L319" i="10"/>
  <c r="N319" i="10" s="1"/>
  <c r="CS10" i="17" s="1"/>
  <c r="M319" i="10"/>
  <c r="B25" i="10"/>
  <c r="B29" i="10"/>
  <c r="B33" i="10"/>
  <c r="B41" i="10"/>
  <c r="B52" i="10"/>
  <c r="B89" i="10"/>
  <c r="W305" i="10"/>
  <c r="W302" i="10"/>
  <c r="K319" i="10"/>
  <c r="J319" i="10"/>
  <c r="I319" i="10"/>
  <c r="H319" i="10"/>
  <c r="G319" i="10"/>
  <c r="L320" i="10"/>
  <c r="M320" i="10"/>
  <c r="B59" i="10"/>
  <c r="B83" i="10"/>
  <c r="M687" i="8"/>
  <c r="E71" i="9"/>
  <c r="CC10" i="17" s="1"/>
  <c r="J320" i="10"/>
  <c r="G320" i="10"/>
  <c r="K320" i="10"/>
  <c r="I320" i="10"/>
  <c r="H320" i="10"/>
  <c r="M321" i="10"/>
  <c r="L321" i="10"/>
  <c r="N321" i="10" s="1"/>
  <c r="CU10" i="17" s="1"/>
  <c r="B24" i="10"/>
  <c r="B28" i="10"/>
  <c r="B32" i="10"/>
  <c r="B40" i="10"/>
  <c r="B65" i="10"/>
  <c r="B71" i="10"/>
  <c r="B77" i="10"/>
  <c r="K321" i="10"/>
  <c r="J321" i="10"/>
  <c r="H321" i="10"/>
  <c r="I321" i="10"/>
  <c r="G321" i="10"/>
  <c r="L322" i="10"/>
  <c r="M322" i="10"/>
  <c r="B48" i="10"/>
  <c r="B51" i="10"/>
  <c r="B58" i="10"/>
  <c r="W69" i="9"/>
  <c r="H71" i="9"/>
  <c r="K322" i="10"/>
  <c r="B23" i="10"/>
  <c r="B20" i="9"/>
  <c r="B29" i="9"/>
  <c r="B35" i="9"/>
  <c r="B41" i="9"/>
  <c r="B47" i="9"/>
  <c r="B53" i="9"/>
  <c r="B59" i="9"/>
  <c r="E70" i="9"/>
  <c r="I83" i="9"/>
  <c r="D57" i="16" s="1"/>
  <c r="B36" i="10"/>
  <c r="B39" i="10"/>
  <c r="B47" i="10"/>
  <c r="B64" i="10"/>
  <c r="B70" i="10"/>
  <c r="B76" i="10"/>
  <c r="B131" i="10"/>
  <c r="H688" i="8"/>
  <c r="B25" i="9"/>
  <c r="CB10" i="17"/>
  <c r="D54" i="16"/>
  <c r="G15" i="10"/>
  <c r="B57" i="10"/>
  <c r="B125" i="10"/>
  <c r="B35" i="10"/>
  <c r="B46" i="10"/>
  <c r="B54" i="10"/>
  <c r="B119" i="10"/>
  <c r="I304" i="10"/>
  <c r="J305" i="10"/>
  <c r="K63" i="16" s="1"/>
  <c r="H305" i="10"/>
  <c r="K61" i="16" s="1"/>
  <c r="I305" i="10"/>
  <c r="K62" i="16" s="1"/>
  <c r="G305" i="10"/>
  <c r="K60" i="16" s="1"/>
  <c r="F305" i="10"/>
  <c r="J304" i="10"/>
  <c r="H304" i="10"/>
  <c r="G304" i="10"/>
  <c r="F304" i="10"/>
  <c r="B63" i="10"/>
  <c r="B113" i="10"/>
  <c r="B16" i="9"/>
  <c r="B31" i="9"/>
  <c r="B37" i="9"/>
  <c r="B43" i="9"/>
  <c r="B49" i="9"/>
  <c r="B55" i="9"/>
  <c r="B61" i="9"/>
  <c r="X316" i="10"/>
  <c r="M316" i="10"/>
  <c r="L316" i="10"/>
  <c r="N316" i="10" s="1"/>
  <c r="CP10" i="17" s="1"/>
  <c r="B26" i="10"/>
  <c r="B34" i="10"/>
  <c r="B107" i="10"/>
  <c r="K316" i="10"/>
  <c r="M317" i="10"/>
  <c r="B30" i="10"/>
  <c r="B42" i="10"/>
  <c r="B45" i="10"/>
  <c r="B53" i="10"/>
  <c r="B101" i="10"/>
  <c r="BS10" i="17"/>
  <c r="G61" i="16"/>
  <c r="BZ10" i="17"/>
  <c r="BD10" i="17"/>
  <c r="L317" i="10"/>
  <c r="N317" i="10" s="1"/>
  <c r="CQ10" i="17" s="1"/>
  <c r="G322" i="10"/>
  <c r="J80" i="16"/>
  <c r="H316" i="10"/>
  <c r="H322" i="10"/>
  <c r="I322" i="10"/>
  <c r="K10" i="19"/>
  <c r="AA36" i="15"/>
  <c r="H32" i="15" s="1"/>
  <c r="AG55" i="18"/>
  <c r="G316" i="10"/>
  <c r="J322" i="10"/>
  <c r="M87" i="16"/>
  <c r="I316" i="10"/>
  <c r="M90" i="16"/>
  <c r="J316" i="10"/>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M92" i="16"/>
  <c r="J34" i="15"/>
  <c r="AB40" i="15" s="1"/>
  <c r="M94" i="16"/>
  <c r="M97" i="16"/>
  <c r="M99" i="16"/>
  <c r="Q55"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X34" i="3" l="1"/>
  <c r="X31" i="3"/>
  <c r="X24" i="3"/>
  <c r="X33" i="3"/>
  <c r="X19" i="3"/>
  <c r="X26" i="3"/>
  <c r="X21" i="3"/>
  <c r="X20" i="3"/>
  <c r="X27" i="3"/>
  <c r="X17" i="3"/>
  <c r="X23" i="3"/>
  <c r="X16" i="3"/>
  <c r="X18" i="3"/>
  <c r="X48" i="3"/>
  <c r="X14" i="3"/>
  <c r="X15" i="3"/>
  <c r="X50" i="3"/>
  <c r="X51" i="3"/>
  <c r="X49" i="3"/>
  <c r="X44" i="3"/>
  <c r="X35" i="3"/>
  <c r="X46" i="3"/>
  <c r="X40" i="3"/>
  <c r="X38" i="3"/>
  <c r="X45" i="3"/>
  <c r="X32" i="3"/>
  <c r="X37" i="3"/>
  <c r="X36" i="3"/>
  <c r="H323" i="10"/>
  <c r="I323" i="10"/>
  <c r="EB10" i="17"/>
  <c r="G10" i="19"/>
  <c r="J306" i="10"/>
  <c r="J63" i="16"/>
  <c r="M63" i="16" s="1"/>
  <c r="F35" i="16"/>
  <c r="AU10" i="17"/>
  <c r="CM26" i="4"/>
  <c r="BE26" i="4" s="1"/>
  <c r="BK26" i="4"/>
  <c r="BG26" i="4"/>
  <c r="BC26" i="4"/>
  <c r="CG57" i="4"/>
  <c r="CI14" i="4"/>
  <c r="G14" i="16"/>
  <c r="Q10" i="17"/>
  <c r="K305" i="10"/>
  <c r="K59" i="16"/>
  <c r="K64" i="16" s="1"/>
  <c r="CA10" i="17"/>
  <c r="H70" i="9"/>
  <c r="X43" i="3"/>
  <c r="A24" i="3"/>
  <c r="A51" i="3"/>
  <c r="A50" i="3"/>
  <c r="A46" i="3"/>
  <c r="A42" i="3"/>
  <c r="A38" i="3"/>
  <c r="A34" i="3"/>
  <c r="A49" i="3"/>
  <c r="A37" i="3"/>
  <c r="A29" i="3"/>
  <c r="A48" i="3"/>
  <c r="A47" i="3"/>
  <c r="A36" i="3"/>
  <c r="A35" i="3"/>
  <c r="A28" i="3"/>
  <c r="A20" i="3"/>
  <c r="A17" i="3"/>
  <c r="A14" i="3"/>
  <c r="A45" i="3"/>
  <c r="A33" i="3"/>
  <c r="A23" i="3"/>
  <c r="A27" i="3"/>
  <c r="A44" i="3"/>
  <c r="A43" i="3"/>
  <c r="A32" i="3"/>
  <c r="A26" i="3"/>
  <c r="A22" i="3"/>
  <c r="A19" i="3"/>
  <c r="A16" i="3"/>
  <c r="A41" i="3"/>
  <c r="A31" i="3"/>
  <c r="A40" i="3"/>
  <c r="A39" i="3"/>
  <c r="A30" i="3"/>
  <c r="A25" i="3"/>
  <c r="A21" i="3"/>
  <c r="A18" i="3"/>
  <c r="A15" i="3"/>
  <c r="CI43" i="4"/>
  <c r="BM43" i="4" s="1"/>
  <c r="AH27" i="15"/>
  <c r="K27" i="15" s="1"/>
  <c r="AH24" i="15"/>
  <c r="K24" i="15" s="1"/>
  <c r="AH28" i="15"/>
  <c r="K28" i="15" s="1"/>
  <c r="AH25" i="15"/>
  <c r="K25" i="15" s="1"/>
  <c r="AH26" i="15"/>
  <c r="K26" i="15" s="1"/>
  <c r="AO29" i="15"/>
  <c r="AH22" i="15"/>
  <c r="AH23" i="15"/>
  <c r="K23" i="15" s="1"/>
  <c r="X25" i="3"/>
  <c r="BK22" i="4"/>
  <c r="BG22" i="4"/>
  <c r="CM22" i="4"/>
  <c r="BE22" i="4" s="1"/>
  <c r="BC22" i="4"/>
  <c r="X47" i="3"/>
  <c r="K323" i="10"/>
  <c r="K324" i="10" s="1"/>
  <c r="R55" i="5"/>
  <c r="AC55" i="5"/>
  <c r="T55" i="5" s="1"/>
  <c r="T12" i="5"/>
  <c r="CM46" i="4"/>
  <c r="BE46" i="4" s="1"/>
  <c r="BK46" i="4"/>
  <c r="BK53" i="4"/>
  <c r="H12" i="16"/>
  <c r="H15" i="16" s="1"/>
  <c r="H49" i="6"/>
  <c r="I50" i="6" s="1"/>
  <c r="D49" i="6"/>
  <c r="E50" i="6" s="1"/>
  <c r="I71" i="2"/>
  <c r="G323" i="10"/>
  <c r="CE10" i="17"/>
  <c r="K70" i="9"/>
  <c r="M686" i="8"/>
  <c r="N687" i="8" s="1"/>
  <c r="I687" i="8"/>
  <c r="M689" i="8"/>
  <c r="N689" i="8" s="1"/>
  <c r="AM12" i="5"/>
  <c r="AI55" i="5"/>
  <c r="G15" i="16"/>
  <c r="X39" i="3"/>
  <c r="AS10" i="17"/>
  <c r="H70" i="16"/>
  <c r="AT10" i="17" s="1"/>
  <c r="J14" i="16"/>
  <c r="I306" i="10"/>
  <c r="J62" i="16"/>
  <c r="M62" i="16" s="1"/>
  <c r="J40" i="15"/>
  <c r="I686" i="8"/>
  <c r="I688" i="8" s="1"/>
  <c r="N322" i="10"/>
  <c r="CV10" i="17" s="1"/>
  <c r="CG10" i="17"/>
  <c r="CH10" i="17" s="1"/>
  <c r="G54" i="16"/>
  <c r="N688" i="8"/>
  <c r="BK52" i="4"/>
  <c r="CM52" i="4"/>
  <c r="BE52" i="4" s="1"/>
  <c r="BG52" i="4"/>
  <c r="M62" i="4"/>
  <c r="BC46" i="4"/>
  <c r="CJ57" i="4"/>
  <c r="CH57" i="4"/>
  <c r="T10" i="17"/>
  <c r="N84" i="9"/>
  <c r="CM54" i="4"/>
  <c r="BE54" i="4" s="1"/>
  <c r="BC54" i="4"/>
  <c r="CM56" i="4"/>
  <c r="BE56" i="4" s="1"/>
  <c r="BK56" i="4"/>
  <c r="BG56" i="4"/>
  <c r="BC56" i="4"/>
  <c r="CI47" i="4"/>
  <c r="BM47" i="4" s="1"/>
  <c r="J59" i="16"/>
  <c r="K304" i="10"/>
  <c r="F306" i="10"/>
  <c r="N320" i="10"/>
  <c r="CT10" i="17" s="1"/>
  <c r="BC53" i="4"/>
  <c r="BK57" i="4"/>
  <c r="N66" i="4" s="1"/>
  <c r="X22" i="3"/>
  <c r="A62" i="9"/>
  <c r="A56" i="9"/>
  <c r="A50" i="9"/>
  <c r="A44" i="9"/>
  <c r="A38" i="9"/>
  <c r="A32" i="9"/>
  <c r="A26" i="9"/>
  <c r="A21" i="9"/>
  <c r="A61" i="9"/>
  <c r="A55" i="9"/>
  <c r="A49" i="9"/>
  <c r="A43" i="9"/>
  <c r="A37" i="9"/>
  <c r="A31" i="9"/>
  <c r="A16" i="9"/>
  <c r="A23" i="9"/>
  <c r="A60" i="9"/>
  <c r="A54" i="9"/>
  <c r="A48" i="9"/>
  <c r="A42" i="9"/>
  <c r="A36" i="9"/>
  <c r="A30" i="9"/>
  <c r="A18" i="9"/>
  <c r="A14" i="9"/>
  <c r="A25" i="9"/>
  <c r="A59" i="9"/>
  <c r="A53" i="9"/>
  <c r="A47" i="9"/>
  <c r="A41" i="9"/>
  <c r="A35" i="9"/>
  <c r="A29" i="9"/>
  <c r="A20" i="9"/>
  <c r="A13" i="9"/>
  <c r="A15" i="9"/>
  <c r="A58" i="9"/>
  <c r="A52" i="9"/>
  <c r="A46" i="9"/>
  <c r="A40" i="9"/>
  <c r="A34" i="9"/>
  <c r="A28" i="9"/>
  <c r="A22" i="9"/>
  <c r="A17" i="9"/>
  <c r="A57" i="9"/>
  <c r="A51" i="9"/>
  <c r="A45" i="9"/>
  <c r="A39" i="9"/>
  <c r="A33" i="9"/>
  <c r="A27" i="9"/>
  <c r="A24" i="9"/>
  <c r="A19" i="9"/>
  <c r="AB51" i="3"/>
  <c r="CE57" i="4"/>
  <c r="J323" i="10"/>
  <c r="J324" i="10" s="1"/>
  <c r="J60" i="16"/>
  <c r="M60" i="16" s="1"/>
  <c r="G306" i="10"/>
  <c r="H324" i="10" s="1"/>
  <c r="N86" i="9"/>
  <c r="BK54" i="4"/>
  <c r="CI45" i="4"/>
  <c r="BM45" i="4" s="1"/>
  <c r="CI52" i="4"/>
  <c r="BM52" i="4" s="1"/>
  <c r="BY57" i="4"/>
  <c r="CM57" i="4" s="1"/>
  <c r="BE57" i="4" s="1"/>
  <c r="N64" i="4" s="1"/>
  <c r="G22" i="16" s="1"/>
  <c r="CM14" i="4"/>
  <c r="BE14" i="4" s="1"/>
  <c r="BG14" i="4"/>
  <c r="BC14" i="4"/>
  <c r="BK14" i="4"/>
  <c r="A167" i="10"/>
  <c r="A161" i="10"/>
  <c r="A155" i="10"/>
  <c r="A149" i="10"/>
  <c r="A143" i="10"/>
  <c r="A137" i="10"/>
  <c r="A131" i="10"/>
  <c r="A125" i="10"/>
  <c r="A119" i="10"/>
  <c r="A113" i="10"/>
  <c r="A107" i="10"/>
  <c r="A101" i="10"/>
  <c r="A95" i="10"/>
  <c r="A89" i="10"/>
  <c r="A83" i="10"/>
  <c r="A77" i="10"/>
  <c r="A71" i="10"/>
  <c r="A65" i="10"/>
  <c r="A295" i="10"/>
  <c r="A289" i="10"/>
  <c r="A283" i="10"/>
  <c r="A277" i="10"/>
  <c r="A271" i="10"/>
  <c r="A265" i="10"/>
  <c r="A259" i="10"/>
  <c r="A253" i="10"/>
  <c r="A247" i="10"/>
  <c r="A241" i="10"/>
  <c r="A235" i="10"/>
  <c r="A229" i="10"/>
  <c r="A223" i="10"/>
  <c r="A217" i="10"/>
  <c r="A211" i="10"/>
  <c r="A205" i="10"/>
  <c r="A199" i="10"/>
  <c r="A193" i="10"/>
  <c r="A187" i="10"/>
  <c r="A181" i="10"/>
  <c r="A175" i="10"/>
  <c r="A169" i="10"/>
  <c r="A168" i="10"/>
  <c r="A162" i="10"/>
  <c r="A156" i="10"/>
  <c r="A150" i="10"/>
  <c r="A144" i="10"/>
  <c r="A138" i="10"/>
  <c r="A132" i="10"/>
  <c r="A126" i="10"/>
  <c r="A120" i="10"/>
  <c r="A114" i="10"/>
  <c r="A108" i="10"/>
  <c r="A102" i="10"/>
  <c r="A96" i="10"/>
  <c r="A90" i="10"/>
  <c r="A84" i="10"/>
  <c r="A78" i="10"/>
  <c r="A72" i="10"/>
  <c r="A66" i="10"/>
  <c r="A60" i="10"/>
  <c r="A54" i="10"/>
  <c r="A296" i="10"/>
  <c r="A290" i="10"/>
  <c r="A284" i="10"/>
  <c r="A278" i="10"/>
  <c r="A272" i="10"/>
  <c r="A266" i="10"/>
  <c r="A260" i="10"/>
  <c r="A254" i="10"/>
  <c r="A248" i="10"/>
  <c r="A242" i="10"/>
  <c r="A236" i="10"/>
  <c r="A230" i="10"/>
  <c r="A224" i="10"/>
  <c r="A218" i="10"/>
  <c r="A212" i="10"/>
  <c r="A206" i="10"/>
  <c r="A200" i="10"/>
  <c r="A194" i="10"/>
  <c r="A188" i="10"/>
  <c r="A182" i="10"/>
  <c r="A176" i="10"/>
  <c r="A170" i="10"/>
  <c r="A163" i="10"/>
  <c r="A157" i="10"/>
  <c r="A151" i="10"/>
  <c r="A145" i="10"/>
  <c r="A139" i="10"/>
  <c r="A133" i="10"/>
  <c r="A127" i="10"/>
  <c r="A121" i="10"/>
  <c r="A115" i="10"/>
  <c r="A109" i="10"/>
  <c r="A103" i="10"/>
  <c r="A97" i="10"/>
  <c r="A91" i="10"/>
  <c r="A85" i="10"/>
  <c r="A79" i="10"/>
  <c r="A73" i="10"/>
  <c r="A67" i="10"/>
  <c r="A61" i="10"/>
  <c r="A55" i="10"/>
  <c r="A49" i="10"/>
  <c r="A43" i="10"/>
  <c r="A37" i="10"/>
  <c r="A31" i="10"/>
  <c r="A26" i="10"/>
  <c r="A297" i="10"/>
  <c r="A291" i="10"/>
  <c r="A285" i="10"/>
  <c r="A279" i="10"/>
  <c r="A273" i="10"/>
  <c r="A267" i="10"/>
  <c r="A261" i="10"/>
  <c r="A255" i="10"/>
  <c r="A249" i="10"/>
  <c r="A243" i="10"/>
  <c r="A237" i="10"/>
  <c r="A231" i="10"/>
  <c r="A225" i="10"/>
  <c r="A219" i="10"/>
  <c r="A213" i="10"/>
  <c r="A207" i="10"/>
  <c r="A201" i="10"/>
  <c r="A195" i="10"/>
  <c r="A189" i="10"/>
  <c r="A183" i="10"/>
  <c r="A177" i="10"/>
  <c r="A171" i="10"/>
  <c r="A164" i="10"/>
  <c r="A158" i="10"/>
  <c r="A152" i="10"/>
  <c r="A146" i="10"/>
  <c r="A140" i="10"/>
  <c r="A134" i="10"/>
  <c r="A128" i="10"/>
  <c r="A122" i="10"/>
  <c r="A116" i="10"/>
  <c r="A110" i="10"/>
  <c r="A104" i="10"/>
  <c r="A98" i="10"/>
  <c r="A92" i="10"/>
  <c r="A86" i="10"/>
  <c r="A80" i="10"/>
  <c r="A74" i="10"/>
  <c r="A68" i="10"/>
  <c r="A62" i="10"/>
  <c r="A56" i="10"/>
  <c r="A50" i="10"/>
  <c r="A44" i="10"/>
  <c r="A38" i="10"/>
  <c r="A32" i="10"/>
  <c r="A298" i="10"/>
  <c r="A292" i="10"/>
  <c r="A286" i="10"/>
  <c r="A280" i="10"/>
  <c r="A274" i="10"/>
  <c r="A268" i="10"/>
  <c r="A262" i="10"/>
  <c r="A256" i="10"/>
  <c r="A250" i="10"/>
  <c r="A244" i="10"/>
  <c r="A238" i="10"/>
  <c r="A232" i="10"/>
  <c r="A226" i="10"/>
  <c r="A220" i="10"/>
  <c r="A214" i="10"/>
  <c r="A208" i="10"/>
  <c r="A202" i="10"/>
  <c r="A196" i="10"/>
  <c r="A190" i="10"/>
  <c r="A184" i="10"/>
  <c r="A178" i="10"/>
  <c r="A172" i="10"/>
  <c r="A165" i="10"/>
  <c r="A159" i="10"/>
  <c r="A153" i="10"/>
  <c r="A147" i="10"/>
  <c r="A141" i="10"/>
  <c r="A135" i="10"/>
  <c r="A129" i="10"/>
  <c r="A123" i="10"/>
  <c r="A117" i="10"/>
  <c r="A111" i="10"/>
  <c r="A105" i="10"/>
  <c r="A99" i="10"/>
  <c r="A93" i="10"/>
  <c r="A87" i="10"/>
  <c r="A81" i="10"/>
  <c r="A75" i="10"/>
  <c r="A69" i="10"/>
  <c r="A63" i="10"/>
  <c r="A57" i="10"/>
  <c r="A293" i="10"/>
  <c r="A287" i="10"/>
  <c r="A281" i="10"/>
  <c r="A275" i="10"/>
  <c r="A269" i="10"/>
  <c r="A263" i="10"/>
  <c r="A257" i="10"/>
  <c r="A251" i="10"/>
  <c r="A245" i="10"/>
  <c r="A239" i="10"/>
  <c r="A233" i="10"/>
  <c r="A227" i="10"/>
  <c r="A221" i="10"/>
  <c r="A215" i="10"/>
  <c r="A209" i="10"/>
  <c r="A203" i="10"/>
  <c r="A197" i="10"/>
  <c r="A191" i="10"/>
  <c r="A185" i="10"/>
  <c r="A179" i="10"/>
  <c r="A173" i="10"/>
  <c r="A166" i="10"/>
  <c r="A160" i="10"/>
  <c r="A154" i="10"/>
  <c r="A148" i="10"/>
  <c r="A142" i="10"/>
  <c r="A136" i="10"/>
  <c r="A130" i="10"/>
  <c r="A124" i="10"/>
  <c r="A118" i="10"/>
  <c r="A112" i="10"/>
  <c r="A106" i="10"/>
  <c r="A100" i="10"/>
  <c r="A94" i="10"/>
  <c r="A88" i="10"/>
  <c r="A82" i="10"/>
  <c r="A76" i="10"/>
  <c r="A70" i="10"/>
  <c r="A64" i="10"/>
  <c r="A58" i="10"/>
  <c r="A52" i="10"/>
  <c r="A46" i="10"/>
  <c r="A40" i="10"/>
  <c r="A34" i="10"/>
  <c r="A28" i="10"/>
  <c r="A23" i="10"/>
  <c r="A294" i="10"/>
  <c r="A288" i="10"/>
  <c r="A282" i="10"/>
  <c r="A276" i="10"/>
  <c r="A270" i="10"/>
  <c r="A264" i="10"/>
  <c r="A258" i="10"/>
  <c r="A252" i="10"/>
  <c r="A246" i="10"/>
  <c r="A240" i="10"/>
  <c r="A234" i="10"/>
  <c r="A228" i="10"/>
  <c r="A222" i="10"/>
  <c r="A216" i="10"/>
  <c r="A210" i="10"/>
  <c r="A204" i="10"/>
  <c r="A198" i="10"/>
  <c r="A192" i="10"/>
  <c r="A186" i="10"/>
  <c r="A180" i="10"/>
  <c r="A174" i="10"/>
  <c r="A53" i="10"/>
  <c r="A45" i="10"/>
  <c r="A42" i="10"/>
  <c r="A30" i="10"/>
  <c r="A35" i="10"/>
  <c r="A47" i="10"/>
  <c r="A39" i="10"/>
  <c r="A36" i="10"/>
  <c r="A51" i="10"/>
  <c r="A48" i="10"/>
  <c r="A24" i="10"/>
  <c r="A59" i="10"/>
  <c r="A41" i="10"/>
  <c r="A33" i="10"/>
  <c r="A29" i="10"/>
  <c r="A25" i="10"/>
  <c r="F12" i="16"/>
  <c r="I69" i="2"/>
  <c r="CD57" i="4"/>
  <c r="BI57" i="4" s="1"/>
  <c r="N67" i="4" s="1"/>
  <c r="G23" i="16" s="1"/>
  <c r="J10" i="17"/>
  <c r="I324" i="10"/>
  <c r="CY10" i="17"/>
  <c r="X307" i="10"/>
  <c r="J61" i="16"/>
  <c r="M61" i="16" s="1"/>
  <c r="H306" i="10"/>
  <c r="CL13" i="8"/>
  <c r="F13" i="16"/>
  <c r="J13" i="16" s="1"/>
  <c r="I70" i="2"/>
  <c r="Y6" i="3" l="1"/>
  <c r="AK10" i="17" s="1"/>
  <c r="K70" i="16"/>
  <c r="Z6" i="3"/>
  <c r="G27" i="16"/>
  <c r="G28" i="16"/>
  <c r="AM55" i="5"/>
  <c r="V55" i="5" s="1"/>
  <c r="V12" i="5"/>
  <c r="AH29" i="15"/>
  <c r="K29" i="15" s="1"/>
  <c r="K22" i="15"/>
  <c r="CM10" i="17"/>
  <c r="L324" i="10"/>
  <c r="K306" i="10"/>
  <c r="AR29" i="15"/>
  <c r="F29" i="15" s="1"/>
  <c r="H18" i="15" s="1"/>
  <c r="AP29" i="15"/>
  <c r="D29" i="15" s="1"/>
  <c r="H16" i="15" s="1"/>
  <c r="AQ29" i="15"/>
  <c r="E29" i="15" s="1"/>
  <c r="H17" i="15" s="1"/>
  <c r="BC57" i="4"/>
  <c r="N63" i="4" s="1"/>
  <c r="G21" i="16" s="1"/>
  <c r="J64" i="16"/>
  <c r="M59" i="16"/>
  <c r="M64" i="16" s="1"/>
  <c r="AX10" i="17"/>
  <c r="G36" i="16"/>
  <c r="EY10" i="17"/>
  <c r="U86" i="9"/>
  <c r="V86" i="9" s="1"/>
  <c r="G35" i="16"/>
  <c r="AV10" i="17"/>
  <c r="CN10" i="17"/>
  <c r="M324" i="10"/>
  <c r="BG57" i="4"/>
  <c r="N65" i="4" s="1"/>
  <c r="G26" i="16" s="1"/>
  <c r="G324" i="10"/>
  <c r="AN10" i="17"/>
  <c r="Z10" i="17"/>
  <c r="F15" i="16"/>
  <c r="J15" i="16" s="1"/>
  <c r="J12" i="16"/>
  <c r="D80" i="16" s="1"/>
  <c r="E80" i="16" s="1"/>
  <c r="K80" i="16" s="1"/>
  <c r="AQ10" i="17" s="1"/>
  <c r="CI57" i="4"/>
  <c r="BM57" i="4" s="1"/>
  <c r="N68" i="4" s="1"/>
  <c r="G24" i="16" s="1"/>
  <c r="BM14" i="4"/>
  <c r="AA6" i="3" l="1"/>
  <c r="AZ10" i="17"/>
  <c r="G37" i="16"/>
  <c r="M10" i="19"/>
  <c r="AA17" i="15"/>
  <c r="N10" i="19"/>
  <c r="AA18" i="15"/>
  <c r="L70" i="16"/>
  <c r="R7" i="3"/>
  <c r="AL10" i="17" s="1"/>
  <c r="L10" i="19"/>
  <c r="AA16" i="15"/>
  <c r="CO10" i="17"/>
  <c r="CX10" i="17" s="1"/>
  <c r="X306" i="10"/>
  <c r="X308" i="10" s="1"/>
  <c r="K333" i="10"/>
  <c r="P332" i="10"/>
  <c r="N324" i="10"/>
  <c r="X317" i="10"/>
  <c r="CZ10" i="17" s="1"/>
  <c r="H15" i="15" l="1"/>
  <c r="AA15" i="15"/>
  <c r="H14" i="15" s="1"/>
  <c r="P333" i="10"/>
  <c r="K334" i="10"/>
  <c r="L334" i="10" l="1"/>
  <c r="L330" i="10"/>
  <c r="L332" i="10"/>
  <c r="L331" i="10"/>
  <c r="EA10" i="17"/>
  <c r="F10" i="19"/>
  <c r="L333" i="10"/>
  <c r="R333" i="10"/>
  <c r="R330" i="10"/>
  <c r="R331" i="10"/>
  <c r="R332" i="10"/>
  <c r="H10" i="19"/>
  <c r="AA40" i="15"/>
  <c r="H40" i="15" s="1"/>
  <c r="H29" i="15"/>
  <c r="EC10" i="17" l="1"/>
  <c r="E10" i="19"/>
  <c r="B9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asquicci</author>
    <author>Ana Maria Squicciarini</author>
  </authors>
  <commentList>
    <comment ref="O13" authorId="0" shapeId="0" xr:uid="{00000000-0006-0000-0100-000001000000}">
      <text>
        <r>
          <rPr>
            <sz val="11"/>
            <color theme="1"/>
            <rFont val="Calibri"/>
            <family val="2"/>
            <scheme val="minor"/>
          </rPr>
          <t>ngresar opción, según lo siguiente:
• EDUCACION MUNICIPAL
• SALUD MUNICIPAL
• DESARROLLO COMUNITARIO MUNICIPAL
• SERVICIO DE SALUD
• UNIVERSIDAD
• PRIVADO
• GOBERNACIÓN
•SERVICIO LOCAL DE EDUCACIÓN
• OTRO</t>
        </r>
      </text>
    </comment>
    <comment ref="B18" authorId="0" shapeId="0" xr:uid="{00000000-0006-0000-0100-000002000000}">
      <text>
        <r>
          <rPr>
            <sz val="11"/>
            <color theme="1"/>
            <rFont val="Calibri"/>
            <family val="2"/>
            <scheme val="minor"/>
          </rPr>
          <t xml:space="preserve">LLENAR INFORMACIÓN SÓLO PARA NIVELES (cursos) INCORPORADOS SEGÚN AÑO O ETAPA  DE EJECUCIÓN DEL HPV EN CADA ESCUELA.
SI SE REFLEJA INCONSISTENCIAS DE LA INFORMACIÓN ENTREGADA, SALDRÁ RESALTADA LA CELDA EN AMARILLO, PARA QUE SEA CORREGIDA ANTES DE SU ENVÍO. 
Las inconsistencias pueden relacionarse a que se informan coberturas de cohortes de niños , (POR AÑO DE INGRESO DE LA ESCUELA AL HPV ) , </t>
        </r>
      </text>
    </comment>
    <comment ref="E19" authorId="1" shapeId="0" xr:uid="{00000000-0006-0000-0100-000003000000}">
      <text>
        <r>
          <rPr>
            <sz val="11"/>
            <color theme="1"/>
            <rFont val="Calibri"/>
            <family val="2"/>
            <scheme val="minor"/>
          </rPr>
          <t xml:space="preserve">Usar los siguientes códigos para Dependencia Administrativa
1=Corporación Municipal
2=Municipal DAEM
3=Particular Subvencionado
4=Servicio Local de Educación Pública (SLEP)
5=Otro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asquicci</author>
    <author>Paola Makarena Sanchez Campos</author>
  </authors>
  <commentList>
    <comment ref="F11" authorId="0" shapeId="0" xr:uid="{00000000-0006-0000-0200-000001000000}">
      <text>
        <r>
          <rPr>
            <sz val="11"/>
            <color theme="1"/>
            <rFont val="Calibri"/>
            <family val="2"/>
            <scheme val="minor"/>
          </rPr>
          <t>INDICAR EL AÑO Y MES DE INGRESO DE CADA PROFESIONAL DEL EED AL HPV.  SI AÚN NO HA SIDO INCORPORADO DEJAR EN BLANCO</t>
        </r>
      </text>
    </comment>
    <comment ref="S11" authorId="1" shapeId="0" xr:uid="{00000000-0006-0000-0200-000002000000}">
      <text>
        <r>
          <rPr>
            <sz val="11"/>
            <color theme="1"/>
            <rFont val="Calibri"/>
            <family val="2"/>
            <scheme val="minor"/>
          </rPr>
          <t>Fila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Rubén Pino</author>
  </authors>
  <commentList>
    <comment ref="AO12" authorId="0" shapeId="0" xr:uid="{00000000-0006-0000-0300-000001000000}">
      <text>
        <r>
          <rPr>
            <sz val="11"/>
            <color theme="1"/>
            <rFont val="Calibri"/>
            <family val="2"/>
            <scheme val="minor"/>
          </rPr>
          <t xml:space="preserve">Si corresponde: año 1 de proyecto o escuelas nuevas.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Rubén Pino</author>
  </authors>
  <commentList>
    <comment ref="E63" authorId="0" shapeId="0" xr:uid="{00000000-0006-0000-0400-000001000000}">
      <text>
        <r>
          <rPr>
            <sz val="11"/>
            <color theme="1"/>
            <rFont val="Calibri"/>
            <family val="2"/>
            <scheme val="minor"/>
          </rPr>
          <t>Si corresponde</t>
        </r>
      </text>
    </comment>
    <comment ref="F63" authorId="0" shapeId="0" xr:uid="{00000000-0006-0000-0400-000002000000}">
      <text>
        <r>
          <rPr>
            <sz val="11"/>
            <color theme="1"/>
            <rFont val="Calibri"/>
            <family val="2"/>
            <scheme val="minor"/>
          </rPr>
          <t>Si corresponde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asquicci</author>
  </authors>
  <commentList>
    <comment ref="C9" authorId="0" shapeId="0" xr:uid="{00000000-0006-0000-0800-000001000000}">
      <text>
        <r>
          <rPr>
            <sz val="11"/>
            <color theme="1"/>
            <rFont val="Calibri"/>
            <family val="2"/>
            <scheme val="minor"/>
          </rPr>
          <t>GRUPO - TALLER : se entiende como los niños incorporados en un grupo que funcionará como un taller.</t>
        </r>
      </text>
    </comment>
    <comment ref="E10" authorId="0" shapeId="0" xr:uid="{00000000-0006-0000-0800-000002000000}">
      <text>
        <r>
          <rPr>
            <sz val="11"/>
            <color theme="1"/>
            <rFont val="Calibri"/>
            <family val="2"/>
            <scheme val="minor"/>
          </rPr>
          <t>Ingresar  nº de varones ASISTENTES a talleres del total de participantes en el grupo.
(NO PUEDE SER MAYOR AL VALOR DE TOTAL NIÑOS Y NIÑAS PARTICIPANTES)</t>
        </r>
      </text>
    </comment>
    <comment ref="F10" authorId="0" shapeId="0" xr:uid="{00000000-0006-0000-0800-000003000000}">
      <text>
        <r>
          <rPr>
            <sz val="11"/>
            <color theme="1"/>
            <rFont val="Calibri"/>
            <family val="2"/>
            <scheme val="minor"/>
          </rPr>
          <t>indidar Nº DE NIÑOS DETECTADOS ESTE AÑO (nuevos 2º7EB) que son parte del grupo-taller, si corresponde.Si no, poner "0"</t>
        </r>
      </text>
    </comment>
    <comment ref="H10" authorId="0" shapeId="0" xr:uid="{00000000-0006-0000-0800-000004000000}">
      <text>
        <r>
          <rPr>
            <sz val="11"/>
            <color theme="1"/>
            <rFont val="Calibri"/>
            <family val="2"/>
            <scheme val="minor"/>
          </rPr>
          <t>nº de sesiones realizadas para ese grupo taller. Puede ser un taller en desarrollo y presentar un nº de sesiones parciales, o no haber sido completado.</t>
        </r>
      </text>
    </comment>
    <comment ref="I10" authorId="0" shapeId="0" xr:uid="{00000000-0006-0000-0800-000005000000}">
      <text>
        <r>
          <rPr>
            <sz val="11"/>
            <color theme="1"/>
            <rFont val="Calibri"/>
            <family val="2"/>
            <scheme val="minor"/>
          </rPr>
          <t xml:space="preserve">ingresar duración sesión taller en minutos de duración.
Ej.: duración de 2 hrs.= 120 min
</t>
        </r>
      </text>
    </comment>
    <comment ref="J10" authorId="0" shapeId="0" xr:uid="{00000000-0006-0000-0800-000006000000}">
      <text>
        <r>
          <rPr>
            <sz val="11"/>
            <color theme="1"/>
            <rFont val="Calibri"/>
            <family val="2"/>
            <scheme val="minor"/>
          </rPr>
          <t xml:space="preserve">ngresar opción:
* ESCUELA
* CENTROS DE SALUD
* OTROS
</t>
        </r>
      </text>
    </comment>
    <comment ref="L10" authorId="0" shapeId="0" xr:uid="{00000000-0006-0000-0800-000007000000}">
      <text>
        <r>
          <rPr>
            <sz val="11"/>
            <color theme="1"/>
            <rFont val="Calibri"/>
            <family val="2"/>
            <scheme val="minor"/>
          </rPr>
          <t xml:space="preserve">ingresar opción:
 • PSICÓLOGO
 • PSICOPEDAGOGO
 • A. SOCIAL
 • OTRO
</t>
        </r>
      </text>
    </comment>
    <comment ref="O10" authorId="0" shapeId="0" xr:uid="{00000000-0006-0000-0800-000008000000}">
      <text>
        <r>
          <rPr>
            <sz val="11"/>
            <color theme="1"/>
            <rFont val="Calibri"/>
            <family val="2"/>
            <scheme val="minor"/>
          </rPr>
          <t>Tendencia de avance de los talleres preventivos, según percepción del monitor responsable del grupo. Para llenar información, usar las siguientes categorías: 1=Mejora     2=Se mantiene     3=empeora     4=errática
5=Sin información (S/I)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rpino</author>
    <author>Paola Makarena Sanchez Campos</author>
  </authors>
  <commentList>
    <comment ref="Q14" authorId="0" shapeId="0" xr:uid="{00000000-0006-0000-0900-000001000000}">
      <text>
        <r>
          <rPr>
            <sz val="11"/>
            <color theme="1"/>
            <rFont val="Calibri"/>
            <family val="2"/>
            <scheme val="minor"/>
          </rPr>
          <t>Derivación a apoyos sector educación como PIE, SEP, CONVIVENCIA ESCOLAR, DUPLAS PSICOSOCIALES, OTROS</t>
        </r>
      </text>
    </comment>
    <comment ref="R14" authorId="0" shapeId="0" xr:uid="{00000000-0006-0000-0900-000002000000}">
      <text>
        <r>
          <rPr>
            <sz val="11"/>
            <color theme="1"/>
            <rFont val="Calibri"/>
            <family val="2"/>
            <scheme val="minor"/>
          </rPr>
          <t>Derivación  OPD, TRIBUNALES DE JUSTICIA, POLICIAS, RED, MEJOR NIÑEZ</t>
        </r>
      </text>
    </comment>
    <comment ref="V14" authorId="1" shapeId="0" xr:uid="{00000000-0006-0000-0900-000003000000}">
      <text>
        <r>
          <rPr>
            <sz val="11"/>
            <color theme="1"/>
            <rFont val="Calibri"/>
            <family val="2"/>
            <scheme val="minor"/>
          </rPr>
          <t xml:space="preserve">FECHA QUE SE REALIZO LA DERIVACION A LA INSTITUCIÓN. 
</t>
        </r>
      </text>
    </comment>
    <comment ref="G15" authorId="0" shapeId="0" xr:uid="{00000000-0006-0000-0900-000004000000}">
      <text>
        <r>
          <rPr>
            <sz val="11"/>
            <color theme="1"/>
            <rFont val="Calibri"/>
            <family val="2"/>
            <scheme val="minor"/>
          </rPr>
          <t>5= 5º EB
6= 6º EB
7= 7º EB
8= 8º EB
9= otro</t>
        </r>
      </text>
    </comment>
    <comment ref="H15" authorId="0" shapeId="0" xr:uid="{00000000-0006-0000-0900-000005000000}">
      <text>
        <r>
          <rPr>
            <sz val="11"/>
            <color theme="1"/>
            <rFont val="Calibri"/>
            <family val="2"/>
            <scheme val="minor"/>
          </rPr>
          <t>1=MUJER
2=HOMBRE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Rubén Pino</author>
  </authors>
  <commentList>
    <comment ref="E60" authorId="0" shapeId="0" xr:uid="{00000000-0006-0000-1100-000001000000}">
      <text>
        <r>
          <rPr>
            <sz val="11"/>
            <color theme="1"/>
            <rFont val="Calibri"/>
            <family val="2"/>
            <scheme val="minor"/>
          </rPr>
          <t>Si corresponde</t>
        </r>
      </text>
    </comment>
    <comment ref="F60" authorId="0" shapeId="0" xr:uid="{00000000-0006-0000-1100-000002000000}">
      <text>
        <r>
          <rPr>
            <sz val="11"/>
            <color theme="1"/>
            <rFont val="Calibri"/>
            <family val="2"/>
            <scheme val="minor"/>
          </rPr>
          <t>Si corresponde</t>
        </r>
      </text>
    </comment>
  </commentList>
</comments>
</file>

<file path=xl/sharedStrings.xml><?xml version="1.0" encoding="utf-8"?>
<sst xmlns="http://schemas.openxmlformats.org/spreadsheetml/2006/main" count="4713" uniqueCount="1873">
  <si>
    <t>JUNAEB</t>
  </si>
  <si>
    <t>HPV II</t>
  </si>
  <si>
    <t>Equipo Evaluador: Universidad de Valparaíso</t>
  </si>
  <si>
    <t>Formato válido para proceso 2025</t>
  </si>
  <si>
    <t>20251101UVHPV02FIN</t>
  </si>
  <si>
    <t>EDUCACION MUNICIPAL</t>
  </si>
  <si>
    <t>X</t>
  </si>
  <si>
    <t>SALUD MUNICIPAL</t>
  </si>
  <si>
    <t>x</t>
  </si>
  <si>
    <t>Hojas</t>
  </si>
  <si>
    <t>Celdas</t>
  </si>
  <si>
    <t>Valor</t>
  </si>
  <si>
    <t>DESARROLLO COMUNITARIO MUNICIPAL</t>
  </si>
  <si>
    <t>F0 PORTADA</t>
  </si>
  <si>
    <t>C27:E47</t>
  </si>
  <si>
    <t>SERVICIO DE SALUD</t>
  </si>
  <si>
    <t>F1 COBERTURA ESTABLECIMIENTOS</t>
  </si>
  <si>
    <t>C10,C13,S10,S11,P13,N4,B20:J62,L20:O62,Q20:R62,U20:W62,L66,D90,B99</t>
  </si>
  <si>
    <t>UNIVERSIDAD</t>
  </si>
  <si>
    <t>F2 PERFIL EQUIPO EJECUTOR</t>
  </si>
  <si>
    <t>C14:K51,M14:O51,R14:T51,C56,C59,C63</t>
  </si>
  <si>
    <t>PRIVADO</t>
  </si>
  <si>
    <t>F3 UNIDAD PROMOCIÓN</t>
  </si>
  <si>
    <t>C14:AO56,A74,A80</t>
  </si>
  <si>
    <t>GOBERNACIÓN</t>
  </si>
  <si>
    <t>F3.1 MONITOREO CONVIVENCIA</t>
  </si>
  <si>
    <t>D12:P54,W12:W54,A57,A60,D67:D73,O68:O79,B77,A83</t>
  </si>
  <si>
    <t>SERVICIO LOCAL DE EDUCACIÓN</t>
  </si>
  <si>
    <t>F4 UNIDAD DETECCIÓN</t>
  </si>
  <si>
    <t>D14:D18,D34:D38,D50:D54,H14:H18,H34:H38,H50:H54,B21,B26,B40,B42,B56,B58,B62</t>
  </si>
  <si>
    <t>F5 ESTUDIANTES PREVENCIÓN</t>
  </si>
  <si>
    <t>A7:BI671,A676</t>
  </si>
  <si>
    <t>F5.1 COBERTURA PREVENCIÓN</t>
  </si>
  <si>
    <t>BG14:CC678,CM14:CM678,D713,D723</t>
  </si>
  <si>
    <t>F5.2 PREVENCIÓN TALLERES</t>
  </si>
  <si>
    <t>D13:R62,U13:W42,F74,D87,L88,C90,C93</t>
  </si>
  <si>
    <t>F6 UNIDAD DERIVACIÓN</t>
  </si>
  <si>
    <t>C16:AA298,D310,W309,D326,C339</t>
  </si>
  <si>
    <t>F7 RED</t>
  </si>
  <si>
    <t>E9:F12,K9:K15,A14,A19,A24</t>
  </si>
  <si>
    <t>F12 RESUMEN</t>
  </si>
  <si>
    <t>F10 EVALUACIÓN FORMAL JUNAEB</t>
  </si>
  <si>
    <t>G11:I19,G35:I36,G39:I39,G41:I43,G45:I46,G48:I48,F2,F50,H50,H52,A54,A58,A60,A63,C63,F63,A66,K10:M54,B6</t>
  </si>
  <si>
    <t>F11 EVALUACIÓN TÉCNICA</t>
  </si>
  <si>
    <t>D22:F28,F2,H34,H35,H37,H38,H39,A46,A48,A64,A66,A77,A79,A90,C90,F90,A93,A95,C99,H99,A101,E101,A103,C103,F103,A106,C56:C60,C69:C73,C82:C86,N15:P18,N21:P28,N31:P40,B6</t>
  </si>
  <si>
    <t>F8 AUTOEV INS-IMPL</t>
  </si>
  <si>
    <t>F13:AV27,F29:AV34,A37</t>
  </si>
  <si>
    <t>F9 AUTOEV SOPORTE</t>
  </si>
  <si>
    <t>E13:E88,A90</t>
  </si>
  <si>
    <t>COMUNA</t>
  </si>
  <si>
    <t>REGION</t>
  </si>
  <si>
    <t>año inicio</t>
  </si>
  <si>
    <t>meses ejecución</t>
  </si>
  <si>
    <t>ejecutor</t>
  </si>
  <si>
    <t>SECTOR</t>
  </si>
  <si>
    <t>ESCUELAS PROGR</t>
  </si>
  <si>
    <t>MATRIC PROGR</t>
  </si>
  <si>
    <t>PROFES PROGR</t>
  </si>
  <si>
    <t>OBS</t>
  </si>
  <si>
    <t>BI OCTUBRE</t>
  </si>
  <si>
    <t>RESUMEN REGIÓN</t>
  </si>
  <si>
    <t>ALGARROBO</t>
  </si>
  <si>
    <t>RESUMEN EVALUACIÓN</t>
  </si>
  <si>
    <t>ALHUÉ</t>
  </si>
  <si>
    <t>Hoja1</t>
  </si>
  <si>
    <t>ALTO BIOBIO</t>
  </si>
  <si>
    <t>F1.2 Monitoreo</t>
  </si>
  <si>
    <t>ALTO DEL CARMEN</t>
  </si>
  <si>
    <t>ALTO HOSPICIO</t>
  </si>
  <si>
    <t>ILUSTRE MUNICIPALIDAD DE ALTO HOSPICIO</t>
  </si>
  <si>
    <t>ANCUD</t>
  </si>
  <si>
    <t>ANDACOLLO</t>
  </si>
  <si>
    <t>ANGOL</t>
  </si>
  <si>
    <t>ILUSTRE MUNICIPALIDAD DE  ANGOL</t>
  </si>
  <si>
    <t>ANTÁRTICA</t>
  </si>
  <si>
    <t>ANTOFAGASTA</t>
  </si>
  <si>
    <t>CORPORACIÓN MUNICIPAL DE DESARROLLO SOCIAL DE ANTOFAGASTA</t>
  </si>
  <si>
    <t>ANTUCO</t>
  </si>
  <si>
    <t>ARAUCO</t>
  </si>
  <si>
    <t>ILUSTRE MUNICIPALIDAD DE ARAUCO</t>
  </si>
  <si>
    <t>ARICA 2</t>
  </si>
  <si>
    <t>UNIVERSIDAD DE TARAPACA PSI</t>
  </si>
  <si>
    <t>ARICA</t>
  </si>
  <si>
    <t>UNIVERSIDAD DE TARAPACÁ TS</t>
  </si>
  <si>
    <t>AYSÉN</t>
  </si>
  <si>
    <t>ILUSTRE MUNICIPALIDAD AYSÉN</t>
  </si>
  <si>
    <t>BUIN</t>
  </si>
  <si>
    <t>Corporación de Desarrollo Social de Buin</t>
  </si>
  <si>
    <t>BULNES</t>
  </si>
  <si>
    <t>CABILDO</t>
  </si>
  <si>
    <t>ILUSTRE MUNICIPALIDAD DE CABILDO</t>
  </si>
  <si>
    <t>CABO DE HORNOS</t>
  </si>
  <si>
    <t>CABRERO</t>
  </si>
  <si>
    <t>CALAMA</t>
  </si>
  <si>
    <t>CORPORACIÓN MUNICIPAL DE DESARROLLO SOCIAL DE CALAMA</t>
  </si>
  <si>
    <t>CALBUCO</t>
  </si>
  <si>
    <t>CALDERA</t>
  </si>
  <si>
    <t>LA CALERA</t>
  </si>
  <si>
    <t>ILUSTRE MUNICIPALIDAD DE LA CALERA</t>
  </si>
  <si>
    <t>CALERA DE TANGO</t>
  </si>
  <si>
    <t>CALLE LARGA</t>
  </si>
  <si>
    <t>ILUSTRE MUNICIPALIDAD DE CALLE LARGA</t>
  </si>
  <si>
    <t>CAMARONES</t>
  </si>
  <si>
    <t>CAMIÑA</t>
  </si>
  <si>
    <t>CANELA</t>
  </si>
  <si>
    <t>CAÑETE</t>
  </si>
  <si>
    <t>CARAHUE</t>
  </si>
  <si>
    <t xml:space="preserve">ILUSTRE MUNICIPALIDAD DE CARAHUE </t>
  </si>
  <si>
    <t>CARTAGENA</t>
  </si>
  <si>
    <t>CASABLANCA</t>
  </si>
  <si>
    <t>CASTRO</t>
  </si>
  <si>
    <t>CATEMU</t>
  </si>
  <si>
    <t>CAUQUENES</t>
  </si>
  <si>
    <t xml:space="preserve">ILUSTRE MUNICIPALIDAD DE CAUQUENES </t>
  </si>
  <si>
    <t>CERRILLOS</t>
  </si>
  <si>
    <t>CERRO NAVIA</t>
  </si>
  <si>
    <t>UNIVERSIDAD ACADEMIA DE HUMANISMO CRISTIANO</t>
  </si>
  <si>
    <t>CHAITÉN</t>
  </si>
  <si>
    <t>CHANCO</t>
  </si>
  <si>
    <t>CHAÑARAL</t>
  </si>
  <si>
    <t>Servicio Local De Educación Atacama</t>
  </si>
  <si>
    <t>CHÉPICA</t>
  </si>
  <si>
    <t>CHIGUAYANTE</t>
  </si>
  <si>
    <t xml:space="preserve">SLEP ANDALIÉN SUR </t>
  </si>
  <si>
    <t>CHILE CHICO</t>
  </si>
  <si>
    <t>CHILLÁN</t>
  </si>
  <si>
    <t>ILUSTRE MUNICIPALIDAD DE CHILLÁN</t>
  </si>
  <si>
    <t>CHILLÁN VIEJO</t>
  </si>
  <si>
    <t>ILUSTRE MUNICIPALIDAD DE CHILLAN VIEJO</t>
  </si>
  <si>
    <t>CHIMBARONGO</t>
  </si>
  <si>
    <t>CHOLCHOL</t>
  </si>
  <si>
    <t>CHONCHI</t>
  </si>
  <si>
    <t>CISNES</t>
  </si>
  <si>
    <t>COBQUECURA</t>
  </si>
  <si>
    <t>COCHAMÓ</t>
  </si>
  <si>
    <t>COCHRANE</t>
  </si>
  <si>
    <t>ILUSTRE MUNICIPALIDAD DE COCHRANE</t>
  </si>
  <si>
    <t>CODEGUA</t>
  </si>
  <si>
    <t>COELEMU</t>
  </si>
  <si>
    <t>COIHUECO</t>
  </si>
  <si>
    <t>ILUSTRE MUNICIPALIDAD DE COIHUECO</t>
  </si>
  <si>
    <t>COINCO</t>
  </si>
  <si>
    <t>COLBÚN</t>
  </si>
  <si>
    <t>ILUSTRE MUNICIPALIDAD DE COLBÚN</t>
  </si>
  <si>
    <t>COLCHANE</t>
  </si>
  <si>
    <t>COLINA</t>
  </si>
  <si>
    <t>CORPORACIÓN MUNICIPAL DE DESARROLLO SOCIAL DE COLINA</t>
  </si>
  <si>
    <t>COLLIPULLI</t>
  </si>
  <si>
    <t>COLTAUCO</t>
  </si>
  <si>
    <t>COMBARBALÁ</t>
  </si>
  <si>
    <t>CONCEPCIÓN</t>
  </si>
  <si>
    <t>SERV LOCAL DE EDUCACIÓN ANDALIEN</t>
  </si>
  <si>
    <t>CONCHALÍ</t>
  </si>
  <si>
    <t>CORPORACIÓN MUNICIPAL DE CONCHALÍ DE EDUCACIÓN SALUD Y ATENCIÓN DE MENORES</t>
  </si>
  <si>
    <t>CONCON</t>
  </si>
  <si>
    <t>CONSTITUCIÓN</t>
  </si>
  <si>
    <t>CONTULMO</t>
  </si>
  <si>
    <t>COPIAPÓ</t>
  </si>
  <si>
    <t>COQUIMBO</t>
  </si>
  <si>
    <t>ILUSTRE MUNICIPALIDAD DE COQUIMBO</t>
  </si>
  <si>
    <t>CORONEL</t>
  </si>
  <si>
    <t>ILUSTRE MUNICIPALIDAD DE CORONEL</t>
  </si>
  <si>
    <t>CORRAL</t>
  </si>
  <si>
    <t>COYHAIQUE</t>
  </si>
  <si>
    <t>ILUSTRE MUNICIPALIDAD DE COYHAIQUE</t>
  </si>
  <si>
    <t>CUNCO</t>
  </si>
  <si>
    <t>CURACAUTÍN</t>
  </si>
  <si>
    <t>CURACAVÍ</t>
  </si>
  <si>
    <t>CURACO DE VELEZ</t>
  </si>
  <si>
    <t>CURANILAHUE</t>
  </si>
  <si>
    <t>CURARREHUE</t>
  </si>
  <si>
    <t>CUREPTO</t>
  </si>
  <si>
    <t>CURICÓ</t>
  </si>
  <si>
    <t>ILUSTRE MUNICIPALIDAD DE CURICÓ</t>
  </si>
  <si>
    <t>DALCAHUE</t>
  </si>
  <si>
    <t>DIEGO DE ALMAGRO</t>
  </si>
  <si>
    <t>DOÑIHUE</t>
  </si>
  <si>
    <t>EL BOSQUE</t>
  </si>
  <si>
    <t>EL CARMEN</t>
  </si>
  <si>
    <t>EL MONTE</t>
  </si>
  <si>
    <t>Ilustre Municipalidad de El Monte</t>
  </si>
  <si>
    <t>EL QUISCO</t>
  </si>
  <si>
    <t>EL TABO</t>
  </si>
  <si>
    <t>EMPEDRADO</t>
  </si>
  <si>
    <t>ERCILLA</t>
  </si>
  <si>
    <t>ESTACIÓN CENTRAL</t>
  </si>
  <si>
    <t>FLORIDA</t>
  </si>
  <si>
    <t>FREIRE</t>
  </si>
  <si>
    <t xml:space="preserve">ILUSTRE MUNICIPALIDAD DE FREIRE </t>
  </si>
  <si>
    <t>FREIRINA</t>
  </si>
  <si>
    <t>FRESIA</t>
  </si>
  <si>
    <t>FRUTILLAR</t>
  </si>
  <si>
    <t>FUTALEUFÚ</t>
  </si>
  <si>
    <t>FUTRONO</t>
  </si>
  <si>
    <t>GALVARINO</t>
  </si>
  <si>
    <t>GENERAL LAGOS</t>
  </si>
  <si>
    <t>GORBEA</t>
  </si>
  <si>
    <t>MUNICIPALIDAD DE GORBEA</t>
  </si>
  <si>
    <t>GRANEROS</t>
  </si>
  <si>
    <t>ILUSTRE MUNICIPALIDAD DE GRANEROS</t>
  </si>
  <si>
    <t>GUAITECAS</t>
  </si>
  <si>
    <t>HIJUELAS</t>
  </si>
  <si>
    <t>ILUSTRE MUNICIPALIDAD DE HIJUELAS</t>
  </si>
  <si>
    <t>HUALAIHUE</t>
  </si>
  <si>
    <t>HUALAÑÉ</t>
  </si>
  <si>
    <t>HUALPÉN</t>
  </si>
  <si>
    <t>ILUSTRE MUNICIPALIDAD DIRECCIÓN DE ADMINISTRACIÓN Y EDUCACIÓN DE HUALPÉN</t>
  </si>
  <si>
    <t>HUALQUI</t>
  </si>
  <si>
    <t>HUARA</t>
  </si>
  <si>
    <t>HUASCO</t>
  </si>
  <si>
    <t>HUECHURABA</t>
  </si>
  <si>
    <t>MUNICIPALIDAD DE HUECHURABA</t>
  </si>
  <si>
    <t>ILLAPEL</t>
  </si>
  <si>
    <t>INDEPENDENCIA</t>
  </si>
  <si>
    <t>IQUIQUE</t>
  </si>
  <si>
    <t>ISLA DE MAIPO</t>
  </si>
  <si>
    <t>CORPORACIÓN DE EDUCACIÓN Y SALUD DE ISLA DE MAIPO</t>
  </si>
  <si>
    <t>ISLA DE PASCUA</t>
  </si>
  <si>
    <t>JUAN FERNÁNDEZ</t>
  </si>
  <si>
    <t>LA CISTERNA</t>
  </si>
  <si>
    <t>LA CRUZ</t>
  </si>
  <si>
    <t>LA ESTRELLA</t>
  </si>
  <si>
    <t>LA FLORIDA</t>
  </si>
  <si>
    <t>ILUSTRE MUNICIPALIDAD DE LA FLORIDA</t>
  </si>
  <si>
    <t>LA FLORIDA 2</t>
  </si>
  <si>
    <t>CORPORACION DE EDUCACIÓN. SALUD. CULTURA Y RECREACIÓN DE LA FLORIDA</t>
  </si>
  <si>
    <t>OTRO</t>
  </si>
  <si>
    <t>LA GRANJA</t>
  </si>
  <si>
    <t>LA HIGUERA</t>
  </si>
  <si>
    <t>LA LIGUA</t>
  </si>
  <si>
    <t>ILUSTRE MUNICIPALIDAD DE LA LIGUA</t>
  </si>
  <si>
    <t>LA PINTANA</t>
  </si>
  <si>
    <t>ILUSTRE MUNICIPALIDAD DE LA PINTANA</t>
  </si>
  <si>
    <t>LA REINA</t>
  </si>
  <si>
    <t>LA SERENA</t>
  </si>
  <si>
    <t xml:space="preserve">CORPORACIÓN MUNICIPAL GABRIEL GONZALEZ VIDELA </t>
  </si>
  <si>
    <t>LA UNIÓN</t>
  </si>
  <si>
    <t>ILUSTRE MUNICIPALIDAD DE LA UNIÓN</t>
  </si>
  <si>
    <t>LAGO  VERDE</t>
  </si>
  <si>
    <t>LAGO RANCO</t>
  </si>
  <si>
    <t>LAGUNA BLANCA</t>
  </si>
  <si>
    <t>LAJA</t>
  </si>
  <si>
    <t>ILUSTRE MUNICIPALIDAD DE LAJA</t>
  </si>
  <si>
    <t>LAMPA</t>
  </si>
  <si>
    <t>CORPORACIÓN MUNICIPAL PARA EL DESARROLLO SOCIAL Y EDUCACIONAL DE LAMPA</t>
  </si>
  <si>
    <t>LANCO</t>
  </si>
  <si>
    <t>LAS CABRAS</t>
  </si>
  <si>
    <t>LAS CONDES</t>
  </si>
  <si>
    <t>LAUTARO</t>
  </si>
  <si>
    <t>ILUSTRE MUNICIPALIDAD DE LAUTARO</t>
  </si>
  <si>
    <t>LEBU</t>
  </si>
  <si>
    <t>LICANTÉN</t>
  </si>
  <si>
    <t>ILUSTRE MUNICIPALIDAD DE LICANTÉN</t>
  </si>
  <si>
    <t>LIMACHE</t>
  </si>
  <si>
    <t>ILUSTRE MUNICIPALIDAD DE LIMACHE</t>
  </si>
  <si>
    <t>LINARES</t>
  </si>
  <si>
    <t>LITUECHE</t>
  </si>
  <si>
    <t>LLAILLAY</t>
  </si>
  <si>
    <t>LLANQUIHUE</t>
  </si>
  <si>
    <t>LO BARNECHEA</t>
  </si>
  <si>
    <t>LO ESPEJO</t>
  </si>
  <si>
    <t>ILUSTRE MUNICIPALIDAD DE LO ESPEJO</t>
  </si>
  <si>
    <t>LO PRADO</t>
  </si>
  <si>
    <t>LOLOL</t>
  </si>
  <si>
    <t>ILUSTRE MUNICIPALIDAD DE LOLOL</t>
  </si>
  <si>
    <t>LONCOCHE</t>
  </si>
  <si>
    <t>LONGAVÍ</t>
  </si>
  <si>
    <t xml:space="preserve">ILUSTRE MUNICIPALIDAD DE LONGAVI-DEPTO. EDUCACION </t>
  </si>
  <si>
    <t>LONQUIMAY</t>
  </si>
  <si>
    <t>LOS ALAMOS</t>
  </si>
  <si>
    <t>LOS ANDES</t>
  </si>
  <si>
    <t>LOS ÁNGELES</t>
  </si>
  <si>
    <t>ILUSTRE MUNICIPALIDAD DE LOS ÁNGELES</t>
  </si>
  <si>
    <t>LOS LAGOS</t>
  </si>
  <si>
    <t>LOS MUERMOS</t>
  </si>
  <si>
    <t>LOS SAUCES</t>
  </si>
  <si>
    <t>LOS VILOS</t>
  </si>
  <si>
    <t>LOTA</t>
  </si>
  <si>
    <t>ILUSTRE MUNICIPALIDAD DE LOTA</t>
  </si>
  <si>
    <t>LUMACO</t>
  </si>
  <si>
    <t>MACHALI</t>
  </si>
  <si>
    <t>MACUL</t>
  </si>
  <si>
    <t>CORPORACIÓN MUNICIPAL DE DESARROLLO SOCIAL DE MACUL</t>
  </si>
  <si>
    <t>MÁFIL</t>
  </si>
  <si>
    <t>MAIPÚ</t>
  </si>
  <si>
    <t>MALLOA</t>
  </si>
  <si>
    <t>ILUSTRE MUNICIPALIDAD DE MALLOA</t>
  </si>
  <si>
    <t>MARCHIGUE</t>
  </si>
  <si>
    <t>MARÍA ELENA</t>
  </si>
  <si>
    <t>MARÍA PINTO</t>
  </si>
  <si>
    <t>MARIQUINA</t>
  </si>
  <si>
    <t>MAULE</t>
  </si>
  <si>
    <t>MAULLÍN</t>
  </si>
  <si>
    <t>MEJILLONES</t>
  </si>
  <si>
    <t>MELIPEUCO</t>
  </si>
  <si>
    <t>MELIPILLA</t>
  </si>
  <si>
    <t>CORPORACIÓN MUNICIPAL PARA LA EDUACIÓN Y SALUD MELIPILLA</t>
  </si>
  <si>
    <t>MOLINA</t>
  </si>
  <si>
    <t>ILUSTRE MUNICIPALIDAD DE MOLINA</t>
  </si>
  <si>
    <t>MONTE PATRIA</t>
  </si>
  <si>
    <t>MOSTAZAL</t>
  </si>
  <si>
    <t>MUNICIPALIDAD DE MOSTAZAL</t>
  </si>
  <si>
    <t>MULCHÉN</t>
  </si>
  <si>
    <t>ILUSTRE MUNICIPALIDAD DE MULCHÉN</t>
  </si>
  <si>
    <t>NACIMIENTO</t>
  </si>
  <si>
    <t>NANCAGUA</t>
  </si>
  <si>
    <t>NATALES</t>
  </si>
  <si>
    <t>GOBERNACION PROVINCIAL DE ULTIMA ESPERANZA</t>
  </si>
  <si>
    <t>NAVIDAD</t>
  </si>
  <si>
    <t>NEGRETE</t>
  </si>
  <si>
    <t>NINHUE</t>
  </si>
  <si>
    <t>NOGALES</t>
  </si>
  <si>
    <t>NUEVA IMPERIAL</t>
  </si>
  <si>
    <t>ILUSTRE MUNICIPALIDAD DE NUEVA IMPERIAL</t>
  </si>
  <si>
    <t>ÑIQUÉN</t>
  </si>
  <si>
    <t>ÑUÑOA</t>
  </si>
  <si>
    <t>CORPORACIÓN MUNICIPAL DE DESARROLLO SOCIAL DE ÑUÑOA</t>
  </si>
  <si>
    <t>O´HIGGINS</t>
  </si>
  <si>
    <t>OLIVAR</t>
  </si>
  <si>
    <t>OLLAGUE</t>
  </si>
  <si>
    <t>OLMUÉ</t>
  </si>
  <si>
    <t>ILUSTRE MUNICIPALIDAD DE OLMUÉ</t>
  </si>
  <si>
    <t>OSORNO</t>
  </si>
  <si>
    <t>ILUSTRE MUNICIPALIDAD DE OSORNO</t>
  </si>
  <si>
    <t>OVALLE</t>
  </si>
  <si>
    <t>ILUSTRE MUNICIPALIDAD DE OVALLE</t>
  </si>
  <si>
    <t>PADRE HURTADO</t>
  </si>
  <si>
    <t>PADRE LAS CASAS</t>
  </si>
  <si>
    <t>ILUSTRE MUNICIPALIDAD DE  PADRE LAS CASAS</t>
  </si>
  <si>
    <t>PAIGUANO</t>
  </si>
  <si>
    <t>PAILLACO</t>
  </si>
  <si>
    <t>PAINE</t>
  </si>
  <si>
    <t>PALENA</t>
  </si>
  <si>
    <t>PALMILLA</t>
  </si>
  <si>
    <t>PANGUIPULLI</t>
  </si>
  <si>
    <t>PANQUEHUE</t>
  </si>
  <si>
    <t>PAPUDO</t>
  </si>
  <si>
    <t>PAREDONES</t>
  </si>
  <si>
    <t>PARRAL</t>
  </si>
  <si>
    <t>ILUSTRE MUNICIPALIDAD DE PARRAL</t>
  </si>
  <si>
    <t>PEDRO AGUIRRE CERDA</t>
  </si>
  <si>
    <t>ILUSTRE MUNICIPALIDAD DE PEDRO AGUIRRE CERDA</t>
  </si>
  <si>
    <t>PELARCO</t>
  </si>
  <si>
    <t>PELLUHUE</t>
  </si>
  <si>
    <t>PEMUCO</t>
  </si>
  <si>
    <t>ILUSTRE MUNICIPALIDAD DE PEMUCO</t>
  </si>
  <si>
    <t>PENCAHUE</t>
  </si>
  <si>
    <t>PENCO</t>
  </si>
  <si>
    <t>PEÑAFLOR</t>
  </si>
  <si>
    <t>ILUSTRE MUNICIPALIDAD DE PEÑAFLOR</t>
  </si>
  <si>
    <t>PEÑALOLÉN</t>
  </si>
  <si>
    <t>CORPORACIÓN MUNICIPAL DE PEÑALOLEN</t>
  </si>
  <si>
    <t>PERALILLO</t>
  </si>
  <si>
    <t>PERQUENCO</t>
  </si>
  <si>
    <t>PETORCA</t>
  </si>
  <si>
    <t>PEUMO</t>
  </si>
  <si>
    <t>PICA</t>
  </si>
  <si>
    <t>PICHIDEGUA</t>
  </si>
  <si>
    <t>MUNICIPALIDAD DE PICHIDEGUA</t>
  </si>
  <si>
    <t>PICHILEMU</t>
  </si>
  <si>
    <t>PINTO</t>
  </si>
  <si>
    <t>PIRQUE</t>
  </si>
  <si>
    <t>PITRUFQUÉN</t>
  </si>
  <si>
    <t>ILUSTRE MUNICIPALIDAD DE  PITRUFQUÉN</t>
  </si>
  <si>
    <t>PLACILLA</t>
  </si>
  <si>
    <t>PORTEZUELO</t>
  </si>
  <si>
    <t>PORVENIR</t>
  </si>
  <si>
    <t>I.MUNICIPALIDAD DE PORVENIR</t>
  </si>
  <si>
    <t>POZO ALMONTE</t>
  </si>
  <si>
    <t>DELEGACIÓN PRESIDENCIAL PROVINCIAL DEL TAMARUGAL</t>
  </si>
  <si>
    <t>PRIMAVERA</t>
  </si>
  <si>
    <t>PROVIDENCIA</t>
  </si>
  <si>
    <t>CORPORACIÓN DE DESARROLLO SOCIAL DE PROVIDENCIA CDS</t>
  </si>
  <si>
    <t>PUCHUNCAVÍ</t>
  </si>
  <si>
    <t>ILUSTRE MUNICIPALIDAD DE PUCHUNCAVÍ</t>
  </si>
  <si>
    <t>PUCÓN</t>
  </si>
  <si>
    <t>ILUSTRE MUNICIPALIDAD DE PUCÓN</t>
  </si>
  <si>
    <t>PUDAHUEL</t>
  </si>
  <si>
    <t>CORPORACIÓN PARA EL DESARROLLO DE LA SALUD MENTAL FAMILIAR</t>
  </si>
  <si>
    <t>PUENTE ALTO</t>
  </si>
  <si>
    <t>CORPORACIÓN MUNICIPAL DE EDUCACIÓN. SALUD Y ATENCIÓN DE MENORES DE PUENTE ALTO</t>
  </si>
  <si>
    <t>PUENTE ALTO 2</t>
  </si>
  <si>
    <t>ILUSTRE MUNICIPALIDAD DE PUENTE ALTO 2</t>
  </si>
  <si>
    <t>PUERTO MONTT</t>
  </si>
  <si>
    <t>ILUSTRE MUNICIPALIDAD DE PUERTO MONTT</t>
  </si>
  <si>
    <t>PUERTO OCTAY</t>
  </si>
  <si>
    <t>PUERTO VARAS</t>
  </si>
  <si>
    <t>PUMANQUE</t>
  </si>
  <si>
    <t>PUNITAQUI</t>
  </si>
  <si>
    <t>PUNTA ARENAS</t>
  </si>
  <si>
    <t>CORPORACIÓN MUNICIPAL DE PUNTA ARENAS PARA LA EDUCACIÓN. SALUD Y ATENCIÓN AL MENOR</t>
  </si>
  <si>
    <t>PUQUELDÓN</t>
  </si>
  <si>
    <t>PURÉN</t>
  </si>
  <si>
    <t>PURRANQUE</t>
  </si>
  <si>
    <t>ILUSTRE MUNICIPALIDAD DE PURRANQUE</t>
  </si>
  <si>
    <t>PUTAENDO</t>
  </si>
  <si>
    <t>ILUSTRE MUNICIPALIDAD DE PUTAENDO</t>
  </si>
  <si>
    <t>PUTRE</t>
  </si>
  <si>
    <t>PUYEHUE</t>
  </si>
  <si>
    <t>QUEILÉN</t>
  </si>
  <si>
    <t>QUELLÓN</t>
  </si>
  <si>
    <t>QUEMCHI</t>
  </si>
  <si>
    <t>QUILACO</t>
  </si>
  <si>
    <t>QUILICURA</t>
  </si>
  <si>
    <t>ILUSTRE MUNICIPALIDAD DE QUILICURA</t>
  </si>
  <si>
    <t>QUILLECO</t>
  </si>
  <si>
    <t>QUILLÓN</t>
  </si>
  <si>
    <t>ILUSTRE MUNICIPALIDAD DE QUILLÓN</t>
  </si>
  <si>
    <t>QUILLOTA</t>
  </si>
  <si>
    <t>ILUSTRE MUNICIPALIDAD DE QUILLOTA</t>
  </si>
  <si>
    <t>QUILPUÉ</t>
  </si>
  <si>
    <t>CORPORACIÓN MUNICIPAL DE SALUD. EDUCACIÓN CULTURA Y ATENCIÓN AL MENOR DE QUILPUÉ</t>
  </si>
  <si>
    <t>QUINCHAO</t>
  </si>
  <si>
    <t>QUINTA DE TILCOCO</t>
  </si>
  <si>
    <t>ILUSTRE MUNICIPALIDAD DE QUINTA DE TILCOCO</t>
  </si>
  <si>
    <t>QUINTA NORMAL</t>
  </si>
  <si>
    <t>ILUSTRE MUNICIPALIDAD DE QUINTA NORMAL</t>
  </si>
  <si>
    <t>QUINTERO</t>
  </si>
  <si>
    <t>ILUSTRE MUNICIPALIDAD DE QUINTERO</t>
  </si>
  <si>
    <t>QUIRIHUE</t>
  </si>
  <si>
    <t>RANCAGUA</t>
  </si>
  <si>
    <t>CORPORACION MUNICIPAL SERVICIOS  PUBLICOS TRASPASADOS</t>
  </si>
  <si>
    <t>RÁNQUIL</t>
  </si>
  <si>
    <t>RAUCO</t>
  </si>
  <si>
    <t>RECOLETA</t>
  </si>
  <si>
    <t>ILUSTRE MUNICIPALIDAD DE RECOLETA</t>
  </si>
  <si>
    <t>RENAICO</t>
  </si>
  <si>
    <t>RENCA</t>
  </si>
  <si>
    <t>RENGO</t>
  </si>
  <si>
    <t>ILUSTRE MUNICIPALIDAD DE RENGO</t>
  </si>
  <si>
    <t>REQUINOA</t>
  </si>
  <si>
    <t>RETIRO</t>
  </si>
  <si>
    <t>ILUSTRE MUNICIPALIDAD DE RETIRO</t>
  </si>
  <si>
    <t>RINCONADA</t>
  </si>
  <si>
    <t>RÍO BUENO</t>
  </si>
  <si>
    <t>ILUSTRE MUNICIPALIDAD DE RÍO BUENO</t>
  </si>
  <si>
    <t>RÍO CLARO</t>
  </si>
  <si>
    <t>RÍO HURTADO</t>
  </si>
  <si>
    <t>RÍO IBÁÑEZ</t>
  </si>
  <si>
    <t>RÍO NEGRO</t>
  </si>
  <si>
    <t>RÍO VERDE</t>
  </si>
  <si>
    <t>ROMERAL</t>
  </si>
  <si>
    <t>SAAVEDRA</t>
  </si>
  <si>
    <t>MUNICIPALIDAD DE SAAVEDRA</t>
  </si>
  <si>
    <t>SAGRADA FAMILIA</t>
  </si>
  <si>
    <t xml:space="preserve">ILUSTRE MUNICIPALIDAD DE SAGRADA FAMILIA </t>
  </si>
  <si>
    <t>SALAMANCA</t>
  </si>
  <si>
    <t>SAN ANTONIO</t>
  </si>
  <si>
    <t>ILUSTRE MUNICIPALIDAD DE SAN ANTONIO</t>
  </si>
  <si>
    <t>SAN BERNARDO</t>
  </si>
  <si>
    <t>SAN CARLOS</t>
  </si>
  <si>
    <t>ILUSTRE MUNICIPALIDAD DE SAN CARLOS</t>
  </si>
  <si>
    <t>SAN CLEMENTE</t>
  </si>
  <si>
    <t>ILUSTRE MUNICIPALIDAD DE SAN CLEMENTE</t>
  </si>
  <si>
    <t>SAN ESTEBAN</t>
  </si>
  <si>
    <t>SAN FABIÁN</t>
  </si>
  <si>
    <t>SAN FELIPE</t>
  </si>
  <si>
    <t>ILUSTRE MUNICIPALIDAD DE SAN FELIPE</t>
  </si>
  <si>
    <t>SAN FERNANDO</t>
  </si>
  <si>
    <t>Servicio Local de Educación Pública de Colchagua</t>
  </si>
  <si>
    <t>SAN GREGORIO</t>
  </si>
  <si>
    <t>SAN IGNACIO</t>
  </si>
  <si>
    <t>SAN JAVIER</t>
  </si>
  <si>
    <t>SAN JOAQUÍN</t>
  </si>
  <si>
    <t>Corporación municipal de desarrollo sociald de San Joaquín</t>
  </si>
  <si>
    <t>SAN JOSÉ DE MAIPO</t>
  </si>
  <si>
    <t>SAN JUAN DE LA COSTA</t>
  </si>
  <si>
    <t>SAN MIGUEL</t>
  </si>
  <si>
    <t>SAN NICOLÁS</t>
  </si>
  <si>
    <t>ILUSTRE MUNICIPALIDAD DE SAN NICOLÁS</t>
  </si>
  <si>
    <t>SAN PABLO</t>
  </si>
  <si>
    <t>SAN PEDRO</t>
  </si>
  <si>
    <t>ILUSTRE MUNICIPALIDAD DE SAN PEDRO</t>
  </si>
  <si>
    <t>SAN PEDRO DE ATACAMA</t>
  </si>
  <si>
    <t>SAN PEDRO DE LA PAZ</t>
  </si>
  <si>
    <t>ILUSTRE MUNICIPALIDAD DE SAN PEDRO DE LA PAZ</t>
  </si>
  <si>
    <t>SAN RAFAEL</t>
  </si>
  <si>
    <t>SAN RAMÓN</t>
  </si>
  <si>
    <t>ILUSTRE MUNICIPALIDAD DE SAN RAMÓN</t>
  </si>
  <si>
    <t>SAN ROSENDO</t>
  </si>
  <si>
    <t>SAN VICENTE</t>
  </si>
  <si>
    <t>CORPORACIÓN DE DESARROLLO DE SAN VICENTE DE TAGUA TAGUA</t>
  </si>
  <si>
    <t>SANTA BÁRBARA</t>
  </si>
  <si>
    <t>SANTA CRUZ</t>
  </si>
  <si>
    <t>MUNICIPALIDAD DE SANTA CRUZ</t>
  </si>
  <si>
    <t>SANTA JUANA</t>
  </si>
  <si>
    <t>SANTA MARÍA</t>
  </si>
  <si>
    <t>SANTIAGO</t>
  </si>
  <si>
    <t>SANTO DOMINGO</t>
  </si>
  <si>
    <t>SIERRA GORDA</t>
  </si>
  <si>
    <t>TALAGANTE</t>
  </si>
  <si>
    <t>CORPORACIÓN MUNICIPAL DE EDUCACIÓN. SALUD Y ATENCIÓN DE MENORES. TALAGANTE</t>
  </si>
  <si>
    <t>TALCA</t>
  </si>
  <si>
    <t>ILUSTRE MUNICIPALIDAD DE TALCA</t>
  </si>
  <si>
    <t>TALCAHUANO</t>
  </si>
  <si>
    <t>MUNICIPALIDAD DE TALCAHUANO</t>
  </si>
  <si>
    <t>TALTAL</t>
  </si>
  <si>
    <t>TEMUCO</t>
  </si>
  <si>
    <t>TEMUCO 2</t>
  </si>
  <si>
    <t>UNIVERSIDAD DE LA FRONTERA</t>
  </si>
  <si>
    <t>TENO</t>
  </si>
  <si>
    <t>TEODORO SCHMIDT</t>
  </si>
  <si>
    <t>TIERRA AMARILLA</t>
  </si>
  <si>
    <t>TILTIL</t>
  </si>
  <si>
    <t>TIMAUKEL</t>
  </si>
  <si>
    <t>TIRÚA</t>
  </si>
  <si>
    <t>TOCOPILLA</t>
  </si>
  <si>
    <t>ILUSTRE MUNICIPALIDAD DE TOCOPILLA</t>
  </si>
  <si>
    <t>TOLTÉN</t>
  </si>
  <si>
    <t>TOMÉ</t>
  </si>
  <si>
    <t>TORRES DEL PAINE</t>
  </si>
  <si>
    <t>TORTEL</t>
  </si>
  <si>
    <t>TRAIGUÉN</t>
  </si>
  <si>
    <t>ILUSTRE MUNICIPALIDAD DE TRAIGUÉN</t>
  </si>
  <si>
    <t>TREGUACO</t>
  </si>
  <si>
    <t>TUCAPEL</t>
  </si>
  <si>
    <t>VALDIVIA</t>
  </si>
  <si>
    <t>ILUSTRE MUNICIPALIDAD DE VALDIVIA</t>
  </si>
  <si>
    <t>VALLENAR</t>
  </si>
  <si>
    <t>VALPARAÍSO</t>
  </si>
  <si>
    <t>SERVICIO LOCAL DE EDUCACIÓN PÚBLICA DE VALPARAÍSO</t>
  </si>
  <si>
    <t>VICHUQUÉN</t>
  </si>
  <si>
    <t>VICTORIA</t>
  </si>
  <si>
    <t>ILUSTRE MUNICIPALIDAD DE VICTORIA</t>
  </si>
  <si>
    <t>VICUÑA</t>
  </si>
  <si>
    <t>VILCÚN</t>
  </si>
  <si>
    <t>ILUSTRE MUNICIPALIDAD DE VILCÚN</t>
  </si>
  <si>
    <t>VILLA ALEGRE</t>
  </si>
  <si>
    <t>VILLA ALEMANA</t>
  </si>
  <si>
    <t>VILLARRICA</t>
  </si>
  <si>
    <t>ILUSTRE MUNICIPALIDAD DE VILLARRICA</t>
  </si>
  <si>
    <t>VIÑA DEL MAR</t>
  </si>
  <si>
    <t>VITACURA</t>
  </si>
  <si>
    <t>YERBAS BUENAS</t>
  </si>
  <si>
    <t>ILUSTRE MUNICIPALIDAD DE YERBAS BUENAS</t>
  </si>
  <si>
    <t>YUMBEL</t>
  </si>
  <si>
    <t>YUNGAY</t>
  </si>
  <si>
    <t>ZAPALLAR</t>
  </si>
  <si>
    <t>FICHA 1: COBERTURA POR ESTABLECIMIENTOS</t>
  </si>
  <si>
    <t>(INGRESO INFORMACIÓN SÓLO EN CELDAS DESTACADAS DE COLOR CELESTE)</t>
  </si>
  <si>
    <t xml:space="preserve">TIPO DE INFORME </t>
  </si>
  <si>
    <t>Avance</t>
  </si>
  <si>
    <t>Fecha información</t>
  </si>
  <si>
    <t>(marque con una X)</t>
  </si>
  <si>
    <t>Final</t>
  </si>
  <si>
    <t>Identificación de Ejecutor</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</si>
  <si>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</si>
  <si>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</si>
  <si>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</si>
  <si>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 xml:space="preserve">COMUNA: </t>
  </si>
  <si>
    <t>AÑO:</t>
  </si>
  <si>
    <t>REG.</t>
  </si>
  <si>
    <t>AÑO INICIO PROYECTO</t>
  </si>
  <si>
    <t>EJECUTOR:</t>
  </si>
  <si>
    <t>SECTOR:</t>
  </si>
  <si>
    <t>Coberturas del programa</t>
  </si>
  <si>
    <t>INSTRUCCIONES INSERTAS EN COMENTARIO EN ESTA CELDA</t>
  </si>
  <si>
    <t>1 Corporación Municipal
2 Municipal DAEM
3 Particular Subvencionado
5 Administración Delegada (C. P. 3166)
6 Servicio Local de Educación(SLE)</t>
  </si>
  <si>
    <t>Nº DE PROFESORES POR NIVEL</t>
  </si>
  <si>
    <t>MATRÍCULAS POR NIVEL</t>
  </si>
  <si>
    <t>otros actores</t>
  </si>
  <si>
    <t>ASISTENTES DE LA EDUCACIÓN
(*) detalle</t>
  </si>
  <si>
    <t>P Y AP. (80%)</t>
  </si>
  <si>
    <t>RBD</t>
  </si>
  <si>
    <t>DV</t>
  </si>
  <si>
    <t>NOMBRE ESCUELA</t>
  </si>
  <si>
    <t>AÑO INGRESO AL PROGRAMA HPV-II</t>
  </si>
  <si>
    <t>5ºEB</t>
  </si>
  <si>
    <t>6ºEB</t>
  </si>
  <si>
    <t>7ºEB</t>
  </si>
  <si>
    <t>8ºEB</t>
  </si>
  <si>
    <t>total PROFES</t>
  </si>
  <si>
    <t>total ESTUDIANTES</t>
  </si>
  <si>
    <t>Profesional</t>
  </si>
  <si>
    <t>técnico</t>
  </si>
  <si>
    <t>Servicios auxiliares</t>
  </si>
  <si>
    <t>total</t>
  </si>
  <si>
    <t>TIPO EJECUTOR</t>
  </si>
  <si>
    <t>MUNICIPALIDAD</t>
  </si>
  <si>
    <t>ILUSTRE MUNICIPALIDAD DE ANGOL</t>
  </si>
  <si>
    <t>CORPORACIÓN MUNICIPAL</t>
  </si>
  <si>
    <t>UNIVERSIDAD DE TARAPACA - PSICOLOGÍA</t>
  </si>
  <si>
    <t>UNIVERSIDAD ESTATAL</t>
  </si>
  <si>
    <t>SERVICIO LOCAL DE EDUCACIÓN PÚBLICA DE AYSÉN</t>
  </si>
  <si>
    <t>SLEP</t>
  </si>
  <si>
    <t>SERVICIO LOCAL DE EDUCACIÓN PÚBLICA LICANCABUR</t>
  </si>
  <si>
    <t>UNIVERSDIDAD PRIVADA</t>
  </si>
  <si>
    <t>SERVICIO LOCAL DE EDUCACIÓN PUBLICA ATACAMA</t>
  </si>
  <si>
    <t>SERVICIO LOCAL DE EDUCACIÓN PÚBLICA ANDALIEN SUR</t>
  </si>
  <si>
    <t>TOTAL</t>
  </si>
  <si>
    <t>CUADRO RESUMEN:</t>
  </si>
  <si>
    <t>REPORTE COBERTURAS PROGR. VS. INFORMADAS
(Informar cambios por aumento de coberturas, baja de escuelas, nuevas escuelas, etc. Realizadas durante el año 2024)</t>
  </si>
  <si>
    <t xml:space="preserve">COBERTURA DE ESCUELAS Y Nº POBLACIÓN PARTICIPANTES HPV </t>
  </si>
  <si>
    <t>CURSO  .</t>
  </si>
  <si>
    <t>TOT.</t>
  </si>
  <si>
    <t xml:space="preserve">Matrícula </t>
  </si>
  <si>
    <t>Nº Profesores</t>
  </si>
  <si>
    <t>Nº Padres y Apoderados (80% )</t>
  </si>
  <si>
    <t>para detecc 8°</t>
  </si>
  <si>
    <t>escuelas</t>
  </si>
  <si>
    <t>profes</t>
  </si>
  <si>
    <t>estud.</t>
  </si>
  <si>
    <t xml:space="preserve">COBERTURA PROGRAMADA VS. INFORMADA PARTICIPANTES HPV </t>
  </si>
  <si>
    <t>ESCUELAS</t>
  </si>
  <si>
    <t>PROG.</t>
  </si>
  <si>
    <t>AV/FIN</t>
  </si>
  <si>
    <t>%</t>
  </si>
  <si>
    <t>MATRIC</t>
  </si>
  <si>
    <t>PROFES</t>
  </si>
  <si>
    <t>OTROS ACTORES</t>
  </si>
  <si>
    <t>ESCUELAS SG. DEPENDENCIA ADM.</t>
  </si>
  <si>
    <t>CORP. MUNICIPAL</t>
  </si>
  <si>
    <t>Directivos</t>
  </si>
  <si>
    <t>TOT</t>
  </si>
  <si>
    <t>MUNICIPAL</t>
  </si>
  <si>
    <t>Asistentes de la educación</t>
  </si>
  <si>
    <t>PARTIC. SUBV.</t>
  </si>
  <si>
    <t>ADMINISTRACIÓN DELEGADA</t>
  </si>
  <si>
    <t>SLE</t>
  </si>
  <si>
    <t>OBSERVACIONES Y COMENTARIOS SOBRE COBERTURAS</t>
  </si>
  <si>
    <t>SERVICIO LOCAL DE EDUCACIÓN PÚBLICA ANDALIÉN COSTA</t>
  </si>
  <si>
    <t>Para llenado JUNAEB</t>
  </si>
  <si>
    <t xml:space="preserve">OBSERVACIONES  - SUGERENCIAS JUNAEB </t>
  </si>
  <si>
    <t>ILUSTRE MUNICIPALIDAD DE FREIRE</t>
  </si>
  <si>
    <t>ILUSTRE MUNICIPALIDAD DE FRUTILLAR</t>
  </si>
  <si>
    <t>ILUSTRE MUNICIPALIDAD DE GORBEA</t>
  </si>
  <si>
    <t>ILUSTRE MUNICIPALIDAD DE HUALPÉN</t>
  </si>
  <si>
    <t>ILUSTRE MUNICIPALIDAD DE HUECHURABA</t>
  </si>
  <si>
    <t>ILUSTRE MUNICIPALIDAD DE ISLA DE MAIPO</t>
  </si>
  <si>
    <t>ILUSTRE MUNICIPALIDAD DE MOSTAZAL</t>
  </si>
  <si>
    <t>NATALES Y TORRES DEL PAINE</t>
  </si>
  <si>
    <t>DELEGACIÓN PRESIDENCIAL PROVINCIAL DE ÚLTIMA ESPERANZA</t>
  </si>
  <si>
    <t>GOBIERNO PROVINCIAL</t>
  </si>
  <si>
    <t>ILUSTRE MUNICIPALIDAD DE PICHIDEGUA</t>
  </si>
  <si>
    <t>PORVENIR, PRIMAVERA Y TIMAUKEL</t>
  </si>
  <si>
    <t>ILUSTRE MUNICIPALIDAD PUCHUNCAVÍ</t>
  </si>
  <si>
    <t>CENTRO DE FORMACION TECNICA ESTATAL MAGALLANES</t>
  </si>
  <si>
    <t>CENTRO FORMACION TECNICA ESTATAL</t>
  </si>
  <si>
    <t xml:space="preserve">ILUSTRE MUNICIPALIDAD DE QUILLÓN </t>
  </si>
  <si>
    <t>ILUSTRE MUNICIPALIDAD DE QUILPUE</t>
  </si>
  <si>
    <t>ILUSTRE MUNICIPALIDAD DE SAAVEDRA</t>
  </si>
  <si>
    <t>ILUSTRE MUNICIPALIDAD DE SAN JOAQUÍN</t>
  </si>
  <si>
    <t xml:space="preserve">ILUSTRE MUNICIPALIDAD DE SAN NICOLÁS </t>
  </si>
  <si>
    <t>ILUSTRE MUNICIPALIDAD DE SANTA CRUZ</t>
  </si>
  <si>
    <t>ILUSTRE MUNICIPALIDAD DE TALAGANTE</t>
  </si>
  <si>
    <t>ILUSTRE MUNICIPALIDAD DE TALCAHUANO</t>
  </si>
  <si>
    <t>Ilustre Municipaliodad de Vilcún</t>
  </si>
  <si>
    <t>FICHA 2: PERFIL EQUIPO EJECUTOR</t>
  </si>
  <si>
    <t>AVANCE</t>
  </si>
  <si>
    <t>fecha inicio proy.</t>
  </si>
  <si>
    <t>FINAL</t>
  </si>
  <si>
    <t>fecha informe</t>
  </si>
  <si>
    <t>MESES proyecto</t>
  </si>
  <si>
    <t>COMUNA:</t>
  </si>
  <si>
    <t>Reg.:</t>
  </si>
  <si>
    <t>AÑO</t>
  </si>
  <si>
    <t>MES - AÑO ESTIMADO INICIO PROYECTO</t>
  </si>
  <si>
    <t>TOTAL HRS  EED</t>
  </si>
  <si>
    <t>HRS  &gt; 2 años o inicio proy</t>
  </si>
  <si>
    <t>HRS  &lt; o = 2 años (o inicio proyecto)</t>
  </si>
  <si>
    <t>% HRS &gt; 2 años (o inicio proyecto)</t>
  </si>
  <si>
    <t>ENERO</t>
  </si>
  <si>
    <t>PARA CÁLCULO DE HRS. EED CON ANTIGÜEDAD SEGÚN AÑO INICIO PROYECTO</t>
  </si>
  <si>
    <t xml:space="preserve">TOTAL  HRS. SEMANA DE APORTE LOCAL EQUIPO ESTABLE DIRECTO </t>
  </si>
  <si>
    <t>FEBRERO</t>
  </si>
  <si>
    <t>hrs EED antigüedad</t>
  </si>
  <si>
    <t>Nº MESE PROY ANTIGUOS</t>
  </si>
  <si>
    <t>Nº MESE PROY NUEVOS</t>
  </si>
  <si>
    <t>si requiere registrar más cargos que las filas definidas, despliegue filas ocultas (fila 31 a 51)</t>
  </si>
  <si>
    <t>se exige mínimo 10 hrs semanales</t>
  </si>
  <si>
    <t>MARZO</t>
  </si>
  <si>
    <t>ABRIL</t>
  </si>
  <si>
    <t>fecha ingreso</t>
  </si>
  <si>
    <t>NOMBRE DE LA PERSONA QUE OCUPA EL CARGO</t>
  </si>
  <si>
    <t>FUNCIÓN O CARGO EN EL HPV</t>
  </si>
  <si>
    <t>PROFESIÓN U OFICIO</t>
  </si>
  <si>
    <t>INGRESO AL HPV</t>
  </si>
  <si>
    <t>TIPO DE FUNCIÓN EN HPV (MARCAR "X")</t>
  </si>
  <si>
    <t>Nº HRS. (SEMANALES) DEDICADAS AL PROYECTO.</t>
  </si>
  <si>
    <t>Nº meses anuales que trabajará para el HPV</t>
  </si>
  <si>
    <t>MONTO TOTAL ANUAL ($)</t>
  </si>
  <si>
    <t>IDENTIFICACIÓN FUENTE LOCAL</t>
  </si>
  <si>
    <t>SITUACIÓN CONTRACTUAL  DEL PROFESIONAL</t>
  </si>
  <si>
    <t>OBSERVACIONES</t>
  </si>
  <si>
    <t>MAYO</t>
  </si>
  <si>
    <t>JUNIO</t>
  </si>
  <si>
    <t>sit eed honorario</t>
  </si>
  <si>
    <t>MES INGRESO</t>
  </si>
  <si>
    <t>AÑO  INGRESO</t>
  </si>
  <si>
    <t xml:space="preserve">EQUIPO ESTABLE DIRECTO (*1)  </t>
  </si>
  <si>
    <t>OTROS APOYOS</t>
  </si>
  <si>
    <t>HORAS APORTE JUNAEB</t>
  </si>
  <si>
    <t>HORAS APORTE LO CAL</t>
  </si>
  <si>
    <t>TOTAL HRS.</t>
  </si>
  <si>
    <t>$ APORTE JUNAEB ANUAL</t>
  </si>
  <si>
    <t>$ APORTE LOCAL ANUAL</t>
  </si>
  <si>
    <t>$TOTAL  ANUAL</t>
  </si>
  <si>
    <t>$REMUNERACIÓN MENSUAL PROMEDIADA</t>
  </si>
  <si>
    <t>JULIO</t>
  </si>
  <si>
    <t>EED</t>
  </si>
  <si>
    <t>Honorarios</t>
  </si>
  <si>
    <t>EDD+Honorarios</t>
  </si>
  <si>
    <t>Psicólogo/a</t>
  </si>
  <si>
    <t>AGOSTO</t>
  </si>
  <si>
    <t>Trabajador/a Socia</t>
  </si>
  <si>
    <t>SEPTIEMBRE</t>
  </si>
  <si>
    <t>Indicaciones para el llenado de FICHA 6: CUADRO PERFIL EQUIPO EJECUTOR.</t>
  </si>
  <si>
    <t>Profesor/a</t>
  </si>
  <si>
    <t>OCTUBRE</t>
  </si>
  <si>
    <t>Si un profesional tiene dos contratos en el año, uno por un mes y otro por 11 meses, con distinta remuneración, se deberá informar:</t>
  </si>
  <si>
    <t>Psicopedagogo/a</t>
  </si>
  <si>
    <t>NOVIEMBRE</t>
  </si>
  <si>
    <t>El número de meses de contrato.</t>
  </si>
  <si>
    <t>Otro profesional Educación</t>
  </si>
  <si>
    <t>DICIEMBRE</t>
  </si>
  <si>
    <t>El monto de aporte Junaeb anual (o del tiempo que dure el contrato durante el año).</t>
  </si>
  <si>
    <t>Otro profesional Ciencias Sociales</t>
  </si>
  <si>
    <t>El monto de aporte local anual (o del tiempo que dure el contrato durante el año).</t>
  </si>
  <si>
    <t>Otro</t>
  </si>
  <si>
    <t>CONTRATA</t>
  </si>
  <si>
    <t>La planilla calculará automáticamente el monto total del periodo y la remuneración mensual (promedio).</t>
  </si>
  <si>
    <t>HONORARIOS</t>
  </si>
  <si>
    <t>CONTRATO PLAZO FIJO</t>
  </si>
  <si>
    <t>En el caso de licencias médicas, puesto que son recursos que continúan su flujo de gasto, informar en la planilla, pero SIN MARCAR si es EED u Otro apoyo, y en OBSERVACIONES indicar que es un o una profesional con licencia médica.</t>
  </si>
  <si>
    <t>CONTRATO INDEFINIDO</t>
  </si>
  <si>
    <t>Lo que se busca es:</t>
  </si>
  <si>
    <t>No contar con profesionales duplicados o triplicados en la ficha.</t>
  </si>
  <si>
    <t>Identificar al equipo actualmente vigente. Si hay profesionales que ya no son parte del equipo, y se requieren cuadrar los gastos anuales en RRHH, proceder de manera similar a los casos con licencia médica: dejar SIN MARCAR si es EED u otro apoyo, y en OBSERVACIONES indicar que el o la profesional ya no es parte del equipo.</t>
  </si>
  <si>
    <t>De este modo no se alterarán los siguientes cálculos de indicadores: % horas iguales o superiores a 2 años de antigüedad; número de profesionales a honorarios; índice de RRHH.</t>
  </si>
  <si>
    <t>TOTALES</t>
  </si>
  <si>
    <t>(*1) EQUIPO ESTABLE DIRECTO: considerar solamente a personas que desempeñen funciones directas y regulares de ejecución del proyecto. Se debe descartar personal administrativo o de apoyo no regular (secretarias, digitadores, horas de profesionales indirectos o de menos de 8 hrs. semanales)</t>
  </si>
  <si>
    <t>Organización del equipo:  señalar cómo se organiza el equipo para ejecutar las actividades (por unidad, por actividad, por escuela, de modo combinado con lo anterior).</t>
  </si>
  <si>
    <t>Observaciones comentarios. Indicar especialmente si hay cambios respecto a informe anterior (de programación o avance, según corresponda)</t>
  </si>
  <si>
    <t>para llenado JUNAEB</t>
  </si>
  <si>
    <t>FICHA 3: UNIDAD PROMOCIÓN</t>
  </si>
  <si>
    <t>fecha información</t>
  </si>
  <si>
    <t>CUADRO COBERTURA PROMOCIÓN POR ESCUELA</t>
  </si>
  <si>
    <t>SI</t>
  </si>
  <si>
    <t>TIPO DE INFORME:</t>
  </si>
  <si>
    <t>NO</t>
  </si>
  <si>
    <t>AUTOCUIDADO PROFESOR</t>
  </si>
  <si>
    <t>ACOMPAÑAMIENTO PARA
 TRABAJO DE PROMOCIÓN EN AULA</t>
  </si>
  <si>
    <t>PROMOCIÓN CONVIVENCIA POSITIVA CON ESTUDIANTES</t>
  </si>
  <si>
    <t>ACOMPAÑAMIENTO TRABAJO PROMOCIÓN REUNIÓN PADRES</t>
  </si>
  <si>
    <t>ACCIONES CON EQUIPO DIRECTIVO EDUCACION (EGE)</t>
  </si>
  <si>
    <t>AUTOCUIDADO DIRECTIVOS</t>
  </si>
  <si>
    <t>COORDINACIÓN EGE</t>
  </si>
  <si>
    <t>Nº SESIONES</t>
  </si>
  <si>
    <t>COBERTURA</t>
  </si>
  <si>
    <t>TOTAL ACCIONES PROMOCIÓN</t>
  </si>
  <si>
    <t>TOTAL COBERTURA PROMOCIÓN</t>
  </si>
  <si>
    <t>nombre escuela</t>
  </si>
  <si>
    <t>N° TOTAL SESIONES ANUALES 
PROGRAMADAS</t>
  </si>
  <si>
    <t>N° SESIONES REALIZADAS</t>
  </si>
  <si>
    <t>Nº PROFESORES QUE PARTICIPAN EN ACCIONES AUTOCUIDADO PROFESOR</t>
  </si>
  <si>
    <t>Nº PROFESORES QUE HACEN TRABAJO DE PROMOCIÓN EN AULA</t>
  </si>
  <si>
    <t>PROFES CON CURSOS CON PROMOCIÓN CONVIVENCIA POSITIVA CON ESTUDIANTES</t>
  </si>
  <si>
    <t>ESTUDIANTES CON TRABAJO PROMOCIÓN CONVIVENCIA</t>
  </si>
  <si>
    <t>PROFES CON CURSOS CON PROMOCIÓN CON PADRES</t>
  </si>
  <si>
    <t>MADRES-PADRES Y AP. PARTICIPAN TALLERES PROMOCIÓN</t>
  </si>
  <si>
    <t>Nº DIRECTIVOS PARTICIPAN AUTOCUIDADO</t>
  </si>
  <si>
    <t xml:space="preserve">N° SESIONES REALIZADAS </t>
  </si>
  <si>
    <t xml:space="preserve">Nº DIRECTIVOS PARTICIPAN SESIONES COORDINACIÓN EGE </t>
  </si>
  <si>
    <t>JORNADA POR ESCUELA DE INICIO DE ACTIVIDADES   (SI-NO)</t>
  </si>
  <si>
    <t>AULA</t>
  </si>
  <si>
    <t>CONVIVENCIA POSITIVA CON ESTUDIANTES</t>
  </si>
  <si>
    <t>ACCIONES PADRES Y AP.</t>
  </si>
  <si>
    <t>CURSOS CON PROM. CONV. POSITIVA</t>
  </si>
  <si>
    <t>ESTUDIANTES PARTICIPAN CONV. POSIT.</t>
  </si>
  <si>
    <t>CURSOS CON PADRES Y AP. PARTICIPAN TALLERES</t>
  </si>
  <si>
    <t>PADRES Y AP. PARTICIPAN TALLERES</t>
  </si>
  <si>
    <t>MATRÍCULAS</t>
  </si>
  <si>
    <t>padres (80%)</t>
  </si>
  <si>
    <t>profes en aula</t>
  </si>
  <si>
    <t>Nº profes PROGR AULA y reunion PyA 1º ciclo</t>
  </si>
  <si>
    <t>5º</t>
  </si>
  <si>
    <t>6º</t>
  </si>
  <si>
    <t>7º</t>
  </si>
  <si>
    <t>8º</t>
  </si>
  <si>
    <t>5ª</t>
  </si>
  <si>
    <t>6ª</t>
  </si>
  <si>
    <t xml:space="preserve">Nº </t>
  </si>
  <si>
    <t xml:space="preserve">total </t>
  </si>
  <si>
    <t>TOTAL COMUNA</t>
  </si>
  <si>
    <t>RESUMEN UNIDAD PROMOCIÓN HPV</t>
  </si>
  <si>
    <t>resumen comunal</t>
  </si>
  <si>
    <t>TOTAL COBERTURA PROMOCIÓN - AVANCE</t>
  </si>
  <si>
    <t>TOTAL SESIONES AVANCE PROMOCIÓN</t>
  </si>
  <si>
    <t>CURSO</t>
  </si>
  <si>
    <t>5º EB</t>
  </si>
  <si>
    <t>6º EB</t>
  </si>
  <si>
    <t>7º EB</t>
  </si>
  <si>
    <t>8º EB</t>
  </si>
  <si>
    <t>Nº PROGR ANUAL</t>
  </si>
  <si>
    <t>Nº  REAL</t>
  </si>
  <si>
    <t xml:space="preserve">Nº TOTAL PROFESORES JEFE DE LAS ESCUELAS HPV </t>
  </si>
  <si>
    <t>ACCIONES PROMOCIÓN</t>
  </si>
  <si>
    <t>Nº PROFESORES JEFE QUE PARTICIPAN EN ACCIONES AUTOCUIDADO PROFESOR</t>
  </si>
  <si>
    <t>Nº PROFESORES JEFE QUE HACEN TRABAJO DE PROMOCIÓN EN AULA</t>
  </si>
  <si>
    <t>Nº Total escuelas</t>
  </si>
  <si>
    <t>N° PROFES CON CURSOS QUE HACEN TRABAJO PROMOCIÓN CONVIVENCIA POSITIVA</t>
  </si>
  <si>
    <t>Nº Escuelas con JORNADA DE INICIO DE ACTIVIDADES</t>
  </si>
  <si>
    <t>N° PROFES CON CURSOS QUE HACEN TRABAJO PROMOCIÓN CON PADRES</t>
  </si>
  <si>
    <t>Nº PARTICIPANTES EN AUTOCUIDADO DIRECTIVOS</t>
  </si>
  <si>
    <t>ESCUELA CON ACCION PROMOCIÓN CON EGE</t>
  </si>
  <si>
    <t>OBSERVACIONES Y COMENTARIOS</t>
  </si>
  <si>
    <t>FICHA 3.1: MONITOREO CONVIVENCIA</t>
  </si>
  <si>
    <t>2025 MONITOREO CONVIVENCIA</t>
  </si>
  <si>
    <t xml:space="preserve"> MONITOREO CONVIVENCIA</t>
  </si>
  <si>
    <t>reg:</t>
  </si>
  <si>
    <t>Año Acción Monitoreo</t>
  </si>
  <si>
    <t>ACCIÓN CONVIVENCIA DEL AÑO</t>
  </si>
  <si>
    <t>Para completar cobertura de aplicación, debe considerar detalle de avance de sistema de gestión de MCE, correspodiente a la fecha del informe final 2025</t>
  </si>
  <si>
    <t>FASE 1: APLICACIÓN INSTRUMENTOS (Indique nº de actores con aplicación Encuesta monitoreo)</t>
  </si>
  <si>
    <t>Escuela cuenta con aplicación 2025
SI/NO</t>
  </si>
  <si>
    <t>COBERTURAS MONITOREO CONVIVENCIA 2025</t>
  </si>
  <si>
    <t>TOTAL COBERTURA APLICACIÓN ENCUESTAS MONITOREO</t>
  </si>
  <si>
    <t>ENTREGA REPORTES 2025</t>
  </si>
  <si>
    <t>ESTUDIANTES</t>
  </si>
  <si>
    <t>PROFESORES/AS</t>
  </si>
  <si>
    <t>APODERADOS/AS</t>
  </si>
  <si>
    <t>PROFESORES</t>
  </si>
  <si>
    <t>APODERADOS</t>
  </si>
  <si>
    <t>Indique SI o NO</t>
  </si>
  <si>
    <t>5°</t>
  </si>
  <si>
    <t>6°</t>
  </si>
  <si>
    <t>7°</t>
  </si>
  <si>
    <t>8°</t>
  </si>
  <si>
    <t>N°</t>
  </si>
  <si>
    <t>EN CASO DE EXISTIR ESCUELAS NO PARTICIPANTES EN LA COBERTURA 2025, DETALLE LA JUSTIFICACIÓN DE NO APLICACIÓN(Indique RBD, y si existe autorización JUNAEB y/o documentos de respaldo</t>
  </si>
  <si>
    <t>FASE 2: LECTURA Y ANÁLISIS DE REPORTES</t>
  </si>
  <si>
    <t>FASE 3: GENERACIÓN ESTRATEGIAS DE MEJORAMIENTO INSTITUCIONALES</t>
  </si>
  <si>
    <t>Indique N° de actores con quienes trabajó en la lectura y análisis de reportes (Reporte Monitoreo o resultados encuesta de clima)</t>
  </si>
  <si>
    <t>Identifique estrategias de mejoramiento levantadas en base a la evidencia de resultados de los reportes han utilizado (marcar con una "X")</t>
  </si>
  <si>
    <t>ACTORES</t>
  </si>
  <si>
    <t>INDICAR ESTRATEGIAS PRINCIPALES UTILIZADAS</t>
  </si>
  <si>
    <t>MARCAR CON UNA "X")</t>
  </si>
  <si>
    <t>DIRECTOR</t>
  </si>
  <si>
    <t>NIVEL ESCUELA</t>
  </si>
  <si>
    <t>EGE</t>
  </si>
  <si>
    <t>Integración de acciones PEI</t>
  </si>
  <si>
    <t>Integración de acciones PME</t>
  </si>
  <si>
    <t>Integración de acciones Plan de convivencia</t>
  </si>
  <si>
    <t xml:space="preserve"> ACTIVIDADES PROGRAMA HPV</t>
  </si>
  <si>
    <t>AUTORIDADES COMUNALES</t>
  </si>
  <si>
    <t xml:space="preserve">Acompañamiento al profesor jefe para el trabajo en Clima de Aula </t>
  </si>
  <si>
    <t>OTROS</t>
  </si>
  <si>
    <t>Acompañamiento al profesor jefe para el trabajo de promoción con padres, madres y apoderados.</t>
  </si>
  <si>
    <t>Acompañamiento a las Comunidades de Curso para la buena convivencia escolar</t>
  </si>
  <si>
    <t>Autocuidado docente/ EGE HPV</t>
  </si>
  <si>
    <t>(*) ESPECIFICAR OTROS:</t>
  </si>
  <si>
    <t xml:space="preserve">Otras actividades </t>
  </si>
  <si>
    <t>NIVEL COMUNAL</t>
  </si>
  <si>
    <t>Integración acciones PADEM</t>
  </si>
  <si>
    <t>OBSERVACIONES Y COMENTARIOS (Indicar fortalezas y debilidades De la aplicación 2025)</t>
  </si>
  <si>
    <t>FICHA 4: UNIDAD DETECCIÓN</t>
  </si>
  <si>
    <t>APLICACIÓN 6º EB</t>
  </si>
  <si>
    <t>COBERTURA INSTRUMENTOS DE DETECCIÓN</t>
  </si>
  <si>
    <t>ESTUDIANTES:   RESULTADOS TOCARR 21  6º EB</t>
  </si>
  <si>
    <t>ESTUDIANTES:   RESULTADOS PSC-Y 17 6º EB (AUTORREPORTE)</t>
  </si>
  <si>
    <t>matrícula 6º EB</t>
  </si>
  <si>
    <t>ESTUDIANTES CON TOCA RR-CL APLICADO</t>
  </si>
  <si>
    <t>ESTUDIANTES CON PSC-Y-17 APLICADO</t>
  </si>
  <si>
    <t>ESTUDIANTES CON TOCA RR-CL DIGITADO</t>
  </si>
  <si>
    <t>ESTUDIANTES CON PSC-Y-17 DIGITADO</t>
  </si>
  <si>
    <t>Fecha de INICIO de aplicación TOCA-RR-CL</t>
  </si>
  <si>
    <t>Fecha de INICIO de aplicación PSC-Y-17</t>
  </si>
  <si>
    <t>Fecha de TÉRMINO de aplicación TOCA-RR-CL</t>
  </si>
  <si>
    <t>Fecha de TÉRMINO de aplicación PSC-Y-17</t>
  </si>
  <si>
    <t>Quién aplicará el TOCA-RR-CL</t>
  </si>
  <si>
    <t>Quién aplicará el PSC-Y-17</t>
  </si>
  <si>
    <t>Observaciones comentarios a la detección TOCA-RR 6ºB universal.</t>
  </si>
  <si>
    <t>Observaciones comentarios a la detección PSC-Y (Autorreporte) 6ºB universal.</t>
  </si>
  <si>
    <t>ENCUESTADOR</t>
  </si>
  <si>
    <t>RE APLICACIÓN 8º EB</t>
  </si>
  <si>
    <t>PROFESIONAL EQUIPO HPV</t>
  </si>
  <si>
    <t>PROFESOR U OTRO APOYO DOCENTE ESCUELA</t>
  </si>
  <si>
    <t>ESTUDIANTES:   RESULTADOS TOCA-RR   8º EB</t>
  </si>
  <si>
    <t>ESTUDIANTES:   RESULTADOS PSC-Y 8º EB (AUTORREPORTE)</t>
  </si>
  <si>
    <t>OTRO PROFESIONAL DE APOYO</t>
  </si>
  <si>
    <t>APLICACIÓN 8º EB</t>
  </si>
  <si>
    <t>matrícula 8º EB (escuelas  &gt;=2 años HPV)</t>
  </si>
  <si>
    <t>Quién aplicó el TOCA-RR-CL</t>
  </si>
  <si>
    <t>Quién aplicó el PSC-Y-17</t>
  </si>
  <si>
    <t>Observaciones comentarios a la detección TOCA-RR 8ºB universal.</t>
  </si>
  <si>
    <t>Observaciones comentarios a la detección PSC-Y (Autorreporte) 8ºB universal.</t>
  </si>
  <si>
    <t xml:space="preserve">APLICACIÓN ESPECIAL 7º EB. ESTUDIANTES NUEVOS SIN DETECCIÓN EN 6º EB </t>
  </si>
  <si>
    <t>registrar eventual aplicación instrumentos detección en 7º EB. Registrar criterios, en las observaciones.</t>
  </si>
  <si>
    <t>ESTUDIANTES:   RESULTADOS TOCA-RR   7º EB</t>
  </si>
  <si>
    <t>ESTUDIANTES:   RESULTADOS PSC-Y 7º EB (AUTORREPORTE)</t>
  </si>
  <si>
    <t>APLICACIÓN 7º EB</t>
  </si>
  <si>
    <t>matrícula 7º EB</t>
  </si>
  <si>
    <t>Fecha de TÉRMINO de aplicación PSC-Y</t>
  </si>
  <si>
    <t>Observaciones comentarios a la detección TOCA-RR 7ºB según situación comunal.</t>
  </si>
  <si>
    <t>Observaciones comentarios a la detección PSC-Y (Autorreporte) 7ºB según situación comunal.</t>
  </si>
  <si>
    <t xml:space="preserve">* En esta hoja, copie el total de niños y niñas con perfil de riesgo TOCA, disponible en Reporte de Resultados  variable: TALLER PREVENTIVO (Col. AU=1). Considerar resultados de 2024 y aplicación especial 2025 disponibles en plataforma de seguimiento HPV. LOS RESULTADOS DEBEN DESCARGARSE SEGÚN FORMATO 2025.
Para mayor información, revisar: Orientaciones Unidad de Detección HPV II </t>
  </si>
  <si>
    <t>FICHA 5: LISTADO ESTUDIANTES PREVENCIÓN (COPIAR Y PEGAR DE REPORTE DE PLATAFORMA)</t>
  </si>
  <si>
    <t>NO ES NECESARIO IMPRIMIR</t>
  </si>
  <si>
    <t>OJO: NO USAR FUNCIÓN "CORTAR Y PEGAR", SINO "COPIAR Y PEGAR" DEL EXCEL</t>
  </si>
  <si>
    <t>AÑO DE PROCESO</t>
  </si>
  <si>
    <t>CON SIGE</t>
  </si>
  <si>
    <t>FECHA DE APLICACIÓN PSC</t>
  </si>
  <si>
    <t>Fecha Aplicación TOCA</t>
  </si>
  <si>
    <t>REG</t>
  </si>
  <si>
    <t>ESCUELA</t>
  </si>
  <si>
    <t>RUT PROFESOR</t>
  </si>
  <si>
    <t>DV RUT PROFESOR</t>
  </si>
  <si>
    <t>PROFEINICIALES</t>
  </si>
  <si>
    <t>LETRA</t>
  </si>
  <si>
    <t>APPATERNO</t>
  </si>
  <si>
    <t>APMATERNO</t>
  </si>
  <si>
    <t>NOMBRES</t>
  </si>
  <si>
    <t>SEXO</t>
  </si>
  <si>
    <t>RUT</t>
  </si>
  <si>
    <t>Nacionalidad</t>
  </si>
  <si>
    <t>EDADAA</t>
  </si>
  <si>
    <t>EDADMM</t>
  </si>
  <si>
    <t>FNACIMIENTO</t>
  </si>
  <si>
    <t>PA</t>
  </si>
  <si>
    <t>PB</t>
  </si>
  <si>
    <t>C1</t>
  </si>
  <si>
    <t>C2</t>
  </si>
  <si>
    <t>AT1</t>
  </si>
  <si>
    <t>AT2</t>
  </si>
  <si>
    <t>AT3</t>
  </si>
  <si>
    <t>AT4</t>
  </si>
  <si>
    <t>AT5</t>
  </si>
  <si>
    <t>AT6</t>
  </si>
  <si>
    <t>A</t>
  </si>
  <si>
    <t>B</t>
  </si>
  <si>
    <t>C</t>
  </si>
  <si>
    <t>D</t>
  </si>
  <si>
    <t>INT.</t>
  </si>
  <si>
    <t>EXT</t>
  </si>
  <si>
    <t>AT</t>
  </si>
  <si>
    <t>NRO_DIMENSION_RIESGO</t>
  </si>
  <si>
    <t>R. MRP</t>
  </si>
  <si>
    <t>R. BA</t>
  </si>
  <si>
    <t>R. RA</t>
  </si>
  <si>
    <t>R. PDE</t>
  </si>
  <si>
    <t>R. TOCA-RR</t>
  </si>
  <si>
    <t>N° Factores en Riesgo</t>
  </si>
  <si>
    <t>Taller Preventivo</t>
  </si>
  <si>
    <t>Derivación Especialista</t>
  </si>
  <si>
    <t>TOCA 9</t>
  </si>
  <si>
    <t>PSC 9</t>
  </si>
  <si>
    <t>SUM_INT</t>
  </si>
  <si>
    <t>SUM_EXT</t>
  </si>
  <si>
    <t>SUM_AT</t>
  </si>
  <si>
    <t>SUM_PSC_Global</t>
  </si>
  <si>
    <t>SUM_MRP</t>
  </si>
  <si>
    <t>SUM BA</t>
  </si>
  <si>
    <t>SUM. RA</t>
  </si>
  <si>
    <t>SUM. PDE</t>
  </si>
  <si>
    <t>Chile Solidario_SSyOO</t>
  </si>
  <si>
    <t>Id Interno</t>
  </si>
  <si>
    <t>Usuario</t>
  </si>
  <si>
    <t>*</t>
  </si>
  <si>
    <t>P5 plan_derivacion</t>
  </si>
  <si>
    <t>login:</t>
  </si>
  <si>
    <t>Tendencia de avance de niño en taller preventivo, según percepción del profesional responsable del grupo y según periodo de avance informado. Para llenar información, usar las siguientes categorías:
 1=Mejora     
2=Se mantiene     
3=empeora     
4=errática</t>
  </si>
  <si>
    <t>FICHA 5.1: COBERTURA PREVENCIÓN</t>
  </si>
  <si>
    <t>1 = MISMA ESCUELA</t>
  </si>
  <si>
    <t>P</t>
  </si>
  <si>
    <t>Pasa a 2º EB</t>
  </si>
  <si>
    <t>1= PASA A 7º EB</t>
  </si>
  <si>
    <t>2 = OTRA ESCUELA HPV</t>
  </si>
  <si>
    <t>Repite 1º básico</t>
  </si>
  <si>
    <t>3 = NO SE ENCUENTRA EN ESCUELAS HPV</t>
  </si>
  <si>
    <t>Sin información</t>
  </si>
  <si>
    <t>2= REPITE 6º BÁSICO</t>
  </si>
  <si>
    <t>LLENAR ASISTENCIA SÓLO PARA ACCIONES REALIZADAS (talleres, sesiones). EN LOS CASOS DE TALLERES O SESIONES PENDIENTES DE INICIO O REALIZACIÓN,  DEJAR EN BLANCO. 
Llenar P= PRESENTE. A= AUSENTE</t>
  </si>
  <si>
    <t>NT1</t>
  </si>
  <si>
    <t>3=SIN INFORMACIÓN</t>
  </si>
  <si>
    <t>4 =SIN INFORMACIÓN</t>
  </si>
  <si>
    <t>NT2</t>
  </si>
  <si>
    <t>fecha informa</t>
  </si>
  <si>
    <t xml:space="preserve">Misma escuela </t>
  </si>
  <si>
    <t>si requiere registrar más niños que las filas definidas, despliegue filas ocultas (fila 50 a 678) OCULTAR FILAS VACÍAS</t>
  </si>
  <si>
    <t>SECCIÓN LLENADO</t>
  </si>
  <si>
    <t>SEGUIMIENTO</t>
  </si>
  <si>
    <t>Otra escuela HpV</t>
  </si>
  <si>
    <t>Identificación escuela</t>
  </si>
  <si>
    <t>Identificación del niño / niña</t>
  </si>
  <si>
    <t>Preguntas globales TOCA-RR 1º básico</t>
  </si>
  <si>
    <t>Seguimiento escolar 3º básico</t>
  </si>
  <si>
    <t>Información HpV 3º básico</t>
  </si>
  <si>
    <t>Variables familiares PSC</t>
  </si>
  <si>
    <t>Riesgo  psicosocial</t>
  </si>
  <si>
    <t>Factores de riesgo TOCA-RR</t>
  </si>
  <si>
    <t>TOCA-RR incompleto</t>
  </si>
  <si>
    <t>Puntajes brutos factores de riesgo TOCA-RR</t>
  </si>
  <si>
    <t>Índices especiales 1º básico</t>
  </si>
  <si>
    <t>Puntaje bruto índices especiales</t>
  </si>
  <si>
    <t xml:space="preserve">ID   </t>
  </si>
  <si>
    <t>Puntaje bruto PSC</t>
  </si>
  <si>
    <t>ALTERNATIVAS:
 SI-NO</t>
  </si>
  <si>
    <t xml:space="preserve">1 = CAMBIO/RETIRO DE LA ESCUELA	
2 = INSUFICIENTE Nº NIÑOS C/PERFIL EN ESCUELA	
3= DISTANCIA GEOGRÁFICA ENTRE ESCUELAS	
4= DIFICULTAD PARA MOVILIZAR NIÑOS/AS	
5= NO AUTORIZACIÓN PADRES	
6= OTRO	</t>
  </si>
  <si>
    <t>Acceso</t>
  </si>
  <si>
    <t>Asistencia profesor/a jefe sesiones</t>
  </si>
  <si>
    <t xml:space="preserve"> .Asistencia madres/padres, apoderados/as a sesiones</t>
  </si>
  <si>
    <t>. Asistencia a sesiones de taller preventivo (niños/as)</t>
  </si>
  <si>
    <t>GRUPO (indicar número del grupo al que pertenece el estudiante)</t>
  </si>
  <si>
    <t>TENDENCIA AVANCE NIÑO</t>
  </si>
  <si>
    <t>SESIONES profes</t>
  </si>
  <si>
    <t>SESIONES PADRES</t>
  </si>
  <si>
    <t>SESIONES TP NIÑOS</t>
  </si>
  <si>
    <t>Insuficiente niños con perfil de riesgo en escuela</t>
  </si>
  <si>
    <t>No se encuentra en escuelas HpV</t>
  </si>
  <si>
    <t>Región</t>
  </si>
  <si>
    <t>Año detección</t>
  </si>
  <si>
    <t>RBD (código escuela)</t>
  </si>
  <si>
    <t>Escuela</t>
  </si>
  <si>
    <t>Comuna</t>
  </si>
  <si>
    <t>Iniciales profesor</t>
  </si>
  <si>
    <t>Curso</t>
  </si>
  <si>
    <t>Letra</t>
  </si>
  <si>
    <t>Apellido Paterno</t>
  </si>
  <si>
    <t>Apellido Materno</t>
  </si>
  <si>
    <t>Nombres</t>
  </si>
  <si>
    <t>Sexo</t>
  </si>
  <si>
    <t>Edad (años)</t>
  </si>
  <si>
    <t>Edad (meses)</t>
  </si>
  <si>
    <t>PA (rendim.)</t>
  </si>
  <si>
    <t>PB (conducta)</t>
  </si>
  <si>
    <t>C3</t>
  </si>
  <si>
    <t>C4</t>
  </si>
  <si>
    <t>C5</t>
  </si>
  <si>
    <t>E</t>
  </si>
  <si>
    <t>Riesgo PSC</t>
  </si>
  <si>
    <t>Perfil Riesgo TOCA-RR 
1º EB (o 2º)</t>
  </si>
  <si>
    <t>AH</t>
  </si>
  <si>
    <t>CA</t>
  </si>
  <si>
    <t>CS</t>
  </si>
  <si>
    <t>ME</t>
  </si>
  <si>
    <t>TOCA9</t>
  </si>
  <si>
    <t>FAH</t>
  </si>
  <si>
    <t>FCA</t>
  </si>
  <si>
    <t>FCS</t>
  </si>
  <si>
    <t>FME</t>
  </si>
  <si>
    <t>IEHT</t>
  </si>
  <si>
    <t>IEHP</t>
  </si>
  <si>
    <t>IECH</t>
  </si>
  <si>
    <t>IEA</t>
  </si>
  <si>
    <t>IEP</t>
  </si>
  <si>
    <t>FIEHT</t>
  </si>
  <si>
    <t>FIEHP</t>
  </si>
  <si>
    <t>FIEA</t>
  </si>
  <si>
    <t>FIEP</t>
  </si>
  <si>
    <t>PAPA1</t>
  </si>
  <si>
    <t>Riesgo</t>
  </si>
  <si>
    <t>¿NIÑO/A ASISTIRÁ A TALLER PREVENTIVO ? 
(SI - NO)</t>
  </si>
  <si>
    <t>SI RESPUESTA ES NO, SEÑALE MOTIVO PRINCIPAL 
(USAR Nº DE ALTERNATIVAS INDICADAS)</t>
  </si>
  <si>
    <t>si la respuesta es "otro" , especificar las razones.</t>
  </si>
  <si>
    <t>SITUACIÓN ESCOLAR NIÑO/A</t>
  </si>
  <si>
    <t>Sesión Nº 1</t>
  </si>
  <si>
    <t>Sesión Nº 2</t>
  </si>
  <si>
    <t>Sesión Nº 3</t>
  </si>
  <si>
    <t>Sesión Nº 4</t>
  </si>
  <si>
    <t>Sesión Nº 5</t>
  </si>
  <si>
    <t>Sesión Nº 6</t>
  </si>
  <si>
    <t>Sesión Nº 7</t>
  </si>
  <si>
    <t>Sesión Nº 8</t>
  </si>
  <si>
    <t>Sesión Nº 9</t>
  </si>
  <si>
    <t>Sesión Nº 10</t>
  </si>
  <si>
    <t>Nº SESIONES AVANCE</t>
  </si>
  <si>
    <t>Nº SESIONES ASISTENCIA</t>
  </si>
  <si>
    <t xml:space="preserve">% ASISTENCIA SESIONES </t>
  </si>
  <si>
    <t>% ASISTENCIA</t>
  </si>
  <si>
    <t>observaciones</t>
  </si>
  <si>
    <t>Distancia geográfica entre escuelas</t>
  </si>
  <si>
    <t>Ausencia de medios para movilizar niños con perfil</t>
  </si>
  <si>
    <t>Falta autorización para traslado</t>
  </si>
  <si>
    <t>,</t>
  </si>
  <si>
    <t>CUADRO 4: RESUMEN</t>
  </si>
  <si>
    <t>ESTUDIANTES PROGRAMADOS</t>
  </si>
  <si>
    <t>ACCIONES  PREVENTIVAS SEGÚN nº estudiantes</t>
  </si>
  <si>
    <t>MOTIVO PRINCIPAL NO ASISTENCIA ACCIONES PREVENTIVAS</t>
  </si>
  <si>
    <t>Nº ESTUDIANTES DETEC.</t>
  </si>
  <si>
    <t>1 = CAMBIO/RETIRO DE LA ESCUELA</t>
  </si>
  <si>
    <t>Nº ESTUDIANTES PROGRAMADOS</t>
  </si>
  <si>
    <t>2 = INSUFICIENTE Nº NIÑOS C/PERFIL EN ESCUELA</t>
  </si>
  <si>
    <t>Nº ESTUDIANTES PARTICIPANDO ACCIONES PREV.</t>
  </si>
  <si>
    <t>3= DISTANCIA GEOGRÁFICA ENTRE ESCUELAS</t>
  </si>
  <si>
    <t>Nº ESTUDIANTES CON ASISTENCIA &gt;=70%</t>
  </si>
  <si>
    <t xml:space="preserve">4= DIFICULTAD PARA MOVILIZAR NIÑOS </t>
  </si>
  <si>
    <t>5= NO AUTORIZACIÓN PADRES</t>
  </si>
  <si>
    <t>6= OTRO</t>
  </si>
  <si>
    <t>TENDENCIA AVANCE ESTUDIANTE PREVENCIÓN</t>
  </si>
  <si>
    <t>1 = MEJORA</t>
  </si>
  <si>
    <t>2 = SE MANTIENE</t>
  </si>
  <si>
    <t>3 = EMPEORA</t>
  </si>
  <si>
    <t>4 = ERRÁTICA</t>
  </si>
  <si>
    <t>FICHA 5.2: PREVENCIÓN TALLERES</t>
  </si>
  <si>
    <t>Fecha información:</t>
  </si>
  <si>
    <t>(INGRESO INFORMACIÓN SÓLO CELDAS CELESTE)</t>
  </si>
  <si>
    <t>REPORTE TALLERES PREVENTIVOS</t>
  </si>
  <si>
    <t xml:space="preserve">DETALLE POR GRUPO -TALLERES PREVENTIVOS Y SESIONES DE APOYO 
</t>
  </si>
  <si>
    <t>grupo -taller (1)</t>
  </si>
  <si>
    <t>SESIONES CON ESTUDIANTES</t>
  </si>
  <si>
    <t>SESIONES CON PADRES</t>
  </si>
  <si>
    <t>SESIONES CON PROFES</t>
  </si>
  <si>
    <t>nº estudiantes PARTICIPANTES</t>
  </si>
  <si>
    <t>nº varones participantes</t>
  </si>
  <si>
    <t>Nº SESIONES PROGRAMADAS</t>
  </si>
  <si>
    <t>Nº SESIONES REALIZADAS</t>
  </si>
  <si>
    <t xml:space="preserve">DURACIÓN  PROMEDIO SESIÓN TALLER (EN MINUTOS) </t>
  </si>
  <si>
    <t>LUGAR REALIZACIÓN</t>
  </si>
  <si>
    <t>nº de profesionales que realizan taller</t>
  </si>
  <si>
    <t>PROFESIÓN DE RESPONSABLE TALLER</t>
  </si>
  <si>
    <t>Periodo de realización</t>
  </si>
  <si>
    <t>TENDENCIA AVANCE GRUPO (2)</t>
  </si>
  <si>
    <t>MES INICIO SESIONES</t>
  </si>
  <si>
    <t>Nº PADRES PARTICIPANTES</t>
  </si>
  <si>
    <t>grupos de profes realizados</t>
  </si>
  <si>
    <t>Nº SESIONES REALIZADAS POR GRUPO</t>
  </si>
  <si>
    <t>Nº PROFES PARTICIPANTES</t>
  </si>
  <si>
    <t>MES INICIO</t>
  </si>
  <si>
    <t>MES FINAL</t>
  </si>
  <si>
    <t>estudiantes inicio</t>
  </si>
  <si>
    <t>papas inicio</t>
  </si>
  <si>
    <t>profes inicio</t>
  </si>
  <si>
    <t>Reg</t>
  </si>
  <si>
    <t>nº tall progr. 2022</t>
  </si>
  <si>
    <t xml:space="preserve">PROGR NIÑOS TP </t>
  </si>
  <si>
    <t>toca ESTUDIANTES c/perfil año anterior</t>
  </si>
  <si>
    <t>Putaendo</t>
  </si>
  <si>
    <t>(1)</t>
  </si>
  <si>
    <t>GRUPO - TALLER : se entiende como los niños incorporados en un grupo que funcionará como un taller.</t>
  </si>
  <si>
    <t>(2)</t>
  </si>
  <si>
    <t>Tendencia de avance de los talleres preventivos, según percepción del monitor responsable del grupo. Para llenar información, usar las siguientes categorías: 1=Mejora     2=Se mantiene     3=empeora     4=errática</t>
  </si>
  <si>
    <t>Coronel</t>
  </si>
  <si>
    <t xml:space="preserve">RESUMEN  COMUNAL INTERVENCIÓN PREVENTIVA </t>
  </si>
  <si>
    <t>TALLERES</t>
  </si>
  <si>
    <t>Nº TALLERES ESTUDIANTES</t>
  </si>
  <si>
    <t>Nº ESTUDIANTES Participantes</t>
  </si>
  <si>
    <t>Nº VARONES PROG</t>
  </si>
  <si>
    <t>SESIONES CON PROFESORES</t>
  </si>
  <si>
    <t>Nº GRUPOS PROFES. FORMADOS</t>
  </si>
  <si>
    <t>total profes 7º</t>
  </si>
  <si>
    <t>PROGR</t>
  </si>
  <si>
    <t>REALIZADOS</t>
  </si>
  <si>
    <t>% REAL.</t>
  </si>
  <si>
    <t>Nº SESIONES REAL.</t>
  </si>
  <si>
    <t>Nº PADRES ASIST.</t>
  </si>
  <si>
    <t>% profes 7º particip.</t>
  </si>
  <si>
    <t>Nº PROFES. PARTICIPANTES</t>
  </si>
  <si>
    <t>saavedra</t>
  </si>
  <si>
    <t>TOTAL SESIONES</t>
  </si>
  <si>
    <t xml:space="preserve">ACTIV. PREVENTIVAS SEGÚN MES INICIO </t>
  </si>
  <si>
    <t>ACTIVIDAD</t>
  </si>
  <si>
    <t>1º SEMESTRE (hasta junio)</t>
  </si>
  <si>
    <t>2º SEMESTRE</t>
  </si>
  <si>
    <t>TOTAL INFORMADO</t>
  </si>
  <si>
    <t xml:space="preserve"> TALLERES ESTUDIANTES</t>
  </si>
  <si>
    <t>RESUMÉN DE TALLERES SEGÚN:</t>
  </si>
  <si>
    <t xml:space="preserve">A.- Lugar  de realización : </t>
  </si>
  <si>
    <t>B.- Profesional responsable realización Talleres:</t>
  </si>
  <si>
    <t>promedio Nº de sesiones por taller</t>
  </si>
  <si>
    <t>LUGAR</t>
  </si>
  <si>
    <t>Nº talleres</t>
  </si>
  <si>
    <t>PROFESIONAL</t>
  </si>
  <si>
    <t>promedio Nº de estudiantes por taller</t>
  </si>
  <si>
    <t>PSICÓLOGO</t>
  </si>
  <si>
    <t>DURACIÓN  PROMEDIO SESIÓN TALLER</t>
  </si>
  <si>
    <t>CENTROS DE SALUD</t>
  </si>
  <si>
    <t>PSICOPEDAGOGO</t>
  </si>
  <si>
    <t>A. SOCIAL</t>
  </si>
  <si>
    <t>% estudiantes tall.</t>
  </si>
  <si>
    <t>Total</t>
  </si>
  <si>
    <t>Nº ESTUDIANTES progr. (detecc. 6º año anterior)</t>
  </si>
  <si>
    <t>indicar CUALES:</t>
  </si>
  <si>
    <t>indicar cuáles otros:</t>
  </si>
  <si>
    <t>Observaciones comentarios:</t>
  </si>
  <si>
    <t>Pudahuel</t>
  </si>
  <si>
    <t>FICHA 6: UNIDAD DERIVACIÓN</t>
  </si>
  <si>
    <t>cursos 2º ciclo</t>
  </si>
  <si>
    <t>CRITERIOS DERIVA 2º CICLO</t>
  </si>
  <si>
    <t>INFORME</t>
  </si>
  <si>
    <t>cursos</t>
  </si>
  <si>
    <t>NOTAS:</t>
  </si>
  <si>
    <t xml:space="preserve">(*) CRITERIO PRIORITARIO DERIVACIÓN. Usar categorías:    
1= Riesgo alto PSC.
4= Otro.
</t>
  </si>
  <si>
    <t>&lt;11</t>
  </si>
  <si>
    <t>* Ingreso información sólo en celdas destacadas de COLOR CELESTE</t>
  </si>
  <si>
    <t>&lt;14</t>
  </si>
  <si>
    <t>* Más información sobre categorías para llenado de celdas, en comentarios en celdas</t>
  </si>
  <si>
    <t>&gt;=14</t>
  </si>
  <si>
    <t>* Esta lista de estudiantes genera un resumen que está debajo de la hoja. (Allí consignar observaciones generales)</t>
  </si>
  <si>
    <t>ATENCIÓN SEGÚN CENTRO PREFERENTE QUE LA REALIZA 
(MARCAR CON UNA X)</t>
  </si>
  <si>
    <t>DIAGNÓSTICO Y TRATAMIENTO</t>
  </si>
  <si>
    <t xml:space="preserve">(*) NIVEL ADHERENCIA TTO: usar las siguientes categorías: 
1= BUENA
2= REGULAR
3= MALA
</t>
  </si>
  <si>
    <t>*Si requiere registrar más estudiantes que las filas definidas, despliegue filas ocultas (fila 50 a 298) OCULTAR FILAS VACÍAS</t>
  </si>
  <si>
    <t>DATOS ESTUDIANTE</t>
  </si>
  <si>
    <t>SALUD</t>
  </si>
  <si>
    <t xml:space="preserve">SECTOR EDUCACIÓN </t>
  </si>
  <si>
    <t>SECTOR JUSTICIA</t>
  </si>
  <si>
    <t>SISTEMA PRIVADO DE SALUD</t>
  </si>
  <si>
    <t>OTRO, ¿Cuál…?</t>
  </si>
  <si>
    <t xml:space="preserve">(*) FECHA DE DERIVACION </t>
  </si>
  <si>
    <t>POR CURSO</t>
  </si>
  <si>
    <t>nuevo 2017</t>
  </si>
  <si>
    <t>SIN INFORMACIÓN</t>
  </si>
  <si>
    <t>POR CRITERIO DERIVACION</t>
  </si>
  <si>
    <t>Progr 2022 TOT</t>
  </si>
  <si>
    <t>DETECCIÓN 2018</t>
  </si>
  <si>
    <t>AÑO DETECCIÓN</t>
  </si>
  <si>
    <t>Rut</t>
  </si>
  <si>
    <t>APELLIDOS Y NOMBRE</t>
  </si>
  <si>
    <t>RBD Escuela</t>
  </si>
  <si>
    <t>EDAD AÑOS</t>
  </si>
  <si>
    <t>EDAD MESES</t>
  </si>
  <si>
    <t>CRITERIO PRIORITARIO DERIVACIÓN (*)</t>
  </si>
  <si>
    <t>Dirección</t>
  </si>
  <si>
    <t>Teléfono</t>
  </si>
  <si>
    <t>CONSULTORIO O CESFAM</t>
  </si>
  <si>
    <t>COSAM</t>
  </si>
  <si>
    <t>AT. SECUNDARIA</t>
  </si>
  <si>
    <t>DIAGNÓSTICO ESPECIALISTA</t>
  </si>
  <si>
    <t>PROFESIÓN DE QUIEN HACE DIAGNÓSTICO</t>
  </si>
  <si>
    <t>TRATAMIENTO INDICADO</t>
  </si>
  <si>
    <t xml:space="preserve">NIVEL ADHERENCIA TTO. (*) </t>
  </si>
  <si>
    <t xml:space="preserve">OBSERVACIONES </t>
  </si>
  <si>
    <t>ATENDIDO (INDEP DE CENTRO)</t>
  </si>
  <si>
    <t>CRITERIO DERIVA CON ATENCIÓN</t>
  </si>
  <si>
    <t>EDAD AA - MM</t>
  </si>
  <si>
    <t xml:space="preserve">EDAD AA </t>
  </si>
  <si>
    <t>PROGR RIESGO CRÍTICO  PSC-Y</t>
  </si>
  <si>
    <t xml:space="preserve"> R. CRITICO PSC-Y AÑO ANT</t>
  </si>
  <si>
    <t>RESUMEN  CASOS DERIVADOS A DIAGNÓSTICO Y/O TRATAMIENTO: ACCESO ATENCIÓN</t>
  </si>
  <si>
    <t>AVANCE ESTUDIANTES DERIVADOS SEGÚN CRITERIO PRIORITARIO DERIVACIÓN (*)</t>
  </si>
  <si>
    <t>Nº DE ESTUDIANTES DERIVADOS POR CURSO</t>
  </si>
  <si>
    <t>CASOS INFORMADOS SEGÚN NIVEL ADHESIÓN TTO</t>
  </si>
  <si>
    <t>1) con Riesgo alto PSC</t>
  </si>
  <si>
    <t>CATEGORÍAS</t>
  </si>
  <si>
    <t>Nº</t>
  </si>
  <si>
    <t>PSC ALTO AÑO ANT.</t>
  </si>
  <si>
    <t>4) Otro</t>
  </si>
  <si>
    <t>= BUENA</t>
  </si>
  <si>
    <t>= REGULAR</t>
  </si>
  <si>
    <t xml:space="preserve"> DERIVADOS A LA FECHA</t>
  </si>
  <si>
    <t>= MALA</t>
  </si>
  <si>
    <t>ATENDIDOS</t>
  </si>
  <si>
    <t>% AT. SOBRE DERIV.</t>
  </si>
  <si>
    <t>Observac.</t>
  </si>
  <si>
    <t>ESTUDIANTES CON ATENCIÓN SEGÚN CENTRO PREFERENTE QUE LA REALIZA</t>
  </si>
  <si>
    <t>SEGUIMIENTO ATENCIÓN DE ESTUDIANTES DERIVADOS</t>
  </si>
  <si>
    <t>ATENCIÓN SEGÚN CENTRO PREFERENTE QUE LA REALIZA</t>
  </si>
  <si>
    <t>Nº de ESTUDIANTES, por curso</t>
  </si>
  <si>
    <t xml:space="preserve">Nº ESTUDIANTES, sg criterio deriva
(obs: totales por nº ESTUDIANTES) </t>
  </si>
  <si>
    <t>9 (Otro)</t>
  </si>
  <si>
    <t>atenciones en CONSULTORIO O CESFAM</t>
  </si>
  <si>
    <t>TOTAL ESTUDIANTES ATENDIDOS</t>
  </si>
  <si>
    <t>atenciones en COSAM</t>
  </si>
  <si>
    <t>% CASOS ATENDIDOS HASTA fecha informe (sobre Derivados)</t>
  </si>
  <si>
    <t>atenciones en AT. SECUNDARIA</t>
  </si>
  <si>
    <t>OBS.: EL TOTAL DE NIÑOS PUEDE SER DIFERENTE AL TOTAL DE ATENCIONES, PORQUE UN NIÑO PUEDE HABER SIDO DERIVADO A MÁS DE UN SECTOR O CENTRO DE ATENCIÓN</t>
  </si>
  <si>
    <t>atenciones CENTROS EDUCACIÓN</t>
  </si>
  <si>
    <t>atenciones CENTROS JUSTICIA</t>
  </si>
  <si>
    <t>atenciones SISTEMA PRIVADO</t>
  </si>
  <si>
    <t>atenciones OTROS</t>
  </si>
  <si>
    <t xml:space="preserve">TOTAL ESTUDIANTES CON ATENCIÓN </t>
  </si>
  <si>
    <t>% sobre identificados para derivación</t>
  </si>
  <si>
    <t>CARACTERIZACIÓN ESTUDIANTES DERIVADOS / CON ATENCIÓN</t>
  </si>
  <si>
    <t>DERIVACIÓN SG EDAD ESTUDIANTES</t>
  </si>
  <si>
    <t>DERIVACIÓN SG SEXO ESTUDIANTES</t>
  </si>
  <si>
    <t>&lt; 11 AÑOS</t>
  </si>
  <si>
    <t>MUJER</t>
  </si>
  <si>
    <t>11 - 13 AÑOS</t>
  </si>
  <si>
    <t>HOMBRE</t>
  </si>
  <si>
    <t>&gt;=14 AÑOS</t>
  </si>
  <si>
    <t>S/I</t>
  </si>
  <si>
    <t>FICHA 7: RED</t>
  </si>
  <si>
    <t>avance</t>
  </si>
  <si>
    <t>final</t>
  </si>
  <si>
    <t>JORNADA DE TRABAJO CON RED LOCAL</t>
  </si>
  <si>
    <t>PARTICIPANTES RED LOCAL</t>
  </si>
  <si>
    <t>INDICAR ACCIONES REALIZADAS  (marcar X)</t>
  </si>
  <si>
    <t>ÁREA</t>
  </si>
  <si>
    <t>PRESENTACIÓN DEL PROGRAMA</t>
  </si>
  <si>
    <t>IDENTIFICACIÓN/ANÁLISIS FUNCIONAMIENTO RED</t>
  </si>
  <si>
    <t>EDUCACIÓN</t>
  </si>
  <si>
    <t>REALIZACIÓN ESQUEMA FUNCIONAMIENTO RED</t>
  </si>
  <si>
    <t>JUSTICIA</t>
  </si>
  <si>
    <t>IDENTIFICACIÓN DE DESAFÍOS DE LA RED</t>
  </si>
  <si>
    <t>ORGANIZACIONES COMUNALES</t>
  </si>
  <si>
    <t>OTRAS: ESPECIFICAR</t>
  </si>
  <si>
    <t>ALCALDE / CONCEJALES</t>
  </si>
  <si>
    <t>ORGANIZACIONES DE APODERADOS</t>
  </si>
  <si>
    <t xml:space="preserve">FICHA 8: AUTOEVALUACION EQUIPOS HPV II - INDICADORES DE INSERCIÓN E IMPLEMENTACIÓN </t>
  </si>
  <si>
    <t>EJECUTOR</t>
  </si>
  <si>
    <t>INDICADOR</t>
  </si>
  <si>
    <t>código</t>
  </si>
  <si>
    <t>CATEGORÍAS DE REGISTRO</t>
  </si>
  <si>
    <t>ESCUELAS (RBD)</t>
  </si>
  <si>
    <t>DESCRIPCIÓNDE LOS COLEGIOS</t>
  </si>
  <si>
    <t>1. Cantidad de Programas funcionando en el colegio, orientados al 2º ciclo</t>
  </si>
  <si>
    <t>E3_inserc1</t>
  </si>
  <si>
    <t>s/i</t>
  </si>
  <si>
    <t>2. Percepción del nivel de cohesión del equipo de gestión.</t>
  </si>
  <si>
    <t>E3_inserc2</t>
  </si>
  <si>
    <t>1:Bajo 2:Medio  3:Alto</t>
  </si>
  <si>
    <t>3. Situación del Centro General de Padres.</t>
  </si>
  <si>
    <t>E3_inserc4</t>
  </si>
  <si>
    <t>1: No existe</t>
  </si>
  <si>
    <t>2: Sí existe</t>
  </si>
  <si>
    <t>3: Esta activo</t>
  </si>
  <si>
    <t>4: Tiene espacio propio dentro del colegio</t>
  </si>
  <si>
    <t>5: Participan apoderados en el EGE.</t>
  </si>
  <si>
    <t>4. Situación del Centro de Alumnos en el Colegio</t>
  </si>
  <si>
    <t>5: Participan estudiantes en instancias de gestión.</t>
  </si>
  <si>
    <t>INSERCIÓN DEL HPV II  EN LOS COLEGIOS</t>
  </si>
  <si>
    <t>5. Existencia de persona del colegio encargada del Programa con horas asignadas.</t>
  </si>
  <si>
    <t>E3_inserc5</t>
  </si>
  <si>
    <t>1:No    2:Sí</t>
  </si>
  <si>
    <t>6.a) Nº de reuniones programadas del HPV II con equipo directivo o de gestión</t>
  </si>
  <si>
    <t>E3_inserc6a</t>
  </si>
  <si>
    <t>6.b)  Nº de reuniones realizadas del HPV-II con equipo directivo o de gestión</t>
  </si>
  <si>
    <t>E3_inserc6b</t>
  </si>
  <si>
    <t>6.% de reuniones realizadas del HPV-II con equipo directivo o de gestión</t>
  </si>
  <si>
    <t>E3_inserc6</t>
  </si>
  <si>
    <t>7. Compromiso del equipo directivo o de gestión con las actividades planificadas por el Programa.</t>
  </si>
  <si>
    <t>E3_inserc7</t>
  </si>
  <si>
    <t>1: Muy bajo</t>
  </si>
  <si>
    <t>2: Bajo</t>
  </si>
  <si>
    <t>3: Medio</t>
  </si>
  <si>
    <t>4: Alto</t>
  </si>
  <si>
    <t>5: Muy alto</t>
  </si>
  <si>
    <t>8. Percepción del equipo ejecutor del nivel de inserción del programa HPV-II en la escuela.</t>
  </si>
  <si>
    <t>E3_inserc8</t>
  </si>
  <si>
    <t>Observaciones y Conclusiones</t>
  </si>
  <si>
    <t>FICHA 9: AUTOEVALUACION EQUIPOS HPV-II  - INDICADORES DE SOPORTE</t>
  </si>
  <si>
    <t>INDICADOR REGISTRO COMUNAL</t>
  </si>
  <si>
    <t>DATO</t>
  </si>
  <si>
    <t>UNIDADES</t>
  </si>
  <si>
    <t>1. UNIDAD DE PROMOCIÓN: Las actividades y metodologías propuestas para esta unidad por el programa HPV II se deben modificar para adecuarlas a las realidades locales.</t>
  </si>
  <si>
    <t>1: Nunca</t>
  </si>
  <si>
    <t>2: Rara vez</t>
  </si>
  <si>
    <t>3: A veces</t>
  </si>
  <si>
    <t>4: Frecuentemente</t>
  </si>
  <si>
    <t>5: Siempre</t>
  </si>
  <si>
    <t>2. UNIDAD DE DETECCIÓN: Las actividades y metodologías propuestas para esta unidad por el programa HPV II se deben modificar para adecuarlas a las realidades locales.</t>
  </si>
  <si>
    <t>3. UNIDAD DE PREVENCIÓN:  Las actividades y metodologías propuestas para esta unidad por el programa HPV II se deben modificar para adecuarlas a las realidades locales.</t>
  </si>
  <si>
    <t>E3_soporte3</t>
  </si>
  <si>
    <t>4. UNIDAD DE DERIVACIÓN, ATENCIÓN Y SEGUIMIENTO: Las actividades y metodologías propuestas para esta unidad por el programa HPV II se deben modificar para adecuarlas a las realidades locales.</t>
  </si>
  <si>
    <t>E3_soporte4</t>
  </si>
  <si>
    <t>5. UNIDAD DE RED: Las actividades y metodologías propuestas para esta unidad por el programa HPV II se deben modificar para adecuarlas a las realidades locales.</t>
  </si>
  <si>
    <t>E3_soporte5</t>
  </si>
  <si>
    <t>EVALUACIÓN GLOBAL</t>
  </si>
  <si>
    <t>6. Percepción del equipo ejecutor del nivel de inserción del programa HPV II en la escuela.</t>
  </si>
  <si>
    <t>1: Bajo</t>
  </si>
  <si>
    <t>2: Medio</t>
  </si>
  <si>
    <t>3: Alto</t>
  </si>
  <si>
    <t>7. Actividad mejor evaluada por el Equipo Ejecutor en esta cohorte de aplicación del Programa HPV II.</t>
  </si>
  <si>
    <t>1: Autocuidado Profesores</t>
  </si>
  <si>
    <t>2:  Asesoría de Aula</t>
  </si>
  <si>
    <t>3: Asesoría Reunión de Apoderados</t>
  </si>
  <si>
    <t>4: Promoción con estudiantes</t>
  </si>
  <si>
    <t>5: Autocuidado directivos</t>
  </si>
  <si>
    <t>6: Talleres Preventivos</t>
  </si>
  <si>
    <t>7: Detección</t>
  </si>
  <si>
    <t>8: Derivación</t>
  </si>
  <si>
    <t>8.  Evaluación general de la ejecución del Programa HPV II a nivel local.</t>
  </si>
  <si>
    <t>E3_soporte8</t>
  </si>
  <si>
    <t>1: Muy Mala</t>
  </si>
  <si>
    <t>2: Mala</t>
  </si>
  <si>
    <t>3: Regular</t>
  </si>
  <si>
    <t>4: Buena</t>
  </si>
  <si>
    <t>5: Muy Buena</t>
  </si>
  <si>
    <t>9.  Nivel de experticia en relación a la ejecución del Programa HPV II del Equipo Ejecutor.</t>
  </si>
  <si>
    <t>E3_soporte9</t>
  </si>
  <si>
    <t>APOYO   JUNAEB</t>
  </si>
  <si>
    <t>10. Hay claridad en la metodología y las estrategias a seguir en cada etapa.</t>
  </si>
  <si>
    <t>E3_soporte10</t>
  </si>
  <si>
    <t>11. Las capacitaciones son un apoyo para la ejecución del Programa.</t>
  </si>
  <si>
    <t>E3_soporte11</t>
  </si>
  <si>
    <t>12. La supervisión es un apoyo para la ejecución del Programa a nivel local.</t>
  </si>
  <si>
    <t>E3_soporte12</t>
  </si>
  <si>
    <t>13. La entrega de los recursos financieros de parte de Junaeb fue oportuna.</t>
  </si>
  <si>
    <t>E3_soporte13</t>
  </si>
  <si>
    <t>GESTIÓN</t>
  </si>
  <si>
    <t>14. Nivel de fluidez en la entrega de recursos al equipo ejecutor de la entidad local correspondiente.</t>
  </si>
  <si>
    <t>E3_soporte14</t>
  </si>
  <si>
    <t>1: Muy Bajo</t>
  </si>
  <si>
    <t>5: Muy Alto</t>
  </si>
  <si>
    <t>15. Nivel de legitimación del equipo ejecutor ante los colegios.</t>
  </si>
  <si>
    <t>E3_soporte15</t>
  </si>
  <si>
    <t>16. Nivel de legitimación del equipo ejecutor ante las Departamento de Educación o Administrador de Educación</t>
  </si>
  <si>
    <t>E3_soporte16</t>
  </si>
  <si>
    <t>SATISFACCIÓN LABORAL</t>
  </si>
  <si>
    <t>17. Nivel de satisfacción laboral.</t>
  </si>
  <si>
    <t>E3_soporte17</t>
  </si>
  <si>
    <t>F7a OBSERVACIONES JUNAEB</t>
  </si>
  <si>
    <t>FICHA 10: EVALUACIÓN FORMAL JUNAEB INFORME DE GESTIÓN PARA USO JUNAEB</t>
  </si>
  <si>
    <t xml:space="preserve">fecha </t>
  </si>
  <si>
    <t>EVALUADOR   Nombre cargo</t>
  </si>
  <si>
    <t>EVALUACIÓN FORMAL: INFORMACIÓN Y DOCUMENTOS A PRESENTAR SEGÚN PAUTA DE INFORME (MARCAR CON UNA X)</t>
  </si>
  <si>
    <t>CORRECTO</t>
  </si>
  <si>
    <t>DEBE CORREGIR</t>
  </si>
  <si>
    <t>NO ADMISIBLE</t>
  </si>
  <si>
    <t>I. RESUMEN FINAL EJECUCIÓN : COBERTURAS E IMPLEMENTACIÓN</t>
  </si>
  <si>
    <t>Notas de evaluación (para uso del evaluador, si le es necesario)</t>
  </si>
  <si>
    <t xml:space="preserve">Incluye TODOS los cuadros de “FICHAS INFORMES COMUNAL HPV II.xlsx"  </t>
  </si>
  <si>
    <t xml:space="preserve"> CUADRO COBERTURA POR ESCUELAS </t>
  </si>
  <si>
    <t xml:space="preserve">  EJECUCIÓN UNIDAD PROMOCIÓN</t>
  </si>
  <si>
    <t xml:space="preserve"> RESUMEN EJECUCIÓN DETECCIÓN</t>
  </si>
  <si>
    <t xml:space="preserve"> RESUMEN INTERVENCIÓN PREVENTIVA</t>
  </si>
  <si>
    <t xml:space="preserve"> LISTADO / RESUMEN CASOS DERIVADOS A DIAGNÓSTICO Y/O TRATAMIENTO</t>
  </si>
  <si>
    <t xml:space="preserve"> EJECUCIÓN RED</t>
  </si>
  <si>
    <t xml:space="preserve"> CUADRO PERFIL EQUIPO EJECUTOR</t>
  </si>
  <si>
    <t xml:space="preserve"> INSERC-IMPLEM: AUTOEVALUACION EQUIPOS HPV - INDICADORES INSERCIÓN E IMPLEMENTACIÓN  (informe final)</t>
  </si>
  <si>
    <t xml:space="preserve"> Anexo SOPORTE: AUTOEVALUACION EQUIPOS HPV - INDICADORES DE SOPORTE (informe final)</t>
  </si>
  <si>
    <t xml:space="preserve"> RESUMEN  EJECUCIÓN (para incluir en informe JUNAEB a entidad ejecutora)</t>
  </si>
  <si>
    <t>EVALUACIÓN INFORME EJECUCIÓN: PARA USO DE  LA D. R. DE JUNAEB</t>
  </si>
  <si>
    <t>II. ORGANIZACIÓN Y GESTIÓN DE RECURSOS</t>
  </si>
  <si>
    <t>a)      RECURSO HUMANO: Equipo Ejecutor</t>
  </si>
  <si>
    <t>Incorpora descripción de Forma de organización y funcionamiento del equipo.</t>
  </si>
  <si>
    <t xml:space="preserve">b)      Gestión de Recursos Locales Comprometidos: </t>
  </si>
  <si>
    <t>Incorpora documento firmado por Responsable Legal de la Entidad que aporta recurso local , 
según formato JUNAEB. (informe final)</t>
  </si>
  <si>
    <t>IV. ANÁLISIS CUALITATIVO DEL PROGRAMA</t>
  </si>
  <si>
    <t>Incorpora "Ficha de resultado comunal de actividades Programa"</t>
  </si>
  <si>
    <t>V. EVALUACIÓN Y SÍNTESIS</t>
  </si>
  <si>
    <t>Incorpora Evaluación y/o CONCLUSIONES de la información de ejecución del período</t>
  </si>
  <si>
    <t>Incorpora cuadro de evaluación de cumplimiento LOGROS Y RESULTADOS ESPERADOS &lt;AÑO EVALUADO&gt;, OBSTÁCULOS del período de ejecución</t>
  </si>
  <si>
    <t>Define DESAFÍOS Y SUGERENCIAS: para el próximo período.</t>
  </si>
  <si>
    <t>VI. ANEXOS</t>
  </si>
  <si>
    <t>Incluye ARCHIVO EXCEL de “FICHAS INFORMES COMUNAL HPV II.xls”.</t>
  </si>
  <si>
    <t>Incluye ARCHIVO WORD de “Informe Equipos Ejecutores.doc”.</t>
  </si>
  <si>
    <t>Incorpora información o antecedentes anexos que enriquecen o respaldan informe.</t>
  </si>
  <si>
    <t>ELEMENTOS EVALUACIÓN PERTINENCIA REGIONAL</t>
  </si>
  <si>
    <t>CONTINUIDAD PARTICIPANTES: ESCUELAS EN HPV, CON CONTINUIDAD DE INTERVENCIÓN ES ADECUADO. 
% de escuelas y cobertura en el hpv, sin cambios desde informe anterior. Los posibles cambios han sido justificados ante JUNAEB y aprobados oportunamente (usar escala calificiación al final de esta hoja)</t>
  </si>
  <si>
    <t>Incorpore comentarios u observaciones de su conocimiento y que puedan aportar a la evaluación técnica externa</t>
  </si>
  <si>
    <t>CONCLUSIÓN Y ANÁLISIS:</t>
  </si>
  <si>
    <t>PRESENTACIÓN FORMAL: INFORMACIÓN Y DOCUMENTOS A PRESENTAR SEGÚN PAUTA DE INFORME</t>
  </si>
  <si>
    <t>PRINCIPALES AVANCES Y FORTALEZAS OBSERVADOS POR JUNAEB</t>
  </si>
  <si>
    <t>PRINCIPALES DEBILIDADES OBSERVADAS POR JUNAEB</t>
  </si>
  <si>
    <t>OBSERVACIONES  Y CONCLUSIONES DE PRE EVALUACIÓN REGIONAL: 
MARCAR CON UNA "x" SITUACIÓN DE APROBACIÓN DEL INFORME DE GESTIÓN</t>
  </si>
  <si>
    <t>SI,  ES APROBADO</t>
  </si>
  <si>
    <t>PARCIALMENTE, ES APROBADO CON OBSERVACIONES</t>
  </si>
  <si>
    <t>NO, REQUIERE MODIFICACIONES PARA APROBACIÓN</t>
  </si>
  <si>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</si>
  <si>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</si>
  <si>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</si>
  <si>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</si>
  <si>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</si>
  <si>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</si>
  <si>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</si>
  <si>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</si>
  <si>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</si>
  <si>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</si>
  <si>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</si>
  <si>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</si>
  <si>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</si>
  <si>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</si>
  <si>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</si>
  <si>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</si>
  <si>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 xml:space="preserve">USAR ESCALA DE NOTAS EN EVALUACIÓN TÉCNICO–ADMINISTR Y EV. DESEMPEÑO ANTERIOR.								
Nota 7	OPTIMO 	Cumple plenamente con el Criterio Ideal.						
Nota 5	REGULAR	Cumple con el Criterio Ideal en gran medida salvo insuficiencias menores.						
Nota 3	DEFICIENTE	Cumple parcialmente con el criterio ideal, se observan grandes deficiencias						
Nota  0	NO CALIFICA	No cumple con el criterio Ideal en ninguna medida						
Para interpretación de calificaciones promedios, usar la descripción de las categorías. El obtener un 0 en cualquiera de los puntos evaluados, es causal suficiente de rechazo del informe.								</t>
  </si>
  <si>
    <t>FICHA 11: EVALUACIÓN TÉCNICA INFORME DE GESTIÓN PARA USO EVALUADOR EXTERNO Y JUNAEB</t>
  </si>
  <si>
    <t>EVALUACIÓN Y APROBACIÓN INFORME</t>
  </si>
  <si>
    <t>EVALUACIÓN PERTINENCIA TÉCNICO-ADMINISTRATIVA</t>
  </si>
  <si>
    <t>se han insertado espacios para observaciones JUNAEB en cada ficha, para facilitar  el registro de las evaluaciones. Para apoyar la compilación de estos registros, en esta sección se extraen por ficha todas las observaciones eventualmente insertadas por el evaluador del informe.</t>
  </si>
  <si>
    <t>c13</t>
  </si>
  <si>
    <t>DIMENSIÓN EVALUACIÓN</t>
  </si>
  <si>
    <t>pondera</t>
  </si>
  <si>
    <t>notas de evaluación (para uso del evaluador, si le es necesario)</t>
  </si>
  <si>
    <t>ponderadores parciales</t>
  </si>
  <si>
    <t>A. Cumplimiento metodología y acciones con modelo de intervención y programación anual</t>
  </si>
  <si>
    <t xml:space="preserve">1.   EJECUCIÓN DE UNIDADES Y ACCIONES ADECUADO A PROGRAMACIÓN Y MODELO HPV </t>
  </si>
  <si>
    <t>PARA EVALUAR ESTE PUNTO USAR TABLA POR UNIDAD INCORPORADA A LA PAUTA EN ESTA DIMENSIÓN. 
estándar cumplimiento , comparando con modelo y propuesta anual:
a) COBERTURA PERTINENTE
b)  CALIDAD TÉCNICA
c) ORGANIZACIÓN DE ACCIONES</t>
  </si>
  <si>
    <t xml:space="preserve"> RESUMEN DE observaciones JUNAEB por ficha</t>
  </si>
  <si>
    <t>a) COBERTURA PERTINENTE</t>
  </si>
  <si>
    <t>Coberturas por actividades de la Unidad, con parámetros para avance y para final, en función de lo programado, y de estándares establecidos. .
EVALUAR CADA UNIDAD POR SEPARADO SEGÚN MODELO Y AÑO DE INCORPORACIÓN AL PROGRAMA DE LA COMUNA Y LAS ESCUELAS, LO QUE PONDERARÁ UN PROMEDIO COMUNAL. (VER TABLA: EVALUACIÓN POR UNIDAD )</t>
  </si>
  <si>
    <t>f0 cobertura real</t>
  </si>
  <si>
    <t>F1 promocion</t>
  </si>
  <si>
    <t>b)  CALIDAD TÉCNICA</t>
  </si>
  <si>
    <t>1. El informe incluye estado de avance de la ejecución de la totalidad de las Unidades pertinentes al año de ejecución en la comuna y en cada escuela, según el modelo y programación. 
2. Incluye estado de avance de la ejecución para cada una de las acciones pertinentes a cada Unidad, según modelo y programación. 
3. Consistencia entre los distintos instrumentos del informe.
 EVALUAR ACTIVIDADES POR UNIDAD, SEGÚN MODELO Y AÑO DE INCORPORACIÓN AL PROGRAMA DE LA COMUNA Y LAS ESCUELAS, LO QUE PONDERARÁ UN PROMEDIO COMUNAL. (VER TABLA: EVALUACIÓN POR UNIDAD )</t>
  </si>
  <si>
    <t xml:space="preserve">c) ORGANIZACIÓN DE ACCIONES
</t>
  </si>
  <si>
    <t>1. La organización de las acciones da cuenta de un programa equilibrado y factible según recursos, contexto escolar y tiempo. 
2. Nivel de cumplimiento según el modelo y programación
3. Capacidad de resolución de problemas presentados, al servicio de la ejecución.
 EVALUAR ACTIVIDADES POR UNIDAD, LO QUE PONDERARÁ UN PROMEDIO COMUNAL. (VER TABLA: EVALUACIÓN POR UNIDAD )</t>
  </si>
  <si>
    <t xml:space="preserve">Para las categorías 1., 2.,  3. evaluadas en dimensión A. usar TABLA de evaluación por unidad, que arroja un promedio por cada categoría y unidad </t>
  </si>
  <si>
    <t>para EVALUAR CATEGORÍAS A.1. A.2. y A.3, utlizar TABLA  EVALUACIÓN POR UNIDAD, la nota saldrá promediada desde esa tabla. 
ENTREGA PROMEDIO PORDERADO POR UNIDADES ( SE PONDERA POR AÑO DE EJECUCIÓN DEL PROYECTO AÑO 1 - 2  O 3 EN ADELANTE)</t>
  </si>
  <si>
    <t>AÑO EV</t>
  </si>
  <si>
    <t xml:space="preserve"> TABLA: EVALUACIÓN POR UNIDAD para Categorías de la DIMENSIÓN  "EJECUCIÓN DE UNIDADES Y ACCIONES ADECUADO A PROPUESTA ANUAL MODELO HPV "</t>
  </si>
  <si>
    <t>F2 deteccion</t>
  </si>
  <si>
    <t>F3 PREVENCION</t>
  </si>
  <si>
    <t>nº unidades blanco fijas</t>
  </si>
  <si>
    <t>c) ORGANIZACIÓN DE ACCIONES</t>
  </si>
  <si>
    <t>UNIDAD</t>
  </si>
  <si>
    <t>AÑO 3</t>
  </si>
  <si>
    <t>AÑO 2</t>
  </si>
  <si>
    <t>AÑO 1</t>
  </si>
  <si>
    <t>pondera unidad sg año</t>
  </si>
  <si>
    <t>año 3</t>
  </si>
  <si>
    <t>año 2</t>
  </si>
  <si>
    <t>año 1</t>
  </si>
  <si>
    <t>PROMOCIÓN BIENESTAR/DES. PSICOSOCIAL COMUNIDAD EDUCATIVA</t>
  </si>
  <si>
    <t>ponderación unidades</t>
  </si>
  <si>
    <t>DETECCIÓN CONDUCTAS RIESGO - APLICACIÓN 6º EB</t>
  </si>
  <si>
    <t>DETECCIÓN CONDUCTAS RIESGO – REAPLICAC 8º EB </t>
  </si>
  <si>
    <t>F3.2 LISTA TP</t>
  </si>
  <si>
    <t>F3.3 SEGUIM TP</t>
  </si>
  <si>
    <t>PREVENCIÓN DE PROBLEMAS Y CONDUCTAS DE RIESGO</t>
  </si>
  <si>
    <t>DERIVACIÓN ATENCIÓN SALUD, EDUCACIÓN, JUSTICIA U OTROS</t>
  </si>
  <si>
    <t>DESARROLLO DE RED DE APOYO LOCAL AL HPV</t>
  </si>
  <si>
    <t>F4 derivacion</t>
  </si>
  <si>
    <t>F5 RED</t>
  </si>
  <si>
    <t>EVALUACIÓN Y SEGUIMIENTO</t>
  </si>
  <si>
    <t>nº blanco sg AAII</t>
  </si>
  <si>
    <t>UNIDADES BLANCO</t>
  </si>
  <si>
    <t>CATEGORÍA</t>
  </si>
  <si>
    <t>cc2015</t>
  </si>
  <si>
    <t>cc2016</t>
  </si>
  <si>
    <t>cc2017</t>
  </si>
  <si>
    <t>2.   CONTINUIDAD PARTICIPANTES: ESCUELAS EN HPV, CON CONTINUIDAD DE INTERVENCIÓN ES ADECUADO.  (evalúa Región en F8.A)</t>
  </si>
  <si>
    <t>% de escuelas en el hpv, sin cambios desde informe anterior. Los posibles cambios han sido justificados ante JUNAEB y aprobados oportunamente</t>
  </si>
  <si>
    <t>F6 EQUIPO</t>
  </si>
  <si>
    <t>B.  Adecuación RRHH, financieros, materiales para desarrollo del Programa</t>
  </si>
  <si>
    <t>B.1. PRESUPUESTO: aportes locales (aporte JUNAEB evaluado en rendiciones, por finanzas)</t>
  </si>
  <si>
    <t xml:space="preserve">1.   ACCIONES EVIDENCIAN FLUIDA Y EFICIENTE COORDINACIÓN EN CUMPLIMIENTO DE APORTES LOCALES COMPROMETIDOS PARA LA REALIZACIÓN DE ACCIONES </t>
  </si>
  <si>
    <t>En Informe se evalúa una buena gestión en entrega y oportunidad de aportes locales comprometidos, como facilitador de ejecución acciones</t>
  </si>
  <si>
    <t>2.   BUEN NIVEL DE CUMPLIMIENTO EN RECURSOS LOCALES COMPROMETIDOS (evalúa sólo inf. final)</t>
  </si>
  <si>
    <t>% y  tipo de cumplimiento informado en documento aportes locales reales.</t>
  </si>
  <si>
    <t>B.2. RRHH Y HORAS ESCUELA</t>
  </si>
  <si>
    <t>1.  PERFIL DE EQUIPO  EJECUTOR ACORDE A PERFIL APROBADO. SI HAN EXISTIDO CAMBIOS, ESTOS SON COHERENTES CON PERFIL Y HAN SIDO INFORMADOS Y APROBADOS OPROTUNAMENTE POR JUNAEB</t>
  </si>
  <si>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</si>
  <si>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t>2.  ÍNDICE DE RECURSO HUMANO SEGÚN COBERTURA INTERVENIDA (*)</t>
  </si>
  <si>
    <t>Horas de equipo estable directo, suficiente para acciones del modelo, según año y cobertura de ejecución (nº de horas y permanencia anual)</t>
  </si>
  <si>
    <t xml:space="preserve">3. ACCIONES EVIDENCIAN FLUIDA Y EFICIENTE COORDINACIÓN EN CUMPLIMIENTO DE HORAS PROFESOR Y ESCUELA COMPROMETIDAS EN LA REALIZACIÓN DE ACCIONES </t>
  </si>
  <si>
    <t>En observaciones de acciones (especialmente promoción, detección, prevención) no hay mención a dificultades de horarios o disponibilidad de profesores y escuela para ejecución  acciones.</t>
  </si>
  <si>
    <t>NOTA DE EVALUACIÓN DE INFORME (**): SEGÚN PONDERACIÓN</t>
  </si>
  <si>
    <t>Nº NOTAS</t>
  </si>
  <si>
    <t>(*) DEFINICIÓN Y FORMA DE CÁLCULO SEGÚN SISTEMA DE CONTROL DE CALIDAD</t>
  </si>
  <si>
    <t>(**) NOTA EVALUACIÓN PROPUESTA: PROMEDIO PUNTOS A Y B Y PROMEDIO FINAL ENTRE A Y B</t>
  </si>
  <si>
    <t>ASPECTOS PRESUPUESTARIOS (solo para evaluación programaciones)</t>
  </si>
  <si>
    <t>Categoría</t>
  </si>
  <si>
    <t>Evaluación</t>
  </si>
  <si>
    <t>Insuficiente</t>
  </si>
  <si>
    <t>Suficiente</t>
  </si>
  <si>
    <t>Medio</t>
  </si>
  <si>
    <t>Bueno</t>
  </si>
  <si>
    <t>Muy Bueno</t>
  </si>
  <si>
    <t>Lenguaje Técnico</t>
  </si>
  <si>
    <t>Cumplimiento Normativo/Formal</t>
  </si>
  <si>
    <t>Validación Digital</t>
  </si>
  <si>
    <t>Coherencia</t>
  </si>
  <si>
    <t>Estructura</t>
  </si>
  <si>
    <t>EQUIPO  EJECUTOR : PERFIL ADECUADO. CAMBIOS, COHERENTES APROBADOS POR JUNAEB</t>
  </si>
  <si>
    <t>Formación Profesional</t>
  </si>
  <si>
    <t>Experiencia</t>
  </si>
  <si>
    <t>Adaptabilidad</t>
  </si>
  <si>
    <t>Gestión y Planificación</t>
  </si>
  <si>
    <t>Trabajo en Equipo</t>
  </si>
  <si>
    <t xml:space="preserve">DIMENSIÓN TÉCNICA - PROGRAMÁTICA: metodología/acciones según modelo y programación </t>
  </si>
  <si>
    <t>Inserción del programa en Establecimientos Educativos</t>
  </si>
  <si>
    <t>Cobertura y cumplimiento programático</t>
  </si>
  <si>
    <t>Diseño y Ejecución metodológica</t>
  </si>
  <si>
    <t>Calidad técnica de la intervención</t>
  </si>
  <si>
    <t>Pertinencia Territorial e Intersectorial</t>
  </si>
  <si>
    <t>CONCLUSION JUNAEB</t>
  </si>
  <si>
    <t>MARCAR CON UNA "x" SITUACIÓN DE APROBACIÓN DEL INFORME DE GESTIÓN:</t>
  </si>
  <si>
    <t>CONCLUSIONES - SUGERENCIAS JUNAEB (describir especialmente situación aprobación informe, precisar pendientes)</t>
  </si>
  <si>
    <t>INFORMACIÓN PENDIENTE (describir, precisar pendientes)</t>
  </si>
  <si>
    <t>SEGUIMIENTO MODIFICACIONES INFORME DE EJECUCIÓN, EVALUACIÓN FINAL JUNAEB
sección para incorporar resumen de evaluación por revisión y ajustes del informes tras 1º Evaluación. Para Informes que fueron inicialmente no aprobados o con aprobación parcial y que debieron ser corregidos</t>
  </si>
  <si>
    <t>RESPONSABLE JUNAEB DE EV MODIFICACIÓN: (Nombre cargo)</t>
  </si>
  <si>
    <t>MARCAR CON UNA "X" SITUACIÓN FINAL DE AJUSTES Y MODIFICACIONES DEL INFORME DE GESTIÓN:</t>
  </si>
  <si>
    <t>Mantiene estado de aprobación anterior</t>
  </si>
  <si>
    <t>Modifica Estado de aprobación Anterior</t>
  </si>
  <si>
    <t>nuevo estado aprobación: ( APLICABLE PARA INFORMES QUE CAMBIAN ESTADO DE APROBACIÓN)</t>
  </si>
  <si>
    <t>APROBADO</t>
  </si>
  <si>
    <t>PARCIALMENTE APROBADO</t>
  </si>
  <si>
    <t xml:space="preserve">NO, REQUIERE MODIFICACIONES </t>
  </si>
  <si>
    <t xml:space="preserve"> DESCRIPCIÓN Y EVALUACIÓN JUNAEB DE MODIFICACIONES REALIZADAS (destacar elementos superados y aún pendientes)</t>
  </si>
  <si>
    <t>USAR ESCALA DE NOTAS EN EVALUACIÓN TÉCNICO–ADMINISTR Y EV. DESEMPEÑO ANTERIOR.</t>
  </si>
  <si>
    <t>FICHA 12: RESUMEN INFORME EJECUCIÓN (AUTOLLENADO)</t>
  </si>
  <si>
    <t>Fecha informe:</t>
  </si>
  <si>
    <t>(No se ingresa información, se genera del llenado de FICHAS DEL INFORME)</t>
  </si>
  <si>
    <t>RESUMEN 1: COBERTURAS</t>
  </si>
  <si>
    <t xml:space="preserve">COBERTURA ESCUELAS Y POBLACIÓN PARTICIPANTES HPV </t>
  </si>
  <si>
    <t>Curso  .</t>
  </si>
  <si>
    <t>Nº ESCUELAS:</t>
  </si>
  <si>
    <t>Nº Padres y Ap. (80% )</t>
  </si>
  <si>
    <t>RESUMEN 2: UNIDAD DE PROMOCIÓN</t>
  </si>
  <si>
    <t>UNIDAD:  PROMOCIÓN</t>
  </si>
  <si>
    <t xml:space="preserve">COBERTURA </t>
  </si>
  <si>
    <t>N</t>
  </si>
  <si>
    <t>Nº PROFESORES JEFE PARTICIPAN AUTOCUIDADO PROFESOR</t>
  </si>
  <si>
    <t>Nº PROFESORES JEFE CON PROMOCIÓN EN AULA</t>
  </si>
  <si>
    <t xml:space="preserve"> SESIONES AVANCE PROMOCIÓN</t>
  </si>
  <si>
    <t>Nº ESTUDIANTES CON PROMOCIÓN CONVIVENCIA</t>
  </si>
  <si>
    <t>ACCIONES</t>
  </si>
  <si>
    <t>Nº PADRES Y AP. PARTICIPAN PROMOCIÓN</t>
  </si>
  <si>
    <t>Nº PARTICIPANTES AUTOCUIDADO DIRECTIVOS</t>
  </si>
  <si>
    <t>ACOMPAÑAMIENTO  TRABAJO PROMOCIÓN EN AULA</t>
  </si>
  <si>
    <t>Nº CURSOS CON PROMOCIÓN CONVIVENCIA POSITIVA</t>
  </si>
  <si>
    <t>Nº CURSOS QUE CON PROMOCIÓN PADRES</t>
  </si>
  <si>
    <t>ESCUELA CON PROMOCIÓN EGE</t>
  </si>
  <si>
    <t>Nº ESCUELA JORNADA INICIO ACTIVIDADES</t>
  </si>
  <si>
    <t>RESUMEN 3: MONITOREO CONVIVENCIA</t>
  </si>
  <si>
    <t>COBERTURA MONITOREO CONVIVENCIA</t>
  </si>
  <si>
    <t>ENCUESTA</t>
  </si>
  <si>
    <t>TOTAL ESC CON APLICACIÓN  2025</t>
  </si>
  <si>
    <t>TOTAL ESC CON ENTREGA REPORTE 2025</t>
  </si>
  <si>
    <t>RESUMEN 4: DETECCIÓN, PREVENCIÓN Y DERIVACIÓN</t>
  </si>
  <si>
    <t>UNIDAD: DETECCIÓN DE RIESGO EN ESTUDIANTES DE 6º EB</t>
  </si>
  <si>
    <t>COBERTURA APLICACIÓN 8° BÁSICO</t>
  </si>
  <si>
    <t>% ESTUDIANTES</t>
  </si>
  <si>
    <t>TOCA</t>
  </si>
  <si>
    <t>PSC-Y</t>
  </si>
  <si>
    <t>% ESTUDIANTES CON APLICACIÓN</t>
  </si>
  <si>
    <t>% ESTUDIANTES CUEST. DIGITADO</t>
  </si>
  <si>
    <t>Fecha de INICIO de aplicación TOCA-RR</t>
  </si>
  <si>
    <t>Fecha de INICIO de aplicación PSC-Y</t>
  </si>
  <si>
    <t>Fecha de TÉRMINO de aplicación TOCA-RR</t>
  </si>
  <si>
    <t>Quién aplicará el TOCA-RR</t>
  </si>
  <si>
    <t>Quién aplicará el PSC-Y</t>
  </si>
  <si>
    <t>UNIDAD PREVENCIÓN</t>
  </si>
  <si>
    <t>UNIDAD: DERIVACIÓN</t>
  </si>
  <si>
    <t>Nº ACCIONES</t>
  </si>
  <si>
    <t>Nº PARTICIP.</t>
  </si>
  <si>
    <t>AVANCE ESTUDIANTES DERIVADOS SG CRITERIO PRIORITARIO DERIVACIÓN</t>
  </si>
  <si>
    <t>TALLERES REALIZADOS</t>
  </si>
  <si>
    <t>ESTUD.</t>
  </si>
  <si>
    <t xml:space="preserve">1) Riesgo alto PSC </t>
  </si>
  <si>
    <t>PADRES</t>
  </si>
  <si>
    <t>SESIONES PROFES.</t>
  </si>
  <si>
    <t>SESIONES PROFES</t>
  </si>
  <si>
    <t>PROFES.</t>
  </si>
  <si>
    <t>% TALLERES EN ESCUELA</t>
  </si>
  <si>
    <t>Nº avance promedio sesiones talleres</t>
  </si>
  <si>
    <t>%  TALLERES POR PSICÓLOGO</t>
  </si>
  <si>
    <t>Nº estudiantes promedio por taller</t>
  </si>
  <si>
    <t xml:space="preserve">DURACIÓN  PROMEDIO SESIÓN TALLER (MINUTOS) </t>
  </si>
  <si>
    <t>UNIDAD: DESARROLLO RED LOCAL</t>
  </si>
  <si>
    <t>ACCIONES REALIZADAS</t>
  </si>
  <si>
    <t>Nº PARTICIPANTES ACCIONES RED LOCAL</t>
  </si>
  <si>
    <t>PRESENTACIÓN RESULTADOS HPV II</t>
  </si>
  <si>
    <t>IDENTIFICACIÓN DESAFÍOS DE RED</t>
  </si>
  <si>
    <t>OTRAS:</t>
  </si>
  <si>
    <t>RESUMEN 5: EQUIPO EJECUTOR</t>
  </si>
  <si>
    <t>PERFIL EQUIPO EJECUTOR</t>
  </si>
  <si>
    <t>HRS. AP. LOCAL EED</t>
  </si>
  <si>
    <t>PROFESIONALES EED HONORARIOS</t>
  </si>
  <si>
    <t>HRS  &gt; 2 años (o inicio proyecto)</t>
  </si>
  <si>
    <t xml:space="preserve">Nº HRS. SEMANALES HPV </t>
  </si>
  <si>
    <t>EQ. ESTABLE DIRECTO</t>
  </si>
  <si>
    <t>Nº PROFESIONALES EED</t>
  </si>
  <si>
    <t xml:space="preserve">Horas de equipo estable directo , asignadas a lo menos 60 % a profesionales de 2 años o más ( en proyecto nuevo,  desde inicio). </t>
  </si>
  <si>
    <t>RANGO POR CONSTRUIR</t>
  </si>
  <si>
    <t>ÍNDICE DE RECURSO HUMANO SEGÚN COBERTURA INTERVENIDA.</t>
  </si>
  <si>
    <t>INDICE RRHH ( no corregido)</t>
  </si>
  <si>
    <t>FACTOR DE CORRECCIÓN INDICE RRHH</t>
  </si>
  <si>
    <t>INDICE RRHH FINAL</t>
  </si>
  <si>
    <t xml:space="preserve">CUADRO PARA PEGAR Y ANALIZAR EN INFORME WORD </t>
  </si>
  <si>
    <t>HRS SEMANALES EED</t>
  </si>
  <si>
    <t>HRS MESES EED</t>
  </si>
  <si>
    <t>MATRÍC.</t>
  </si>
  <si>
    <t>INDICE RRHH (NO CORR.)</t>
  </si>
  <si>
    <t>MESES AÑO EED</t>
  </si>
  <si>
    <t>PROM. MESES AÑO EED</t>
  </si>
  <si>
    <t>MESES ANUAL PROYECTO</t>
  </si>
  <si>
    <t>FACTOR CORRECCIÓN</t>
  </si>
  <si>
    <t>RESUMEN 6: INDICADORES DE AUTOEVALUACION EQUIPOS HPV II</t>
  </si>
  <si>
    <t>AUTOEVALUACION EQUIPOS HPV II - INDICADORES DE INSERCIÓN E IMPLEMENTACIÓN : RESUMEN COMUNAL</t>
  </si>
  <si>
    <t>RESULT.</t>
  </si>
  <si>
    <t>1: No existe  2: Sí existe   3: Esta activo       4: Tiene espacio propio dentro del colegio   5: Participan apoderados en el EGE.</t>
  </si>
  <si>
    <t>1: No existe  2: Sí existe   3: Esta activo       4: Tiene espacio propio dentro del colegio   5: Participan alumnos en el EGE.</t>
  </si>
  <si>
    <t>6.% de reuniones realizadas del HPV II con equipo directivo o de gestión</t>
  </si>
  <si>
    <t>1: Muy bajo   2: Bajo   3: Medio   4: Alto   5: Muy alto</t>
  </si>
  <si>
    <t>8. Percepción del equipo ejecutor del nivel de inserción del programa HPV II en la escuela.</t>
  </si>
  <si>
    <t>AUTOEVALUACION EQUIPOS HPV II - INDICADORES DE SOPORTE</t>
  </si>
  <si>
    <t>RESP.</t>
  </si>
  <si>
    <t>Actividades y metodologías propuestas se deben modificar para adecuarlas a realidad local</t>
  </si>
  <si>
    <t>1. UNIDAD DE PROMOCIÓN 1: Nunca; 2: Rara vez; 3: A veces; 4: Frecuentemente; 5: Siempre</t>
  </si>
  <si>
    <t>2. UNIDAD DE DETECCIÓN 1: Nunca; 2: Rara vez; 3: A veces; 4: Frecuentemente; 5: Siempre</t>
  </si>
  <si>
    <t>3. UNIDAD DE PREVENCIÓN 1: Nunca; 2: Rara vez; 3: A veces; 4: Frecuentemente; 5: Siempre</t>
  </si>
  <si>
    <t>4. UNIDAD DE DERIVACIÓN, ATENCIÓN Y SEGUIMIENTO 1: Nunca; 2: Rara vez; 3: A veces; 4: Frecuentemente; 5: Siempre</t>
  </si>
  <si>
    <t>5. UNIDAD DE RED 1: Nunca; 2: Rara vez; 3: A veces; 4: Frecuentemente; 5: Siempre</t>
  </si>
  <si>
    <t>1: Bajo - 2: Medio - 3: Alto</t>
  </si>
  <si>
    <t>1: Autocuidado profesores; 2:  Asesoría de Aula; 3: Asesoría Reunión de Apoderados; 4: Promoción con estudiantes; 5: Autocuidado directivos; 6: Talleres Preventivos; 7: Detección; 8: Derivación</t>
  </si>
  <si>
    <t>1: Muy Buena - 2: Buena - 3: Regular - 4: Mala - 5: Muy mala.</t>
  </si>
  <si>
    <t>1: Muy Bajo - 2: Bajo - 3: Medio - 4: Alto - 5: Muy Alto</t>
  </si>
  <si>
    <t>16. Nivel de legitimación del equipo ejecutor ante las Corporaciones de Educación o Departamento de Educación.</t>
  </si>
  <si>
    <t>RESUMEN 7: EVALUACIÓN TÉCNICA</t>
  </si>
  <si>
    <t>ANTECEDENTES Y CONCLUSIONES RELEVANTES OBSERVADAS POR JUNAEB</t>
  </si>
  <si>
    <t>FORTALEZAS</t>
  </si>
  <si>
    <t>DEBILIDADES</t>
  </si>
  <si>
    <t>Categorías</t>
  </si>
  <si>
    <t>El informe de gestión da cuenta en términos satisfactorios del avance de la ejecución, según modelo de intervención y programación aprobada, tanto en la forma como en los contenidos presentados”</t>
  </si>
  <si>
    <t>PARCIALMENTE, ES APROBADO 
CON OBSERVACIONES</t>
  </si>
  <si>
    <t>CONCLUSIONES - SUGERENCIAS JUNAEB ( decribe especialmente situación aprobación informe, precisar pendientes)</t>
  </si>
  <si>
    <t>INFORMACIÓN PENDIENTE</t>
  </si>
  <si>
    <t>RESUMEN HPV II</t>
  </si>
  <si>
    <t>AUTOEVALUACION EQUIPOS HPV - INDICADORES DE INSERCIÓN E IMPLEMENTACIÓN : RESUMEN</t>
  </si>
  <si>
    <t>AUTOEVALUACION EQUIPOS HPV - INDICADORES DE SOPORTE</t>
  </si>
  <si>
    <t>cc F 2025</t>
  </si>
  <si>
    <t>CC17</t>
  </si>
  <si>
    <t>SATISFACCIÓN</t>
  </si>
  <si>
    <t>ÁREA: EVALUACIÓN DESEMPEÑO EJECUTOR: INSUMOS INFORME EJECUCIÓN</t>
  </si>
  <si>
    <t>EVALUACIÓN DE CATEGORIAS</t>
  </si>
  <si>
    <t>COBERTURAS PARTICIPANTE ESCUELAS HPV</t>
  </si>
  <si>
    <t>INDICE RRHH</t>
  </si>
  <si>
    <t>UNIDAD DETECCIÓN HPV</t>
  </si>
  <si>
    <t>UNIDAD DESARROLLO RED: participantes</t>
  </si>
  <si>
    <t>UNIDAD DE PREVENCIÓN</t>
  </si>
  <si>
    <t>UNIDAD DE DERIVACIÓN</t>
  </si>
  <si>
    <t>1: No existe  2: Sí existe   3: Esta activo   4: espacio propio dentro del colegio   5: Participan apoderados en EGE</t>
  </si>
  <si>
    <t>ACTIVIDADES/METODOLOGÍAS PARA UNIDAD SE DEBEN MODIFICAR PARA ADECUARLAS</t>
  </si>
  <si>
    <t>1: Autocuidado - 2: Aula - 3: Taller Prev - 4: Detección - 5: Derivación - 6: Asesoría Reunión Ap.</t>
  </si>
  <si>
    <t>Escala Notas : 7 OPTIMO   - 5 REGULAR  -  3 DEFICIENTE  - 0 NO CALIFICA</t>
  </si>
  <si>
    <t>informe de gestión da cuenta de la ejecución, según modelo de intervención y programación aprobada, en la forma como en los contenidos presentados</t>
  </si>
  <si>
    <t>SEGUIMIENTO ESTADO INFORME EJECUCIÓN JUNAEB</t>
  </si>
  <si>
    <t>Presentación formal</t>
  </si>
  <si>
    <t>Equipo Ejecutor</t>
  </si>
  <si>
    <t>Dimesión Técnica-Programática</t>
  </si>
  <si>
    <t>Nº ESCUELAS</t>
  </si>
  <si>
    <t>Nº Profesores/ educadoras</t>
  </si>
  <si>
    <t>ESTUDIANTES Chile Solidario</t>
  </si>
  <si>
    <t>% COBERT. PROG. VS. INFORME</t>
  </si>
  <si>
    <t>ASISTENTE EDUC.</t>
  </si>
  <si>
    <t>HORAS APORTE LOCAL</t>
  </si>
  <si>
    <t>Total horas EED</t>
  </si>
  <si>
    <t>N° HRS &gt; 2 años (o inicio proyecto)</t>
  </si>
  <si>
    <t>Valores de cálculo IIRRHH</t>
  </si>
  <si>
    <t>INDICE RRHH (CORREGIDO)</t>
  </si>
  <si>
    <t xml:space="preserve">matrícula 8º EB reaplica (escuelas  &gt;=2 años HPV) </t>
  </si>
  <si>
    <t>RE-APLICACIÓN 8° EB</t>
  </si>
  <si>
    <t>7° básico</t>
  </si>
  <si>
    <t xml:space="preserve">DERIVADOS </t>
  </si>
  <si>
    <t>Nº ESTUDIANTES DETECTADOS año anterior</t>
  </si>
  <si>
    <t>% ATENDIDOS (SOBRE DERIVADOS)</t>
  </si>
  <si>
    <t>1. Nº PROGRAMAS COLEGIO, EN 2º CICLO</t>
  </si>
  <si>
    <t>2. PERCEPCIÓN COHESIÓN EGE</t>
  </si>
  <si>
    <t>3. SITUACIÓN CCPPAA</t>
  </si>
  <si>
    <t>4. SITUACIÓN CCAA</t>
  </si>
  <si>
    <t>5. ENCARGADO CON HORAS ASIGNADAS</t>
  </si>
  <si>
    <t>6.% REUNIONES REALIZADAS HPV CON EGE</t>
  </si>
  <si>
    <t xml:space="preserve">7. COMPROMISO EGE CON ACTIVIDADES </t>
  </si>
  <si>
    <t>8. PERCEPCIÓN NIVEL HPV EN ESCUELA</t>
  </si>
  <si>
    <t>1: Nunca - 2: Rara vez - 3: A veces - 4: Frecuentemente - 5: Siempre</t>
  </si>
  <si>
    <t>6. PERCEPCIÓN INSERCIÓN HPV EN LA ESCUELA</t>
  </si>
  <si>
    <t>7. ACTIVIDAD MEJOR EVALUADA</t>
  </si>
  <si>
    <t>8.  EVALUACIÓN GENERAL EJECUCIÓN HPV</t>
  </si>
  <si>
    <t>9.  EXPERTICIA EQUIPO EJECUTOR</t>
  </si>
  <si>
    <t>10. CLARIDAD METODOLOGÍA Y LAS ESTRATEGIAS</t>
  </si>
  <si>
    <t>11. CAPACITACIONES, APOYO PARA EJECUCIÓN</t>
  </si>
  <si>
    <t>12. SUPERVISIÓN, APOYO PARA EJECUCIÓN</t>
  </si>
  <si>
    <t>13. ENTREGA RECURSOS JUNAEB OPORTUNA</t>
  </si>
  <si>
    <t>14. FLUIDEZ RECURSOS A EQUIPO (LOCAL)</t>
  </si>
  <si>
    <t>15. LEGITIMACIÓN EQUIPO EN COLEGIOS</t>
  </si>
  <si>
    <t>16. LEGITIMACIÓN EQUIPO ANTE CORPORAC/DEPTO EDUC.</t>
  </si>
  <si>
    <t>17. SATISFACCIÓN LABORAL</t>
  </si>
  <si>
    <t xml:space="preserve">NOTA EVALUACIÓN DE INFORME </t>
  </si>
  <si>
    <t>detecc 2017</t>
  </si>
  <si>
    <t>% CHISOL</t>
  </si>
  <si>
    <t>ESCUELAS:</t>
  </si>
  <si>
    <t>MATRÍC</t>
  </si>
  <si>
    <t>Técnico</t>
  </si>
  <si>
    <t>Servicios Auxiliares</t>
  </si>
  <si>
    <t>N° horas mensuales  RRHH Estable (1)</t>
  </si>
  <si>
    <t>total Nº de estudiantes intervenidos (2)</t>
  </si>
  <si>
    <t>Promedio* ((Nº MESES ANUALES EED) (1)</t>
  </si>
  <si>
    <t>Nº MESES ANUALES PROYECTO (3)</t>
  </si>
  <si>
    <t>Nº profesionales equipo</t>
  </si>
  <si>
    <t>Nº profesionales a honorarios</t>
  </si>
  <si>
    <t>% profesionales a honorarios</t>
  </si>
  <si>
    <t>ESTUD. CON TOCA RR</t>
  </si>
  <si>
    <t>% ESTUDIANTES TOCA</t>
  </si>
  <si>
    <t>ESTUDIANTES CON PSC-Y</t>
  </si>
  <si>
    <t>% ESTUDIANTES CON PSC-Y</t>
  </si>
  <si>
    <t>INICIO de aplicación TOCA-RR</t>
  </si>
  <si>
    <t>TÉRMINO de aplicación TOCA-RR</t>
  </si>
  <si>
    <t>ESTUDIANTES CON TOCA RR 8º</t>
  </si>
  <si>
    <t>% ESTUDIANTES TOCA 8º</t>
  </si>
  <si>
    <t>ESTUDIANTES CON PSC-Y 8º</t>
  </si>
  <si>
    <t>% ESTUDIANTES CON PSC-Y 8º</t>
  </si>
  <si>
    <t>N° talleres programados</t>
  </si>
  <si>
    <t>N° talleres realizados</t>
  </si>
  <si>
    <t>N° sesiones programadas</t>
  </si>
  <si>
    <t>N° sesiones realizadas</t>
  </si>
  <si>
    <t>Nº ESTUD. DETECC. AÑO ANTERIOR</t>
  </si>
  <si>
    <t>N° ESTUDIANTES programados 2025</t>
  </si>
  <si>
    <t>N° ESTUDIANTES participando</t>
  </si>
  <si>
    <t>% ESTUDIANTES EN TP</t>
  </si>
  <si>
    <t>Nº sesiones padres</t>
  </si>
  <si>
    <t>Nº padres participando</t>
  </si>
  <si>
    <t>Nº sesiones profesores</t>
  </si>
  <si>
    <t>Nº profesores participando</t>
  </si>
  <si>
    <t>1) PSC ALTO</t>
  </si>
  <si>
    <t>4) OTRO</t>
  </si>
  <si>
    <t>CENTROS EDUCACIÓN</t>
  </si>
  <si>
    <t>CENTROS JUSTICIA</t>
  </si>
  <si>
    <t>SISTEMA PRIVADO</t>
  </si>
  <si>
    <t>Otros</t>
  </si>
  <si>
    <t>% DERIVADOS SOBRE DETECTADOS</t>
  </si>
  <si>
    <t>ATENDIDOS 2025</t>
  </si>
  <si>
    <t>% Atendidos sobre Derivados</t>
  </si>
  <si>
    <t>1. PROMOCIÓN</t>
  </si>
  <si>
    <t>2. DETECCIÓN</t>
  </si>
  <si>
    <t>3. PREVENCIÓN</t>
  </si>
  <si>
    <t>4. DERIVACIÓN</t>
  </si>
  <si>
    <t>5. RED</t>
  </si>
  <si>
    <t>promedio</t>
  </si>
  <si>
    <t>PARCIALMENTE</t>
  </si>
  <si>
    <t>NO, REQUIERE MODIFICACIÓN</t>
  </si>
  <si>
    <t>RIESGO TOCA RR 2025</t>
  </si>
  <si>
    <t>PSC Y CRITICO 2025</t>
  </si>
  <si>
    <t>Nº TALLERES PROGRAMADOS</t>
  </si>
  <si>
    <t>RIESGO TOCA-RR</t>
  </si>
  <si>
    <t>dato 2017 malo en progr-</t>
  </si>
  <si>
    <t>detección 6º básico</t>
  </si>
  <si>
    <t>Nº TP</t>
  </si>
  <si>
    <t>RIESGO CRÍTICO  PSC-Y</t>
  </si>
  <si>
    <t>CALERA</t>
  </si>
  <si>
    <t>CHILLAN</t>
  </si>
  <si>
    <t>CHILLAN VIEJO</t>
  </si>
  <si>
    <t>COLBUN</t>
  </si>
  <si>
    <t>CONCEPCION</t>
  </si>
  <si>
    <t>COPIAPO</t>
  </si>
  <si>
    <t>CURICO</t>
  </si>
  <si>
    <t>LA UNION</t>
  </si>
  <si>
    <t>LONGAVI</t>
  </si>
  <si>
    <t>LOS ANGELES</t>
  </si>
  <si>
    <t>MULCHEN</t>
  </si>
  <si>
    <t>OLMUE</t>
  </si>
  <si>
    <t>PEÑALOLEN</t>
  </si>
  <si>
    <t>QUILPUE</t>
  </si>
  <si>
    <t>Isla de Maipo</t>
  </si>
  <si>
    <t>SAN RAMON</t>
  </si>
  <si>
    <t>Quilicura</t>
  </si>
  <si>
    <t>VALPARAISO</t>
  </si>
  <si>
    <t>FICHA F1.2: IMPLEMENTACIÓN MONITOREO DE LA CONVIVENCIA. ACCIONES APLICACIÓN</t>
  </si>
  <si>
    <t>2024 MONITOREO CONVIVENCIA</t>
  </si>
  <si>
    <t>Si requiere registrar más escuelas que las filas definidas, despliegue filas ocultas (fila 30 a 54)</t>
  </si>
  <si>
    <t>SENSIBILIZACIÓN</t>
  </si>
  <si>
    <t>JORNADA CONVIVENCIA</t>
  </si>
  <si>
    <t xml:space="preserve">ESTUDIANTES </t>
  </si>
  <si>
    <t>Indicar SI o NO</t>
  </si>
  <si>
    <t xml:space="preserve">OBSERVACIONES Y COMENTARIOS </t>
  </si>
  <si>
    <t>Indique los actores con quienes trabajó en la lectura y análisis de reportes (Reporte Monitoreo o resultados encuesta de clima)</t>
  </si>
  <si>
    <t>RESUMEN EVALUACIÓN INFORME HPV</t>
  </si>
  <si>
    <t>DIMENSIONES</t>
  </si>
  <si>
    <t>ÍTEMES</t>
  </si>
  <si>
    <t>SUB ÍTEMES</t>
  </si>
  <si>
    <t>A. Cumplimiento metodología y acciones</t>
  </si>
  <si>
    <t>B.  Adecuación RRHH, financieros, materiales</t>
  </si>
  <si>
    <t>A.1. EJECUCIÓN UNIDADES Y ACCIONES ADECUADO (PROGRAMACIÓN MODELO)</t>
  </si>
  <si>
    <t>B.1. PRESUPUESTO: aportes locales</t>
  </si>
  <si>
    <t>CATEGIRÍAS EV.</t>
  </si>
  <si>
    <t>NOTA EV. INFORME</t>
  </si>
  <si>
    <t>A. Cumplimiento metodología y acciones con modelo y programación</t>
  </si>
  <si>
    <t>B.  Adecuación RRHH, financieros, materiales para des. Programa</t>
  </si>
  <si>
    <t>A.2. CONTINUIDAD ESCUELAS ADECUADO</t>
  </si>
  <si>
    <t>B.1. PPTO: aportes locales</t>
  </si>
  <si>
    <t>B.2. RRHH HORAS ESCUELA</t>
  </si>
  <si>
    <t>A.1. a) COBERTURA PERTINENTE</t>
  </si>
  <si>
    <t>A.1. b) CALIDAD TÉCNICA</t>
  </si>
  <si>
    <t xml:space="preserve">A.1. c) ORGANIZACIÓN DE ACCIONES
</t>
  </si>
  <si>
    <t>PROMOCIÓN</t>
  </si>
  <si>
    <t>DETECCIÓN  6º EB</t>
  </si>
  <si>
    <t>DETECCIÓN REAPLICAC 8º EB </t>
  </si>
  <si>
    <t>PREVENCIÓN</t>
  </si>
  <si>
    <t>DERIVACIÓN</t>
  </si>
  <si>
    <t>DESARROLLO DE RED</t>
  </si>
  <si>
    <t>EVALUACIÓN Y SEG.</t>
  </si>
  <si>
    <t>B.1..1.   ACCIONES EVIDENCIAN FLUIDA Y EFICIENTE COORD./ CUMPLIMI.AP LOCALES</t>
  </si>
  <si>
    <t>B.1.2.   NIVEL CUMPLIMIENTO RECURSOS LOCALES COMPROMETIDOS</t>
  </si>
  <si>
    <t>B.2.1. PERFIL EQUIPO ACORDE A APROBADO. INFORMADOS Y APROBADOS JUNAEB</t>
  </si>
  <si>
    <t>B.2.2.  ÍNDICE DE RECURSO HUMANO</t>
  </si>
  <si>
    <t>B.2.3. ACCIONES EVIDENCIAN FLUIDA Y EFICIENTE COORD./CUMPLIM. HRS PROFES-ESCUELA</t>
  </si>
  <si>
    <t>CONCLUSIONES - SUGERENCIAS JUNAEB</t>
  </si>
  <si>
    <t>ESCALA NOTAS EVALUACIÓN</t>
  </si>
  <si>
    <t>nota</t>
  </si>
  <si>
    <t>region</t>
  </si>
  <si>
    <t>año</t>
  </si>
  <si>
    <t>numero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</si>
</sst>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2]\ * #,##0.00_-;\-[$€-2]\ * #,##0.00_-;_-[$€-2]\ * &quot;-&quot;??_-"/>
    <numFmt numFmtId="165" formatCode="_-[$€-2]\ * #,##0.00_-;\-[$€-2]\ * #,##0.00_-;_-[$€-2]\ * &quot;-&quot;??"/>
    <numFmt numFmtId="166" formatCode="0.0"/>
    <numFmt numFmtId="167" formatCode="0.0%"/>
    <numFmt numFmtId="168" formatCode="[$$-340A]\ #,##0"/>
    <numFmt numFmtId="169" formatCode="#,##0.0"/>
    <numFmt numFmtId="170" formatCode="_-* #,##0\ _€_-;\-* #,##0\ _€_-;_-* &quot;-&quot;??\ _€_-;_-@_-"/>
    <numFmt numFmtId="171" formatCode="#,##0.0&quot; MIN.&quot;"/>
    <numFmt numFmtId="172" formatCode="#,##0&quot; *&quot;"/>
    <numFmt numFmtId="173" formatCode="dd/mm/yyyy;@"/>
    <numFmt numFmtId="174" formatCode="_-* #,##0.00\ _€_-;\-* #,##0.00\ _€_-;_-* &quot;-&quot;??\ _€_-;_-@_-"/>
  </numFmts>
  <fonts count="346">
    <font>
      <sz val="11"/>
      <color theme="1"/>
      <name val="Calibri"/>
      <family val="2"/>
      <scheme val="minor"/>
    </font>
    <font>
      <sz val="10"/>
      <name val="Arial"/>
      <family val="2"/>
    </font>
    <font>
      <sz val="7"/>
      <name val="Arial"/>
      <family val="2"/>
    </font>
    <font>
      <sz val="8"/>
      <name val="Arial"/>
      <family val="2"/>
    </font>
    <font>
      <sz val="6"/>
      <name val="Arial"/>
      <family val="2"/>
    </font>
    <font>
      <sz val="10"/>
      <name val="Arial"/>
      <family val="2"/>
    </font>
    <font>
      <sz val="8"/>
      <name val="Calibri"/>
      <family val="2"/>
    </font>
    <font>
      <sz val="11"/>
      <name val="Calibri"/>
      <family val="2"/>
    </font>
    <font>
      <sz val="10"/>
      <name val="Calibri"/>
      <family val="2"/>
    </font>
    <font>
      <b/>
      <sz val="8"/>
      <name val="Calibri"/>
      <family val="2"/>
    </font>
    <font>
      <sz val="7"/>
      <name val="Calibri"/>
      <family val="2"/>
    </font>
    <font>
      <sz val="10"/>
      <color indexed="62"/>
      <name val="Calibri"/>
      <family val="2"/>
    </font>
    <font>
      <sz val="8"/>
      <color indexed="62"/>
      <name val="Calibri"/>
      <family val="2"/>
    </font>
    <font>
      <sz val="9"/>
      <name val="Calibri"/>
      <family val="2"/>
    </font>
    <font>
      <b/>
      <sz val="7"/>
      <name val="Calibri"/>
      <family val="2"/>
    </font>
    <font>
      <sz val="7"/>
      <color indexed="62"/>
      <name val="Calibri"/>
      <family val="2"/>
    </font>
    <font>
      <sz val="6"/>
      <name val="Calibri"/>
      <family val="2"/>
    </font>
    <font>
      <b/>
      <sz val="7"/>
      <color indexed="62"/>
      <name val="Calibri"/>
      <family val="2"/>
    </font>
    <font>
      <b/>
      <sz val="8"/>
      <color indexed="62"/>
      <name val="Calibri"/>
      <family val="2"/>
    </font>
    <font>
      <sz val="6"/>
      <color indexed="62"/>
      <name val="Calibri"/>
      <family val="2"/>
    </font>
    <font>
      <sz val="9"/>
      <color indexed="62"/>
      <name val="Calibri"/>
      <family val="2"/>
    </font>
    <font>
      <sz val="8"/>
      <color indexed="60"/>
      <name val="Calibri"/>
      <family val="2"/>
    </font>
    <font>
      <sz val="7"/>
      <color indexed="10"/>
      <name val="Calibri"/>
      <family val="2"/>
    </font>
    <font>
      <sz val="7"/>
      <color indexed="18"/>
      <name val="Arial"/>
      <family val="2"/>
    </font>
    <font>
      <sz val="9"/>
      <name val="Arial"/>
      <family val="2"/>
    </font>
    <font>
      <b/>
      <sz val="10"/>
      <color indexed="8"/>
      <name val="Arial"/>
      <family val="2"/>
    </font>
    <font>
      <sz val="11"/>
      <color indexed="8"/>
      <name val="Calibri"/>
      <family val="2"/>
    </font>
    <font>
      <b/>
      <sz val="6"/>
      <name val="Calibri"/>
      <family val="2"/>
    </font>
    <font>
      <sz val="10"/>
      <name val="Calibri"/>
      <family val="2"/>
    </font>
    <font>
      <b/>
      <sz val="9"/>
      <name val="Calibri"/>
      <family val="2"/>
    </font>
    <font>
      <b/>
      <sz val="9"/>
      <color indexed="62"/>
      <name val="Calibri"/>
      <family val="2"/>
    </font>
    <font>
      <b/>
      <sz val="10"/>
      <name val="Calibri"/>
      <family val="2"/>
    </font>
    <font>
      <sz val="6"/>
      <color indexed="18"/>
      <name val="Calibri"/>
      <family val="2"/>
    </font>
    <font>
      <sz val="8"/>
      <color indexed="18"/>
      <name val="Calibri"/>
      <family val="2"/>
    </font>
    <font>
      <b/>
      <sz val="6"/>
      <color indexed="62"/>
      <name val="Calibri"/>
      <family val="2"/>
    </font>
    <font>
      <b/>
      <sz val="10"/>
      <color indexed="62"/>
      <name val="Calibri"/>
      <family val="2"/>
    </font>
    <font>
      <b/>
      <i/>
      <sz val="6"/>
      <color indexed="62"/>
      <name val="Calibri"/>
      <family val="2"/>
    </font>
    <font>
      <i/>
      <sz val="6"/>
      <color indexed="62"/>
      <name val="Calibri"/>
      <family val="2"/>
    </font>
    <font>
      <sz val="8"/>
      <color indexed="10"/>
      <name val="Calibri"/>
      <family val="2"/>
    </font>
    <font>
      <b/>
      <sz val="10"/>
      <color indexed="19"/>
      <name val="Calibri"/>
      <family val="2"/>
    </font>
    <font>
      <b/>
      <sz val="10"/>
      <color indexed="60"/>
      <name val="Calibri"/>
      <family val="2"/>
    </font>
    <font>
      <sz val="8"/>
      <color indexed="19"/>
      <name val="Calibri"/>
      <family val="2"/>
    </font>
    <font>
      <b/>
      <sz val="10"/>
      <color indexed="18"/>
      <name val="Calibri"/>
      <family val="2"/>
    </font>
    <font>
      <b/>
      <sz val="11"/>
      <color indexed="18"/>
      <name val="Calibri"/>
      <family val="2"/>
    </font>
    <font>
      <sz val="7"/>
      <color indexed="18"/>
      <name val="Calibri"/>
      <family val="2"/>
    </font>
    <font>
      <b/>
      <sz val="7"/>
      <color indexed="18"/>
      <name val="Calibri"/>
      <family val="2"/>
    </font>
    <font>
      <i/>
      <sz val="6"/>
      <name val="Calibri"/>
      <family val="2"/>
    </font>
    <font>
      <sz val="6"/>
      <color indexed="10"/>
      <name val="Calibri"/>
      <family val="2"/>
    </font>
    <font>
      <sz val="8"/>
      <color indexed="21"/>
      <name val="Calibri"/>
      <family val="2"/>
    </font>
    <font>
      <b/>
      <sz val="11"/>
      <color indexed="62"/>
      <name val="Calibri"/>
      <family val="2"/>
    </font>
    <font>
      <sz val="9"/>
      <color indexed="63"/>
      <name val="Calibri"/>
      <family val="2"/>
    </font>
    <font>
      <sz val="7"/>
      <color indexed="63"/>
      <name val="Calibri"/>
      <family val="2"/>
    </font>
    <font>
      <b/>
      <sz val="7"/>
      <color indexed="63"/>
      <name val="Calibri"/>
      <family val="2"/>
    </font>
    <font>
      <i/>
      <sz val="6"/>
      <color indexed="23"/>
      <name val="Calibri"/>
      <family val="2"/>
    </font>
    <font>
      <sz val="9"/>
      <color indexed="18"/>
      <name val="Calibri"/>
      <family val="2"/>
    </font>
    <font>
      <sz val="10"/>
      <color indexed="19"/>
      <name val="Calibri"/>
      <family val="2"/>
    </font>
    <font>
      <i/>
      <sz val="7"/>
      <color indexed="23"/>
      <name val="Calibri"/>
      <family val="2"/>
    </font>
    <font>
      <i/>
      <sz val="9"/>
      <name val="Calibri"/>
      <family val="2"/>
    </font>
    <font>
      <sz val="10"/>
      <color indexed="18"/>
      <name val="Calibri"/>
      <family val="2"/>
    </font>
    <font>
      <b/>
      <sz val="8"/>
      <color indexed="18"/>
      <name val="Calibri"/>
      <family val="2"/>
    </font>
    <font>
      <b/>
      <sz val="9"/>
      <color indexed="56"/>
      <name val="Calibri"/>
      <family val="2"/>
    </font>
    <font>
      <sz val="10"/>
      <color indexed="57"/>
      <name val="Calibri"/>
      <family val="2"/>
    </font>
    <font>
      <b/>
      <sz val="8"/>
      <color indexed="8"/>
      <name val="Calibri"/>
      <family val="2"/>
    </font>
    <font>
      <sz val="8"/>
      <color indexed="8"/>
      <name val="Calibri"/>
      <family val="2"/>
    </font>
    <font>
      <sz val="10"/>
      <color indexed="22"/>
      <name val="Calibri"/>
      <family val="2"/>
    </font>
    <font>
      <sz val="7"/>
      <color indexed="23"/>
      <name val="Calibri"/>
      <family val="2"/>
    </font>
    <font>
      <i/>
      <sz val="6"/>
      <color indexed="22"/>
      <name val="Calibri"/>
      <family val="2"/>
    </font>
    <font>
      <sz val="8"/>
      <color indexed="22"/>
      <name val="Calibri"/>
      <family val="2"/>
    </font>
    <font>
      <i/>
      <sz val="7"/>
      <color indexed="21"/>
      <name val="Calibri"/>
      <family val="2"/>
    </font>
    <font>
      <i/>
      <sz val="10"/>
      <name val="Calibri"/>
      <family val="2"/>
    </font>
    <font>
      <b/>
      <i/>
      <sz val="7"/>
      <color indexed="53"/>
      <name val="Calibri"/>
      <family val="2"/>
    </font>
    <font>
      <b/>
      <sz val="7"/>
      <color indexed="60"/>
      <name val="Calibri"/>
      <family val="2"/>
    </font>
    <font>
      <sz val="9"/>
      <color indexed="56"/>
      <name val="Calibri"/>
      <family val="2"/>
    </font>
    <font>
      <b/>
      <sz val="9"/>
      <color indexed="18"/>
      <name val="Calibri"/>
      <family val="2"/>
    </font>
    <font>
      <sz val="9"/>
      <color indexed="57"/>
      <name val="Calibri"/>
      <family val="2"/>
    </font>
    <font>
      <sz val="8"/>
      <color indexed="53"/>
      <name val="Calibri"/>
      <family val="2"/>
    </font>
    <font>
      <b/>
      <sz val="14"/>
      <name val="Calibri"/>
      <family val="2"/>
    </font>
    <font>
      <sz val="6"/>
      <color indexed="58"/>
      <name val="Calibri"/>
      <family val="2"/>
    </font>
    <font>
      <sz val="5"/>
      <color indexed="58"/>
      <name val="Calibri"/>
      <family val="2"/>
    </font>
    <font>
      <sz val="7"/>
      <color indexed="8"/>
      <name val="Calibri"/>
      <family val="2"/>
    </font>
    <font>
      <b/>
      <i/>
      <sz val="6"/>
      <color indexed="21"/>
      <name val="Calibri"/>
      <family val="2"/>
    </font>
    <font>
      <b/>
      <sz val="8"/>
      <color indexed="56"/>
      <name val="Calibri"/>
      <family val="2"/>
    </font>
    <font>
      <sz val="7"/>
      <color indexed="53"/>
      <name val="Calibri"/>
      <family val="2"/>
    </font>
    <font>
      <sz val="7"/>
      <color indexed="19"/>
      <name val="Calibri"/>
      <family val="2"/>
    </font>
    <font>
      <b/>
      <sz val="8"/>
      <name val="Arial"/>
      <family val="2"/>
    </font>
    <font>
      <b/>
      <sz val="10"/>
      <color indexed="62"/>
      <name val="Arial"/>
      <family val="2"/>
    </font>
    <font>
      <sz val="11"/>
      <color theme="1"/>
      <name val="Calibri"/>
      <family val="2"/>
      <scheme val="minor"/>
    </font>
    <font>
      <b/>
      <sz val="8"/>
      <color indexed="62"/>
      <name val="Calibri"/>
      <family val="2"/>
      <scheme val="minor"/>
    </font>
    <font>
      <sz val="9"/>
      <color indexed="62"/>
      <name val="Calibri"/>
      <family val="2"/>
      <scheme val="minor"/>
    </font>
    <font>
      <b/>
      <sz val="7"/>
      <color indexed="62"/>
      <name val="Calibri"/>
      <family val="2"/>
      <scheme val="minor"/>
    </font>
    <font>
      <sz val="10"/>
      <name val="Calibri"/>
      <family val="2"/>
      <scheme val="minor"/>
    </font>
    <font>
      <sz val="6"/>
      <name val="Calibri"/>
      <family val="2"/>
      <scheme val="minor"/>
    </font>
    <font>
      <sz val="7"/>
      <name val="Calibri"/>
      <family val="2"/>
      <scheme val="minor"/>
    </font>
    <font>
      <sz val="7"/>
      <color indexed="62"/>
      <name val="Calibri"/>
      <family val="2"/>
      <scheme val="minor"/>
    </font>
    <font>
      <sz val="8"/>
      <name val="Calibri"/>
      <family val="2"/>
      <scheme val="minor"/>
    </font>
    <font>
      <sz val="6"/>
      <color indexed="62"/>
      <name val="Calibri"/>
      <family val="2"/>
      <scheme val="minor"/>
    </font>
    <font>
      <b/>
      <sz val="10"/>
      <color indexed="62"/>
      <name val="Calibri"/>
      <family val="2"/>
      <scheme val="minor"/>
    </font>
    <font>
      <sz val="7"/>
      <color indexed="18"/>
      <name val="Calibri"/>
      <family val="2"/>
      <scheme val="minor"/>
    </font>
    <font>
      <b/>
      <sz val="7"/>
      <color indexed="18"/>
      <name val="Calibri"/>
      <family val="2"/>
      <scheme val="minor"/>
    </font>
    <font>
      <sz val="9"/>
      <name val="Calibri"/>
      <family val="2"/>
      <scheme val="minor"/>
    </font>
    <font>
      <sz val="8"/>
      <color indexed="62"/>
      <name val="Calibri"/>
      <family val="2"/>
      <scheme val="minor"/>
    </font>
    <font>
      <sz val="10"/>
      <color indexed="62"/>
      <name val="Calibri"/>
      <family val="2"/>
      <scheme val="minor"/>
    </font>
    <font>
      <b/>
      <sz val="8"/>
      <color rgb="FFC00000"/>
      <name val="Calibri"/>
      <family val="2"/>
      <scheme val="minor"/>
    </font>
    <font>
      <sz val="10"/>
      <color rgb="FFC00000"/>
      <name val="Arial"/>
      <family val="2"/>
    </font>
    <font>
      <sz val="8"/>
      <color rgb="FFC00000"/>
      <name val="Calibri"/>
      <family val="2"/>
      <scheme val="minor"/>
    </font>
    <font>
      <sz val="9"/>
      <color rgb="FFC00000"/>
      <name val="Calibri"/>
      <family val="2"/>
      <scheme val="minor"/>
    </font>
    <font>
      <sz val="7"/>
      <color rgb="FFC00000"/>
      <name val="Calibri"/>
      <family val="2"/>
      <scheme val="minor"/>
    </font>
    <font>
      <b/>
      <sz val="9"/>
      <color indexed="62"/>
      <name val="Calibri"/>
      <family val="2"/>
      <scheme val="minor"/>
    </font>
    <font>
      <b/>
      <sz val="6"/>
      <color indexed="62"/>
      <name val="Calibri"/>
      <family val="2"/>
      <scheme val="minor"/>
    </font>
    <font>
      <sz val="6"/>
      <color rgb="FFC00000"/>
      <name val="Calibri"/>
      <family val="2"/>
      <scheme val="minor"/>
    </font>
    <font>
      <b/>
      <sz val="7"/>
      <color rgb="FFC00000"/>
      <name val="Calibri"/>
      <family val="2"/>
      <scheme val="minor"/>
    </font>
    <font>
      <b/>
      <sz val="10"/>
      <color rgb="FFC00000"/>
      <name val="Arial"/>
      <family val="2"/>
    </font>
    <font>
      <b/>
      <sz val="11"/>
      <color indexed="62"/>
      <name val="Calibri"/>
      <family val="2"/>
      <scheme val="minor"/>
    </font>
    <font>
      <sz val="9"/>
      <color indexed="10"/>
      <name val="Calibri"/>
      <family val="2"/>
      <scheme val="minor"/>
    </font>
    <font>
      <b/>
      <sz val="8"/>
      <color indexed="18"/>
      <name val="Calibri"/>
      <family val="2"/>
      <scheme val="minor"/>
    </font>
    <font>
      <sz val="5"/>
      <color indexed="18"/>
      <name val="Calibri"/>
      <family val="2"/>
      <scheme val="minor"/>
    </font>
    <font>
      <b/>
      <sz val="10"/>
      <color indexed="18"/>
      <name val="Calibri"/>
      <family val="2"/>
      <scheme val="minor"/>
    </font>
    <font>
      <b/>
      <sz val="9"/>
      <name val="Calibri"/>
      <family val="2"/>
      <scheme val="minor"/>
    </font>
    <font>
      <b/>
      <sz val="11"/>
      <color indexed="18"/>
      <name val="Calibri"/>
      <family val="2"/>
      <scheme val="minor"/>
    </font>
    <font>
      <b/>
      <sz val="9"/>
      <color indexed="10"/>
      <name val="Calibri"/>
      <family val="2"/>
      <scheme val="minor"/>
    </font>
    <font>
      <i/>
      <sz val="6"/>
      <color indexed="23"/>
      <name val="Calibri"/>
      <family val="2"/>
      <scheme val="minor"/>
    </font>
    <font>
      <b/>
      <sz val="9"/>
      <color indexed="8"/>
      <name val="Calibri"/>
      <family val="2"/>
      <scheme val="minor"/>
    </font>
    <font>
      <sz val="9"/>
      <color indexed="8"/>
      <name val="Calibri"/>
      <family val="2"/>
      <scheme val="minor"/>
    </font>
    <font>
      <b/>
      <sz val="8"/>
      <color indexed="8"/>
      <name val="Calibri"/>
      <family val="2"/>
      <scheme val="minor"/>
    </font>
    <font>
      <sz val="8"/>
      <color indexed="8"/>
      <name val="Calibri"/>
      <family val="2"/>
      <scheme val="minor"/>
    </font>
    <font>
      <sz val="7"/>
      <color indexed="8"/>
      <name val="Calibri"/>
      <family val="2"/>
      <scheme val="minor"/>
    </font>
    <font>
      <b/>
      <sz val="7"/>
      <color indexed="8"/>
      <name val="Calibri"/>
      <family val="2"/>
      <scheme val="minor"/>
    </font>
    <font>
      <sz val="9"/>
      <color indexed="54"/>
      <name val="Calibri"/>
      <family val="2"/>
      <scheme val="minor"/>
    </font>
    <font>
      <sz val="10"/>
      <color indexed="54"/>
      <name val="Calibri"/>
      <family val="2"/>
      <scheme val="minor"/>
    </font>
    <font>
      <sz val="7.5"/>
      <color indexed="54"/>
      <name val="Calibri"/>
      <family val="2"/>
      <scheme val="minor"/>
    </font>
    <font>
      <sz val="10"/>
      <color indexed="10"/>
      <name val="Calibri"/>
      <family val="2"/>
      <scheme val="minor"/>
    </font>
    <font>
      <sz val="6"/>
      <color indexed="18"/>
      <name val="Calibri"/>
      <family val="2"/>
      <scheme val="minor"/>
    </font>
    <font>
      <sz val="8"/>
      <color indexed="18"/>
      <name val="Calibri"/>
      <family val="2"/>
      <scheme val="minor"/>
    </font>
    <font>
      <b/>
      <sz val="6"/>
      <name val="Calibri"/>
      <family val="2"/>
      <scheme val="minor"/>
    </font>
    <font>
      <b/>
      <sz val="8"/>
      <name val="Calibri"/>
      <family val="2"/>
      <scheme val="minor"/>
    </font>
    <font>
      <b/>
      <sz val="7"/>
      <name val="Calibri"/>
      <family val="2"/>
      <scheme val="minor"/>
    </font>
    <font>
      <b/>
      <sz val="10"/>
      <name val="Calibri"/>
      <family val="2"/>
      <scheme val="minor"/>
    </font>
    <font>
      <sz val="10"/>
      <color indexed="19"/>
      <name val="Calibri"/>
      <family val="2"/>
      <scheme val="minor"/>
    </font>
    <font>
      <sz val="8"/>
      <color indexed="19"/>
      <name val="Calibri"/>
      <family val="2"/>
      <scheme val="minor"/>
    </font>
    <font>
      <b/>
      <sz val="9"/>
      <color theme="0" tint="-0.499984740745262"/>
      <name val="Calibri"/>
      <family val="2"/>
    </font>
    <font>
      <sz val="10"/>
      <color theme="0" tint="-4.9989318521683403E-2"/>
      <name val="Calibri"/>
      <family val="2"/>
      <scheme val="minor"/>
    </font>
    <font>
      <b/>
      <sz val="11"/>
      <color theme="1"/>
      <name val="Calibri"/>
      <family val="2"/>
      <scheme val="minor"/>
    </font>
    <font>
      <sz val="9"/>
      <color indexed="63"/>
      <name val="Calibri"/>
      <family val="2"/>
      <scheme val="minor"/>
    </font>
    <font>
      <sz val="7"/>
      <color indexed="63"/>
      <name val="Calibri"/>
      <family val="2"/>
      <scheme val="minor"/>
    </font>
    <font>
      <b/>
      <sz val="7"/>
      <color indexed="63"/>
      <name val="Calibri"/>
      <family val="2"/>
      <scheme val="minor"/>
    </font>
    <font>
      <sz val="8"/>
      <color theme="1"/>
      <name val="Calibri"/>
      <family val="2"/>
      <scheme val="minor"/>
    </font>
    <font>
      <sz val="9"/>
      <color theme="1"/>
      <name val="Calibri"/>
      <family val="2"/>
      <scheme val="minor"/>
    </font>
    <font>
      <sz val="9"/>
      <color indexed="18"/>
      <name val="Calibri"/>
      <family val="2"/>
      <scheme val="minor"/>
    </font>
    <font>
      <b/>
      <sz val="9"/>
      <color indexed="18"/>
      <name val="Calibri"/>
      <family val="2"/>
      <scheme val="minor"/>
    </font>
    <font>
      <sz val="10"/>
      <color theme="1"/>
      <name val="Calibri"/>
      <family val="2"/>
      <scheme val="minor"/>
    </font>
    <font>
      <sz val="8"/>
      <color theme="9" tint="-0.499984740745262"/>
      <name val="Calibri"/>
      <family val="2"/>
      <scheme val="minor"/>
    </font>
    <font>
      <sz val="10"/>
      <color theme="0" tint="-4.9989318521683403E-2"/>
      <name val="Calibri"/>
      <family val="2"/>
    </font>
    <font>
      <sz val="6"/>
      <color theme="0" tint="-0.14999847407452621"/>
      <name val="Calibri"/>
      <family val="2"/>
    </font>
    <font>
      <sz val="10"/>
      <color theme="0" tint="-0.499984740745262"/>
      <name val="Calibri"/>
      <family val="2"/>
    </font>
    <font>
      <sz val="6"/>
      <color theme="0" tint="-0.499984740745262"/>
      <name val="Calibri"/>
      <family val="2"/>
    </font>
    <font>
      <sz val="5"/>
      <name val="Calibri"/>
      <family val="2"/>
    </font>
    <font>
      <u/>
      <sz val="11"/>
      <color theme="10"/>
      <name val="Calibri"/>
      <family val="2"/>
      <scheme val="minor"/>
    </font>
    <font>
      <u/>
      <sz val="11"/>
      <color theme="11"/>
      <name val="Calibri"/>
      <family val="2"/>
      <scheme val="minor"/>
    </font>
    <font>
      <sz val="8"/>
      <color indexed="21"/>
      <name val="Calibri"/>
      <family val="2"/>
      <scheme val="minor"/>
    </font>
    <font>
      <b/>
      <sz val="8"/>
      <color rgb="FF0070C0"/>
      <name val="Calibri"/>
      <family val="2"/>
      <scheme val="minor"/>
    </font>
    <font>
      <sz val="6"/>
      <color rgb="FFFF0000"/>
      <name val="Calibri"/>
      <family val="2"/>
      <scheme val="minor"/>
    </font>
    <font>
      <b/>
      <sz val="10"/>
      <color rgb="FF333399"/>
      <name val="Calibri"/>
      <family val="2"/>
      <scheme val="minor"/>
    </font>
    <font>
      <sz val="10"/>
      <color rgb="FF333399"/>
      <name val="Calibri"/>
      <family val="2"/>
      <scheme val="minor"/>
    </font>
    <font>
      <sz val="8"/>
      <color rgb="FF333399"/>
      <name val="Calibri"/>
      <family val="2"/>
      <scheme val="minor"/>
    </font>
    <font>
      <b/>
      <sz val="7"/>
      <color rgb="FF333399"/>
      <name val="Calibri"/>
      <family val="2"/>
      <scheme val="minor"/>
    </font>
    <font>
      <sz val="6"/>
      <color rgb="FF333399"/>
      <name val="Calibri"/>
      <family val="2"/>
      <scheme val="minor"/>
    </font>
    <font>
      <sz val="9"/>
      <color rgb="FF333399"/>
      <name val="Calibri"/>
      <family val="2"/>
      <scheme val="minor"/>
    </font>
    <font>
      <b/>
      <i/>
      <sz val="6"/>
      <color rgb="FF333399"/>
      <name val="Calibri"/>
      <family val="2"/>
      <scheme val="minor"/>
    </font>
    <font>
      <sz val="7"/>
      <color rgb="FF333399"/>
      <name val="Calibri"/>
      <family val="2"/>
      <scheme val="minor"/>
    </font>
    <font>
      <b/>
      <sz val="8"/>
      <color rgb="FF333399"/>
      <name val="Calibri"/>
      <family val="2"/>
      <scheme val="minor"/>
    </font>
    <font>
      <b/>
      <sz val="11"/>
      <color rgb="FF333399"/>
      <name val="Calibri"/>
      <family val="2"/>
      <scheme val="minor"/>
    </font>
    <font>
      <sz val="5"/>
      <color rgb="FF333399"/>
      <name val="Calibri"/>
      <family val="2"/>
      <scheme val="minor"/>
    </font>
    <font>
      <b/>
      <sz val="9"/>
      <color rgb="FF333399"/>
      <name val="Calibri"/>
      <family val="2"/>
      <scheme val="minor"/>
    </font>
    <font>
      <sz val="8"/>
      <color rgb="FFFF0000"/>
      <name val="Calibri"/>
      <family val="2"/>
      <scheme val="minor"/>
    </font>
    <font>
      <b/>
      <sz val="6"/>
      <color rgb="FFFF0000"/>
      <name val="Calibri"/>
      <family val="2"/>
      <scheme val="minor"/>
    </font>
    <font>
      <b/>
      <sz val="7"/>
      <color rgb="FFFF0000"/>
      <name val="Calibri"/>
      <family val="2"/>
      <scheme val="minor"/>
    </font>
    <font>
      <b/>
      <sz val="12"/>
      <color rgb="FF0000CC"/>
      <name val="Calibri"/>
      <family val="2"/>
    </font>
    <font>
      <sz val="11"/>
      <color indexed="62"/>
      <name val="Calibri"/>
      <family val="2"/>
      <scheme val="minor"/>
    </font>
    <font>
      <sz val="10"/>
      <color theme="0"/>
      <name val="Calibri"/>
      <family val="2"/>
      <scheme val="minor"/>
    </font>
    <font>
      <b/>
      <sz val="14"/>
      <color rgb="FF0000CC"/>
      <name val="Calibri"/>
      <family val="2"/>
    </font>
    <font>
      <b/>
      <sz val="12"/>
      <color rgb="FF0000CC"/>
      <name val="Calibri"/>
      <family val="2"/>
      <scheme val="minor"/>
    </font>
    <font>
      <sz val="8"/>
      <color rgb="FF0000FF"/>
      <name val="Calibri"/>
      <family val="2"/>
      <scheme val="minor"/>
    </font>
    <font>
      <sz val="7"/>
      <color rgb="FF0000FF"/>
      <name val="Calibri"/>
      <family val="2"/>
      <scheme val="minor"/>
    </font>
    <font>
      <sz val="6"/>
      <color rgb="FF0000FF"/>
      <name val="Calibri"/>
      <family val="2"/>
      <scheme val="minor"/>
    </font>
    <font>
      <b/>
      <sz val="7"/>
      <color rgb="FF0070C0"/>
      <name val="Calibri"/>
      <family val="2"/>
      <scheme val="minor"/>
    </font>
    <font>
      <b/>
      <sz val="11"/>
      <name val="Calibri"/>
      <family val="2"/>
      <scheme val="minor"/>
    </font>
    <font>
      <b/>
      <sz val="14"/>
      <color rgb="FF0000CC"/>
      <name val="Calibri"/>
      <family val="2"/>
      <scheme val="minor"/>
    </font>
    <font>
      <b/>
      <sz val="10"/>
      <color rgb="FF0000FF"/>
      <name val="Calibri"/>
      <family val="2"/>
      <scheme val="minor"/>
    </font>
    <font>
      <b/>
      <sz val="10"/>
      <color rgb="FF0000CC"/>
      <name val="Calibri"/>
      <family val="2"/>
      <scheme val="minor"/>
    </font>
    <font>
      <sz val="5"/>
      <color rgb="FFFF0000"/>
      <name val="Calibri"/>
      <family val="2"/>
    </font>
    <font>
      <sz val="6"/>
      <color rgb="FFFF0000"/>
      <name val="Calibri"/>
      <family val="2"/>
    </font>
    <font>
      <b/>
      <sz val="10"/>
      <color rgb="FF0000CC"/>
      <name val="Calibri"/>
      <family val="2"/>
    </font>
    <font>
      <sz val="10"/>
      <color rgb="FF0000CC"/>
      <name val="Calibri"/>
      <family val="2"/>
      <scheme val="minor"/>
    </font>
    <font>
      <sz val="9"/>
      <color rgb="FF0000CC"/>
      <name val="Calibri"/>
      <family val="2"/>
      <scheme val="minor"/>
    </font>
    <font>
      <sz val="8"/>
      <color rgb="FF0000CC"/>
      <name val="Calibri"/>
      <family val="2"/>
      <scheme val="minor"/>
    </font>
    <font>
      <sz val="7"/>
      <color rgb="FF0000CC"/>
      <name val="Calibri"/>
      <family val="2"/>
      <scheme val="minor"/>
    </font>
    <font>
      <b/>
      <sz val="11"/>
      <color rgb="FF0000FF"/>
      <name val="Calibri"/>
      <family val="2"/>
      <scheme val="minor"/>
    </font>
    <font>
      <sz val="10"/>
      <color indexed="63"/>
      <name val="Calibri"/>
      <family val="2"/>
      <scheme val="minor"/>
    </font>
    <font>
      <b/>
      <sz val="10"/>
      <color theme="1"/>
      <name val="Calibri"/>
      <family val="2"/>
      <scheme val="minor"/>
    </font>
    <font>
      <sz val="6"/>
      <color indexed="23"/>
      <name val="Calibri"/>
      <family val="2"/>
    </font>
    <font>
      <b/>
      <sz val="10"/>
      <color rgb="FF0000FF"/>
      <name val="Calibri"/>
      <family val="2"/>
    </font>
    <font>
      <b/>
      <sz val="11"/>
      <name val="Calibri"/>
      <family val="2"/>
    </font>
    <font>
      <sz val="10"/>
      <color rgb="FF0000CC"/>
      <name val="Calibri"/>
      <family val="2"/>
    </font>
    <font>
      <sz val="8"/>
      <color rgb="FF0000CC"/>
      <name val="Calibri"/>
      <family val="2"/>
    </font>
    <font>
      <b/>
      <sz val="14"/>
      <color rgb="FF0000FF"/>
      <name val="Calibri"/>
      <family val="2"/>
    </font>
    <font>
      <b/>
      <sz val="10"/>
      <color indexed="8"/>
      <name val="Calibri"/>
      <family val="2"/>
      <scheme val="minor"/>
    </font>
    <font>
      <b/>
      <sz val="12"/>
      <color indexed="8"/>
      <name val="Calibri"/>
      <family val="2"/>
      <scheme val="minor"/>
    </font>
    <font>
      <sz val="10"/>
      <color indexed="8"/>
      <name val="Calibri"/>
      <family val="2"/>
      <scheme val="minor"/>
    </font>
    <font>
      <sz val="8"/>
      <color indexed="10"/>
      <name val="Calibri"/>
      <family val="2"/>
      <scheme val="minor"/>
    </font>
    <font>
      <sz val="6"/>
      <color indexed="23"/>
      <name val="Calibri"/>
      <family val="2"/>
      <scheme val="minor"/>
    </font>
    <font>
      <b/>
      <sz val="12"/>
      <color rgb="FF0000FF"/>
      <name val="Calibri"/>
      <family val="2"/>
      <scheme val="minor"/>
    </font>
    <font>
      <b/>
      <sz val="14"/>
      <color rgb="FF0000FF"/>
      <name val="Calibri"/>
      <family val="2"/>
      <scheme val="minor"/>
    </font>
    <font>
      <b/>
      <sz val="11"/>
      <color rgb="FF0000FF"/>
      <name val="Calibri"/>
      <family val="2"/>
    </font>
    <font>
      <b/>
      <sz val="12"/>
      <color rgb="FF0000FF"/>
      <name val="Calibri"/>
      <family val="2"/>
    </font>
    <font>
      <sz val="8"/>
      <color rgb="FF0000FF"/>
      <name val="Calibri"/>
      <family val="2"/>
    </font>
    <font>
      <sz val="7"/>
      <color rgb="FF0000FF"/>
      <name val="Calibri"/>
      <family val="2"/>
    </font>
    <font>
      <b/>
      <sz val="8"/>
      <color rgb="FF0000FF"/>
      <name val="Calibri"/>
      <family val="2"/>
    </font>
    <font>
      <b/>
      <sz val="7"/>
      <color rgb="FF0000FF"/>
      <name val="Calibri"/>
      <family val="2"/>
      <scheme val="minor"/>
    </font>
    <font>
      <sz val="9"/>
      <color rgb="FF0000FF"/>
      <name val="Calibri"/>
      <family val="2"/>
      <scheme val="minor"/>
    </font>
    <font>
      <sz val="10"/>
      <color indexed="56"/>
      <name val="Calibri"/>
      <family val="2"/>
    </font>
    <font>
      <b/>
      <i/>
      <sz val="8"/>
      <name val="Calibri"/>
      <family val="2"/>
    </font>
    <font>
      <b/>
      <sz val="12"/>
      <color rgb="FF0000CC"/>
      <name val="Arial"/>
      <family val="2"/>
    </font>
    <font>
      <sz val="9"/>
      <color rgb="FF0000FF"/>
      <name val="Calibri"/>
      <family val="2"/>
    </font>
    <font>
      <sz val="7"/>
      <color rgb="FF0000CC"/>
      <name val="Calibri"/>
      <family val="2"/>
    </font>
    <font>
      <sz val="6"/>
      <color rgb="FF0000CC"/>
      <name val="Calibri"/>
      <family val="2"/>
    </font>
    <font>
      <sz val="6"/>
      <color rgb="FF0000FF"/>
      <name val="Calibri"/>
      <family val="2"/>
    </font>
    <font>
      <sz val="6"/>
      <color rgb="FF333399"/>
      <name val="Calibri"/>
      <family val="2"/>
    </font>
    <font>
      <sz val="8"/>
      <color rgb="FF333399"/>
      <name val="Calibri"/>
      <family val="2"/>
    </font>
    <font>
      <b/>
      <sz val="11"/>
      <color rgb="FF0000CC"/>
      <name val="Calibri"/>
      <family val="2"/>
    </font>
    <font>
      <b/>
      <sz val="8"/>
      <color rgb="FF0000FF"/>
      <name val="Calibri"/>
      <family val="2"/>
      <scheme val="minor"/>
    </font>
    <font>
      <sz val="7"/>
      <color theme="1"/>
      <name val="Arial"/>
      <family val="2"/>
    </font>
    <font>
      <b/>
      <sz val="10"/>
      <color indexed="12"/>
      <name val="Calibri"/>
      <family val="2"/>
    </font>
    <font>
      <sz val="6"/>
      <color indexed="56"/>
      <name val="Calibri"/>
      <family val="2"/>
    </font>
    <font>
      <sz val="8"/>
      <color indexed="56"/>
      <name val="Calibri"/>
      <family val="2"/>
    </font>
    <font>
      <sz val="7"/>
      <color indexed="56"/>
      <name val="Calibri"/>
      <family val="2"/>
    </font>
    <font>
      <b/>
      <sz val="12"/>
      <color indexed="56"/>
      <name val="Calibri"/>
      <family val="2"/>
    </font>
    <font>
      <b/>
      <sz val="10"/>
      <color indexed="56"/>
      <name val="Calibri"/>
      <family val="2"/>
    </font>
    <font>
      <b/>
      <sz val="10"/>
      <color indexed="12"/>
      <name val="Arial"/>
      <family val="2"/>
    </font>
    <font>
      <b/>
      <sz val="12"/>
      <name val="Calibri"/>
      <family val="2"/>
      <scheme val="minor"/>
    </font>
    <font>
      <sz val="6"/>
      <color indexed="56"/>
      <name val="Calibri"/>
      <family val="2"/>
      <scheme val="minor"/>
    </font>
    <font>
      <sz val="9"/>
      <color indexed="56"/>
      <name val="Calibri"/>
      <family val="2"/>
      <scheme val="minor"/>
    </font>
    <font>
      <sz val="10"/>
      <color indexed="56"/>
      <name val="Calibri"/>
      <family val="2"/>
      <scheme val="minor"/>
    </font>
    <font>
      <sz val="8"/>
      <color indexed="56"/>
      <name val="Calibri"/>
      <family val="2"/>
      <scheme val="minor"/>
    </font>
    <font>
      <sz val="7"/>
      <color indexed="56"/>
      <name val="Calibri"/>
      <family val="2"/>
      <scheme val="minor"/>
    </font>
    <font>
      <b/>
      <sz val="9"/>
      <color indexed="56"/>
      <name val="Calibri"/>
      <family val="2"/>
      <scheme val="minor"/>
    </font>
    <font>
      <b/>
      <sz val="12"/>
      <color indexed="56"/>
      <name val="Calibri"/>
      <family val="2"/>
      <scheme val="minor"/>
    </font>
    <font>
      <b/>
      <i/>
      <sz val="7"/>
      <color indexed="10"/>
      <name val="Calibri"/>
      <family val="2"/>
    </font>
    <font>
      <sz val="10"/>
      <color rgb="FFFF0000"/>
      <name val="Calibri"/>
      <family val="2"/>
    </font>
    <font>
      <b/>
      <sz val="8"/>
      <color indexed="30"/>
      <name val="Calibri"/>
      <family val="2"/>
    </font>
    <font>
      <b/>
      <sz val="7"/>
      <color indexed="30"/>
      <name val="Calibri"/>
      <family val="2"/>
    </font>
    <font>
      <sz val="7"/>
      <color indexed="30"/>
      <name val="Calibri"/>
      <family val="2"/>
    </font>
    <font>
      <b/>
      <sz val="10"/>
      <color indexed="30"/>
      <name val="Calibri"/>
      <family val="2"/>
    </font>
    <font>
      <b/>
      <sz val="8"/>
      <color theme="1"/>
      <name val="Calibri"/>
      <family val="2"/>
      <scheme val="minor"/>
    </font>
    <font>
      <sz val="8"/>
      <color rgb="FF0070C0"/>
      <name val="Calibri"/>
      <family val="2"/>
      <scheme val="minor"/>
    </font>
    <font>
      <b/>
      <sz val="8"/>
      <color rgb="FF0070C0"/>
      <name val="Times New Roman"/>
      <family val="1"/>
    </font>
    <font>
      <b/>
      <sz val="10"/>
      <color rgb="FF0070C0"/>
      <name val="Times New Roman"/>
      <family val="1"/>
    </font>
    <font>
      <sz val="8"/>
      <name val="Times New Roman"/>
      <family val="1"/>
    </font>
    <font>
      <sz val="6"/>
      <name val="Times New Roman"/>
      <family val="1"/>
    </font>
    <font>
      <sz val="8"/>
      <color theme="2" tint="-0.499984740745262"/>
      <name val="Arial"/>
      <family val="2"/>
    </font>
    <font>
      <b/>
      <sz val="8"/>
      <color indexed="62"/>
      <name val="Arial"/>
      <family val="2"/>
    </font>
    <font>
      <b/>
      <sz val="9"/>
      <name val="Arial"/>
      <family val="2"/>
    </font>
    <font>
      <sz val="10"/>
      <color theme="2" tint="-0.499984740745262"/>
      <name val="Arial"/>
      <family val="2"/>
    </font>
    <font>
      <sz val="10"/>
      <color indexed="62"/>
      <name val="Arial"/>
      <family val="2"/>
    </font>
    <font>
      <b/>
      <sz val="11"/>
      <color indexed="62"/>
      <name val="Arial"/>
      <family val="2"/>
    </font>
    <font>
      <sz val="16"/>
      <color indexed="23"/>
      <name val="Arial"/>
      <family val="2"/>
    </font>
    <font>
      <b/>
      <i/>
      <sz val="11"/>
      <color indexed="10"/>
      <name val="Calibri"/>
      <family val="2"/>
    </font>
    <font>
      <sz val="10"/>
      <name val="Arial"/>
      <family val="2"/>
    </font>
    <font>
      <sz val="10"/>
      <color indexed="19"/>
      <name val="Arial"/>
      <family val="2"/>
    </font>
    <font>
      <sz val="8"/>
      <color indexed="19"/>
      <name val="Arial"/>
      <family val="2"/>
    </font>
    <font>
      <sz val="7"/>
      <color rgb="FFFF0000"/>
      <name val="Calibri"/>
      <family val="2"/>
      <scheme val="minor"/>
    </font>
    <font>
      <sz val="10"/>
      <color rgb="FFFF0000"/>
      <name val="Calibri"/>
      <family val="2"/>
      <scheme val="minor"/>
    </font>
    <font>
      <sz val="9"/>
      <color rgb="FF333399"/>
      <name val="Calibri"/>
      <family val="2"/>
    </font>
    <font>
      <sz val="9"/>
      <color theme="5" tint="-0.249977111117893"/>
      <name val="Arial"/>
      <family val="2"/>
    </font>
    <font>
      <b/>
      <sz val="10"/>
      <color indexed="17"/>
      <name val="Arial"/>
      <family val="2"/>
    </font>
    <font>
      <b/>
      <sz val="11"/>
      <color rgb="FF0000FF"/>
      <name val="Arial"/>
      <family val="2"/>
    </font>
    <font>
      <sz val="7"/>
      <color theme="5" tint="-0.249977111117893"/>
      <name val="Calibri"/>
      <family val="2"/>
      <scheme val="minor"/>
    </font>
    <font>
      <sz val="7"/>
      <color rgb="FF002060"/>
      <name val="Calibri"/>
      <family val="2"/>
      <scheme val="minor"/>
    </font>
    <font>
      <b/>
      <sz val="10"/>
      <color theme="0" tint="-4.9989318521683403E-2"/>
      <name val="Arial"/>
      <family val="2"/>
    </font>
    <font>
      <sz val="8"/>
      <color theme="0" tint="-4.9989318521683403E-2"/>
      <name val="Arial"/>
      <family val="2"/>
    </font>
    <font>
      <sz val="10"/>
      <color theme="0" tint="-4.9989318521683403E-2"/>
      <name val="Arial"/>
      <family val="2"/>
    </font>
    <font>
      <sz val="10"/>
      <color rgb="FFFF0000"/>
      <name val="Arial"/>
      <family val="2"/>
    </font>
    <font>
      <b/>
      <sz val="10"/>
      <color indexed="18"/>
      <name val="Arial"/>
      <family val="2"/>
    </font>
    <font>
      <b/>
      <i/>
      <sz val="10"/>
      <color rgb="FFFF0000"/>
      <name val="Calibri"/>
      <family val="2"/>
      <scheme val="minor"/>
    </font>
    <font>
      <b/>
      <sz val="11"/>
      <color indexed="18"/>
      <name val="Arial"/>
      <family val="2"/>
    </font>
    <font>
      <b/>
      <sz val="10"/>
      <color rgb="FFFF0000"/>
      <name val="Arial"/>
      <family val="2"/>
    </font>
    <font>
      <b/>
      <sz val="10"/>
      <color theme="5" tint="-0.249977111117893"/>
      <name val="Arial"/>
      <family val="2"/>
    </font>
    <font>
      <sz val="5"/>
      <color indexed="18"/>
      <name val="Arial"/>
      <family val="2"/>
    </font>
    <font>
      <sz val="8"/>
      <color indexed="62"/>
      <name val="Arial"/>
      <family val="2"/>
    </font>
    <font>
      <sz val="8"/>
      <color theme="5" tint="-0.249977111117893"/>
      <name val="Arial"/>
      <family val="2"/>
    </font>
    <font>
      <sz val="8"/>
      <color rgb="FF002060"/>
      <name val="Arial"/>
      <family val="2"/>
    </font>
    <font>
      <b/>
      <sz val="9"/>
      <color rgb="FF002060"/>
      <name val="Calibri"/>
      <family val="2"/>
      <scheme val="minor"/>
    </font>
    <font>
      <sz val="7"/>
      <color indexed="62"/>
      <name val="Arial"/>
      <family val="2"/>
    </font>
    <font>
      <sz val="8"/>
      <color theme="5" tint="-0.249977111117893"/>
      <name val="Calibri"/>
      <family val="2"/>
      <scheme val="minor"/>
    </font>
    <font>
      <sz val="7"/>
      <color theme="4" tint="-0.249977111117893"/>
      <name val="Calibri"/>
      <family val="2"/>
      <scheme val="minor"/>
    </font>
    <font>
      <sz val="7"/>
      <name val="Arial Narrow"/>
      <family val="2"/>
    </font>
    <font>
      <sz val="7"/>
      <color theme="0" tint="-0.249977111117893"/>
      <name val="Arial"/>
      <family val="2"/>
    </font>
    <font>
      <sz val="7"/>
      <color theme="0" tint="-0.249977111117893"/>
      <name val="Calibri"/>
      <family val="2"/>
      <scheme val="minor"/>
    </font>
    <font>
      <sz val="8"/>
      <color rgb="FFFF0000"/>
      <name val="Arial"/>
      <family val="2"/>
    </font>
    <font>
      <b/>
      <sz val="11"/>
      <color rgb="FF0000CC"/>
      <name val="Calibri"/>
      <family val="2"/>
      <scheme val="minor"/>
    </font>
    <font>
      <sz val="7"/>
      <color theme="1"/>
      <name val="Calibri"/>
      <family val="2"/>
      <scheme val="minor"/>
    </font>
    <font>
      <b/>
      <sz val="8"/>
      <color theme="0"/>
      <name val="Calibri"/>
      <family val="2"/>
      <scheme val="minor"/>
    </font>
    <font>
      <sz val="8"/>
      <color theme="1"/>
      <name val="Calibri"/>
      <family val="2"/>
    </font>
    <font>
      <b/>
      <sz val="8"/>
      <color theme="1"/>
      <name val="Calibri"/>
      <family val="2"/>
    </font>
    <font>
      <sz val="7"/>
      <color indexed="58"/>
      <name val="Calibri"/>
      <family val="2"/>
      <scheme val="minor"/>
    </font>
    <font>
      <b/>
      <sz val="6"/>
      <color indexed="18"/>
      <name val="Calibri"/>
      <family val="2"/>
      <scheme val="minor"/>
    </font>
    <font>
      <sz val="7"/>
      <color rgb="FF0070C0"/>
      <name val="Calibri"/>
      <family val="2"/>
      <scheme val="minor"/>
    </font>
    <font>
      <sz val="8"/>
      <color theme="4" tint="-0.499984740745262"/>
      <name val="Calibri"/>
      <family val="2"/>
      <scheme val="minor"/>
    </font>
    <font>
      <b/>
      <sz val="11"/>
      <color indexed="8"/>
      <name val="Calibri"/>
      <family val="2"/>
      <scheme val="minor"/>
    </font>
    <font>
      <sz val="11"/>
      <name val="Calibri"/>
      <family val="2"/>
      <scheme val="minor"/>
    </font>
    <font>
      <sz val="11"/>
      <name val="Arial"/>
      <family val="2"/>
    </font>
    <font>
      <sz val="11"/>
      <color indexed="62"/>
      <name val="Calibri"/>
      <family val="2"/>
    </font>
    <font>
      <sz val="11"/>
      <color theme="0"/>
      <name val="Calibri"/>
      <family val="2"/>
      <scheme val="minor"/>
    </font>
    <font>
      <sz val="8"/>
      <color theme="1"/>
      <name val="Calibri"/>
      <family val="2"/>
    </font>
    <font>
      <sz val="9"/>
      <color theme="1"/>
      <name val="Arial"/>
      <family val="2"/>
    </font>
    <font>
      <b/>
      <sz val="9"/>
      <color theme="1"/>
      <name val="Calibri"/>
      <family val="2"/>
      <scheme val="minor"/>
    </font>
    <font>
      <b/>
      <sz val="8"/>
      <color theme="1"/>
      <name val="Arial"/>
      <family val="2"/>
    </font>
    <font>
      <sz val="9"/>
      <color theme="1"/>
      <name val="Calibri"/>
      <family val="2"/>
    </font>
    <font>
      <sz val="11"/>
      <color theme="1"/>
      <name val="Calibri"/>
      <family val="2"/>
    </font>
    <font>
      <sz val="10"/>
      <color rgb="FF000000"/>
      <name val="Calibri"/>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color theme="0"/>
      <name val="Calibri"/>
      <family val="2"/>
    </font>
    <font>
      <sz val="10"/>
      <color rgb="FF000000"/>
      <name val="Calibri"/>
      <family val="2"/>
    </font>
    <font>
      <sz val="7"/>
      <color rgb="FF000000"/>
      <name val="Calibri"/>
      <family val="2"/>
    </font>
    <font>
      <b/>
      <sz val="10"/>
      <color rgb="FF0070C0"/>
      <name val="Calibri"/>
      <family val="2"/>
    </font>
    <font>
      <b/>
      <sz val="12"/>
      <name val="Calibri"/>
      <family val="2"/>
    </font>
    <font>
      <sz val="12"/>
      <name val="Calibri"/>
      <family val="2"/>
    </font>
    <font>
      <sz val="7"/>
      <color rgb="FF333399"/>
      <name val="Calibri"/>
      <family val="2"/>
    </font>
    <font>
      <sz val="10"/>
      <color rgb="FF0070C0"/>
      <name val="Arial"/>
      <family val="2"/>
    </font>
    <font>
      <sz val="8"/>
      <name val="Calibri (Cuerpo)"/>
    </font>
    <font>
      <sz val="9"/>
      <name val="Calibri (Cuerpo)"/>
    </font>
    <font>
      <i/>
      <sz val="5"/>
      <name val="Calibri"/>
      <family val="2"/>
    </font>
    <font>
      <sz val="8"/>
      <color rgb="FF974706"/>
      <name val="Calibri"/>
      <family val="2"/>
    </font>
    <font>
      <sz val="11"/>
      <color rgb="FF000000"/>
      <name val="Calibri"/>
      <family val="2"/>
    </font>
    <font>
      <sz val="9"/>
      <color rgb="FF333333"/>
      <name val="Calibri"/>
      <family val="2"/>
    </font>
    <font>
      <sz val="10"/>
      <color rgb="FF333333"/>
      <name val="Calibri"/>
      <family val="2"/>
    </font>
    <font>
      <b/>
      <sz val="8"/>
      <color rgb="FF000000"/>
      <name val="Calibri"/>
      <family val="2"/>
    </font>
    <font>
      <sz val="7"/>
      <color rgb="FF333333"/>
      <name val="Calibri"/>
      <family val="2"/>
    </font>
    <font>
      <b/>
      <sz val="7"/>
      <color rgb="FF333333"/>
      <name val="Calibri"/>
      <family val="2"/>
    </font>
    <font>
      <sz val="7"/>
      <color rgb="FF000080"/>
      <name val="Calibri"/>
      <family val="2"/>
    </font>
    <font>
      <sz val="6"/>
      <color rgb="FF000080"/>
      <name val="Calibri"/>
      <family val="2"/>
    </font>
    <font>
      <b/>
      <sz val="7"/>
      <color rgb="FF000080"/>
      <name val="Calibri"/>
      <family val="2"/>
    </font>
    <font>
      <sz val="8"/>
      <color rgb="FF000000"/>
      <name val="Calibri"/>
      <family val="2"/>
    </font>
  </fonts>
  <fills count="10">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00FF"/>
        <bgColor indexed="64"/>
      </patternFill>
    </fill>
    <fill>
      <patternFill patternType="solid">
        <fgColor rgb="FFFF00FF"/>
        <bgColor indexed="64"/>
      </patternFill>
    </fill>
    <fill>
      <patternFill patternType="solid">
        <fgColor rgb="FF00FFFF"/>
        <bgColor indexed="64"/>
      </patternFill>
    </fill>
  </fills>
  <borders count="271">
    <border>
      <left/>
      <right/>
      <top/>
      <bottom/>
      <diagonal/>
    </border>
    <border>
      <left style="hair">
        <color auto="1"/>
      </left>
      <right style="hair">
        <color auto="1"/>
      </right>
      <top style="thin">
        <color auto="1"/>
      </top>
      <bottom/>
      <diagonal/>
    </border>
    <border>
      <left style="hair">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hair">
        <color auto="1"/>
      </left>
      <right style="thin">
        <color auto="1"/>
      </right>
      <top style="thin">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hair">
        <color auto="1"/>
      </right>
      <top/>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right/>
      <top style="thin">
        <color auto="1"/>
      </top>
      <bottom style="hair">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hair">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hair">
        <color auto="1"/>
      </left>
      <right style="thin">
        <color auto="1"/>
      </right>
      <top style="thin">
        <color auto="1"/>
      </top>
      <bottom style="thin">
        <color auto="1"/>
      </bottom>
      <diagonal/>
    </border>
    <border>
      <left style="medium">
        <color auto="1"/>
      </left>
      <right style="hair">
        <color auto="1"/>
      </right>
      <top/>
      <bottom/>
      <diagonal/>
    </border>
    <border>
      <left style="medium">
        <color auto="1"/>
      </left>
      <right style="hair">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medium">
        <color auto="1"/>
      </left>
      <right style="thin">
        <color auto="1"/>
      </right>
      <top style="medium">
        <color auto="1"/>
      </top>
      <bottom style="thin">
        <color auto="1"/>
      </bottom>
      <diagonal/>
    </border>
    <border>
      <left style="hair">
        <color auto="1"/>
      </left>
      <right style="medium">
        <color auto="1"/>
      </right>
      <top style="medium">
        <color auto="1"/>
      </top>
      <bottom style="hair">
        <color auto="1"/>
      </bottom>
      <diagonal/>
    </border>
    <border>
      <left/>
      <right style="hair">
        <color auto="1"/>
      </right>
      <top style="medium">
        <color auto="1"/>
      </top>
      <bottom style="hair">
        <color auto="1"/>
      </bottom>
      <diagonal/>
    </border>
    <border>
      <left style="thin">
        <color auto="1"/>
      </left>
      <right/>
      <top style="medium">
        <color auto="1"/>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medium">
        <color auto="1"/>
      </right>
      <top/>
      <bottom style="thin">
        <color auto="1"/>
      </bottom>
      <diagonal/>
    </border>
    <border>
      <left style="medium">
        <color auto="1"/>
      </left>
      <right style="hair">
        <color auto="1"/>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hair">
        <color auto="1"/>
      </right>
      <top/>
      <bottom style="medium">
        <color indexed="64"/>
      </bottom>
      <diagonal/>
    </border>
    <border>
      <left style="hair">
        <color indexed="18"/>
      </left>
      <right/>
      <top/>
      <bottom style="hair">
        <color indexed="18"/>
      </bottom>
      <diagonal/>
    </border>
    <border>
      <left/>
      <right style="medium">
        <color indexed="64"/>
      </right>
      <top/>
      <bottom style="hair">
        <color indexed="18"/>
      </bottom>
      <diagonal/>
    </border>
    <border>
      <left style="medium">
        <color indexed="64"/>
      </left>
      <right style="hair">
        <color auto="1"/>
      </right>
      <top style="medium">
        <color indexed="64"/>
      </top>
      <bottom style="hair">
        <color auto="1"/>
      </bottom>
      <diagonal/>
    </border>
    <border>
      <left style="medium">
        <color indexed="64"/>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style="medium">
        <color indexed="64"/>
      </right>
      <top style="medium">
        <color indexed="64"/>
      </top>
      <bottom style="medium">
        <color indexed="64"/>
      </bottom>
      <diagonal/>
    </border>
    <border>
      <left style="hair">
        <color auto="1"/>
      </left>
      <right style="medium">
        <color auto="1"/>
      </right>
      <top/>
      <bottom/>
      <diagonal/>
    </border>
    <border>
      <left style="hair">
        <color auto="1"/>
      </left>
      <right style="hair">
        <color auto="1"/>
      </right>
      <top/>
      <bottom/>
      <diagonal/>
    </border>
    <border>
      <left/>
      <right style="hair">
        <color indexed="64"/>
      </right>
      <top style="medium">
        <color indexed="64"/>
      </top>
      <bottom style="medium">
        <color indexed="64"/>
      </bottom>
      <diagonal/>
    </border>
    <border>
      <left style="hair">
        <color indexed="18"/>
      </left>
      <right style="hair">
        <color indexed="18"/>
      </right>
      <top/>
      <bottom style="hair">
        <color indexed="18"/>
      </bottom>
      <diagonal/>
    </border>
    <border>
      <left/>
      <right/>
      <top style="medium">
        <color auto="1"/>
      </top>
      <bottom style="hair">
        <color indexed="18"/>
      </bottom>
      <diagonal/>
    </border>
    <border>
      <left/>
      <right style="hair">
        <color indexed="18"/>
      </right>
      <top style="medium">
        <color auto="1"/>
      </top>
      <bottom style="hair">
        <color indexed="18"/>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medium">
        <color auto="1"/>
      </right>
      <top/>
      <bottom style="hair">
        <color auto="1"/>
      </bottom>
      <diagonal/>
    </border>
    <border>
      <left style="hair">
        <color auto="1"/>
      </left>
      <right style="hair">
        <color auto="1"/>
      </right>
      <top/>
      <bottom style="hair">
        <color auto="1"/>
      </bottom>
      <diagonal/>
    </border>
    <border>
      <left style="medium">
        <color auto="1"/>
      </left>
      <right/>
      <top/>
      <bottom style="hair">
        <color auto="1"/>
      </bottom>
      <diagonal/>
    </border>
    <border>
      <left style="hair">
        <color auto="1"/>
      </left>
      <right style="medium">
        <color auto="1"/>
      </right>
      <top/>
      <bottom style="hair">
        <color auto="1"/>
      </bottom>
      <diagonal/>
    </border>
    <border>
      <left style="medium">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auto="1"/>
      </left>
      <right style="thin">
        <color auto="1"/>
      </right>
      <top/>
      <bottom style="hair">
        <color auto="1"/>
      </bottom>
      <diagonal/>
    </border>
    <border>
      <left style="hair">
        <color auto="1"/>
      </left>
      <right/>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diagonal/>
    </border>
    <border>
      <left/>
      <right/>
      <top style="hair">
        <color indexed="64"/>
      </top>
      <bottom/>
      <diagonal/>
    </border>
    <border>
      <left style="medium">
        <color auto="1"/>
      </left>
      <right style="hair">
        <color auto="1"/>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right/>
      <top style="hair">
        <color auto="1"/>
      </top>
      <bottom style="medium">
        <color auto="1"/>
      </bottom>
      <diagonal/>
    </border>
    <border>
      <left style="medium">
        <color auto="1"/>
      </left>
      <right style="hair">
        <color auto="1"/>
      </right>
      <top style="hair">
        <color auto="1"/>
      </top>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indexed="64"/>
      </bottom>
      <diagonal/>
    </border>
    <border>
      <left style="medium">
        <color indexed="64"/>
      </left>
      <right/>
      <top style="hair">
        <color indexed="64"/>
      </top>
      <bottom style="medium">
        <color indexed="64"/>
      </bottom>
      <diagonal/>
    </border>
    <border>
      <left/>
      <right style="medium">
        <color auto="1"/>
      </right>
      <top style="hair">
        <color auto="1"/>
      </top>
      <bottom style="medium">
        <color auto="1"/>
      </bottom>
      <diagonal/>
    </border>
    <border>
      <left style="hair">
        <color auto="1"/>
      </left>
      <right style="medium">
        <color auto="1"/>
      </right>
      <top style="hair">
        <color auto="1"/>
      </top>
      <bottom/>
      <diagonal/>
    </border>
    <border>
      <left style="hair">
        <color auto="1"/>
      </left>
      <right style="thin">
        <color auto="1"/>
      </right>
      <top style="hair">
        <color auto="1"/>
      </top>
      <bottom style="thin">
        <color auto="1"/>
      </bottom>
      <diagonal/>
    </border>
    <border>
      <left style="medium">
        <color indexed="64"/>
      </left>
      <right style="medium">
        <color indexed="64"/>
      </right>
      <top style="hair">
        <color indexed="64"/>
      </top>
      <bottom/>
      <diagonal/>
    </border>
    <border>
      <left style="hair">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auto="1"/>
      </left>
      <right/>
      <top style="thin">
        <color auto="1"/>
      </top>
      <bottom style="hair">
        <color auto="1"/>
      </bottom>
      <diagonal/>
    </border>
    <border>
      <left/>
      <right style="medium">
        <color auto="1"/>
      </right>
      <top style="thin">
        <color indexed="64"/>
      </top>
      <bottom style="hair">
        <color auto="1"/>
      </bottom>
      <diagonal/>
    </border>
    <border>
      <left/>
      <right style="thin">
        <color indexed="18"/>
      </right>
      <top style="thin">
        <color indexed="18"/>
      </top>
      <bottom/>
      <diagonal/>
    </border>
    <border>
      <left style="medium">
        <color indexed="18"/>
      </left>
      <right style="thin">
        <color indexed="18"/>
      </right>
      <top style="thin">
        <color indexed="18"/>
      </top>
      <bottom/>
      <diagonal/>
    </border>
    <border>
      <left style="medium">
        <color indexed="18"/>
      </left>
      <right/>
      <top style="thin">
        <color indexed="18"/>
      </top>
      <bottom/>
      <diagonal/>
    </border>
    <border>
      <left style="thin">
        <color auto="1"/>
      </left>
      <right style="thin">
        <color auto="1"/>
      </right>
      <top style="thin">
        <color auto="1"/>
      </top>
      <bottom style="hair">
        <color rgb="FF000000"/>
      </bottom>
      <diagonal/>
    </border>
    <border>
      <left style="hair">
        <color indexed="18"/>
      </left>
      <right style="hair">
        <color indexed="18"/>
      </right>
      <top style="hair">
        <color indexed="18"/>
      </top>
      <bottom style="hair">
        <color indexed="18"/>
      </bottom>
      <diagonal/>
    </border>
    <border>
      <left style="hair">
        <color indexed="18"/>
      </left>
      <right/>
      <top style="hair">
        <color indexed="18"/>
      </top>
      <bottom style="hair">
        <color indexed="18"/>
      </bottom>
      <diagonal/>
    </border>
    <border>
      <left style="hair">
        <color indexed="18"/>
      </left>
      <right style="medium">
        <color indexed="64"/>
      </right>
      <top style="hair">
        <color indexed="18"/>
      </top>
      <bottom style="hair">
        <color indexed="18"/>
      </bottom>
      <diagonal/>
    </border>
    <border>
      <left style="hair">
        <color indexed="18"/>
      </left>
      <right style="hair">
        <color indexed="18"/>
      </right>
      <top style="hair">
        <color indexed="18"/>
      </top>
      <bottom style="medium">
        <color indexed="64"/>
      </bottom>
      <diagonal/>
    </border>
    <border>
      <left style="hair">
        <color indexed="18"/>
      </left>
      <right style="medium">
        <color indexed="64"/>
      </right>
      <top style="hair">
        <color indexed="18"/>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diagonal/>
    </border>
    <border>
      <left/>
      <right/>
      <top style="hair">
        <color indexed="64"/>
      </top>
      <bottom/>
      <diagonal/>
    </border>
    <border>
      <left style="hair">
        <color auto="1"/>
      </left>
      <right style="thin">
        <color auto="1"/>
      </right>
      <top style="hair">
        <color auto="1"/>
      </top>
      <bottom style="hair">
        <color auto="1"/>
      </bottom>
      <diagonal/>
    </border>
    <border>
      <left style="medium">
        <color indexed="64"/>
      </left>
      <right style="hair">
        <color indexed="64"/>
      </right>
      <top style="thin">
        <color indexed="64"/>
      </top>
      <bottom style="hair">
        <color indexed="64"/>
      </bottom>
      <diagonal/>
    </border>
    <border>
      <left style="medium">
        <color auto="1"/>
      </left>
      <right style="hair">
        <color auto="1"/>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right style="hair">
        <color auto="1"/>
      </right>
      <top style="thin">
        <color auto="1"/>
      </top>
      <bottom style="hair">
        <color auto="1"/>
      </bottom>
      <diagonal/>
    </border>
    <border>
      <left style="medium">
        <color auto="1"/>
      </left>
      <right/>
      <top style="hair">
        <color auto="1"/>
      </top>
      <bottom/>
      <diagonal/>
    </border>
    <border>
      <left/>
      <right/>
      <top style="hair">
        <color auto="1"/>
      </top>
      <bottom style="medium">
        <color auto="1"/>
      </bottom>
      <diagonal/>
    </border>
    <border>
      <left style="medium">
        <color auto="1"/>
      </left>
      <right style="hair">
        <color auto="1"/>
      </right>
      <top style="hair">
        <color auto="1"/>
      </top>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indexed="64"/>
      </bottom>
      <diagonal/>
    </border>
    <border>
      <left/>
      <right style="medium">
        <color auto="1"/>
      </right>
      <top style="hair">
        <color auto="1"/>
      </top>
      <bottom/>
      <diagonal/>
    </border>
    <border>
      <left style="hair">
        <color auto="1"/>
      </left>
      <right style="thin">
        <color auto="1"/>
      </right>
      <top style="thin">
        <color auto="1"/>
      </top>
      <bottom style="hair">
        <color auto="1"/>
      </bottom>
      <diagonal/>
    </border>
    <border>
      <left/>
      <right style="thin">
        <color auto="1"/>
      </right>
      <top style="hair">
        <color auto="1"/>
      </top>
      <bottom style="hair">
        <color auto="1"/>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
      <left style="hair">
        <color indexed="18"/>
      </left>
      <right style="hair">
        <color indexed="18"/>
      </right>
      <top style="hair">
        <color indexed="18"/>
      </top>
      <bottom style="hair">
        <color indexed="18"/>
      </bottom>
      <diagonal/>
    </border>
    <border>
      <left style="hair">
        <color rgb="FF366092"/>
      </left>
      <right/>
      <top style="hair">
        <color rgb="FF366092"/>
      </top>
      <bottom style="hair">
        <color rgb="FF366092"/>
      </bottom>
      <diagonal/>
    </border>
    <border>
      <left style="hair">
        <color auto="1"/>
      </left>
      <right style="hair">
        <color auto="1"/>
      </right>
      <top style="hair">
        <color auto="1"/>
      </top>
      <bottom style="hair">
        <color auto="1"/>
      </bottom>
      <diagonal/>
    </border>
    <border>
      <left/>
      <right style="hair">
        <color rgb="FF366092"/>
      </right>
      <top style="hair">
        <color rgb="FF366092"/>
      </top>
      <bottom style="hair">
        <color rgb="FF366092"/>
      </bottom>
      <diagonal/>
    </border>
    <border>
      <left style="hair">
        <color rgb="FF366092"/>
      </left>
      <right style="hair">
        <color rgb="FF366092"/>
      </right>
      <top style="hair">
        <color rgb="FF366092"/>
      </top>
      <bottom style="hair">
        <color rgb="FF366092"/>
      </bottom>
      <diagonal/>
    </border>
    <border>
      <left/>
      <right style="hair">
        <color indexed="18"/>
      </right>
      <top style="hair">
        <color indexed="18"/>
      </top>
      <bottom style="hair">
        <color indexed="18"/>
      </bottom>
      <diagonal/>
    </border>
    <border>
      <left style="hair">
        <color rgb="FF366092"/>
      </left>
      <right style="hair">
        <color rgb="FF366092"/>
      </right>
      <top style="hair">
        <color rgb="FF366092"/>
      </top>
      <bottom style="hair">
        <color indexed="64"/>
      </bottom>
      <diagonal/>
    </border>
    <border>
      <left/>
      <right style="hair">
        <color indexed="18"/>
      </right>
      <top style="hair">
        <color indexed="18"/>
      </top>
      <bottom style="hair">
        <color indexed="18"/>
      </bottom>
      <diagonal/>
    </border>
    <border>
      <left style="hair">
        <color indexed="18"/>
      </left>
      <right style="hair">
        <color indexed="18"/>
      </right>
      <top style="hair">
        <color indexed="18"/>
      </top>
      <bottom style="hair">
        <color indexed="18"/>
      </bottom>
      <diagonal/>
    </border>
    <border>
      <left style="hair">
        <color rgb="FF366092"/>
      </left>
      <right style="hair">
        <color rgb="FF366092"/>
      </right>
      <top/>
      <bottom style="hair">
        <color rgb="FF366092"/>
      </bottom>
      <diagonal/>
    </border>
    <border>
      <left style="dotted">
        <color rgb="FF000000"/>
      </left>
      <right style="dotted">
        <color rgb="FF000000"/>
      </right>
      <top style="dotted">
        <color rgb="FF000000"/>
      </top>
      <bottom style="dotted">
        <color rgb="FF000000"/>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hair">
        <color rgb="FF000080"/>
      </right>
      <top style="hair">
        <color rgb="FF000080"/>
      </top>
      <bottom style="hair">
        <color rgb="FF000080"/>
      </bottom>
      <diagonal/>
    </border>
    <border>
      <left style="hair">
        <color rgb="FF000080"/>
      </left>
      <right style="hair">
        <color rgb="FF000080"/>
      </right>
      <top style="hair">
        <color rgb="FF000080"/>
      </top>
      <bottom style="hair">
        <color rgb="FF000080"/>
      </bottom>
      <diagonal/>
    </border>
    <border>
      <left style="hair">
        <color rgb="FF366092"/>
      </left>
      <right style="hair">
        <color rgb="FF366092"/>
      </right>
      <top style="hair">
        <color rgb="FF366092"/>
      </top>
      <bottom/>
      <diagonal/>
    </border>
    <border>
      <left style="hair">
        <color rgb="FF366092"/>
      </left>
      <right/>
      <top style="hair">
        <color rgb="FF366092"/>
      </top>
      <bottom/>
      <diagonal/>
    </border>
    <border>
      <left style="hair">
        <color rgb="FF000000"/>
      </left>
      <right style="hair">
        <color rgb="FF000000"/>
      </right>
      <top style="hair">
        <color rgb="FF000000"/>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indexed="64"/>
      </bottom>
      <diagonal/>
    </border>
    <border>
      <left style="medium">
        <color theme="8" tint="-0.499984740745262"/>
      </left>
      <right style="thin">
        <color theme="8" tint="0.59996337778862885"/>
      </right>
      <top style="thin">
        <color theme="8" tint="0.59996337778862885"/>
      </top>
      <bottom style="medium">
        <color indexed="64"/>
      </bottom>
      <diagonal/>
    </border>
    <border>
      <left style="thin">
        <color theme="8" tint="0.59996337778862885"/>
      </left>
      <right style="thin">
        <color theme="8" tint="0.59996337778862885"/>
      </right>
      <top style="thin">
        <color theme="8" tint="0.59996337778862885"/>
      </top>
      <bottom style="medium">
        <color indexed="64"/>
      </bottom>
      <diagonal/>
    </border>
    <border>
      <left style="hair">
        <color rgb="FF000000"/>
      </left>
      <right/>
      <top/>
      <bottom style="thin">
        <color indexed="64"/>
      </bottom>
      <diagonal/>
    </border>
    <border>
      <left style="hair">
        <color auto="1"/>
      </left>
      <right style="medium">
        <color auto="1"/>
      </right>
      <top/>
      <bottom style="medium">
        <color indexed="64"/>
      </bottom>
      <diagonal/>
    </border>
    <border>
      <left/>
      <right style="thin">
        <color rgb="FF000000"/>
      </right>
      <top/>
      <bottom/>
      <diagonal/>
    </border>
    <border>
      <left/>
      <right style="hair">
        <color auto="1"/>
      </right>
      <top style="medium">
        <color indexed="64"/>
      </top>
      <bottom/>
      <diagonal/>
    </border>
    <border>
      <left style="medium">
        <color indexed="64"/>
      </left>
      <right/>
      <top/>
      <bottom style="hair">
        <color auto="1"/>
      </bottom>
      <diagonal/>
    </border>
    <border>
      <left style="medium">
        <color auto="1"/>
      </left>
      <right style="medium">
        <color auto="1"/>
      </right>
      <top style="medium">
        <color auto="1"/>
      </top>
      <bottom style="hair">
        <color auto="1"/>
      </bottom>
      <diagonal/>
    </border>
    <border>
      <left style="hair">
        <color auto="1"/>
      </left>
      <right style="hair">
        <color auto="1"/>
      </right>
      <top style="hair">
        <color auto="1"/>
      </top>
      <bottom style="medium">
        <color indexed="64"/>
      </bottom>
      <diagonal/>
    </border>
    <border>
      <left/>
      <right/>
      <top style="hair">
        <color auto="1"/>
      </top>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indexed="64"/>
      </left>
      <right style="hair">
        <color auto="1"/>
      </right>
      <top style="hair">
        <color indexed="64"/>
      </top>
      <bottom style="medium">
        <color indexed="64"/>
      </bottom>
      <diagonal/>
    </border>
    <border>
      <left/>
      <right style="hair">
        <color auto="1"/>
      </right>
      <top style="hair">
        <color indexed="64"/>
      </top>
      <bottom/>
      <diagonal/>
    </border>
    <border>
      <left/>
      <right/>
      <top style="hair">
        <color indexed="64"/>
      </top>
      <bottom style="medium">
        <color indexed="64"/>
      </bottom>
      <diagonal/>
    </border>
    <border>
      <left/>
      <right style="hair">
        <color auto="1"/>
      </right>
      <top style="hair">
        <color indexed="64"/>
      </top>
      <bottom style="medium">
        <color indexed="64"/>
      </bottom>
      <diagonal/>
    </border>
    <border>
      <left style="medium">
        <color auto="1"/>
      </left>
      <right style="hair">
        <color auto="1"/>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thin">
        <color auto="1"/>
      </right>
      <top style="hair">
        <color auto="1"/>
      </top>
      <bottom/>
      <diagonal/>
    </border>
    <border>
      <left style="hair">
        <color indexed="64"/>
      </left>
      <right style="hair">
        <color indexed="64"/>
      </right>
      <top style="hair">
        <color indexed="64"/>
      </top>
      <bottom style="hair">
        <color auto="1"/>
      </bottom>
      <diagonal/>
    </border>
    <border>
      <left style="hair">
        <color indexed="64"/>
      </left>
      <right style="hair">
        <color indexed="64"/>
      </right>
      <top/>
      <bottom/>
      <diagonal/>
    </border>
    <border>
      <left style="hair">
        <color indexed="64"/>
      </left>
      <right style="hair">
        <color indexed="64"/>
      </right>
      <top/>
      <bottom style="hair">
        <color auto="1"/>
      </bottom>
      <diagonal/>
    </border>
    <border>
      <left/>
      <right style="hair">
        <color auto="1"/>
      </right>
      <top style="medium">
        <color auto="1"/>
      </top>
      <bottom/>
      <diagonal/>
    </border>
    <border>
      <left style="hair">
        <color auto="1"/>
      </left>
      <right style="hair">
        <color auto="1"/>
      </right>
      <top style="hair">
        <color auto="1"/>
      </top>
      <bottom/>
      <diagonal/>
    </border>
    <border>
      <left style="medium">
        <color auto="1"/>
      </left>
      <right style="hair">
        <color auto="1"/>
      </right>
      <top/>
      <bottom style="hair">
        <color auto="1"/>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right/>
      <top style="medium">
        <color auto="1"/>
      </top>
      <bottom style="thin">
        <color auto="1"/>
      </bottom>
      <diagonal/>
    </border>
    <border>
      <left/>
      <right style="thin">
        <color auto="1"/>
      </right>
      <top style="medium">
        <color auto="1"/>
      </top>
      <bottom style="thin">
        <color auto="1"/>
      </bottom>
      <diagonal/>
    </border>
    <border>
      <left/>
      <right style="hair">
        <color auto="1"/>
      </right>
      <top style="medium">
        <color auto="1"/>
      </top>
      <bottom style="medium">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style="hair">
        <color auto="1"/>
      </left>
      <right/>
      <top/>
      <bottom style="thin">
        <color auto="1"/>
      </bottom>
      <diagonal/>
    </border>
    <border>
      <left style="medium">
        <color indexed="64"/>
      </left>
      <right style="medium">
        <color auto="1"/>
      </right>
      <top/>
      <bottom style="thin">
        <color indexed="64"/>
      </bottom>
      <diagonal/>
    </border>
    <border>
      <left/>
      <right/>
      <top/>
      <bottom style="thin">
        <color indexed="64"/>
      </bottom>
      <diagonal/>
    </border>
    <border>
      <left/>
      <right style="medium">
        <color auto="1"/>
      </right>
      <top/>
      <bottom style="thin">
        <color indexed="64"/>
      </bottom>
      <diagonal/>
    </border>
    <border>
      <left style="medium">
        <color auto="1"/>
      </left>
      <right style="medium">
        <color auto="1"/>
      </right>
      <top style="hair">
        <color auto="1"/>
      </top>
      <bottom style="hair">
        <color auto="1"/>
      </bottom>
      <diagonal/>
    </border>
    <border>
      <left style="medium">
        <color indexed="64"/>
      </left>
      <right style="medium">
        <color auto="1"/>
      </right>
      <top style="hair">
        <color indexed="64"/>
      </top>
      <bottom style="medium">
        <color indexed="64"/>
      </bottom>
      <diagonal/>
    </border>
    <border>
      <left/>
      <right style="medium">
        <color auto="1"/>
      </right>
      <top style="hair">
        <color indexed="64"/>
      </top>
      <bottom style="medium">
        <color indexed="64"/>
      </bottom>
      <diagonal/>
    </border>
    <border>
      <left style="hair">
        <color auto="1"/>
      </left>
      <right style="medium">
        <color auto="1"/>
      </right>
      <top style="hair">
        <color auto="1"/>
      </top>
      <bottom style="hair">
        <color auto="1"/>
      </bottom>
      <diagonal/>
    </border>
    <border>
      <left/>
      <right style="hair">
        <color auto="1"/>
      </right>
      <top style="hair">
        <color auto="1"/>
      </top>
      <bottom style="medium">
        <color auto="1"/>
      </bottom>
      <diagonal/>
    </border>
    <border>
      <left/>
      <right/>
      <top style="hair">
        <color auto="1"/>
      </top>
      <bottom style="medium">
        <color indexed="64"/>
      </bottom>
      <diagonal/>
    </border>
    <border>
      <left style="hair">
        <color indexed="18"/>
      </left>
      <right style="medium">
        <color indexed="64"/>
      </right>
      <top/>
      <bottom style="hair">
        <color indexed="18"/>
      </bottom>
      <diagonal/>
    </border>
    <border>
      <left/>
      <right style="medium">
        <color indexed="64"/>
      </right>
      <top/>
      <bottom/>
      <diagonal/>
    </border>
    <border>
      <left/>
      <right/>
      <top style="hair">
        <color indexed="18"/>
      </top>
      <bottom style="hair">
        <color indexed="18"/>
      </bottom>
      <diagonal/>
    </border>
    <border>
      <left/>
      <right style="hair">
        <color indexed="18"/>
      </right>
      <top/>
      <bottom/>
      <diagonal/>
    </border>
    <border>
      <left/>
      <right/>
      <top/>
      <bottom style="hair">
        <color indexed="18"/>
      </bottom>
      <diagonal/>
    </border>
    <border>
      <left/>
      <right style="hair">
        <color indexed="18"/>
      </right>
      <top/>
      <bottom style="hair">
        <color indexed="18"/>
      </bottom>
      <diagonal/>
    </border>
    <border>
      <left style="hair">
        <color indexed="18"/>
      </left>
      <right style="hair">
        <color indexed="18"/>
      </right>
      <top style="medium">
        <color auto="1"/>
      </top>
      <bottom style="hair">
        <color indexed="18"/>
      </bottom>
      <diagonal/>
    </border>
    <border>
      <left style="medium">
        <color indexed="64"/>
      </left>
      <right style="thin">
        <color indexed="64"/>
      </right>
      <top style="medium">
        <color indexed="64"/>
      </top>
      <bottom style="medium">
        <color indexed="64"/>
      </bottom>
      <diagonal/>
    </border>
    <border>
      <left style="thin">
        <color auto="1"/>
      </left>
      <right style="hair">
        <color auto="1"/>
      </right>
      <top/>
      <bottom/>
      <diagonal/>
    </border>
    <border>
      <left style="thin">
        <color auto="1"/>
      </left>
      <right style="hair">
        <color auto="1"/>
      </right>
      <top style="thin">
        <color auto="1"/>
      </top>
      <bottom/>
      <diagonal/>
    </border>
    <border>
      <left style="medium">
        <color auto="1"/>
      </left>
      <right style="medium">
        <color auto="1"/>
      </right>
      <top/>
      <bottom style="medium">
        <color auto="1"/>
      </bottom>
      <diagonal/>
    </border>
    <border>
      <left style="thin">
        <color auto="1"/>
      </left>
      <right style="hair">
        <color auto="1"/>
      </right>
      <top style="hair">
        <color auto="1"/>
      </top>
      <bottom/>
      <diagonal/>
    </border>
    <border>
      <left style="medium">
        <color auto="1"/>
      </left>
      <right style="hair">
        <color auto="1"/>
      </right>
      <top style="hair">
        <color auto="1"/>
      </top>
      <bottom style="hair">
        <color indexed="64"/>
      </bottom>
      <diagonal/>
    </border>
    <border>
      <left style="medium">
        <color auto="1"/>
      </left>
      <right style="hair">
        <color auto="1"/>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auto="1"/>
      </left>
      <right style="hair">
        <color auto="1"/>
      </right>
      <top style="thin">
        <color auto="1"/>
      </top>
      <bottom style="hair">
        <color auto="1"/>
      </bottom>
      <diagonal/>
    </border>
    <border>
      <left style="medium">
        <color indexed="64"/>
      </left>
      <right style="thin">
        <color indexed="64"/>
      </right>
      <top style="medium">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medium">
        <color auto="1"/>
      </left>
      <right style="medium">
        <color auto="1"/>
      </right>
      <top style="medium">
        <color auto="1"/>
      </top>
      <bottom style="thin">
        <color auto="1"/>
      </bottom>
      <diagonal/>
    </border>
    <border>
      <left style="medium">
        <color auto="1"/>
      </left>
      <right/>
      <top/>
      <bottom style="thin">
        <color auto="1"/>
      </bottom>
      <diagonal/>
    </border>
    <border>
      <left style="hair">
        <color auto="1"/>
      </left>
      <right style="thin">
        <color rgb="FF000000"/>
      </right>
      <top/>
      <bottom/>
      <diagonal/>
    </border>
  </borders>
  <cellStyleXfs count="62">
    <xf numFmtId="164" fontId="0" fillId="0" borderId="0"/>
    <xf numFmtId="164" fontId="266" fillId="0" borderId="0"/>
    <xf numFmtId="174" fontId="26" fillId="0" borderId="0"/>
    <xf numFmtId="174" fontId="266" fillId="0" borderId="0"/>
    <xf numFmtId="164" fontId="266" fillId="0" borderId="0"/>
    <xf numFmtId="164" fontId="266" fillId="0" borderId="0"/>
    <xf numFmtId="164" fontId="86" fillId="0" borderId="0"/>
    <xf numFmtId="164" fontId="266" fillId="0" borderId="0"/>
    <xf numFmtId="164" fontId="266" fillId="0" borderId="0"/>
    <xf numFmtId="164" fontId="86" fillId="0" borderId="0"/>
    <xf numFmtId="164" fontId="266" fillId="0" borderId="0"/>
    <xf numFmtId="164" fontId="266" fillId="0" borderId="0"/>
    <xf numFmtId="164" fontId="266" fillId="0" borderId="0"/>
    <xf numFmtId="164" fontId="86" fillId="0" borderId="0"/>
    <xf numFmtId="164" fontId="266" fillId="0" borderId="0"/>
    <xf numFmtId="164" fontId="266" fillId="0" borderId="0"/>
    <xf numFmtId="9" fontId="26" fillId="0" borderId="0"/>
    <xf numFmtId="9" fontId="266" fillId="0" borderId="0"/>
    <xf numFmtId="9" fontId="266" fillId="0" borderId="0"/>
    <xf numFmtId="9" fontId="266" fillId="0" borderId="0"/>
    <xf numFmtId="9" fontId="266" fillId="0" borderId="0"/>
    <xf numFmtId="9" fontId="266" fillId="0" borderId="0"/>
    <xf numFmtId="9" fontId="26" fillId="0" borderId="0"/>
    <xf numFmtId="0" fontId="266" fillId="0" borderId="0"/>
    <xf numFmtId="0" fontId="266" fillId="0" borderId="0"/>
    <xf numFmtId="0" fontId="86" fillId="0" borderId="0"/>
    <xf numFmtId="164" fontId="156" fillId="0" borderId="0"/>
    <xf numFmtId="164" fontId="157" fillId="0" borderId="0"/>
    <xf numFmtId="164" fontId="266" fillId="0" borderId="0"/>
    <xf numFmtId="9" fontId="266" fillId="0" borderId="0"/>
    <xf numFmtId="0" fontId="266" fillId="0" borderId="0"/>
    <xf numFmtId="0" fontId="266" fillId="0" borderId="0"/>
    <xf numFmtId="0" fontId="266" fillId="0" borderId="0"/>
    <xf numFmtId="0" fontId="266" fillId="0" borderId="0"/>
    <xf numFmtId="0" fontId="266" fillId="0" borderId="0"/>
    <xf numFmtId="164" fontId="266" fillId="0" borderId="0"/>
    <xf numFmtId="9" fontId="26" fillId="0" borderId="0"/>
    <xf numFmtId="0" fontId="86" fillId="0" borderId="0"/>
    <xf numFmtId="0" fontId="266" fillId="0" borderId="0"/>
    <xf numFmtId="0" fontId="86" fillId="0" borderId="0"/>
    <xf numFmtId="0" fontId="86" fillId="0" borderId="0"/>
    <xf numFmtId="0" fontId="266" fillId="0" borderId="0"/>
    <xf numFmtId="0" fontId="266" fillId="0" borderId="0"/>
    <xf numFmtId="0" fontId="86" fillId="0" borderId="0"/>
    <xf numFmtId="0" fontId="266" fillId="0" borderId="0"/>
    <xf numFmtId="0" fontId="86" fillId="0" borderId="0"/>
    <xf numFmtId="0" fontId="266" fillId="0" borderId="0"/>
    <xf numFmtId="174" fontId="26" fillId="0" borderId="0"/>
    <xf numFmtId="0" fontId="266" fillId="0" borderId="0"/>
    <xf numFmtId="0" fontId="266" fillId="0" borderId="0"/>
    <xf numFmtId="41" fontId="86" fillId="0" borderId="0"/>
    <xf numFmtId="0" fontId="266" fillId="0" borderId="0"/>
    <xf numFmtId="0" fontId="266" fillId="0" borderId="0"/>
    <xf numFmtId="9" fontId="266" fillId="0" borderId="0"/>
    <xf numFmtId="0" fontId="266" fillId="0" borderId="0"/>
    <xf numFmtId="41" fontId="266" fillId="0" borderId="0"/>
    <xf numFmtId="0" fontId="318" fillId="0" borderId="0"/>
    <xf numFmtId="174" fontId="26" fillId="0" borderId="0"/>
    <xf numFmtId="9" fontId="26" fillId="0" borderId="0"/>
    <xf numFmtId="41" fontId="86" fillId="0" borderId="0"/>
    <xf numFmtId="41" fontId="86" fillId="0" borderId="0"/>
    <xf numFmtId="41" fontId="266" fillId="0" borderId="0"/>
  </cellStyleXfs>
  <cellXfs count="2503">
    <xf numFmtId="164" fontId="0" fillId="0" borderId="0" xfId="0"/>
    <xf numFmtId="0" fontId="172" fillId="0" borderId="75" xfId="10" applyNumberFormat="1" applyFont="1" applyBorder="1" applyAlignment="1" applyProtection="1">
      <alignment horizontal="center" vertical="center"/>
      <protection locked="0"/>
    </xf>
    <xf numFmtId="3" fontId="99" fillId="0" borderId="87" xfId="0" applyNumberFormat="1" applyFont="1" applyBorder="1" applyAlignment="1" applyProtection="1">
      <alignment horizontal="center" vertical="center" wrapText="1"/>
      <protection locked="0"/>
    </xf>
    <xf numFmtId="1" fontId="99" fillId="0" borderId="87" xfId="0" applyNumberFormat="1" applyFont="1" applyBorder="1" applyAlignment="1" applyProtection="1">
      <alignment horizontal="center" vertical="center" wrapText="1"/>
      <protection locked="0"/>
    </xf>
    <xf numFmtId="3" fontId="94" fillId="0" borderId="87" xfId="0" applyNumberFormat="1" applyFont="1" applyBorder="1" applyAlignment="1" applyProtection="1">
      <alignment horizontal="center" vertical="center" wrapText="1"/>
      <protection locked="0"/>
    </xf>
    <xf numFmtId="1" fontId="94" fillId="0" borderId="87" xfId="0" applyNumberFormat="1" applyFont="1" applyBorder="1" applyAlignment="1" applyProtection="1">
      <alignment horizontal="center" vertical="center" wrapText="1"/>
      <protection locked="0"/>
    </xf>
    <xf numFmtId="3" fontId="308" fillId="0" borderId="87" xfId="0" applyNumberFormat="1" applyFont="1" applyBorder="1" applyAlignment="1" applyProtection="1">
      <alignment horizontal="center" vertical="center" wrapText="1"/>
      <protection locked="0"/>
    </xf>
    <xf numFmtId="3" fontId="6" fillId="0" borderId="87" xfId="40" applyNumberFormat="1" applyFont="1" applyBorder="1" applyAlignment="1" applyProtection="1">
      <alignment horizontal="center" vertical="center" wrapText="1"/>
      <protection locked="0"/>
    </xf>
    <xf numFmtId="3" fontId="308" fillId="0" borderId="84" xfId="33" applyNumberFormat="1" applyFont="1" applyBorder="1" applyAlignment="1" applyProtection="1">
      <alignment vertical="center" wrapText="1"/>
      <protection locked="0"/>
    </xf>
    <xf numFmtId="3" fontId="308" fillId="0" borderId="87" xfId="33" applyNumberFormat="1" applyFont="1" applyBorder="1" applyAlignment="1" applyProtection="1">
      <alignment horizontal="center" vertical="center" wrapText="1"/>
      <protection locked="0"/>
    </xf>
    <xf numFmtId="3" fontId="308" fillId="0" borderId="84" xfId="0" applyNumberFormat="1" applyFont="1" applyBorder="1" applyAlignment="1" applyProtection="1">
      <alignment horizontal="center" vertical="center" wrapText="1"/>
      <protection locked="0"/>
    </xf>
    <xf numFmtId="0" fontId="94" fillId="0" borderId="87" xfId="44" applyFont="1" applyBorder="1" applyProtection="1">
      <protection locked="0"/>
    </xf>
    <xf numFmtId="0" fontId="94" fillId="0" borderId="87" xfId="24" applyFont="1" applyBorder="1" applyAlignment="1" applyProtection="1">
      <alignment horizontal="center" vertical="center" wrapText="1"/>
      <protection locked="0"/>
    </xf>
    <xf numFmtId="0" fontId="2" fillId="0" borderId="87" xfId="24" applyFont="1" applyBorder="1" applyAlignment="1" applyProtection="1">
      <alignment horizontal="center" vertical="center"/>
      <protection locked="0"/>
    </xf>
    <xf numFmtId="0" fontId="2" fillId="0" borderId="87" xfId="24" applyFont="1" applyBorder="1" applyAlignment="1" applyProtection="1">
      <alignment horizontal="left" vertical="top" wrapText="1"/>
      <protection locked="0"/>
    </xf>
    <xf numFmtId="3" fontId="3" fillId="0" borderId="87" xfId="24" applyNumberFormat="1" applyFont="1" applyBorder="1" applyAlignment="1" applyProtection="1">
      <alignment horizontal="left" vertical="center" wrapText="1"/>
      <protection locked="0"/>
    </xf>
    <xf numFmtId="1" fontId="99" fillId="0" borderId="87" xfId="11" applyNumberFormat="1" applyFont="1" applyBorder="1" applyAlignment="1" applyProtection="1">
      <alignment vertical="center" wrapText="1"/>
      <protection locked="0"/>
    </xf>
    <xf numFmtId="3" fontId="99" fillId="0" borderId="87" xfId="11" applyNumberFormat="1" applyFont="1" applyBorder="1" applyAlignment="1" applyProtection="1">
      <alignment horizontal="center" vertical="center" wrapText="1"/>
      <protection locked="0"/>
    </xf>
    <xf numFmtId="164" fontId="94" fillId="0" borderId="87" xfId="0" applyFont="1" applyBorder="1" applyAlignment="1" applyProtection="1">
      <alignment horizontal="center" vertical="center" wrapText="1"/>
      <protection locked="0"/>
    </xf>
    <xf numFmtId="3" fontId="92" fillId="0" borderId="84" xfId="11" applyNumberFormat="1" applyFont="1" applyBorder="1" applyAlignment="1" applyProtection="1">
      <alignment vertical="center" wrapText="1"/>
      <protection locked="0"/>
    </xf>
    <xf numFmtId="3" fontId="92" fillId="0" borderId="87" xfId="11" applyNumberFormat="1" applyFont="1" applyBorder="1" applyAlignment="1" applyProtection="1">
      <alignment horizontal="center" vertical="center" wrapText="1"/>
      <protection locked="0"/>
    </xf>
    <xf numFmtId="1" fontId="99" fillId="0" borderId="87" xfId="11" applyNumberFormat="1" applyFont="1" applyBorder="1" applyAlignment="1" applyProtection="1">
      <alignment horizontal="center" vertical="center" wrapText="1"/>
      <protection locked="0"/>
    </xf>
    <xf numFmtId="0" fontId="12" fillId="0" borderId="114" xfId="0" applyNumberFormat="1" applyFont="1" applyBorder="1" applyAlignment="1" applyProtection="1">
      <alignment horizontal="center" vertical="center" wrapText="1"/>
      <protection locked="0"/>
    </xf>
    <xf numFmtId="0" fontId="12" fillId="0" borderId="114" xfId="0" applyNumberFormat="1" applyFont="1" applyBorder="1" applyProtection="1">
      <protection locked="0"/>
    </xf>
    <xf numFmtId="0" fontId="15" fillId="0" borderId="114" xfId="0" applyNumberFormat="1" applyFont="1" applyBorder="1" applyAlignment="1" applyProtection="1">
      <alignment horizontal="center" vertical="center" wrapText="1"/>
      <protection locked="0"/>
    </xf>
    <xf numFmtId="0" fontId="10" fillId="0" borderId="114" xfId="0" applyNumberFormat="1" applyFont="1" applyBorder="1" applyAlignment="1" applyProtection="1">
      <alignment horizontal="left"/>
      <protection locked="0"/>
    </xf>
    <xf numFmtId="0" fontId="12" fillId="0" borderId="114" xfId="0" applyNumberFormat="1" applyFont="1" applyBorder="1" applyAlignment="1" applyProtection="1">
      <alignment horizontal="center" vertical="top" wrapText="1"/>
      <protection locked="0"/>
    </xf>
    <xf numFmtId="0" fontId="6" fillId="0" borderId="114" xfId="0" applyNumberFormat="1" applyFont="1" applyBorder="1" applyAlignment="1" applyProtection="1">
      <alignment wrapText="1"/>
      <protection locked="0"/>
    </xf>
    <xf numFmtId="0" fontId="6" fillId="0" borderId="116" xfId="0" applyNumberFormat="1" applyFont="1" applyBorder="1" applyProtection="1">
      <protection locked="0"/>
    </xf>
    <xf numFmtId="0" fontId="10" fillId="0" borderId="114" xfId="0" applyNumberFormat="1" applyFont="1" applyBorder="1" applyProtection="1">
      <protection locked="0"/>
    </xf>
    <xf numFmtId="0" fontId="12" fillId="0" borderId="117" xfId="0" applyNumberFormat="1" applyFont="1" applyBorder="1" applyAlignment="1" applyProtection="1">
      <alignment horizontal="center" vertical="center" wrapText="1"/>
      <protection locked="0"/>
    </xf>
    <xf numFmtId="0" fontId="12" fillId="0" borderId="117" xfId="0" applyNumberFormat="1" applyFont="1" applyBorder="1" applyProtection="1">
      <protection locked="0"/>
    </xf>
    <xf numFmtId="0" fontId="15" fillId="0" borderId="117" xfId="0" applyNumberFormat="1" applyFont="1" applyBorder="1" applyAlignment="1" applyProtection="1">
      <alignment horizontal="center" vertical="center" wrapText="1"/>
      <protection locked="0"/>
    </xf>
    <xf numFmtId="0" fontId="10" fillId="0" borderId="117" xfId="0" applyNumberFormat="1" applyFont="1" applyBorder="1" applyProtection="1">
      <protection locked="0"/>
    </xf>
    <xf numFmtId="0" fontId="10" fillId="0" borderId="117" xfId="0" applyNumberFormat="1" applyFont="1" applyBorder="1" applyAlignment="1" applyProtection="1">
      <alignment horizontal="left"/>
      <protection locked="0"/>
    </xf>
    <xf numFmtId="0" fontId="12" fillId="0" borderId="117" xfId="0" applyNumberFormat="1" applyFont="1" applyBorder="1" applyAlignment="1" applyProtection="1">
      <alignment horizontal="center" vertical="top" wrapText="1"/>
      <protection locked="0"/>
    </xf>
    <xf numFmtId="0" fontId="6" fillId="0" borderId="117" xfId="0" applyNumberFormat="1" applyFont="1" applyBorder="1" applyAlignment="1" applyProtection="1">
      <alignment wrapText="1"/>
      <protection locked="0"/>
    </xf>
    <xf numFmtId="0" fontId="6" fillId="0" borderId="118" xfId="0" applyNumberFormat="1" applyFont="1" applyBorder="1" applyProtection="1">
      <protection locked="0"/>
    </xf>
    <xf numFmtId="3" fontId="99" fillId="0" borderId="124" xfId="0" applyNumberFormat="1" applyFont="1" applyBorder="1" applyAlignment="1" applyProtection="1">
      <alignment horizontal="center" vertical="center" wrapText="1"/>
      <protection locked="0"/>
    </xf>
    <xf numFmtId="3" fontId="6" fillId="0" borderId="124" xfId="0" applyNumberFormat="1" applyFont="1" applyBorder="1" applyAlignment="1" applyProtection="1">
      <alignment horizontal="left" vertical="center" wrapText="1"/>
      <protection locked="0"/>
    </xf>
    <xf numFmtId="1" fontId="99" fillId="0" borderId="124" xfId="0" applyNumberFormat="1" applyFont="1" applyBorder="1" applyAlignment="1" applyProtection="1">
      <alignment horizontal="center" vertical="center" wrapText="1"/>
      <protection locked="0"/>
    </xf>
    <xf numFmtId="3" fontId="94" fillId="0" borderId="124" xfId="0" applyNumberFormat="1" applyFont="1" applyBorder="1" applyAlignment="1" applyProtection="1">
      <alignment horizontal="center" vertical="center" wrapText="1"/>
      <protection locked="0"/>
    </xf>
    <xf numFmtId="0" fontId="72" fillId="0" borderId="124" xfId="33" applyFont="1" applyBorder="1" applyAlignment="1" applyProtection="1">
      <alignment horizontal="center" vertical="center" wrapText="1"/>
      <protection locked="0"/>
    </xf>
    <xf numFmtId="0" fontId="13" fillId="0" borderId="124" xfId="33" applyFont="1" applyBorder="1" applyAlignment="1" applyProtection="1">
      <alignment horizontal="center" vertical="center" wrapText="1"/>
      <protection locked="0"/>
    </xf>
    <xf numFmtId="0" fontId="135" fillId="0" borderId="124" xfId="37" applyFont="1" applyBorder="1" applyAlignment="1" applyProtection="1">
      <alignment horizontal="center" vertical="center" wrapText="1"/>
      <protection locked="0"/>
    </xf>
    <xf numFmtId="3" fontId="99" fillId="0" borderId="124" xfId="0" applyNumberFormat="1" applyFont="1" applyBorder="1" applyAlignment="1" applyProtection="1">
      <alignment horizontal="center" vertical="center"/>
      <protection locked="0"/>
    </xf>
    <xf numFmtId="0" fontId="13" fillId="0" borderId="150" xfId="0" applyNumberFormat="1" applyFont="1" applyBorder="1" applyAlignment="1" applyProtection="1">
      <alignment horizontal="center" vertical="center" wrapText="1"/>
      <protection locked="0"/>
    </xf>
    <xf numFmtId="0" fontId="13" fillId="0" borderId="151" xfId="0" applyNumberFormat="1" applyFont="1" applyBorder="1" applyAlignment="1" applyProtection="1">
      <alignment horizontal="center"/>
      <protection locked="0"/>
    </xf>
    <xf numFmtId="0" fontId="13" fillId="0" borderId="151" xfId="0" applyNumberFormat="1" applyFont="1" applyBorder="1" applyAlignment="1" applyProtection="1">
      <alignment horizontal="left"/>
      <protection locked="0"/>
    </xf>
    <xf numFmtId="0" fontId="13" fillId="0" borderId="151" xfId="0" applyNumberFormat="1" applyFont="1" applyBorder="1" applyAlignment="1" applyProtection="1">
      <alignment horizontal="center" vertical="center" wrapText="1"/>
      <protection locked="0"/>
    </xf>
    <xf numFmtId="0" fontId="6" fillId="0" borderId="152" xfId="0" applyNumberFormat="1" applyFont="1" applyBorder="1" applyProtection="1">
      <protection locked="0"/>
    </xf>
    <xf numFmtId="0" fontId="6" fillId="0" borderId="153" xfId="0" applyNumberFormat="1" applyFont="1" applyBorder="1" applyAlignment="1" applyProtection="1">
      <alignment wrapText="1"/>
      <protection locked="0"/>
    </xf>
    <xf numFmtId="0" fontId="6" fillId="0" borderId="149" xfId="0" applyNumberFormat="1" applyFont="1" applyBorder="1" applyProtection="1">
      <protection locked="0"/>
    </xf>
    <xf numFmtId="0" fontId="6" fillId="0" borderId="149" xfId="0" applyNumberFormat="1" applyFont="1" applyBorder="1" applyAlignment="1" applyProtection="1">
      <alignment horizontal="center" vertical="center"/>
      <protection locked="0"/>
    </xf>
    <xf numFmtId="0" fontId="6" fillId="0" borderId="153" xfId="0" applyNumberFormat="1" applyFont="1" applyBorder="1" applyProtection="1">
      <protection locked="0"/>
    </xf>
    <xf numFmtId="0" fontId="6" fillId="0" borderId="150" xfId="0" applyNumberFormat="1" applyFont="1" applyBorder="1" applyAlignment="1" applyProtection="1">
      <alignment horizontal="center" vertical="center" wrapText="1"/>
      <protection locked="0"/>
    </xf>
    <xf numFmtId="0" fontId="6" fillId="0" borderId="154" xfId="0" applyNumberFormat="1" applyFont="1" applyBorder="1" applyProtection="1">
      <protection locked="0"/>
    </xf>
    <xf numFmtId="0" fontId="6" fillId="0" borderId="156" xfId="0" applyNumberFormat="1" applyFont="1" applyBorder="1" applyProtection="1">
      <protection locked="0"/>
    </xf>
    <xf numFmtId="0" fontId="6" fillId="0" borderId="157" xfId="0" applyNumberFormat="1" applyFont="1" applyBorder="1" applyProtection="1">
      <protection locked="0"/>
    </xf>
    <xf numFmtId="0" fontId="6" fillId="0" borderId="157" xfId="0" applyNumberFormat="1" applyFont="1" applyBorder="1" applyAlignment="1" applyProtection="1">
      <alignment horizontal="center" vertical="center"/>
      <protection locked="0"/>
    </xf>
    <xf numFmtId="0" fontId="13" fillId="0" borderId="87" xfId="0" applyNumberFormat="1" applyFont="1" applyBorder="1" applyAlignment="1" applyProtection="1">
      <alignment horizontal="center"/>
      <protection locked="0"/>
    </xf>
    <xf numFmtId="0" fontId="13" fillId="0" borderId="87" xfId="0" applyNumberFormat="1" applyFont="1" applyBorder="1" applyAlignment="1" applyProtection="1">
      <alignment horizontal="left"/>
      <protection locked="0"/>
    </xf>
    <xf numFmtId="0" fontId="13" fillId="0" borderId="87" xfId="0" applyNumberFormat="1" applyFont="1" applyBorder="1" applyAlignment="1" applyProtection="1">
      <alignment horizontal="center" vertical="center" wrapText="1"/>
      <protection locked="0"/>
    </xf>
    <xf numFmtId="0" fontId="6" fillId="0" borderId="153" xfId="0" applyNumberFormat="1" applyFont="1" applyBorder="1" applyAlignment="1" applyProtection="1">
      <alignment horizontal="center" vertical="top" wrapText="1"/>
      <protection locked="0"/>
    </xf>
    <xf numFmtId="3" fontId="92" fillId="0" borderId="84" xfId="11" applyNumberFormat="1" applyFont="1" applyBorder="1" applyAlignment="1" applyProtection="1">
      <alignment horizontal="center" vertical="center" wrapText="1"/>
      <protection locked="0"/>
    </xf>
    <xf numFmtId="0" fontId="99" fillId="0" borderId="124" xfId="0" applyNumberFormat="1" applyFont="1" applyBorder="1" applyAlignment="1" applyProtection="1">
      <alignment horizontal="center" vertical="center"/>
      <protection locked="0"/>
    </xf>
    <xf numFmtId="0" fontId="316" fillId="0" borderId="150" xfId="0" applyNumberFormat="1" applyFont="1" applyBorder="1" applyAlignment="1" applyProtection="1">
      <alignment horizontal="center" vertical="center" wrapText="1"/>
      <protection locked="0"/>
    </xf>
    <xf numFmtId="0" fontId="316" fillId="0" borderId="145" xfId="0" applyNumberFormat="1" applyFont="1" applyBorder="1" applyAlignment="1" applyProtection="1">
      <alignment horizontal="center"/>
      <protection locked="0"/>
    </xf>
    <xf numFmtId="0" fontId="316" fillId="0" borderId="145" xfId="0" applyNumberFormat="1" applyFont="1" applyBorder="1" applyAlignment="1" applyProtection="1">
      <alignment horizontal="left"/>
      <protection locked="0"/>
    </xf>
    <xf numFmtId="0" fontId="316" fillId="0" borderId="145" xfId="0" applyNumberFormat="1" applyFont="1" applyBorder="1" applyAlignment="1" applyProtection="1">
      <alignment horizontal="center" vertical="center" wrapText="1"/>
      <protection locked="0"/>
    </xf>
    <xf numFmtId="0" fontId="312" fillId="0" borderId="152" xfId="0" applyNumberFormat="1" applyFont="1" applyBorder="1" applyProtection="1">
      <protection locked="0"/>
    </xf>
    <xf numFmtId="0" fontId="312" fillId="0" borderId="153" xfId="0" applyNumberFormat="1" applyFont="1" applyBorder="1" applyProtection="1">
      <protection locked="0"/>
    </xf>
    <xf numFmtId="0" fontId="312" fillId="0" borderId="153" xfId="0" applyNumberFormat="1" applyFont="1" applyBorder="1" applyAlignment="1" applyProtection="1">
      <alignment horizontal="center" vertical="top" wrapText="1"/>
      <protection locked="0"/>
    </xf>
    <xf numFmtId="0" fontId="312" fillId="0" borderId="153" xfId="0" applyNumberFormat="1" applyFont="1" applyBorder="1" applyAlignment="1" applyProtection="1">
      <alignment wrapText="1"/>
      <protection locked="0"/>
    </xf>
    <xf numFmtId="0" fontId="312" fillId="0" borderId="150" xfId="0" applyNumberFormat="1" applyFont="1" applyBorder="1" applyAlignment="1" applyProtection="1">
      <alignment horizontal="center" vertical="center" wrapText="1"/>
      <protection locked="0"/>
    </xf>
    <xf numFmtId="0" fontId="312" fillId="0" borderId="168" xfId="0" applyNumberFormat="1" applyFont="1" applyBorder="1" applyProtection="1">
      <protection locked="0"/>
    </xf>
    <xf numFmtId="0" fontId="312" fillId="0" borderId="169" xfId="0" applyNumberFormat="1" applyFont="1" applyBorder="1" applyProtection="1">
      <protection locked="0"/>
    </xf>
    <xf numFmtId="0" fontId="312" fillId="0" borderId="169" xfId="0" applyNumberFormat="1" applyFont="1" applyBorder="1" applyAlignment="1" applyProtection="1">
      <alignment horizontal="center" vertical="center"/>
      <protection locked="0"/>
    </xf>
    <xf numFmtId="0" fontId="146" fillId="0" borderId="164" xfId="0" applyNumberFormat="1" applyFont="1" applyBorder="1" applyAlignment="1" applyProtection="1">
      <alignment horizontal="center" vertical="center" wrapText="1"/>
      <protection locked="0"/>
    </xf>
    <xf numFmtId="0" fontId="0" fillId="0" borderId="164" xfId="0" applyNumberFormat="1" applyBorder="1" applyAlignment="1" applyProtection="1">
      <alignment vertical="center" wrapText="1"/>
      <protection locked="0"/>
    </xf>
    <xf numFmtId="0" fontId="145" fillId="0" borderId="165" xfId="0" applyNumberFormat="1" applyFont="1" applyBorder="1" applyAlignment="1" applyProtection="1">
      <alignment vertical="center" wrapText="1"/>
      <protection locked="0"/>
    </xf>
    <xf numFmtId="0" fontId="313" fillId="0" borderId="167" xfId="0" applyNumberFormat="1" applyFont="1" applyBorder="1" applyAlignment="1" applyProtection="1">
      <alignment horizontal="center" vertical="center" wrapText="1"/>
      <protection locked="0"/>
    </xf>
    <xf numFmtId="0" fontId="0" fillId="0" borderId="3" xfId="0" applyNumberFormat="1" applyBorder="1" applyAlignment="1" applyProtection="1">
      <alignment horizontal="center"/>
      <protection locked="0"/>
    </xf>
    <xf numFmtId="0" fontId="94" fillId="0" borderId="75" xfId="44" applyFont="1" applyBorder="1" applyProtection="1">
      <protection locked="0"/>
    </xf>
    <xf numFmtId="0" fontId="94" fillId="0" borderId="3" xfId="44" applyFont="1" applyBorder="1" applyAlignment="1" applyProtection="1">
      <alignment horizontal="center"/>
      <protection locked="0"/>
    </xf>
    <xf numFmtId="164" fontId="145" fillId="0" borderId="164" xfId="0" applyFont="1" applyBorder="1" applyAlignment="1" applyProtection="1">
      <alignment vertical="center" wrapText="1"/>
      <protection locked="0"/>
    </xf>
    <xf numFmtId="164" fontId="28" fillId="0" borderId="0" xfId="4" applyFont="1" applyAlignment="1" applyProtection="1">
      <alignment vertical="center"/>
      <protection locked="0"/>
    </xf>
    <xf numFmtId="164" fontId="28" fillId="0" borderId="0" xfId="4" applyFont="1" applyProtection="1">
      <protection locked="0"/>
    </xf>
    <xf numFmtId="0" fontId="28" fillId="0" borderId="0" xfId="4" applyNumberFormat="1" applyFont="1" applyProtection="1">
      <protection locked="0"/>
    </xf>
    <xf numFmtId="0" fontId="318" fillId="0" borderId="173" xfId="58" applyNumberFormat="1" applyFont="1" applyBorder="1" applyProtection="1">
      <protection locked="0"/>
    </xf>
    <xf numFmtId="0" fontId="318" fillId="0" borderId="174" xfId="58" applyNumberFormat="1" applyFont="1" applyBorder="1" applyAlignment="1" applyProtection="1">
      <alignment horizontal="left" vertical="center"/>
      <protection locked="0"/>
    </xf>
    <xf numFmtId="0" fontId="318" fillId="0" borderId="174" xfId="58" applyNumberFormat="1" applyFont="1" applyBorder="1" applyProtection="1">
      <protection locked="0"/>
    </xf>
    <xf numFmtId="0" fontId="318" fillId="0" borderId="175" xfId="58" applyNumberFormat="1" applyFont="1" applyBorder="1" applyProtection="1">
      <protection locked="0"/>
    </xf>
    <xf numFmtId="0" fontId="318" fillId="0" borderId="176" xfId="58" applyNumberFormat="1" applyFont="1" applyBorder="1" applyProtection="1">
      <protection locked="0"/>
    </xf>
    <xf numFmtId="0" fontId="319" fillId="0" borderId="0" xfId="58" applyNumberFormat="1" applyFont="1" applyAlignment="1" applyProtection="1">
      <alignment horizontal="left" vertical="center"/>
      <protection locked="0"/>
    </xf>
    <xf numFmtId="0" fontId="320" fillId="0" borderId="0" xfId="58" applyNumberFormat="1" applyFont="1" applyProtection="1">
      <protection locked="0"/>
    </xf>
    <xf numFmtId="0" fontId="318" fillId="0" borderId="177" xfId="58" applyNumberFormat="1" applyFont="1" applyBorder="1" applyProtection="1">
      <protection locked="0"/>
    </xf>
    <xf numFmtId="0" fontId="321" fillId="0" borderId="0" xfId="58" applyNumberFormat="1" applyFont="1" applyAlignment="1" applyProtection="1">
      <alignment horizontal="left" vertical="center"/>
      <protection locked="0"/>
    </xf>
    <xf numFmtId="0" fontId="321" fillId="0" borderId="0" xfId="58" applyNumberFormat="1" applyFont="1" applyAlignment="1" applyProtection="1">
      <alignment horizontal="center" vertical="center"/>
      <protection locked="0"/>
    </xf>
    <xf numFmtId="0" fontId="322" fillId="0" borderId="0" xfId="58" applyNumberFormat="1" applyFont="1" applyAlignment="1" applyProtection="1">
      <alignment horizontal="left" vertical="center"/>
      <protection locked="0"/>
    </xf>
    <xf numFmtId="0" fontId="320" fillId="0" borderId="0" xfId="58" applyNumberFormat="1" applyFont="1" applyAlignment="1" applyProtection="1">
      <alignment horizontal="left" vertical="center"/>
      <protection locked="0"/>
    </xf>
    <xf numFmtId="0" fontId="323" fillId="0" borderId="0" xfId="58" applyNumberFormat="1" applyFont="1" applyAlignment="1" applyProtection="1">
      <alignment horizontal="left" vertical="center"/>
      <protection locked="0"/>
    </xf>
    <xf numFmtId="0" fontId="33" fillId="0" borderId="0" xfId="4" applyNumberFormat="1" applyFont="1" applyAlignment="1" applyProtection="1">
      <alignment horizontal="right" vertical="center" wrapText="1"/>
      <protection locked="0"/>
    </xf>
    <xf numFmtId="0" fontId="318" fillId="0" borderId="178" xfId="58" applyNumberFormat="1" applyFont="1" applyBorder="1" applyProtection="1">
      <protection locked="0"/>
    </xf>
    <xf numFmtId="0" fontId="318" fillId="0" borderId="179" xfId="58" applyNumberFormat="1" applyFont="1" applyBorder="1" applyAlignment="1" applyProtection="1">
      <alignment horizontal="left" vertical="center"/>
      <protection locked="0"/>
    </xf>
    <xf numFmtId="0" fontId="318" fillId="0" borderId="179" xfId="58" applyNumberFormat="1" applyFont="1" applyBorder="1" applyProtection="1">
      <protection locked="0"/>
    </xf>
    <xf numFmtId="0" fontId="318" fillId="0" borderId="180" xfId="58" applyNumberFormat="1" applyFont="1" applyBorder="1" applyProtection="1">
      <protection locked="0"/>
    </xf>
    <xf numFmtId="164" fontId="0" fillId="0" borderId="0" xfId="0" applyProtection="1">
      <protection locked="0"/>
    </xf>
    <xf numFmtId="0" fontId="8" fillId="0" borderId="0" xfId="4" applyNumberFormat="1" applyFont="1" applyProtection="1">
      <protection locked="0"/>
    </xf>
    <xf numFmtId="164" fontId="8" fillId="0" borderId="0" xfId="4" applyFont="1" applyProtection="1">
      <protection locked="0"/>
    </xf>
    <xf numFmtId="164" fontId="28" fillId="0" borderId="3" xfId="4" applyFont="1" applyBorder="1" applyAlignment="1" applyProtection="1">
      <alignment vertical="center"/>
      <protection locked="0"/>
    </xf>
    <xf numFmtId="164" fontId="0" fillId="0" borderId="3" xfId="0" applyBorder="1" applyAlignment="1" applyProtection="1">
      <alignment wrapText="1"/>
      <protection locked="0"/>
    </xf>
    <xf numFmtId="164" fontId="0" fillId="0" borderId="3" xfId="0" applyBorder="1" applyAlignment="1" applyProtection="1">
      <alignment horizontal="center"/>
      <protection locked="0"/>
    </xf>
    <xf numFmtId="0" fontId="176" fillId="0" borderId="0" xfId="4" applyNumberFormat="1" applyFont="1" applyAlignment="1" applyProtection="1">
      <alignment horizontal="left" vertical="center" wrapText="1"/>
      <protection locked="0"/>
    </xf>
    <xf numFmtId="0" fontId="8" fillId="0" borderId="0" xfId="4" applyNumberFormat="1" applyFont="1" applyAlignment="1" applyProtection="1">
      <alignment vertical="center"/>
      <protection locked="0"/>
    </xf>
    <xf numFmtId="0" fontId="6" fillId="0" borderId="0" xfId="4" applyNumberFormat="1" applyFont="1" applyAlignment="1" applyProtection="1">
      <alignment horizontal="center" vertical="center" wrapText="1"/>
      <protection locked="0"/>
    </xf>
    <xf numFmtId="0" fontId="13" fillId="0" borderId="0" xfId="4" applyNumberFormat="1" applyFont="1" applyAlignment="1" applyProtection="1">
      <alignment horizontal="center" vertical="center" wrapText="1"/>
      <protection locked="0"/>
    </xf>
    <xf numFmtId="0" fontId="230" fillId="0" borderId="0" xfId="0" applyNumberFormat="1" applyFont="1" applyProtection="1">
      <protection locked="0"/>
    </xf>
    <xf numFmtId="0" fontId="230" fillId="0" borderId="0" xfId="0" applyNumberFormat="1" applyFont="1" applyAlignment="1" applyProtection="1">
      <alignment vertical="center"/>
      <protection locked="0"/>
    </xf>
    <xf numFmtId="0" fontId="0" fillId="0" borderId="0" xfId="0" applyNumberFormat="1" applyProtection="1">
      <protection locked="0"/>
    </xf>
    <xf numFmtId="0" fontId="8" fillId="0" borderId="0" xfId="4" applyNumberFormat="1" applyFont="1" applyAlignment="1" applyProtection="1">
      <alignment wrapText="1"/>
      <protection locked="0"/>
    </xf>
    <xf numFmtId="164" fontId="92" fillId="0" borderId="0" xfId="0" applyFont="1" applyProtection="1">
      <protection locked="0"/>
    </xf>
    <xf numFmtId="0" fontId="9" fillId="0" borderId="0" xfId="4" applyNumberFormat="1" applyFont="1" applyAlignment="1" applyProtection="1">
      <alignment horizontal="center" vertical="center" wrapText="1"/>
      <protection locked="0"/>
    </xf>
    <xf numFmtId="164" fontId="8" fillId="0" borderId="0" xfId="4" applyFont="1" applyAlignment="1" applyProtection="1">
      <alignment wrapText="1"/>
      <protection locked="0"/>
    </xf>
    <xf numFmtId="164" fontId="28" fillId="0" borderId="0" xfId="4" applyFont="1" applyAlignment="1" applyProtection="1">
      <alignment wrapText="1"/>
      <protection locked="0"/>
    </xf>
    <xf numFmtId="0" fontId="7" fillId="0" borderId="0" xfId="4" applyNumberFormat="1" applyFont="1" applyAlignment="1" applyProtection="1">
      <alignment vertical="center"/>
      <protection locked="0"/>
    </xf>
    <xf numFmtId="0" fontId="7" fillId="0" borderId="0" xfId="4" applyNumberFormat="1" applyFont="1" applyProtection="1">
      <protection locked="0"/>
    </xf>
    <xf numFmtId="0" fontId="201" fillId="0" borderId="0" xfId="4" applyNumberFormat="1" applyFont="1" applyAlignment="1" applyProtection="1">
      <alignment horizontal="center" vertical="center" wrapText="1"/>
      <protection locked="0"/>
    </xf>
    <xf numFmtId="0" fontId="7" fillId="0" borderId="0" xfId="4" applyNumberFormat="1" applyFont="1" applyAlignment="1" applyProtection="1">
      <alignment horizontal="center" vertical="center" wrapText="1"/>
      <protection locked="0"/>
    </xf>
    <xf numFmtId="0" fontId="7" fillId="0" borderId="0" xfId="4" applyNumberFormat="1" applyFont="1" applyAlignment="1" applyProtection="1">
      <alignment wrapText="1"/>
      <protection locked="0"/>
    </xf>
    <xf numFmtId="164" fontId="7" fillId="0" borderId="0" xfId="4" applyFont="1" applyAlignment="1" applyProtection="1">
      <alignment vertical="center"/>
      <protection locked="0"/>
    </xf>
    <xf numFmtId="164" fontId="7" fillId="0" borderId="11" xfId="4" applyFont="1" applyBorder="1" applyAlignment="1" applyProtection="1">
      <alignment vertical="center"/>
      <protection locked="0"/>
    </xf>
    <xf numFmtId="164" fontId="7" fillId="0" borderId="11" xfId="4" applyFont="1" applyBorder="1" applyProtection="1">
      <protection locked="0"/>
    </xf>
    <xf numFmtId="164" fontId="7" fillId="0" borderId="0" xfId="4" applyFont="1" applyProtection="1">
      <protection locked="0"/>
    </xf>
    <xf numFmtId="0" fontId="6" fillId="0" borderId="0" xfId="4" applyNumberFormat="1" applyFont="1" applyAlignment="1" applyProtection="1">
      <alignment horizontal="right" vertical="center" wrapText="1"/>
      <protection locked="0"/>
    </xf>
    <xf numFmtId="164" fontId="3" fillId="0" borderId="0" xfId="4" applyFont="1" applyAlignment="1" applyProtection="1">
      <alignment vertical="top" wrapText="1"/>
      <protection locked="0"/>
    </xf>
    <xf numFmtId="0" fontId="13" fillId="0" borderId="0" xfId="4" applyNumberFormat="1" applyFont="1" applyAlignment="1" applyProtection="1">
      <alignment vertical="top" wrapText="1"/>
      <protection locked="0"/>
    </xf>
    <xf numFmtId="0" fontId="10" fillId="0" borderId="0" xfId="0" applyNumberFormat="1" applyFont="1" applyAlignment="1" applyProtection="1">
      <alignment horizontal="left" vertical="center"/>
      <protection locked="0"/>
    </xf>
    <xf numFmtId="0" fontId="10" fillId="0" borderId="0" xfId="0" applyNumberFormat="1" applyFont="1" applyAlignment="1" applyProtection="1">
      <alignment horizontal="center" vertical="center"/>
      <protection locked="0"/>
    </xf>
    <xf numFmtId="0" fontId="10" fillId="0" borderId="0" xfId="0" applyNumberFormat="1" applyFont="1" applyAlignment="1" applyProtection="1">
      <alignment horizontal="center"/>
      <protection locked="0"/>
    </xf>
    <xf numFmtId="0" fontId="10" fillId="0" borderId="0" xfId="0" applyNumberFormat="1" applyFont="1" applyAlignment="1" applyProtection="1">
      <alignment horizontal="left"/>
      <protection locked="0"/>
    </xf>
    <xf numFmtId="0" fontId="6" fillId="0" borderId="0" xfId="4" applyNumberFormat="1" applyFont="1" applyAlignment="1" applyProtection="1">
      <alignment horizontal="center" vertical="top" wrapText="1"/>
      <protection locked="0"/>
    </xf>
    <xf numFmtId="164" fontId="6" fillId="0" borderId="0" xfId="4" applyFont="1" applyAlignment="1" applyProtection="1">
      <alignment horizontal="center" vertical="top" wrapText="1"/>
      <protection locked="0"/>
    </xf>
    <xf numFmtId="0" fontId="90" fillId="0" borderId="0" xfId="0" applyNumberFormat="1" applyFont="1" applyProtection="1">
      <protection locked="0"/>
    </xf>
    <xf numFmtId="0" fontId="65" fillId="0" borderId="0" xfId="4" applyNumberFormat="1" applyFont="1" applyAlignment="1" applyProtection="1">
      <alignment vertical="center"/>
      <protection locked="0"/>
    </xf>
    <xf numFmtId="164" fontId="180" fillId="0" borderId="15" xfId="0" applyFont="1" applyBorder="1" applyProtection="1">
      <protection locked="0"/>
    </xf>
    <xf numFmtId="0" fontId="176" fillId="0" borderId="14" xfId="4" applyNumberFormat="1" applyFont="1" applyBorder="1" applyAlignment="1" applyProtection="1">
      <alignment horizontal="left" vertical="center" wrapText="1"/>
      <protection locked="0"/>
    </xf>
    <xf numFmtId="0" fontId="8" fillId="0" borderId="14" xfId="4" applyNumberFormat="1" applyFont="1" applyBorder="1" applyAlignment="1" applyProtection="1">
      <alignment vertical="center"/>
      <protection locked="0"/>
    </xf>
    <xf numFmtId="0" fontId="33" fillId="0" borderId="14" xfId="4" applyNumberFormat="1" applyFont="1" applyBorder="1" applyAlignment="1" applyProtection="1">
      <alignment horizontal="right" vertical="center" wrapText="1"/>
      <protection locked="0"/>
    </xf>
    <xf numFmtId="0" fontId="8" fillId="0" borderId="14" xfId="4" applyNumberFormat="1" applyFont="1" applyBorder="1" applyProtection="1">
      <protection locked="0"/>
    </xf>
    <xf numFmtId="0" fontId="8" fillId="0" borderId="13" xfId="4" applyNumberFormat="1" applyFont="1" applyBorder="1" applyProtection="1">
      <protection locked="0"/>
    </xf>
    <xf numFmtId="0" fontId="56" fillId="0" borderId="12" xfId="4" applyNumberFormat="1" applyFont="1" applyBorder="1" applyAlignment="1" applyProtection="1">
      <alignment vertical="center"/>
      <protection locked="0"/>
    </xf>
    <xf numFmtId="0" fontId="18" fillId="0" borderId="0" xfId="4" applyNumberFormat="1" applyFont="1" applyAlignment="1" applyProtection="1">
      <alignment horizontal="right"/>
      <protection locked="0"/>
    </xf>
    <xf numFmtId="0" fontId="8" fillId="0" borderId="11" xfId="4" applyNumberFormat="1" applyFont="1" applyBorder="1" applyProtection="1">
      <protection locked="0"/>
    </xf>
    <xf numFmtId="0" fontId="33" fillId="0" borderId="12" xfId="4" applyNumberFormat="1" applyFont="1" applyBorder="1" applyAlignment="1" applyProtection="1">
      <alignment vertical="center" wrapText="1"/>
      <protection locked="0"/>
    </xf>
    <xf numFmtId="0" fontId="33" fillId="0" borderId="0" xfId="4" applyNumberFormat="1" applyFont="1" applyAlignment="1" applyProtection="1">
      <alignment horizontal="right"/>
      <protection locked="0"/>
    </xf>
    <xf numFmtId="0" fontId="54" fillId="0" borderId="12" xfId="4" applyNumberFormat="1" applyFont="1" applyBorder="1" applyAlignment="1" applyProtection="1">
      <alignment vertical="center"/>
      <protection locked="0"/>
    </xf>
    <xf numFmtId="0" fontId="15" fillId="0" borderId="0" xfId="0" applyNumberFormat="1" applyFont="1" applyAlignment="1" applyProtection="1">
      <alignment vertical="top" wrapText="1"/>
      <protection locked="0"/>
    </xf>
    <xf numFmtId="0" fontId="15" fillId="0" borderId="0" xfId="0" applyNumberFormat="1" applyFont="1" applyAlignment="1" applyProtection="1">
      <alignment horizontal="right" vertical="top" wrapText="1"/>
      <protection locked="0"/>
    </xf>
    <xf numFmtId="0" fontId="15" fillId="0" borderId="0" xfId="0" applyNumberFormat="1" applyFont="1" applyAlignment="1" applyProtection="1">
      <alignment horizontal="right" vertical="top"/>
      <protection locked="0"/>
    </xf>
    <xf numFmtId="0" fontId="44" fillId="0" borderId="9" xfId="4" applyNumberFormat="1" applyFont="1" applyBorder="1" applyAlignment="1" applyProtection="1">
      <alignment vertical="center" wrapText="1"/>
      <protection locked="0"/>
    </xf>
    <xf numFmtId="0" fontId="8" fillId="0" borderId="8" xfId="4" applyNumberFormat="1" applyFont="1" applyBorder="1" applyAlignment="1" applyProtection="1">
      <alignment horizontal="left" vertical="center"/>
      <protection locked="0"/>
    </xf>
    <xf numFmtId="0" fontId="33" fillId="0" borderId="8" xfId="4" applyNumberFormat="1" applyFont="1" applyBorder="1" applyAlignment="1" applyProtection="1">
      <alignment vertical="center" wrapText="1"/>
      <protection locked="0"/>
    </xf>
    <xf numFmtId="0" fontId="13" fillId="0" borderId="8" xfId="4" applyNumberFormat="1" applyFont="1" applyBorder="1" applyAlignment="1" applyProtection="1">
      <alignment horizontal="left" vertical="center" wrapText="1"/>
      <protection locked="0"/>
    </xf>
    <xf numFmtId="0" fontId="8" fillId="0" borderId="8" xfId="4" applyNumberFormat="1" applyFont="1" applyBorder="1" applyProtection="1">
      <protection locked="0"/>
    </xf>
    <xf numFmtId="0" fontId="8" fillId="0" borderId="7" xfId="4" applyNumberFormat="1" applyFont="1" applyBorder="1" applyProtection="1">
      <protection locked="0"/>
    </xf>
    <xf numFmtId="0" fontId="44" fillId="0" borderId="8" xfId="4" applyNumberFormat="1" applyFont="1" applyBorder="1" applyAlignment="1" applyProtection="1">
      <alignment vertical="center" wrapText="1"/>
      <protection locked="0"/>
    </xf>
    <xf numFmtId="164" fontId="8" fillId="0" borderId="11" xfId="4" applyFont="1" applyBorder="1" applyProtection="1">
      <protection locked="0"/>
    </xf>
    <xf numFmtId="164" fontId="180" fillId="0" borderId="0" xfId="0" applyFont="1" applyProtection="1">
      <protection locked="0"/>
    </xf>
    <xf numFmtId="0" fontId="8" fillId="0" borderId="0" xfId="4" applyNumberFormat="1" applyFont="1" applyAlignment="1" applyProtection="1">
      <alignment horizontal="left" vertical="center"/>
      <protection locked="0"/>
    </xf>
    <xf numFmtId="0" fontId="33" fillId="0" borderId="0" xfId="4" applyNumberFormat="1" applyFont="1" applyAlignment="1" applyProtection="1">
      <alignment vertical="center" wrapText="1"/>
      <protection locked="0"/>
    </xf>
    <xf numFmtId="0" fontId="13" fillId="0" borderId="0" xfId="4" applyNumberFormat="1" applyFont="1" applyAlignment="1" applyProtection="1">
      <alignment horizontal="left" vertical="center" wrapText="1"/>
      <protection locked="0"/>
    </xf>
    <xf numFmtId="0" fontId="8" fillId="0" borderId="12" xfId="4" applyNumberFormat="1" applyFont="1" applyBorder="1" applyProtection="1">
      <protection locked="0"/>
    </xf>
    <xf numFmtId="0" fontId="8" fillId="0" borderId="15" xfId="4" applyNumberFormat="1" applyFont="1" applyBorder="1" applyProtection="1">
      <protection locked="0"/>
    </xf>
    <xf numFmtId="164" fontId="150" fillId="0" borderId="0" xfId="0" applyFont="1" applyAlignment="1" applyProtection="1">
      <alignment vertical="center"/>
      <protection locked="0"/>
    </xf>
    <xf numFmtId="0" fontId="8" fillId="0" borderId="74" xfId="4" applyNumberFormat="1" applyFont="1" applyBorder="1" applyProtection="1">
      <protection locked="0"/>
    </xf>
    <xf numFmtId="164" fontId="57" fillId="0" borderId="0" xfId="4" applyFont="1" applyAlignment="1" applyProtection="1">
      <alignment vertical="top" wrapText="1"/>
      <protection locked="0"/>
    </xf>
    <xf numFmtId="164" fontId="8" fillId="0" borderId="11" xfId="4" applyFont="1" applyBorder="1" applyAlignment="1" applyProtection="1">
      <alignment wrapText="1"/>
      <protection locked="0"/>
    </xf>
    <xf numFmtId="164" fontId="7" fillId="0" borderId="0" xfId="4" applyFont="1" applyAlignment="1" applyProtection="1">
      <alignment wrapText="1"/>
      <protection locked="0"/>
    </xf>
    <xf numFmtId="3" fontId="201" fillId="0" borderId="0" xfId="4" applyNumberFormat="1" applyFont="1" applyAlignment="1" applyProtection="1">
      <alignment horizontal="center" vertical="center" wrapText="1"/>
      <protection locked="0"/>
    </xf>
    <xf numFmtId="164" fontId="201" fillId="0" borderId="0" xfId="4" applyFont="1" applyAlignment="1" applyProtection="1">
      <alignment horizontal="right" vertical="center" wrapText="1"/>
      <protection locked="0"/>
    </xf>
    <xf numFmtId="164" fontId="8" fillId="0" borderId="0" xfId="4" applyFont="1" applyAlignment="1" applyProtection="1">
      <alignment vertical="center"/>
      <protection locked="0"/>
    </xf>
    <xf numFmtId="164" fontId="13" fillId="0" borderId="90" xfId="4" applyFont="1" applyBorder="1" applyAlignment="1" applyProtection="1">
      <alignment vertical="center" wrapText="1"/>
      <protection locked="0"/>
    </xf>
    <xf numFmtId="164" fontId="13" fillId="0" borderId="98" xfId="4" applyFont="1" applyBorder="1" applyAlignment="1" applyProtection="1">
      <alignment vertical="center" wrapText="1"/>
      <protection locked="0"/>
    </xf>
    <xf numFmtId="164" fontId="29" fillId="0" borderId="40" xfId="4" applyFont="1" applyBorder="1" applyAlignment="1" applyProtection="1">
      <alignment vertical="center" wrapText="1"/>
      <protection locked="0"/>
    </xf>
    <xf numFmtId="164" fontId="29" fillId="0" borderId="87" xfId="4" applyFont="1" applyBorder="1" applyAlignment="1" applyProtection="1">
      <alignment vertical="center" wrapText="1"/>
      <protection locked="0"/>
    </xf>
    <xf numFmtId="164" fontId="29" fillId="0" borderId="99" xfId="4" applyFont="1" applyBorder="1" applyAlignment="1" applyProtection="1">
      <alignment vertical="center" wrapText="1"/>
      <protection locked="0"/>
    </xf>
    <xf numFmtId="164" fontId="91" fillId="0" borderId="84" xfId="0" applyFont="1" applyBorder="1" applyAlignment="1" applyProtection="1">
      <alignment horizontal="right" vertical="center" wrapText="1"/>
      <protection locked="0"/>
    </xf>
    <xf numFmtId="164" fontId="91" fillId="0" borderId="85" xfId="0" applyFont="1" applyBorder="1" applyAlignment="1" applyProtection="1">
      <alignment horizontal="right" vertical="center" wrapText="1"/>
      <protection locked="0"/>
    </xf>
    <xf numFmtId="0" fontId="0" fillId="0" borderId="0" xfId="0" applyNumberFormat="1" applyAlignment="1" applyProtection="1">
      <alignment vertical="center"/>
      <protection locked="0"/>
    </xf>
    <xf numFmtId="164" fontId="27" fillId="0" borderId="90" xfId="4" applyFont="1" applyBorder="1" applyAlignment="1" applyProtection="1">
      <alignment horizontal="right" vertical="top" wrapText="1"/>
      <protection locked="0"/>
    </xf>
    <xf numFmtId="164" fontId="27" fillId="0" borderId="98" xfId="4" applyFont="1" applyBorder="1" applyAlignment="1" applyProtection="1">
      <alignment horizontal="right" vertical="top" wrapText="1"/>
      <protection locked="0"/>
    </xf>
    <xf numFmtId="0" fontId="13" fillId="0" borderId="0" xfId="4" applyNumberFormat="1" applyFont="1" applyProtection="1">
      <protection locked="0"/>
    </xf>
    <xf numFmtId="164" fontId="10" fillId="0" borderId="0" xfId="4" applyFont="1" applyAlignment="1" applyProtection="1">
      <alignment vertical="center"/>
      <protection locked="0"/>
    </xf>
    <xf numFmtId="164" fontId="6" fillId="0" borderId="0" xfId="4" applyFont="1" applyAlignment="1" applyProtection="1">
      <alignment vertical="top" wrapText="1"/>
      <protection locked="0"/>
    </xf>
    <xf numFmtId="164" fontId="221" fillId="0" borderId="0" xfId="0" applyFont="1" applyProtection="1">
      <protection locked="0"/>
    </xf>
    <xf numFmtId="0" fontId="199" fillId="0" borderId="0" xfId="4" applyNumberFormat="1" applyFont="1" applyAlignment="1" applyProtection="1">
      <alignment vertical="center"/>
      <protection locked="0"/>
    </xf>
    <xf numFmtId="0" fontId="9" fillId="0" borderId="0" xfId="0" applyNumberFormat="1" applyFont="1" applyAlignment="1" applyProtection="1">
      <alignment vertical="top" wrapText="1"/>
      <protection locked="0"/>
    </xf>
    <xf numFmtId="0" fontId="203" fillId="0" borderId="0" xfId="4" applyNumberFormat="1" applyFont="1" applyAlignment="1" applyProtection="1">
      <alignment horizontal="right"/>
      <protection locked="0"/>
    </xf>
    <xf numFmtId="0" fontId="13" fillId="0" borderId="0" xfId="4" applyNumberFormat="1" applyFont="1" applyAlignment="1" applyProtection="1">
      <alignment vertical="center" wrapText="1"/>
      <protection locked="0"/>
    </xf>
    <xf numFmtId="0" fontId="222" fillId="0" borderId="0" xfId="4" applyNumberFormat="1" applyFont="1" applyAlignment="1" applyProtection="1">
      <alignment vertical="center" wrapText="1"/>
      <protection locked="0"/>
    </xf>
    <xf numFmtId="0" fontId="8" fillId="0" borderId="0" xfId="0" applyNumberFormat="1" applyFont="1" applyProtection="1">
      <protection locked="0"/>
    </xf>
    <xf numFmtId="0" fontId="16" fillId="0" borderId="0" xfId="4" applyNumberFormat="1" applyFont="1" applyAlignment="1" applyProtection="1">
      <alignment horizontal="right"/>
      <protection locked="0"/>
    </xf>
    <xf numFmtId="0" fontId="223" fillId="0" borderId="0" xfId="0" applyNumberFormat="1" applyFont="1" applyAlignment="1" applyProtection="1">
      <alignment horizontal="right"/>
      <protection locked="0"/>
    </xf>
    <xf numFmtId="164" fontId="1" fillId="0" borderId="0" xfId="0" applyFont="1" applyProtection="1">
      <protection locked="0"/>
    </xf>
    <xf numFmtId="0" fontId="22" fillId="0" borderId="0" xfId="4" applyNumberFormat="1" applyFont="1" applyAlignment="1" applyProtection="1">
      <alignment vertical="top" wrapText="1"/>
      <protection locked="0"/>
    </xf>
    <xf numFmtId="0" fontId="16" fillId="0" borderId="0" xfId="0" applyNumberFormat="1" applyFont="1" applyAlignment="1" applyProtection="1">
      <alignment horizontal="right" vertical="top" wrapText="1"/>
      <protection locked="0"/>
    </xf>
    <xf numFmtId="0" fontId="202" fillId="0" borderId="0" xfId="0" applyNumberFormat="1" applyFont="1" applyProtection="1">
      <protection locked="0"/>
    </xf>
    <xf numFmtId="0" fontId="224" fillId="0" borderId="0" xfId="0" applyNumberFormat="1" applyFont="1" applyAlignment="1" applyProtection="1">
      <alignment horizontal="right" vertical="top"/>
      <protection locked="0"/>
    </xf>
    <xf numFmtId="0" fontId="19" fillId="0" borderId="0" xfId="0" applyNumberFormat="1" applyFont="1" applyAlignment="1" applyProtection="1">
      <alignment horizontal="right" vertical="top" wrapText="1"/>
      <protection locked="0"/>
    </xf>
    <xf numFmtId="0" fontId="22" fillId="0" borderId="0" xfId="0" applyNumberFormat="1" applyFont="1" applyAlignment="1" applyProtection="1">
      <alignment horizontal="left" vertical="top" wrapText="1"/>
      <protection locked="0"/>
    </xf>
    <xf numFmtId="0" fontId="22" fillId="0" borderId="0" xfId="0" applyNumberFormat="1" applyFont="1" applyAlignment="1" applyProtection="1">
      <alignment horizontal="right" vertical="top"/>
      <protection locked="0"/>
    </xf>
    <xf numFmtId="0" fontId="10" fillId="0" borderId="0" xfId="0" applyNumberFormat="1" applyFont="1" applyProtection="1">
      <protection locked="0"/>
    </xf>
    <xf numFmtId="3" fontId="0" fillId="0" borderId="0" xfId="0" applyNumberFormat="1" applyProtection="1">
      <protection locked="0"/>
    </xf>
    <xf numFmtId="0" fontId="8" fillId="0" borderId="26" xfId="4" applyNumberFormat="1" applyFont="1" applyBorder="1" applyProtection="1">
      <protection locked="0"/>
    </xf>
    <xf numFmtId="0" fontId="29" fillId="0" borderId="0" xfId="4" applyNumberFormat="1" applyFont="1" applyProtection="1">
      <protection locked="0"/>
    </xf>
    <xf numFmtId="0" fontId="31" fillId="0" borderId="0" xfId="4" applyNumberFormat="1" applyFont="1" applyProtection="1">
      <protection locked="0"/>
    </xf>
    <xf numFmtId="0" fontId="55" fillId="0" borderId="0" xfId="0" applyNumberFormat="1" applyFont="1" applyProtection="1">
      <protection locked="0"/>
    </xf>
    <xf numFmtId="0" fontId="11" fillId="0" borderId="0" xfId="0" applyNumberFormat="1" applyFont="1" applyProtection="1">
      <protection locked="0"/>
    </xf>
    <xf numFmtId="0" fontId="204" fillId="0" borderId="0" xfId="8" applyNumberFormat="1" applyFont="1" applyProtection="1">
      <protection locked="0"/>
    </xf>
    <xf numFmtId="0" fontId="8" fillId="0" borderId="0" xfId="8" applyNumberFormat="1" applyFont="1" applyProtection="1">
      <protection locked="0"/>
    </xf>
    <xf numFmtId="0" fontId="163" fillId="0" borderId="0" xfId="25" applyFont="1" applyAlignment="1" applyProtection="1">
      <alignment horizontal="right" vertical="center"/>
      <protection locked="0"/>
    </xf>
    <xf numFmtId="0" fontId="28" fillId="0" borderId="0" xfId="8" applyNumberFormat="1" applyFont="1" applyProtection="1">
      <protection locked="0"/>
    </xf>
    <xf numFmtId="0" fontId="49" fillId="0" borderId="0" xfId="8" applyNumberFormat="1" applyFont="1" applyProtection="1">
      <protection locked="0"/>
    </xf>
    <xf numFmtId="0" fontId="30" fillId="0" borderId="0" xfId="8" applyNumberFormat="1" applyFont="1" applyProtection="1">
      <protection locked="0"/>
    </xf>
    <xf numFmtId="0" fontId="6" fillId="0" borderId="0" xfId="8" applyNumberFormat="1" applyFont="1" applyAlignment="1" applyProtection="1">
      <alignment horizontal="right" vertical="center"/>
      <protection locked="0"/>
    </xf>
    <xf numFmtId="0" fontId="44" fillId="0" borderId="0" xfId="8" applyNumberFormat="1" applyFont="1" applyAlignment="1" applyProtection="1">
      <alignment vertical="center" wrapText="1"/>
      <protection locked="0"/>
    </xf>
    <xf numFmtId="0" fontId="13" fillId="0" borderId="0" xfId="8" applyNumberFormat="1" applyFont="1" applyAlignment="1" applyProtection="1">
      <alignment vertical="center" wrapText="1"/>
      <protection locked="0"/>
    </xf>
    <xf numFmtId="0" fontId="33" fillId="0" borderId="0" xfId="8" applyNumberFormat="1" applyFont="1" applyAlignment="1" applyProtection="1">
      <alignment horizontal="right"/>
      <protection locked="0"/>
    </xf>
    <xf numFmtId="0" fontId="6" fillId="0" borderId="0" xfId="8" applyNumberFormat="1" applyFont="1" applyAlignment="1" applyProtection="1">
      <alignment horizontal="center" vertical="center"/>
      <protection locked="0"/>
    </xf>
    <xf numFmtId="0" fontId="44" fillId="0" borderId="0" xfId="8" applyNumberFormat="1" applyFont="1" applyAlignment="1" applyProtection="1">
      <alignment horizontal="right"/>
      <protection locked="0"/>
    </xf>
    <xf numFmtId="0" fontId="33" fillId="0" borderId="0" xfId="8" applyNumberFormat="1" applyFont="1" applyAlignment="1" applyProtection="1">
      <alignment horizontal="right" vertical="center" wrapText="1"/>
      <protection locked="0"/>
    </xf>
    <xf numFmtId="0" fontId="33" fillId="0" borderId="0" xfId="8" applyNumberFormat="1" applyFont="1" applyAlignment="1" applyProtection="1">
      <alignment vertical="center" wrapText="1"/>
      <protection locked="0"/>
    </xf>
    <xf numFmtId="0" fontId="12" fillId="0" borderId="0" xfId="8" applyNumberFormat="1" applyFont="1" applyAlignment="1" applyProtection="1">
      <alignment horizontal="right"/>
      <protection locked="0"/>
    </xf>
    <xf numFmtId="0" fontId="18" fillId="0" borderId="0" xfId="8" applyNumberFormat="1" applyFont="1" applyAlignment="1" applyProtection="1">
      <alignment horizontal="right"/>
      <protection locked="0"/>
    </xf>
    <xf numFmtId="0" fontId="29" fillId="0" borderId="0" xfId="8" applyNumberFormat="1" applyFont="1" applyAlignment="1" applyProtection="1">
      <alignment horizontal="center" vertical="center" wrapText="1"/>
      <protection locked="0"/>
    </xf>
    <xf numFmtId="0" fontId="54" fillId="0" borderId="0" xfId="8" applyNumberFormat="1" applyFont="1" applyAlignment="1" applyProtection="1">
      <alignment vertical="center"/>
      <protection locked="0"/>
    </xf>
    <xf numFmtId="0" fontId="8" fillId="0" borderId="0" xfId="8" applyNumberFormat="1" applyFont="1" applyAlignment="1" applyProtection="1">
      <alignment vertical="center"/>
      <protection locked="0"/>
    </xf>
    <xf numFmtId="0" fontId="12" fillId="0" borderId="0" xfId="8" applyNumberFormat="1" applyFont="1" applyProtection="1">
      <protection locked="0"/>
    </xf>
    <xf numFmtId="0" fontId="18" fillId="0" borderId="0" xfId="8" applyNumberFormat="1" applyFont="1" applyProtection="1">
      <protection locked="0"/>
    </xf>
    <xf numFmtId="0" fontId="65" fillId="0" borderId="0" xfId="8" applyNumberFormat="1" applyFont="1" applyAlignment="1" applyProtection="1">
      <alignment vertical="center"/>
      <protection locked="0"/>
    </xf>
    <xf numFmtId="0" fontId="53" fillId="0" borderId="0" xfId="8" applyNumberFormat="1" applyFont="1" applyAlignment="1" applyProtection="1">
      <alignment vertical="center"/>
      <protection locked="0"/>
    </xf>
    <xf numFmtId="0" fontId="8" fillId="0" borderId="11" xfId="8" applyNumberFormat="1" applyFont="1" applyBorder="1" applyProtection="1">
      <protection locked="0"/>
    </xf>
    <xf numFmtId="0" fontId="31" fillId="0" borderId="87" xfId="8" applyNumberFormat="1" applyFont="1" applyBorder="1" applyAlignment="1" applyProtection="1">
      <alignment horizontal="center" vertical="center" wrapText="1"/>
      <protection locked="0"/>
    </xf>
    <xf numFmtId="164" fontId="8" fillId="0" borderId="0" xfId="8" applyFont="1" applyProtection="1">
      <protection locked="0"/>
    </xf>
    <xf numFmtId="164" fontId="28" fillId="0" borderId="0" xfId="8" applyFont="1" applyProtection="1">
      <protection locked="0"/>
    </xf>
    <xf numFmtId="3" fontId="44" fillId="0" borderId="87" xfId="8" applyNumberFormat="1" applyFont="1" applyBorder="1" applyAlignment="1" applyProtection="1">
      <alignment horizontal="center" vertical="center" wrapText="1"/>
      <protection locked="0"/>
    </xf>
    <xf numFmtId="3" fontId="32" fillId="0" borderId="84" xfId="8" applyNumberFormat="1" applyFont="1" applyBorder="1" applyAlignment="1" applyProtection="1">
      <alignment horizontal="left" vertical="center" wrapText="1"/>
      <protection locked="0"/>
    </xf>
    <xf numFmtId="3" fontId="44" fillId="0" borderId="88" xfId="8" applyNumberFormat="1" applyFont="1" applyBorder="1" applyAlignment="1" applyProtection="1">
      <alignment horizontal="center" vertical="center" wrapText="1"/>
      <protection locked="0"/>
    </xf>
    <xf numFmtId="3" fontId="32" fillId="0" borderId="82" xfId="8" applyNumberFormat="1" applyFont="1" applyBorder="1" applyAlignment="1" applyProtection="1">
      <alignment horizontal="left" vertical="center" wrapText="1"/>
      <protection locked="0"/>
    </xf>
    <xf numFmtId="164" fontId="6" fillId="0" borderId="44" xfId="8" applyFont="1" applyBorder="1" applyAlignment="1" applyProtection="1">
      <alignment wrapText="1"/>
      <protection locked="0"/>
    </xf>
    <xf numFmtId="164" fontId="6" fillId="0" borderId="14" xfId="8" applyFont="1" applyBorder="1" applyAlignment="1" applyProtection="1">
      <alignment wrapText="1"/>
      <protection locked="0"/>
    </xf>
    <xf numFmtId="0" fontId="8" fillId="0" borderId="14" xfId="8" applyNumberFormat="1" applyFont="1" applyBorder="1" applyProtection="1">
      <protection locked="0"/>
    </xf>
    <xf numFmtId="164" fontId="6" fillId="0" borderId="24" xfId="8" applyFont="1" applyBorder="1" applyAlignment="1" applyProtection="1">
      <alignment wrapText="1"/>
      <protection locked="0"/>
    </xf>
    <xf numFmtId="164" fontId="30" fillId="0" borderId="0" xfId="8" applyFont="1" applyProtection="1">
      <protection locked="0"/>
    </xf>
    <xf numFmtId="3" fontId="13" fillId="0" borderId="87" xfId="8" applyNumberFormat="1" applyFont="1" applyBorder="1" applyAlignment="1" applyProtection="1">
      <alignment horizontal="center" vertical="center" wrapText="1"/>
      <protection locked="0"/>
    </xf>
    <xf numFmtId="3" fontId="135" fillId="0" borderId="87" xfId="0" applyNumberFormat="1" applyFont="1" applyBorder="1" applyAlignment="1" applyProtection="1">
      <alignment horizontal="center" vertical="center" wrapText="1"/>
      <protection locked="0"/>
    </xf>
    <xf numFmtId="3" fontId="92" fillId="0" borderId="87" xfId="0" applyNumberFormat="1" applyFont="1" applyBorder="1" applyAlignment="1" applyProtection="1">
      <alignment horizontal="center" vertical="center" wrapText="1"/>
      <protection locked="0"/>
    </xf>
    <xf numFmtId="164" fontId="44" fillId="0" borderId="0" xfId="8" applyFont="1" applyAlignment="1" applyProtection="1">
      <alignment horizontal="right" vertical="center" wrapText="1"/>
      <protection locked="0"/>
    </xf>
    <xf numFmtId="164" fontId="8" fillId="0" borderId="0" xfId="8" applyFont="1" applyAlignment="1" applyProtection="1">
      <alignment vertical="center"/>
      <protection locked="0"/>
    </xf>
    <xf numFmtId="3" fontId="13" fillId="0" borderId="0" xfId="8" applyNumberFormat="1" applyFont="1" applyAlignment="1" applyProtection="1">
      <alignment horizontal="center" vertical="center" wrapText="1"/>
      <protection locked="0"/>
    </xf>
    <xf numFmtId="3" fontId="29" fillId="0" borderId="0" xfId="8" applyNumberFormat="1" applyFont="1" applyAlignment="1" applyProtection="1">
      <alignment horizontal="center" vertical="center" wrapText="1"/>
      <protection locked="0"/>
    </xf>
    <xf numFmtId="9" fontId="13" fillId="0" borderId="0" xfId="19" applyFont="1" applyProtection="1">
      <protection locked="0"/>
    </xf>
    <xf numFmtId="164" fontId="55" fillId="0" borderId="0" xfId="0" applyFont="1" applyProtection="1">
      <protection locked="0"/>
    </xf>
    <xf numFmtId="164" fontId="11" fillId="0" borderId="0" xfId="0" applyFont="1" applyProtection="1">
      <protection locked="0"/>
    </xf>
    <xf numFmtId="164" fontId="8" fillId="0" borderId="0" xfId="0" applyFont="1" applyProtection="1">
      <protection locked="0"/>
    </xf>
    <xf numFmtId="164" fontId="41" fillId="0" borderId="2" xfId="0" applyFont="1" applyBorder="1" applyAlignment="1" applyProtection="1">
      <alignment vertical="center"/>
      <protection locked="0"/>
    </xf>
    <xf numFmtId="164" fontId="41" fillId="0" borderId="0" xfId="0" applyFont="1" applyAlignment="1" applyProtection="1">
      <alignment vertical="center" wrapText="1"/>
      <protection locked="0"/>
    </xf>
    <xf numFmtId="0" fontId="41" fillId="0" borderId="0" xfId="0" applyNumberFormat="1" applyFont="1" applyAlignment="1" applyProtection="1">
      <alignment vertical="center" wrapText="1"/>
      <protection locked="0"/>
    </xf>
    <xf numFmtId="164" fontId="41" fillId="0" borderId="2" xfId="0" applyFont="1" applyBorder="1" applyAlignment="1" applyProtection="1">
      <alignment vertical="center" wrapText="1"/>
      <protection locked="0"/>
    </xf>
    <xf numFmtId="0" fontId="211" fillId="0" borderId="0" xfId="25" applyFont="1" applyProtection="1">
      <protection locked="0"/>
    </xf>
    <xf numFmtId="0" fontId="86" fillId="0" borderId="0" xfId="25" applyProtection="1">
      <protection locked="0"/>
    </xf>
    <xf numFmtId="0" fontId="311" fillId="0" borderId="0" xfId="25" applyFont="1" applyProtection="1">
      <protection locked="0"/>
    </xf>
    <xf numFmtId="0" fontId="131" fillId="0" borderId="0" xfId="25" applyFont="1" applyAlignment="1" applyProtection="1">
      <alignment horizontal="right" vertical="center" wrapText="1"/>
      <protection locked="0"/>
    </xf>
    <xf numFmtId="0" fontId="132" fillId="0" borderId="0" xfId="25" applyFont="1" applyAlignment="1" applyProtection="1">
      <alignment horizontal="right"/>
      <protection locked="0"/>
    </xf>
    <xf numFmtId="0" fontId="147" fillId="0" borderId="0" xfId="25" applyFont="1" applyAlignment="1" applyProtection="1">
      <alignment horizontal="right"/>
      <protection locked="0"/>
    </xf>
    <xf numFmtId="0" fontId="131" fillId="0" borderId="0" xfId="25" applyFont="1" applyAlignment="1" applyProtection="1">
      <alignment horizontal="right" vertical="center"/>
      <protection locked="0"/>
    </xf>
    <xf numFmtId="0" fontId="149" fillId="0" borderId="0" xfId="25" applyFont="1" applyProtection="1">
      <protection locked="0"/>
    </xf>
    <xf numFmtId="0" fontId="163" fillId="0" borderId="0" xfId="25" applyFont="1" applyAlignment="1" applyProtection="1">
      <alignment horizontal="right"/>
      <protection locked="0"/>
    </xf>
    <xf numFmtId="0" fontId="100" fillId="0" borderId="0" xfId="25" applyFont="1" applyAlignment="1" applyProtection="1">
      <alignment horizontal="right"/>
      <protection locked="0"/>
    </xf>
    <xf numFmtId="14" fontId="94" fillId="0" borderId="0" xfId="25" applyNumberFormat="1" applyFont="1" applyAlignment="1" applyProtection="1">
      <alignment vertical="center"/>
      <protection locked="0"/>
    </xf>
    <xf numFmtId="164" fontId="92" fillId="0" borderId="0" xfId="4" applyFont="1" applyAlignment="1" applyProtection="1">
      <alignment vertical="center"/>
      <protection locked="0"/>
    </xf>
    <xf numFmtId="164" fontId="90" fillId="0" borderId="0" xfId="4" applyFont="1" applyAlignment="1" applyProtection="1">
      <alignment vertical="center"/>
      <protection locked="0"/>
    </xf>
    <xf numFmtId="164" fontId="94" fillId="0" borderId="0" xfId="4" applyFont="1" applyAlignment="1" applyProtection="1">
      <alignment vertical="top" wrapText="1"/>
      <protection locked="0"/>
    </xf>
    <xf numFmtId="164" fontId="90" fillId="0" borderId="0" xfId="4" applyFont="1" applyProtection="1">
      <protection locked="0"/>
    </xf>
    <xf numFmtId="0" fontId="86" fillId="0" borderId="29" xfId="25" applyBorder="1" applyProtection="1">
      <protection locked="0"/>
    </xf>
    <xf numFmtId="0" fontId="94" fillId="0" borderId="0" xfId="4" applyNumberFormat="1" applyFont="1" applyAlignment="1" applyProtection="1">
      <alignment vertical="top" wrapText="1"/>
      <protection locked="0"/>
    </xf>
    <xf numFmtId="0" fontId="90" fillId="0" borderId="0" xfId="4" applyNumberFormat="1" applyFont="1" applyProtection="1">
      <protection locked="0"/>
    </xf>
    <xf numFmtId="0" fontId="86" fillId="0" borderId="12" xfId="25" applyBorder="1" applyProtection="1">
      <protection locked="0"/>
    </xf>
    <xf numFmtId="0" fontId="146" fillId="0" borderId="29" xfId="25" applyFont="1" applyBorder="1" applyAlignment="1" applyProtection="1">
      <alignment wrapText="1"/>
      <protection locked="0"/>
    </xf>
    <xf numFmtId="0" fontId="86" fillId="0" borderId="32" xfId="25" applyBorder="1" applyAlignment="1" applyProtection="1">
      <alignment vertical="center"/>
      <protection locked="0"/>
    </xf>
    <xf numFmtId="0" fontId="86" fillId="0" borderId="29" xfId="25" applyBorder="1" applyAlignment="1" applyProtection="1">
      <alignment vertical="center"/>
      <protection locked="0"/>
    </xf>
    <xf numFmtId="0" fontId="86" fillId="0" borderId="11" xfId="25" applyBorder="1" applyProtection="1">
      <protection locked="0"/>
    </xf>
    <xf numFmtId="0" fontId="86" fillId="0" borderId="32" xfId="25" applyBorder="1" applyProtection="1">
      <protection locked="0"/>
    </xf>
    <xf numFmtId="0" fontId="148" fillId="0" borderId="126" xfId="25" applyFont="1" applyBorder="1" applyAlignment="1" applyProtection="1">
      <alignment horizontal="right" wrapText="1"/>
      <protection locked="0"/>
    </xf>
    <xf numFmtId="0" fontId="86" fillId="0" borderId="9" xfId="25" applyBorder="1" applyProtection="1">
      <protection locked="0"/>
    </xf>
    <xf numFmtId="0" fontId="86" fillId="0" borderId="8" xfId="25" applyBorder="1" applyProtection="1">
      <protection locked="0"/>
    </xf>
    <xf numFmtId="0" fontId="86" fillId="0" borderId="51" xfId="25" applyBorder="1" applyProtection="1">
      <protection locked="0"/>
    </xf>
    <xf numFmtId="0" fontId="86" fillId="0" borderId="52" xfId="25" applyBorder="1" applyProtection="1">
      <protection locked="0"/>
    </xf>
    <xf numFmtId="0" fontId="86" fillId="0" borderId="7" xfId="25" applyBorder="1" applyProtection="1">
      <protection locked="0"/>
    </xf>
    <xf numFmtId="0" fontId="204" fillId="0" borderId="0" xfId="4" applyNumberFormat="1" applyFont="1" applyProtection="1">
      <protection locked="0"/>
    </xf>
    <xf numFmtId="0" fontId="226" fillId="0" borderId="0" xfId="4" applyNumberFormat="1" applyFont="1" applyAlignment="1" applyProtection="1">
      <alignment horizontal="right" vertical="center"/>
      <protection locked="0"/>
    </xf>
    <xf numFmtId="0" fontId="59" fillId="0" borderId="0" xfId="4" applyNumberFormat="1" applyFont="1" applyAlignment="1" applyProtection="1">
      <alignment horizontal="right"/>
      <protection locked="0"/>
    </xf>
    <xf numFmtId="0" fontId="43" fillId="0" borderId="0" xfId="4" applyNumberFormat="1" applyFont="1" applyAlignment="1" applyProtection="1">
      <alignment horizontal="right"/>
      <protection locked="0"/>
    </xf>
    <xf numFmtId="0" fontId="54" fillId="0" borderId="0" xfId="4" applyNumberFormat="1" applyFont="1" applyAlignment="1" applyProtection="1">
      <alignment vertical="center"/>
      <protection locked="0"/>
    </xf>
    <xf numFmtId="164" fontId="33" fillId="0" borderId="0" xfId="4" applyFont="1" applyAlignment="1" applyProtection="1">
      <alignment horizontal="right" vertical="center"/>
      <protection locked="0"/>
    </xf>
    <xf numFmtId="164" fontId="18" fillId="0" borderId="0" xfId="4" applyFont="1" applyAlignment="1" applyProtection="1">
      <alignment horizontal="right"/>
      <protection locked="0"/>
    </xf>
    <xf numFmtId="164" fontId="33" fillId="0" borderId="0" xfId="4" applyFont="1" applyAlignment="1" applyProtection="1">
      <alignment horizontal="right" vertical="center" wrapText="1"/>
      <protection locked="0"/>
    </xf>
    <xf numFmtId="164" fontId="13" fillId="0" borderId="0" xfId="4" applyFont="1" applyAlignment="1" applyProtection="1">
      <alignment horizontal="center" vertical="top" wrapText="1"/>
      <protection locked="0"/>
    </xf>
    <xf numFmtId="0" fontId="58" fillId="0" borderId="0" xfId="4" applyNumberFormat="1" applyFont="1" applyProtection="1">
      <protection locked="0"/>
    </xf>
    <xf numFmtId="0" fontId="18" fillId="0" borderId="0" xfId="4" applyNumberFormat="1" applyFont="1" applyProtection="1">
      <protection locked="0"/>
    </xf>
    <xf numFmtId="164" fontId="58" fillId="0" borderId="12" xfId="4" applyFont="1" applyBorder="1" applyProtection="1">
      <protection locked="0"/>
    </xf>
    <xf numFmtId="164" fontId="58" fillId="0" borderId="0" xfId="4" applyFont="1" applyProtection="1">
      <protection locked="0"/>
    </xf>
    <xf numFmtId="164" fontId="58" fillId="0" borderId="11" xfId="4" applyFont="1" applyBorder="1" applyProtection="1">
      <protection locked="0"/>
    </xf>
    <xf numFmtId="164" fontId="60" fillId="0" borderId="0" xfId="4" applyFont="1" applyProtection="1">
      <protection locked="0"/>
    </xf>
    <xf numFmtId="164" fontId="61" fillId="0" borderId="0" xfId="4" applyFont="1" applyProtection="1">
      <protection locked="0"/>
    </xf>
    <xf numFmtId="0" fontId="61" fillId="0" borderId="0" xfId="4" applyNumberFormat="1" applyFont="1" applyProtection="1">
      <protection locked="0"/>
    </xf>
    <xf numFmtId="0" fontId="60" fillId="0" borderId="0" xfId="4" applyNumberFormat="1" applyFont="1" applyProtection="1">
      <protection locked="0"/>
    </xf>
    <xf numFmtId="0" fontId="8" fillId="0" borderId="108" xfId="4" applyNumberFormat="1" applyFont="1" applyBorder="1" applyProtection="1">
      <protection locked="0"/>
    </xf>
    <xf numFmtId="0" fontId="8" fillId="0" borderId="20" xfId="4" applyNumberFormat="1" applyFont="1" applyBorder="1" applyProtection="1">
      <protection locked="0"/>
    </xf>
    <xf numFmtId="0" fontId="8" fillId="0" borderId="109" xfId="4" applyNumberFormat="1" applyFont="1" applyBorder="1" applyProtection="1">
      <protection locked="0"/>
    </xf>
    <xf numFmtId="0" fontId="8" fillId="0" borderId="87" xfId="4" applyNumberFormat="1" applyFont="1" applyBorder="1" applyAlignment="1" applyProtection="1">
      <alignment horizontal="center" vertical="center" wrapText="1"/>
      <protection locked="0"/>
    </xf>
    <xf numFmtId="0" fontId="237" fillId="0" borderId="0" xfId="40" applyFont="1" applyAlignment="1" applyProtection="1">
      <alignment horizontal="left" vertical="center"/>
      <protection locked="0"/>
    </xf>
    <xf numFmtId="0" fontId="1" fillId="0" borderId="0" xfId="40" applyFont="1" applyProtection="1">
      <protection locked="0"/>
    </xf>
    <xf numFmtId="0" fontId="1" fillId="5" borderId="0" xfId="40" applyFont="1" applyFill="1" applyProtection="1">
      <protection locked="0"/>
    </xf>
    <xf numFmtId="0" fontId="6" fillId="0" borderId="0" xfId="40" applyFont="1" applyAlignment="1" applyProtection="1">
      <alignment wrapText="1"/>
      <protection locked="0"/>
    </xf>
    <xf numFmtId="0" fontId="263" fillId="0" borderId="0" xfId="40" applyFont="1" applyProtection="1">
      <protection locked="0"/>
    </xf>
    <xf numFmtId="0" fontId="8" fillId="0" borderId="0" xfId="40" applyFont="1" applyProtection="1">
      <protection locked="0"/>
    </xf>
    <xf numFmtId="0" fontId="2" fillId="0" borderId="0" xfId="48" applyFont="1" applyProtection="1">
      <protection locked="0"/>
    </xf>
    <xf numFmtId="0" fontId="64" fillId="0" borderId="0" xfId="40" applyFont="1" applyProtection="1">
      <protection locked="0"/>
    </xf>
    <xf numFmtId="0" fontId="267" fillId="0" borderId="0" xfId="40" applyFont="1" applyProtection="1">
      <protection locked="0"/>
    </xf>
    <xf numFmtId="0" fontId="262" fillId="0" borderId="0" xfId="40" applyFont="1" applyProtection="1">
      <protection locked="0"/>
    </xf>
    <xf numFmtId="0" fontId="1" fillId="2" borderId="0" xfId="24" applyFont="1" applyFill="1" applyProtection="1">
      <protection locked="0"/>
    </xf>
    <xf numFmtId="0" fontId="1" fillId="0" borderId="0" xfId="24" applyFont="1" applyProtection="1">
      <protection locked="0"/>
    </xf>
    <xf numFmtId="0" fontId="1" fillId="0" borderId="0" xfId="24" applyFont="1" applyAlignment="1" applyProtection="1">
      <alignment horizontal="right"/>
      <protection locked="0"/>
    </xf>
    <xf numFmtId="0" fontId="273" fillId="0" borderId="0" xfId="24" applyFont="1" applyAlignment="1" applyProtection="1">
      <alignment vertical="center" wrapText="1"/>
      <protection locked="0"/>
    </xf>
    <xf numFmtId="0" fontId="273" fillId="0" borderId="0" xfId="24" applyFont="1" applyAlignment="1" applyProtection="1">
      <alignment horizontal="right" vertical="center" wrapText="1"/>
      <protection locked="0"/>
    </xf>
    <xf numFmtId="0" fontId="259" fillId="0" borderId="0" xfId="24" applyFont="1" applyAlignment="1" applyProtection="1">
      <alignment horizontal="left"/>
      <protection locked="0"/>
    </xf>
    <xf numFmtId="0" fontId="24" fillId="0" borderId="0" xfId="24" applyFont="1" applyAlignment="1" applyProtection="1">
      <alignment horizontal="center" vertical="top" wrapText="1"/>
      <protection locked="0"/>
    </xf>
    <xf numFmtId="0" fontId="278" fillId="0" borderId="0" xfId="24" applyFont="1" applyAlignment="1" applyProtection="1">
      <alignment horizontal="right" vertical="center" wrapText="1"/>
      <protection locked="0"/>
    </xf>
    <xf numFmtId="0" fontId="278" fillId="0" borderId="0" xfId="24" applyFont="1" applyAlignment="1" applyProtection="1">
      <alignment vertical="center" wrapText="1"/>
      <protection locked="0"/>
    </xf>
    <xf numFmtId="0" fontId="259" fillId="0" borderId="0" xfId="24" applyFont="1" applyAlignment="1" applyProtection="1">
      <alignment horizontal="right"/>
      <protection locked="0"/>
    </xf>
    <xf numFmtId="3" fontId="24" fillId="0" borderId="87" xfId="24" applyNumberFormat="1" applyFont="1" applyBorder="1" applyAlignment="1" applyProtection="1">
      <alignment horizontal="center" vertical="top" wrapText="1"/>
      <protection locked="0"/>
    </xf>
    <xf numFmtId="0" fontId="279" fillId="0" borderId="0" xfId="24" applyFont="1" applyProtection="1">
      <protection locked="0"/>
    </xf>
    <xf numFmtId="0" fontId="281" fillId="0" borderId="0" xfId="24" applyFont="1" applyAlignment="1" applyProtection="1">
      <alignment horizontal="right"/>
      <protection locked="0"/>
    </xf>
    <xf numFmtId="0" fontId="23" fillId="0" borderId="0" xfId="24" applyFont="1" applyAlignment="1" applyProtection="1">
      <alignment horizontal="right" vertical="center" wrapText="1"/>
      <protection locked="0"/>
    </xf>
    <xf numFmtId="0" fontId="283" fillId="0" borderId="0" xfId="24" applyFont="1" applyAlignment="1" applyProtection="1">
      <alignment horizontal="right"/>
      <protection locked="0"/>
    </xf>
    <xf numFmtId="0" fontId="1" fillId="0" borderId="29" xfId="24" applyFont="1" applyBorder="1" applyProtection="1">
      <protection locked="0"/>
    </xf>
    <xf numFmtId="0" fontId="23" fillId="0" borderId="87" xfId="24" applyFont="1" applyBorder="1" applyAlignment="1" applyProtection="1">
      <alignment horizontal="right" vertical="center" wrapText="1"/>
      <protection locked="0"/>
    </xf>
    <xf numFmtId="0" fontId="23" fillId="0" borderId="87" xfId="24" applyFont="1" applyBorder="1" applyAlignment="1" applyProtection="1">
      <alignment horizontal="center" vertical="center" wrapText="1"/>
      <protection locked="0"/>
    </xf>
    <xf numFmtId="0" fontId="287" fillId="0" borderId="0" xfId="24" applyFont="1" applyAlignment="1" applyProtection="1">
      <alignment horizontal="center" vertical="center" wrapText="1"/>
      <protection locked="0"/>
    </xf>
    <xf numFmtId="0" fontId="287" fillId="0" borderId="88" xfId="24" applyFont="1" applyBorder="1" applyAlignment="1" applyProtection="1">
      <alignment horizontal="center" vertical="center" wrapText="1"/>
      <protection locked="0"/>
    </xf>
    <xf numFmtId="0" fontId="291" fillId="0" borderId="88" xfId="24" applyFont="1" applyBorder="1" applyAlignment="1" applyProtection="1">
      <alignment horizontal="center" vertical="center" textRotation="90" wrapText="1"/>
      <protection locked="0"/>
    </xf>
    <xf numFmtId="0" fontId="287" fillId="0" borderId="88" xfId="24" applyFont="1" applyBorder="1" applyAlignment="1" applyProtection="1">
      <alignment horizontal="center" vertical="center" textRotation="90" wrapText="1"/>
      <protection locked="0"/>
    </xf>
    <xf numFmtId="0" fontId="287" fillId="0" borderId="110" xfId="24" applyFont="1" applyBorder="1" applyAlignment="1" applyProtection="1">
      <alignment horizontal="center" vertical="center" wrapText="1"/>
      <protection locked="0"/>
    </xf>
    <xf numFmtId="0" fontId="287" fillId="0" borderId="111" xfId="24" applyFont="1" applyBorder="1" applyAlignment="1" applyProtection="1">
      <alignment horizontal="center" vertical="center" wrapText="1"/>
      <protection locked="0"/>
    </xf>
    <xf numFmtId="0" fontId="287" fillId="0" borderId="112" xfId="24" applyFont="1" applyBorder="1" applyAlignment="1" applyProtection="1">
      <alignment horizontal="center" vertical="center" wrapText="1"/>
      <protection locked="0"/>
    </xf>
    <xf numFmtId="0" fontId="287" fillId="0" borderId="87" xfId="24" applyFont="1" applyBorder="1" applyAlignment="1" applyProtection="1">
      <alignment horizontal="center" vertical="center" wrapText="1"/>
      <protection locked="0"/>
    </xf>
    <xf numFmtId="0" fontId="294" fillId="0" borderId="87" xfId="33" applyFont="1" applyBorder="1" applyProtection="1">
      <protection locked="0"/>
    </xf>
    <xf numFmtId="0" fontId="2" fillId="0" borderId="0" xfId="24" applyFont="1" applyProtection="1">
      <protection locked="0"/>
    </xf>
    <xf numFmtId="3" fontId="294" fillId="0" borderId="87" xfId="33" applyNumberFormat="1" applyFont="1" applyBorder="1" applyProtection="1">
      <protection locked="0"/>
    </xf>
    <xf numFmtId="0" fontId="294" fillId="0" borderId="87" xfId="33" applyFont="1" applyBorder="1" applyAlignment="1" applyProtection="1">
      <alignment horizontal="left" wrapText="1"/>
      <protection locked="0"/>
    </xf>
    <xf numFmtId="0" fontId="294" fillId="0" borderId="87" xfId="33" applyFont="1" applyBorder="1" applyAlignment="1" applyProtection="1">
      <alignment horizontal="center"/>
      <protection locked="0"/>
    </xf>
    <xf numFmtId="0" fontId="294" fillId="0" borderId="87" xfId="33" applyFont="1" applyBorder="1" applyAlignment="1" applyProtection="1">
      <alignment horizontal="left"/>
      <protection locked="0"/>
    </xf>
    <xf numFmtId="1" fontId="294" fillId="0" borderId="87" xfId="33" applyNumberFormat="1" applyFont="1" applyBorder="1" applyAlignment="1" applyProtection="1">
      <alignment horizontal="center"/>
      <protection locked="0"/>
    </xf>
    <xf numFmtId="0" fontId="92" fillId="0" borderId="87" xfId="24" applyFont="1" applyBorder="1" applyAlignment="1" applyProtection="1">
      <alignment horizontal="center" vertical="center"/>
      <protection locked="0"/>
    </xf>
    <xf numFmtId="167" fontId="92" fillId="0" borderId="87" xfId="31" applyNumberFormat="1" applyFont="1" applyBorder="1" applyAlignment="1" applyProtection="1">
      <alignment horizontal="center" vertical="center"/>
      <protection locked="0"/>
    </xf>
    <xf numFmtId="0" fontId="2" fillId="0" borderId="0" xfId="24" applyFont="1" applyAlignment="1" applyProtection="1">
      <alignment horizontal="center" vertical="center"/>
      <protection locked="0"/>
    </xf>
    <xf numFmtId="0" fontId="259" fillId="0" borderId="0" xfId="24" applyFont="1" applyAlignment="1" applyProtection="1">
      <alignment horizontal="left" vertical="center" wrapText="1"/>
      <protection locked="0"/>
    </xf>
    <xf numFmtId="0" fontId="3" fillId="0" borderId="0" xfId="24" applyFont="1" applyProtection="1">
      <protection locked="0"/>
    </xf>
    <xf numFmtId="0" fontId="3" fillId="0" borderId="0" xfId="24" applyFont="1" applyAlignment="1" applyProtection="1">
      <alignment horizontal="right"/>
      <protection locked="0"/>
    </xf>
    <xf numFmtId="0" fontId="287" fillId="0" borderId="0" xfId="24" applyFont="1" applyProtection="1">
      <protection locked="0"/>
    </xf>
    <xf numFmtId="0" fontId="1" fillId="0" borderId="0" xfId="24" applyFont="1" applyAlignment="1" applyProtection="1">
      <alignment vertical="center"/>
      <protection locked="0"/>
    </xf>
    <xf numFmtId="0" fontId="298" fillId="0" borderId="0" xfId="24" applyFont="1" applyProtection="1">
      <protection locked="0"/>
    </xf>
    <xf numFmtId="164" fontId="9" fillId="0" borderId="5" xfId="30" applyNumberFormat="1" applyFont="1" applyBorder="1" applyAlignment="1" applyProtection="1">
      <alignment vertical="center" wrapText="1"/>
      <protection locked="0"/>
    </xf>
    <xf numFmtId="0" fontId="8" fillId="0" borderId="61" xfId="40" applyFont="1" applyBorder="1" applyProtection="1">
      <protection locked="0"/>
    </xf>
    <xf numFmtId="0" fontId="134" fillId="0" borderId="62" xfId="30" applyFont="1" applyBorder="1" applyAlignment="1" applyProtection="1">
      <alignment vertical="center" wrapText="1"/>
      <protection locked="0"/>
    </xf>
    <xf numFmtId="0" fontId="134" fillId="0" borderId="63" xfId="30" applyFont="1" applyBorder="1" applyAlignment="1" applyProtection="1">
      <alignment vertical="center" wrapText="1"/>
      <protection locked="0"/>
    </xf>
    <xf numFmtId="164" fontId="13" fillId="0" borderId="78" xfId="30" applyNumberFormat="1" applyFont="1" applyBorder="1" applyAlignment="1" applyProtection="1">
      <alignment vertical="center"/>
      <protection locked="0"/>
    </xf>
    <xf numFmtId="2" fontId="6" fillId="0" borderId="18" xfId="30" applyNumberFormat="1" applyFont="1" applyBorder="1" applyAlignment="1" applyProtection="1">
      <alignment horizontal="left" vertical="center"/>
      <protection locked="0"/>
    </xf>
    <xf numFmtId="2" fontId="10" fillId="0" borderId="25" xfId="30" applyNumberFormat="1" applyFont="1" applyBorder="1" applyAlignment="1" applyProtection="1">
      <alignment horizontal="left" vertical="center"/>
      <protection locked="0"/>
    </xf>
    <xf numFmtId="2" fontId="10" fillId="0" borderId="19" xfId="30" applyNumberFormat="1" applyFont="1" applyBorder="1" applyAlignment="1" applyProtection="1">
      <alignment horizontal="left" vertical="center"/>
      <protection locked="0"/>
    </xf>
    <xf numFmtId="3" fontId="13" fillId="0" borderId="105" xfId="30" applyNumberFormat="1" applyFont="1" applyBorder="1" applyAlignment="1" applyProtection="1">
      <alignment vertical="center" wrapText="1"/>
      <protection locked="0"/>
    </xf>
    <xf numFmtId="2" fontId="6" fillId="0" borderId="91" xfId="30" applyNumberFormat="1" applyFont="1" applyBorder="1" applyAlignment="1" applyProtection="1">
      <alignment horizontal="left" vertical="center"/>
      <protection locked="0"/>
    </xf>
    <xf numFmtId="2" fontId="10" fillId="0" borderId="85" xfId="30" applyNumberFormat="1" applyFont="1" applyBorder="1" applyAlignment="1" applyProtection="1">
      <alignment horizontal="left" vertical="center"/>
      <protection locked="0"/>
    </xf>
    <xf numFmtId="2" fontId="10" fillId="0" borderId="92" xfId="30" applyNumberFormat="1" applyFont="1" applyBorder="1" applyAlignment="1" applyProtection="1">
      <alignment horizontal="left" vertical="center"/>
      <protection locked="0"/>
    </xf>
    <xf numFmtId="3" fontId="27" fillId="0" borderId="5" xfId="30" applyNumberFormat="1" applyFont="1" applyBorder="1" applyAlignment="1" applyProtection="1">
      <alignment vertical="center" wrapText="1"/>
      <protection locked="0"/>
    </xf>
    <xf numFmtId="2" fontId="6" fillId="0" borderId="101" xfId="30" applyNumberFormat="1" applyFont="1" applyBorder="1" applyAlignment="1" applyProtection="1">
      <alignment horizontal="left" vertical="center"/>
      <protection locked="0"/>
    </xf>
    <xf numFmtId="2" fontId="10" fillId="0" borderId="94" xfId="30" applyNumberFormat="1" applyFont="1" applyBorder="1" applyAlignment="1" applyProtection="1">
      <alignment horizontal="left" vertical="center"/>
      <protection locked="0"/>
    </xf>
    <xf numFmtId="2" fontId="10" fillId="0" borderId="102" xfId="30" applyNumberFormat="1" applyFont="1" applyBorder="1" applyAlignment="1" applyProtection="1">
      <alignment horizontal="left" vertical="center"/>
      <protection locked="0"/>
    </xf>
    <xf numFmtId="2" fontId="10" fillId="0" borderId="0" xfId="30" applyNumberFormat="1" applyFont="1" applyAlignment="1" applyProtection="1">
      <alignment horizontal="center" vertical="center"/>
      <protection locked="0"/>
    </xf>
    <xf numFmtId="2" fontId="10" fillId="0" borderId="5" xfId="30" applyNumberFormat="1" applyFont="1" applyBorder="1" applyAlignment="1" applyProtection="1">
      <alignment horizontal="center" vertical="center"/>
      <protection locked="0"/>
    </xf>
    <xf numFmtId="0" fontId="6" fillId="0" borderId="0" xfId="40" applyFont="1" applyAlignment="1" applyProtection="1">
      <alignment horizontal="center" vertical="center" wrapText="1"/>
      <protection locked="0"/>
    </xf>
    <xf numFmtId="0" fontId="145" fillId="0" borderId="0" xfId="24" applyFont="1" applyAlignment="1" applyProtection="1">
      <alignment horizontal="center" vertical="center" textRotation="90" wrapText="1"/>
      <protection locked="0"/>
    </xf>
    <xf numFmtId="0" fontId="9" fillId="0" borderId="0" xfId="24" applyFont="1" applyAlignment="1" applyProtection="1">
      <alignment vertical="center" wrapText="1"/>
      <protection locked="0"/>
    </xf>
    <xf numFmtId="0" fontId="134" fillId="0" borderId="0" xfId="30" applyFont="1" applyAlignment="1" applyProtection="1">
      <alignment vertical="center" wrapText="1"/>
      <protection locked="0"/>
    </xf>
    <xf numFmtId="0" fontId="299" fillId="0" borderId="5" xfId="24" applyFont="1" applyBorder="1" applyProtection="1">
      <protection locked="0"/>
    </xf>
    <xf numFmtId="0" fontId="85" fillId="0" borderId="0" xfId="24" applyFont="1" applyProtection="1">
      <protection locked="0"/>
    </xf>
    <xf numFmtId="0" fontId="262" fillId="0" borderId="0" xfId="24" applyFont="1" applyProtection="1">
      <protection locked="0"/>
    </xf>
    <xf numFmtId="0" fontId="261" fillId="0" borderId="0" xfId="24" applyFont="1" applyProtection="1">
      <protection locked="0"/>
    </xf>
    <xf numFmtId="0" fontId="1" fillId="0" borderId="26" xfId="24" applyFont="1" applyBorder="1" applyProtection="1">
      <protection locked="0"/>
    </xf>
    <xf numFmtId="0" fontId="1" fillId="0" borderId="28" xfId="24" applyFont="1" applyBorder="1" applyProtection="1">
      <protection locked="0"/>
    </xf>
    <xf numFmtId="0" fontId="1" fillId="0" borderId="32" xfId="24" applyFont="1" applyBorder="1" applyProtection="1">
      <protection locked="0"/>
    </xf>
    <xf numFmtId="0" fontId="1" fillId="0" borderId="22" xfId="24" applyFont="1" applyBorder="1" applyProtection="1">
      <protection locked="0"/>
    </xf>
    <xf numFmtId="0" fontId="1" fillId="0" borderId="33" xfId="24" applyFont="1" applyBorder="1" applyProtection="1">
      <protection locked="0"/>
    </xf>
    <xf numFmtId="164" fontId="8" fillId="0" borderId="0" xfId="11" applyFont="1" applyProtection="1">
      <protection locked="0"/>
    </xf>
    <xf numFmtId="0" fontId="210" fillId="0" borderId="0" xfId="11" applyNumberFormat="1" applyFont="1" applyAlignment="1" applyProtection="1">
      <alignment vertical="center"/>
      <protection locked="0"/>
    </xf>
    <xf numFmtId="0" fontId="90" fillId="0" borderId="0" xfId="11" applyNumberFormat="1" applyFont="1" applyProtection="1">
      <protection locked="0"/>
    </xf>
    <xf numFmtId="0" fontId="113" fillId="0" borderId="0" xfId="11" applyNumberFormat="1" applyFont="1" applyProtection="1">
      <protection locked="0"/>
    </xf>
    <xf numFmtId="0" fontId="163" fillId="0" borderId="0" xfId="11" applyNumberFormat="1" applyFont="1" applyAlignment="1" applyProtection="1">
      <alignment horizontal="right"/>
      <protection locked="0"/>
    </xf>
    <xf numFmtId="0" fontId="114" fillId="0" borderId="0" xfId="11" applyNumberFormat="1" applyFont="1" applyAlignment="1" applyProtection="1">
      <alignment horizontal="left" vertical="center"/>
      <protection locked="0"/>
    </xf>
    <xf numFmtId="0" fontId="100" fillId="0" borderId="0" xfId="11" applyNumberFormat="1" applyFont="1" applyAlignment="1" applyProtection="1">
      <alignment horizontal="right"/>
      <protection locked="0"/>
    </xf>
    <xf numFmtId="0" fontId="99" fillId="0" borderId="0" xfId="11" applyNumberFormat="1" applyFont="1" applyAlignment="1" applyProtection="1">
      <alignment horizontal="center" vertical="top" wrapText="1"/>
      <protection locked="0"/>
    </xf>
    <xf numFmtId="164" fontId="90" fillId="0" borderId="0" xfId="11" applyFont="1" applyProtection="1">
      <protection locked="0"/>
    </xf>
    <xf numFmtId="0" fontId="8" fillId="0" borderId="0" xfId="11" applyNumberFormat="1" applyFont="1" applyProtection="1">
      <protection locked="0"/>
    </xf>
    <xf numFmtId="164" fontId="28" fillId="0" borderId="0" xfId="11" applyFont="1" applyProtection="1">
      <protection locked="0"/>
    </xf>
    <xf numFmtId="0" fontId="209" fillId="0" borderId="0" xfId="11" applyNumberFormat="1" applyFont="1" applyAlignment="1" applyProtection="1">
      <alignment vertical="center"/>
      <protection locked="0"/>
    </xf>
    <xf numFmtId="0" fontId="194" fillId="0" borderId="0" xfId="11" applyNumberFormat="1" applyFont="1" applyAlignment="1" applyProtection="1">
      <alignment horizontal="right"/>
      <protection locked="0"/>
    </xf>
    <xf numFmtId="14" fontId="92" fillId="0" borderId="0" xfId="11" applyNumberFormat="1" applyFont="1" applyAlignment="1" applyProtection="1">
      <alignment horizontal="center"/>
      <protection locked="0"/>
    </xf>
    <xf numFmtId="0" fontId="115" fillId="0" borderId="0" xfId="11" applyNumberFormat="1" applyFont="1" applyAlignment="1" applyProtection="1">
      <alignment vertical="center" wrapText="1"/>
      <protection locked="0"/>
    </xf>
    <xf numFmtId="0" fontId="116" fillId="0" borderId="0" xfId="11" applyNumberFormat="1" applyFont="1" applyAlignment="1" applyProtection="1">
      <alignment horizontal="right"/>
      <protection locked="0"/>
    </xf>
    <xf numFmtId="0" fontId="118" fillId="0" borderId="0" xfId="11" applyNumberFormat="1" applyFont="1" applyAlignment="1" applyProtection="1">
      <alignment horizontal="right"/>
      <protection locked="0"/>
    </xf>
    <xf numFmtId="164" fontId="227" fillId="0" borderId="0" xfId="11" applyFont="1" applyAlignment="1" applyProtection="1">
      <alignment horizontal="right"/>
      <protection locked="0"/>
    </xf>
    <xf numFmtId="0" fontId="97" fillId="0" borderId="0" xfId="11" applyNumberFormat="1" applyFont="1" applyAlignment="1" applyProtection="1">
      <alignment vertical="center"/>
      <protection locked="0"/>
    </xf>
    <xf numFmtId="0" fontId="172" fillId="0" borderId="0" xfId="11" applyNumberFormat="1" applyFont="1" applyAlignment="1" applyProtection="1">
      <alignment horizontal="center" vertical="center" wrapText="1"/>
      <protection locked="0"/>
    </xf>
    <xf numFmtId="0" fontId="162" fillId="0" borderId="0" xfId="11" applyNumberFormat="1" applyFont="1" applyProtection="1">
      <protection locked="0"/>
    </xf>
    <xf numFmtId="0" fontId="119" fillId="0" borderId="0" xfId="11" applyNumberFormat="1" applyFont="1" applyAlignment="1" applyProtection="1">
      <alignment horizontal="center" vertical="center" wrapText="1"/>
      <protection locked="0"/>
    </xf>
    <xf numFmtId="0" fontId="119" fillId="0" borderId="0" xfId="11" applyNumberFormat="1" applyFont="1" applyAlignment="1" applyProtection="1">
      <alignment vertical="center" wrapText="1"/>
      <protection locked="0"/>
    </xf>
    <xf numFmtId="0" fontId="172" fillId="0" borderId="0" xfId="11" applyNumberFormat="1" applyFont="1" applyAlignment="1" applyProtection="1">
      <alignment vertical="center" wrapText="1"/>
      <protection locked="0"/>
    </xf>
    <xf numFmtId="164" fontId="119" fillId="0" borderId="0" xfId="11" applyFont="1" applyAlignment="1" applyProtection="1">
      <alignment vertical="center" wrapText="1"/>
      <protection locked="0"/>
    </xf>
    <xf numFmtId="1" fontId="8" fillId="0" borderId="0" xfId="11" applyNumberFormat="1" applyFont="1" applyProtection="1">
      <protection locked="0"/>
    </xf>
    <xf numFmtId="1" fontId="121" fillId="0" borderId="0" xfId="11" applyNumberFormat="1" applyFont="1" applyAlignment="1" applyProtection="1">
      <alignment wrapText="1"/>
      <protection locked="0"/>
    </xf>
    <xf numFmtId="1" fontId="90" fillId="0" borderId="0" xfId="11" applyNumberFormat="1" applyFont="1" applyProtection="1">
      <protection locked="0"/>
    </xf>
    <xf numFmtId="1" fontId="28" fillId="0" borderId="0" xfId="11" applyNumberFormat="1" applyFont="1" applyProtection="1">
      <protection locked="0"/>
    </xf>
    <xf numFmtId="1" fontId="122" fillId="0" borderId="0" xfId="11" applyNumberFormat="1" applyFont="1" applyAlignment="1" applyProtection="1">
      <alignment vertical="center" wrapText="1"/>
      <protection locked="0"/>
    </xf>
    <xf numFmtId="1" fontId="86" fillId="0" borderId="0" xfId="0" applyNumberFormat="1" applyFont="1" applyProtection="1">
      <protection locked="0"/>
    </xf>
    <xf numFmtId="0" fontId="86" fillId="0" borderId="0" xfId="0" applyNumberFormat="1" applyFont="1" applyProtection="1">
      <protection locked="0"/>
    </xf>
    <xf numFmtId="1" fontId="121" fillId="0" borderId="87" xfId="11" applyNumberFormat="1" applyFont="1" applyBorder="1" applyAlignment="1" applyProtection="1">
      <alignment horizontal="center" vertical="center" wrapText="1"/>
      <protection locked="0"/>
    </xf>
    <xf numFmtId="164" fontId="8" fillId="0" borderId="0" xfId="11" applyFont="1" applyAlignment="1" applyProtection="1">
      <alignment horizontal="center"/>
      <protection locked="0"/>
    </xf>
    <xf numFmtId="1" fontId="90" fillId="0" borderId="0" xfId="11" applyNumberFormat="1" applyFont="1" applyAlignment="1" applyProtection="1">
      <alignment horizontal="center"/>
      <protection locked="0"/>
    </xf>
    <xf numFmtId="164" fontId="90" fillId="0" borderId="0" xfId="11" applyFont="1" applyAlignment="1" applyProtection="1">
      <alignment horizontal="center"/>
      <protection locked="0"/>
    </xf>
    <xf numFmtId="1" fontId="94" fillId="0" borderId="107" xfId="0" applyNumberFormat="1" applyFont="1" applyBorder="1" applyAlignment="1" applyProtection="1">
      <alignment horizontal="center" vertical="center" wrapText="1"/>
      <protection locked="0"/>
    </xf>
    <xf numFmtId="3" fontId="134" fillId="0" borderId="107" xfId="0" applyNumberFormat="1" applyFont="1" applyBorder="1" applyAlignment="1" applyProtection="1">
      <alignment horizontal="center" vertical="center" wrapText="1"/>
      <protection locked="0"/>
    </xf>
    <xf numFmtId="3" fontId="94" fillId="0" borderId="107" xfId="0" applyNumberFormat="1" applyFont="1" applyBorder="1" applyAlignment="1" applyProtection="1">
      <alignment horizontal="center" vertical="center" wrapText="1"/>
      <protection locked="0"/>
    </xf>
    <xf numFmtId="0" fontId="8" fillId="0" borderId="0" xfId="11" applyNumberFormat="1" applyFont="1" applyAlignment="1" applyProtection="1">
      <alignment horizontal="center"/>
      <protection locked="0"/>
    </xf>
    <xf numFmtId="1" fontId="8" fillId="0" borderId="0" xfId="11" applyNumberFormat="1" applyFont="1" applyAlignment="1" applyProtection="1">
      <alignment horizontal="center"/>
      <protection locked="0"/>
    </xf>
    <xf numFmtId="164" fontId="28" fillId="0" borderId="0" xfId="11" applyFont="1" applyAlignment="1" applyProtection="1">
      <alignment horizontal="center"/>
      <protection locked="0"/>
    </xf>
    <xf numFmtId="1" fontId="94" fillId="0" borderId="107" xfId="0" applyNumberFormat="1" applyFont="1" applyBorder="1" applyAlignment="1" applyProtection="1">
      <alignment horizontal="left" vertical="center" wrapText="1"/>
      <protection locked="0"/>
    </xf>
    <xf numFmtId="164" fontId="94" fillId="0" borderId="0" xfId="11" applyFont="1" applyAlignment="1" applyProtection="1">
      <alignment vertical="top" wrapText="1"/>
      <protection locked="0"/>
    </xf>
    <xf numFmtId="1" fontId="301" fillId="0" borderId="107" xfId="0" applyNumberFormat="1" applyFont="1" applyBorder="1" applyAlignment="1" applyProtection="1">
      <alignment horizontal="left" vertical="center" wrapText="1"/>
      <protection locked="0"/>
    </xf>
    <xf numFmtId="3" fontId="302" fillId="0" borderId="107" xfId="0" applyNumberFormat="1" applyFont="1" applyBorder="1" applyAlignment="1" applyProtection="1">
      <alignment horizontal="center" vertical="center" wrapText="1"/>
      <protection locked="0"/>
    </xf>
    <xf numFmtId="3" fontId="301" fillId="0" borderId="107" xfId="0" applyNumberFormat="1" applyFont="1" applyBorder="1" applyAlignment="1" applyProtection="1">
      <alignment horizontal="center" vertical="center" wrapText="1"/>
      <protection locked="0"/>
    </xf>
    <xf numFmtId="1" fontId="94" fillId="0" borderId="113" xfId="0" applyNumberFormat="1" applyFont="1" applyBorder="1" applyAlignment="1" applyProtection="1">
      <alignment horizontal="left" vertical="center" wrapText="1"/>
      <protection locked="0"/>
    </xf>
    <xf numFmtId="3" fontId="134" fillId="0" borderId="113" xfId="0" applyNumberFormat="1" applyFont="1" applyBorder="1" applyAlignment="1" applyProtection="1">
      <alignment horizontal="center" vertical="center" wrapText="1"/>
      <protection locked="0"/>
    </xf>
    <xf numFmtId="3" fontId="94" fillId="0" borderId="113" xfId="0" applyNumberFormat="1" applyFont="1" applyBorder="1" applyAlignment="1" applyProtection="1">
      <alignment horizontal="center" vertical="center" wrapText="1"/>
      <protection locked="0"/>
    </xf>
    <xf numFmtId="1" fontId="301" fillId="0" borderId="113" xfId="0" applyNumberFormat="1" applyFont="1" applyBorder="1" applyAlignment="1" applyProtection="1">
      <alignment horizontal="left" vertical="center" wrapText="1"/>
      <protection locked="0"/>
    </xf>
    <xf numFmtId="3" fontId="302" fillId="0" borderId="113" xfId="0" applyNumberFormat="1" applyFont="1" applyBorder="1" applyAlignment="1" applyProtection="1">
      <alignment horizontal="center" vertical="center" wrapText="1"/>
      <protection locked="0"/>
    </xf>
    <xf numFmtId="3" fontId="301" fillId="0" borderId="113" xfId="0" applyNumberFormat="1" applyFont="1" applyBorder="1" applyAlignment="1" applyProtection="1">
      <alignment horizontal="center" vertical="center" wrapText="1"/>
      <protection locked="0"/>
    </xf>
    <xf numFmtId="164" fontId="128" fillId="0" borderId="0" xfId="11" applyFont="1" applyProtection="1">
      <protection locked="0"/>
    </xf>
    <xf numFmtId="164" fontId="129" fillId="0" borderId="0" xfId="11" applyFont="1" applyAlignment="1" applyProtection="1">
      <alignment vertical="top" wrapText="1"/>
      <protection locked="0"/>
    </xf>
    <xf numFmtId="1" fontId="124" fillId="0" borderId="0" xfId="11" applyNumberFormat="1" applyFont="1" applyAlignment="1" applyProtection="1">
      <alignment vertical="top" wrapText="1"/>
      <protection locked="0"/>
    </xf>
    <xf numFmtId="164" fontId="124" fillId="0" borderId="0" xfId="11" applyFont="1" applyAlignment="1" applyProtection="1">
      <alignment vertical="top" wrapText="1"/>
      <protection locked="0"/>
    </xf>
    <xf numFmtId="1" fontId="120" fillId="0" borderId="0" xfId="11" applyNumberFormat="1" applyFont="1" applyAlignment="1" applyProtection="1">
      <alignment vertical="center"/>
      <protection locked="0"/>
    </xf>
    <xf numFmtId="164" fontId="196" fillId="0" borderId="0" xfId="0" applyFont="1" applyProtection="1">
      <protection locked="0"/>
    </xf>
    <xf numFmtId="164" fontId="130" fillId="0" borderId="0" xfId="11" applyFont="1" applyProtection="1">
      <protection locked="0"/>
    </xf>
    <xf numFmtId="164" fontId="94" fillId="0" borderId="0" xfId="11" applyFont="1" applyAlignment="1" applyProtection="1">
      <alignment horizontal="right" vertical="center"/>
      <protection locked="0"/>
    </xf>
    <xf numFmtId="14" fontId="94" fillId="0" borderId="0" xfId="11" applyNumberFormat="1" applyFont="1" applyAlignment="1" applyProtection="1">
      <alignment horizontal="left"/>
      <protection locked="0"/>
    </xf>
    <xf numFmtId="1" fontId="96" fillId="0" borderId="0" xfId="11" applyNumberFormat="1" applyFont="1" applyProtection="1">
      <protection locked="0"/>
    </xf>
    <xf numFmtId="1" fontId="94" fillId="0" borderId="0" xfId="11" applyNumberFormat="1" applyFont="1" applyAlignment="1" applyProtection="1">
      <alignment horizontal="left"/>
      <protection locked="0"/>
    </xf>
    <xf numFmtId="1" fontId="90" fillId="0" borderId="8" xfId="11" applyNumberFormat="1" applyFont="1" applyBorder="1" applyProtection="1">
      <protection locked="0"/>
    </xf>
    <xf numFmtId="164" fontId="90" fillId="0" borderId="8" xfId="11" applyFont="1" applyBorder="1" applyProtection="1">
      <protection locked="0"/>
    </xf>
    <xf numFmtId="164" fontId="90" fillId="0" borderId="0" xfId="11" applyFont="1" applyAlignment="1" applyProtection="1">
      <alignment horizontal="right"/>
      <protection locked="0"/>
    </xf>
    <xf numFmtId="164" fontId="90" fillId="0" borderId="74" xfId="11" applyFont="1" applyBorder="1" applyProtection="1">
      <protection locked="0"/>
    </xf>
    <xf numFmtId="172" fontId="94" fillId="0" borderId="89" xfId="0" applyNumberFormat="1" applyFont="1" applyBorder="1" applyAlignment="1" applyProtection="1">
      <alignment horizontal="center" vertical="top" wrapText="1"/>
      <protection locked="0"/>
    </xf>
    <xf numFmtId="167" fontId="92" fillId="0" borderId="89" xfId="16" applyNumberFormat="1" applyFont="1" applyBorder="1" applyAlignment="1" applyProtection="1">
      <alignment horizontal="center" vertical="top" wrapText="1"/>
      <protection locked="0"/>
    </xf>
    <xf numFmtId="167" fontId="92" fillId="0" borderId="89" xfId="18" applyNumberFormat="1" applyFont="1" applyBorder="1" applyAlignment="1" applyProtection="1">
      <alignment horizontal="center" vertical="top" wrapText="1"/>
      <protection locked="0"/>
    </xf>
    <xf numFmtId="1" fontId="92" fillId="0" borderId="8" xfId="11" applyNumberFormat="1" applyFont="1" applyBorder="1" applyAlignment="1" applyProtection="1">
      <alignment vertical="center"/>
      <protection locked="0"/>
    </xf>
    <xf numFmtId="164" fontId="8" fillId="0" borderId="8" xfId="11" applyFont="1" applyBorder="1" applyProtection="1">
      <protection locked="0"/>
    </xf>
    <xf numFmtId="164" fontId="92" fillId="0" borderId="8" xfId="0" applyFont="1" applyBorder="1" applyAlignment="1" applyProtection="1">
      <alignment vertical="top"/>
      <protection locked="0"/>
    </xf>
    <xf numFmtId="164" fontId="90" fillId="0" borderId="8" xfId="0" applyFont="1" applyBorder="1" applyProtection="1">
      <protection locked="0"/>
    </xf>
    <xf numFmtId="164" fontId="90" fillId="0" borderId="53" xfId="11" applyFont="1" applyBorder="1" applyProtection="1">
      <protection locked="0"/>
    </xf>
    <xf numFmtId="3" fontId="94" fillId="0" borderId="14" xfId="11" applyNumberFormat="1" applyFont="1" applyBorder="1" applyAlignment="1" applyProtection="1">
      <alignment vertical="center" wrapText="1"/>
      <protection locked="0"/>
    </xf>
    <xf numFmtId="164" fontId="90" fillId="0" borderId="13" xfId="11" applyFont="1" applyBorder="1" applyProtection="1">
      <protection locked="0"/>
    </xf>
    <xf numFmtId="164" fontId="90" fillId="0" borderId="11" xfId="11" applyFont="1" applyBorder="1" applyProtection="1">
      <protection locked="0"/>
    </xf>
    <xf numFmtId="164" fontId="92" fillId="0" borderId="0" xfId="11" applyFont="1" applyAlignment="1" applyProtection="1">
      <alignment vertical="top"/>
      <protection locked="0"/>
    </xf>
    <xf numFmtId="164" fontId="90" fillId="0" borderId="89" xfId="11" applyFont="1" applyBorder="1" applyProtection="1">
      <protection locked="0"/>
    </xf>
    <xf numFmtId="164" fontId="90" fillId="0" borderId="83" xfId="11" applyFont="1" applyBorder="1" applyProtection="1">
      <protection locked="0"/>
    </xf>
    <xf numFmtId="164" fontId="90" fillId="0" borderId="10" xfId="11" applyFont="1" applyBorder="1" applyProtection="1">
      <protection locked="0"/>
    </xf>
    <xf numFmtId="164" fontId="90" fillId="0" borderId="2" xfId="11" applyFont="1" applyBorder="1" applyProtection="1">
      <protection locked="0"/>
    </xf>
    <xf numFmtId="164" fontId="92" fillId="0" borderId="10" xfId="11" applyFont="1" applyBorder="1" applyAlignment="1" applyProtection="1">
      <alignment horizontal="right" vertical="center"/>
      <protection locked="0"/>
    </xf>
    <xf numFmtId="164" fontId="90" fillId="0" borderId="71" xfId="11" applyFont="1" applyBorder="1" applyProtection="1">
      <protection locked="0"/>
    </xf>
    <xf numFmtId="164" fontId="90" fillId="0" borderId="72" xfId="11" applyFont="1" applyBorder="1" applyProtection="1">
      <protection locked="0"/>
    </xf>
    <xf numFmtId="1" fontId="90" fillId="0" borderId="72" xfId="11" applyNumberFormat="1" applyFont="1" applyBorder="1" applyProtection="1">
      <protection locked="0"/>
    </xf>
    <xf numFmtId="164" fontId="90" fillId="0" borderId="73" xfId="11" applyFont="1" applyBorder="1" applyProtection="1">
      <protection locked="0"/>
    </xf>
    <xf numFmtId="164" fontId="92" fillId="0" borderId="0" xfId="11" applyFont="1" applyAlignment="1" applyProtection="1">
      <alignment horizontal="right" vertical="center"/>
      <protection locked="0"/>
    </xf>
    <xf numFmtId="1" fontId="92" fillId="0" borderId="0" xfId="11" applyNumberFormat="1" applyFont="1" applyAlignment="1" applyProtection="1">
      <alignment horizontal="right" vertical="center"/>
      <protection locked="0"/>
    </xf>
    <xf numFmtId="1" fontId="117" fillId="0" borderId="0" xfId="11" applyNumberFormat="1" applyFont="1" applyProtection="1">
      <protection locked="0"/>
    </xf>
    <xf numFmtId="1" fontId="136" fillId="0" borderId="0" xfId="11" applyNumberFormat="1" applyFont="1" applyProtection="1">
      <protection locked="0"/>
    </xf>
    <xf numFmtId="164" fontId="136" fillId="0" borderId="0" xfId="11" applyFont="1" applyProtection="1">
      <protection locked="0"/>
    </xf>
    <xf numFmtId="1" fontId="137" fillId="0" borderId="0" xfId="11" applyNumberFormat="1" applyFont="1" applyProtection="1">
      <protection locked="0"/>
    </xf>
    <xf numFmtId="164" fontId="137" fillId="0" borderId="0" xfId="11" applyFont="1" applyProtection="1">
      <protection locked="0"/>
    </xf>
    <xf numFmtId="164" fontId="101" fillId="0" borderId="0" xfId="11" applyFont="1" applyProtection="1">
      <protection locked="0"/>
    </xf>
    <xf numFmtId="0" fontId="28" fillId="0" borderId="0" xfId="11" applyNumberFormat="1" applyFont="1" applyProtection="1">
      <protection locked="0"/>
    </xf>
    <xf numFmtId="0" fontId="204" fillId="0" borderId="0" xfId="4" applyNumberFormat="1" applyFont="1" applyAlignment="1" applyProtection="1">
      <alignment vertical="center"/>
      <protection locked="0"/>
    </xf>
    <xf numFmtId="0" fontId="8" fillId="0" borderId="0" xfId="4" applyNumberFormat="1" applyFont="1" applyAlignment="1" applyProtection="1">
      <alignment horizontal="left"/>
      <protection locked="0"/>
    </xf>
    <xf numFmtId="0" fontId="42" fillId="0" borderId="0" xfId="4" applyNumberFormat="1" applyFont="1" applyAlignment="1" applyProtection="1">
      <alignment horizontal="right"/>
      <protection locked="0"/>
    </xf>
    <xf numFmtId="3" fontId="99" fillId="0" borderId="0" xfId="11" applyNumberFormat="1" applyFont="1" applyAlignment="1" applyProtection="1">
      <alignment horizontal="center" vertical="top" wrapText="1"/>
      <protection locked="0"/>
    </xf>
    <xf numFmtId="0" fontId="44" fillId="0" borderId="0" xfId="4" applyNumberFormat="1" applyFont="1" applyAlignment="1" applyProtection="1">
      <alignment vertical="center"/>
      <protection locked="0"/>
    </xf>
    <xf numFmtId="0" fontId="6" fillId="0" borderId="0" xfId="4" applyNumberFormat="1" applyFont="1" applyAlignment="1" applyProtection="1">
      <alignment horizontal="left"/>
      <protection locked="0"/>
    </xf>
    <xf numFmtId="0" fontId="38" fillId="0" borderId="0" xfId="4" applyNumberFormat="1" applyFont="1" applyAlignment="1" applyProtection="1">
      <alignment vertical="center"/>
      <protection locked="0"/>
    </xf>
    <xf numFmtId="0" fontId="6" fillId="0" borderId="0" xfId="4" applyNumberFormat="1" applyFont="1" applyAlignment="1" applyProtection="1">
      <alignment vertical="center" wrapText="1"/>
      <protection locked="0"/>
    </xf>
    <xf numFmtId="0" fontId="12" fillId="0" borderId="0" xfId="4" quotePrefix="1" applyNumberFormat="1" applyFont="1" applyAlignment="1" applyProtection="1">
      <alignment vertical="top" wrapText="1"/>
      <protection locked="0"/>
    </xf>
    <xf numFmtId="0" fontId="10" fillId="0" borderId="0" xfId="4" applyNumberFormat="1" applyFont="1" applyProtection="1">
      <protection locked="0"/>
    </xf>
    <xf numFmtId="0" fontId="93" fillId="0" borderId="0" xfId="0" quotePrefix="1" applyNumberFormat="1" applyFont="1" applyAlignment="1" applyProtection="1">
      <alignment vertical="top" wrapText="1"/>
      <protection locked="0"/>
    </xf>
    <xf numFmtId="0" fontId="6" fillId="0" borderId="8" xfId="4" applyNumberFormat="1" applyFont="1" applyBorder="1" applyAlignment="1" applyProtection="1">
      <alignment vertical="center"/>
      <protection locked="0"/>
    </xf>
    <xf numFmtId="0" fontId="6" fillId="0" borderId="8" xfId="4" applyNumberFormat="1" applyFont="1" applyBorder="1" applyAlignment="1" applyProtection="1">
      <alignment vertical="center" wrapText="1"/>
      <protection locked="0"/>
    </xf>
    <xf numFmtId="0" fontId="12" fillId="0" borderId="8" xfId="4" quotePrefix="1" applyNumberFormat="1" applyFont="1" applyBorder="1" applyAlignment="1" applyProtection="1">
      <alignment vertical="top" wrapText="1"/>
      <protection locked="0"/>
    </xf>
    <xf numFmtId="0" fontId="10" fillId="0" borderId="8" xfId="4" applyNumberFormat="1" applyFont="1" applyBorder="1" applyProtection="1">
      <protection locked="0"/>
    </xf>
    <xf numFmtId="0" fontId="18" fillId="0" borderId="8" xfId="4" applyNumberFormat="1" applyFont="1" applyBorder="1" applyAlignment="1" applyProtection="1">
      <alignment vertical="center" wrapText="1"/>
      <protection locked="0"/>
    </xf>
    <xf numFmtId="0" fontId="12" fillId="0" borderId="0" xfId="4" applyNumberFormat="1" applyFont="1" applyAlignment="1" applyProtection="1">
      <alignment vertical="center" wrapText="1"/>
      <protection locked="0"/>
    </xf>
    <xf numFmtId="0" fontId="18" fillId="0" borderId="0" xfId="4" applyNumberFormat="1" applyFont="1" applyAlignment="1" applyProtection="1">
      <alignment vertical="center" wrapText="1"/>
      <protection locked="0"/>
    </xf>
    <xf numFmtId="0" fontId="18" fillId="0" borderId="12" xfId="4" quotePrefix="1" applyNumberFormat="1" applyFont="1" applyBorder="1" applyAlignment="1" applyProtection="1">
      <alignment wrapText="1"/>
      <protection locked="0"/>
    </xf>
    <xf numFmtId="0" fontId="18" fillId="0" borderId="0" xfId="4" quotePrefix="1" applyNumberFormat="1" applyFont="1" applyAlignment="1" applyProtection="1">
      <alignment wrapText="1"/>
      <protection locked="0"/>
    </xf>
    <xf numFmtId="164" fontId="93" fillId="0" borderId="0" xfId="0" quotePrefix="1" applyFont="1" applyAlignment="1" applyProtection="1">
      <alignment vertical="top" wrapText="1"/>
      <protection locked="0"/>
    </xf>
    <xf numFmtId="0" fontId="35" fillId="0" borderId="0" xfId="4" applyNumberFormat="1" applyFont="1" applyAlignment="1" applyProtection="1">
      <alignment vertical="top"/>
      <protection locked="0"/>
    </xf>
    <xf numFmtId="0" fontId="18" fillId="0" borderId="0" xfId="4" quotePrefix="1" applyNumberFormat="1" applyFont="1" applyAlignment="1" applyProtection="1">
      <alignment vertical="top" wrapText="1"/>
      <protection locked="0"/>
    </xf>
    <xf numFmtId="0" fontId="18" fillId="0" borderId="12" xfId="4" quotePrefix="1" applyNumberFormat="1" applyFont="1" applyBorder="1" applyAlignment="1" applyProtection="1">
      <alignment vertical="top" wrapText="1"/>
      <protection locked="0"/>
    </xf>
    <xf numFmtId="0" fontId="18" fillId="0" borderId="9" xfId="4" quotePrefix="1" applyNumberFormat="1" applyFont="1" applyBorder="1" applyAlignment="1" applyProtection="1">
      <alignment vertical="top" wrapText="1"/>
      <protection locked="0"/>
    </xf>
    <xf numFmtId="0" fontId="18" fillId="0" borderId="8" xfId="4" quotePrefix="1" applyNumberFormat="1" applyFont="1" applyBorder="1" applyAlignment="1" applyProtection="1">
      <alignment vertical="top" wrapText="1"/>
      <protection locked="0"/>
    </xf>
    <xf numFmtId="164" fontId="93" fillId="0" borderId="8" xfId="0" quotePrefix="1" applyFont="1" applyBorder="1" applyAlignment="1" applyProtection="1">
      <alignment vertical="top" wrapText="1"/>
      <protection locked="0"/>
    </xf>
    <xf numFmtId="0" fontId="35" fillId="0" borderId="8" xfId="4" applyNumberFormat="1" applyFont="1" applyBorder="1" applyAlignment="1" applyProtection="1">
      <alignment vertical="top"/>
      <protection locked="0"/>
    </xf>
    <xf numFmtId="0" fontId="13" fillId="0" borderId="114" xfId="4" applyNumberFormat="1" applyFont="1" applyBorder="1" applyAlignment="1" applyProtection="1">
      <alignment horizontal="center" vertical="center" textRotation="90" wrapText="1"/>
      <protection locked="0"/>
    </xf>
    <xf numFmtId="0" fontId="52" fillId="0" borderId="0" xfId="4" applyNumberFormat="1" applyFont="1" applyProtection="1">
      <protection locked="0"/>
    </xf>
    <xf numFmtId="0" fontId="6" fillId="0" borderId="0" xfId="4" applyNumberFormat="1" applyFont="1" applyProtection="1">
      <protection locked="0"/>
    </xf>
    <xf numFmtId="0" fontId="64" fillId="0" borderId="0" xfId="4" applyNumberFormat="1" applyFont="1" applyProtection="1">
      <protection locked="0"/>
    </xf>
    <xf numFmtId="0" fontId="66" fillId="0" borderId="0" xfId="4" applyNumberFormat="1" applyFont="1" applyAlignment="1" applyProtection="1">
      <alignment vertical="center"/>
      <protection locked="0"/>
    </xf>
    <xf numFmtId="0" fontId="67" fillId="0" borderId="0" xfId="4" applyNumberFormat="1" applyFont="1" applyProtection="1">
      <protection locked="0"/>
    </xf>
    <xf numFmtId="0" fontId="64" fillId="0" borderId="0" xfId="4" applyNumberFormat="1" applyFont="1" applyAlignment="1" applyProtection="1">
      <alignment horizontal="left" vertical="center"/>
      <protection locked="0"/>
    </xf>
    <xf numFmtId="0" fontId="212" fillId="0" borderId="0" xfId="4" applyNumberFormat="1" applyFont="1" applyProtection="1">
      <protection locked="0"/>
    </xf>
    <xf numFmtId="0" fontId="72" fillId="0" borderId="2" xfId="4" applyNumberFormat="1" applyFont="1" applyBorder="1" applyAlignment="1" applyProtection="1">
      <alignment vertical="center" wrapText="1"/>
      <protection locked="0"/>
    </xf>
    <xf numFmtId="3" fontId="94" fillId="0" borderId="124" xfId="0" applyNumberFormat="1" applyFont="1" applyBorder="1" applyAlignment="1" applyProtection="1">
      <alignment horizontal="right" vertical="center" wrapText="1"/>
      <protection locked="0"/>
    </xf>
    <xf numFmtId="0" fontId="13" fillId="0" borderId="121" xfId="4" applyNumberFormat="1" applyFont="1" applyBorder="1" applyAlignment="1" applyProtection="1">
      <alignment horizontal="right" vertical="center" wrapText="1"/>
      <protection locked="0"/>
    </xf>
    <xf numFmtId="0" fontId="6" fillId="0" borderId="0" xfId="4" applyNumberFormat="1" applyFont="1" applyAlignment="1" applyProtection="1">
      <alignment vertical="top" wrapText="1"/>
      <protection locked="0"/>
    </xf>
    <xf numFmtId="0" fontId="6" fillId="0" borderId="2" xfId="4" applyNumberFormat="1" applyFont="1" applyBorder="1" applyAlignment="1" applyProtection="1">
      <alignment vertical="center" wrapText="1"/>
      <protection locked="0"/>
    </xf>
    <xf numFmtId="0" fontId="14" fillId="0" borderId="124" xfId="4" applyNumberFormat="1" applyFont="1" applyBorder="1" applyAlignment="1" applyProtection="1">
      <alignment horizontal="center" vertical="center" textRotation="90" wrapText="1"/>
      <protection locked="0"/>
    </xf>
    <xf numFmtId="3" fontId="160" fillId="0" borderId="0" xfId="0" applyNumberFormat="1" applyFont="1" applyAlignment="1" applyProtection="1">
      <alignment horizontal="left" vertical="center" wrapText="1"/>
      <protection locked="0"/>
    </xf>
    <xf numFmtId="164" fontId="0" fillId="0" borderId="0" xfId="0" applyAlignment="1" applyProtection="1">
      <alignment vertical="center" wrapText="1"/>
      <protection locked="0"/>
    </xf>
    <xf numFmtId="0" fontId="8" fillId="0" borderId="0" xfId="4" applyNumberFormat="1" applyFont="1" applyAlignment="1" applyProtection="1">
      <alignment horizontal="right"/>
      <protection locked="0"/>
    </xf>
    <xf numFmtId="0" fontId="10" fillId="0" borderId="0" xfId="4" applyNumberFormat="1" applyFont="1" applyAlignment="1" applyProtection="1">
      <alignment vertical="top"/>
      <protection locked="0"/>
    </xf>
    <xf numFmtId="167" fontId="6" fillId="0" borderId="0" xfId="17" applyNumberFormat="1" applyFont="1" applyProtection="1">
      <protection locked="0"/>
    </xf>
    <xf numFmtId="1" fontId="8" fillId="0" borderId="0" xfId="4" applyNumberFormat="1" applyFont="1" applyAlignment="1" applyProtection="1">
      <alignment horizontal="left"/>
      <protection locked="0"/>
    </xf>
    <xf numFmtId="0" fontId="10" fillId="0" borderId="0" xfId="4" applyNumberFormat="1" applyFont="1" applyAlignment="1" applyProtection="1">
      <alignment horizontal="left" vertical="top" wrapText="1"/>
      <protection locked="0"/>
    </xf>
    <xf numFmtId="0" fontId="10" fillId="0" borderId="0" xfId="4" applyNumberFormat="1" applyFont="1" applyAlignment="1" applyProtection="1">
      <alignment vertical="top" wrapText="1"/>
      <protection locked="0"/>
    </xf>
    <xf numFmtId="0" fontId="228" fillId="0" borderId="0" xfId="4" applyNumberFormat="1" applyFont="1" applyProtection="1">
      <protection locked="0"/>
    </xf>
    <xf numFmtId="0" fontId="6" fillId="0" borderId="0" xfId="17" applyNumberFormat="1" applyFont="1" applyProtection="1">
      <protection locked="0"/>
    </xf>
    <xf numFmtId="0" fontId="6" fillId="0" borderId="0" xfId="4" applyNumberFormat="1" applyFont="1" applyAlignment="1" applyProtection="1">
      <alignment vertical="center"/>
      <protection locked="0"/>
    </xf>
    <xf numFmtId="0" fontId="33" fillId="0" borderId="0" xfId="4" applyNumberFormat="1" applyFont="1" applyAlignment="1" applyProtection="1">
      <alignment vertical="center"/>
      <protection locked="0"/>
    </xf>
    <xf numFmtId="3" fontId="13" fillId="0" borderId="124" xfId="4" applyNumberFormat="1" applyFont="1" applyBorder="1" applyAlignment="1" applyProtection="1">
      <alignment horizontal="center" vertical="center" wrapText="1"/>
      <protection locked="0"/>
    </xf>
    <xf numFmtId="167" fontId="6" fillId="0" borderId="0" xfId="17" applyNumberFormat="1" applyFont="1" applyAlignment="1" applyProtection="1">
      <alignment horizontal="center"/>
      <protection locked="0"/>
    </xf>
    <xf numFmtId="167" fontId="6" fillId="0" borderId="0" xfId="17" applyNumberFormat="1" applyFont="1" applyAlignment="1" applyProtection="1">
      <alignment horizontal="center" vertical="center"/>
      <protection locked="0"/>
    </xf>
    <xf numFmtId="0" fontId="6" fillId="0" borderId="0" xfId="17" applyNumberFormat="1" applyFont="1" applyAlignment="1" applyProtection="1">
      <alignment horizontal="center"/>
      <protection locked="0"/>
    </xf>
    <xf numFmtId="0" fontId="11" fillId="0" borderId="0" xfId="0" applyNumberFormat="1" applyFont="1" applyAlignment="1" applyProtection="1">
      <alignment horizontal="left"/>
      <protection locked="0"/>
    </xf>
    <xf numFmtId="0" fontId="49" fillId="0" borderId="0" xfId="34" applyFont="1" applyProtection="1">
      <protection locked="0"/>
    </xf>
    <xf numFmtId="0" fontId="8" fillId="0" borderId="0" xfId="34" applyFont="1" applyProtection="1">
      <protection locked="0"/>
    </xf>
    <xf numFmtId="0" fontId="246" fillId="0" borderId="0" xfId="34" applyFont="1" applyAlignment="1" applyProtection="1">
      <alignment vertical="center"/>
      <protection locked="0"/>
    </xf>
    <xf numFmtId="0" fontId="8" fillId="0" borderId="0" xfId="34" applyFont="1" applyAlignment="1" applyProtection="1">
      <alignment vertical="center"/>
      <protection locked="0"/>
    </xf>
    <xf numFmtId="0" fontId="8" fillId="3" borderId="0" xfId="34" applyFont="1" applyFill="1" applyProtection="1">
      <protection locked="0"/>
    </xf>
    <xf numFmtId="0" fontId="53" fillId="0" borderId="0" xfId="34" applyFont="1" applyAlignment="1" applyProtection="1">
      <alignment vertical="center"/>
      <protection locked="0"/>
    </xf>
    <xf numFmtId="0" fontId="44" fillId="0" borderId="0" xfId="34" applyFont="1" applyAlignment="1" applyProtection="1">
      <alignment horizontal="right" vertical="center" wrapText="1"/>
      <protection locked="0"/>
    </xf>
    <xf numFmtId="0" fontId="44" fillId="0" borderId="0" xfId="34" applyFont="1" applyAlignment="1" applyProtection="1">
      <alignment vertical="center" wrapText="1"/>
      <protection locked="0"/>
    </xf>
    <xf numFmtId="0" fontId="33" fillId="0" borderId="0" xfId="34" applyFont="1" applyAlignment="1" applyProtection="1">
      <alignment horizontal="right"/>
      <protection locked="0"/>
    </xf>
    <xf numFmtId="0" fontId="54" fillId="0" borderId="0" xfId="34" applyFont="1" applyAlignment="1" applyProtection="1">
      <alignment horizontal="right"/>
      <protection locked="0"/>
    </xf>
    <xf numFmtId="0" fontId="18" fillId="0" borderId="0" xfId="34" applyFont="1" applyAlignment="1" applyProtection="1">
      <alignment horizontal="right"/>
      <protection locked="0"/>
    </xf>
    <xf numFmtId="0" fontId="44" fillId="0" borderId="0" xfId="34" applyFont="1" applyAlignment="1" applyProtection="1">
      <alignment vertical="center"/>
      <protection locked="0"/>
    </xf>
    <xf numFmtId="0" fontId="90" fillId="0" borderId="0" xfId="11" applyNumberFormat="1" applyFont="1" applyAlignment="1" applyProtection="1">
      <alignment vertical="center"/>
      <protection locked="0"/>
    </xf>
    <xf numFmtId="0" fontId="10" fillId="0" borderId="122" xfId="34" applyFont="1" applyBorder="1" applyAlignment="1" applyProtection="1">
      <alignment vertical="top" wrapText="1"/>
      <protection locked="0"/>
    </xf>
    <xf numFmtId="0" fontId="10" fillId="0" borderId="123" xfId="34" applyFont="1" applyBorder="1" applyAlignment="1" applyProtection="1">
      <alignment vertical="top" wrapText="1"/>
      <protection locked="0"/>
    </xf>
    <xf numFmtId="0" fontId="247" fillId="0" borderId="0" xfId="34" applyFont="1" applyProtection="1">
      <protection locked="0"/>
    </xf>
    <xf numFmtId="0" fontId="55" fillId="0" borderId="0" xfId="25" applyFont="1" applyProtection="1">
      <protection locked="0"/>
    </xf>
    <xf numFmtId="0" fontId="11" fillId="0" borderId="0" xfId="25" applyFont="1" applyProtection="1">
      <protection locked="0"/>
    </xf>
    <xf numFmtId="0" fontId="0" fillId="0" borderId="0" xfId="25" applyFont="1" applyProtection="1">
      <protection locked="0"/>
    </xf>
    <xf numFmtId="0" fontId="186" fillId="0" borderId="0" xfId="24" applyFont="1" applyProtection="1">
      <protection locked="0"/>
    </xf>
    <xf numFmtId="0" fontId="8" fillId="0" borderId="0" xfId="37" applyFont="1" applyProtection="1">
      <protection locked="0"/>
    </xf>
    <xf numFmtId="0" fontId="68" fillId="0" borderId="0" xfId="37" applyFont="1" applyAlignment="1" applyProtection="1">
      <alignment horizontal="left"/>
      <protection locked="0"/>
    </xf>
    <xf numFmtId="0" fontId="69" fillId="0" borderId="0" xfId="37" applyFont="1" applyProtection="1">
      <protection locked="0"/>
    </xf>
    <xf numFmtId="0" fontId="10" fillId="0" borderId="0" xfId="37" applyFont="1" applyAlignment="1" applyProtection="1">
      <alignment horizontal="right" vertical="center"/>
      <protection locked="0"/>
    </xf>
    <xf numFmtId="0" fontId="181" fillId="0" borderId="0" xfId="24" applyFont="1" applyAlignment="1" applyProtection="1">
      <alignment vertical="center"/>
      <protection locked="0"/>
    </xf>
    <xf numFmtId="0" fontId="6" fillId="0" borderId="0" xfId="37" applyFont="1" applyProtection="1">
      <protection locked="0"/>
    </xf>
    <xf numFmtId="0" fontId="10" fillId="0" borderId="0" xfId="37" applyFont="1" applyAlignment="1" applyProtection="1">
      <alignment vertical="center" wrapText="1"/>
      <protection locked="0"/>
    </xf>
    <xf numFmtId="0" fontId="31" fillId="0" borderId="0" xfId="37" applyFont="1" applyAlignment="1" applyProtection="1">
      <alignment horizontal="right"/>
      <protection locked="0"/>
    </xf>
    <xf numFmtId="0" fontId="33" fillId="0" borderId="0" xfId="37" applyFont="1" applyAlignment="1" applyProtection="1">
      <alignment horizontal="right"/>
      <protection locked="0"/>
    </xf>
    <xf numFmtId="0" fontId="10" fillId="0" borderId="0" xfId="37" applyFont="1" applyAlignment="1" applyProtection="1">
      <alignment vertical="center"/>
      <protection locked="0"/>
    </xf>
    <xf numFmtId="0" fontId="18" fillId="0" borderId="0" xfId="37" applyFont="1" applyProtection="1">
      <protection locked="0"/>
    </xf>
    <xf numFmtId="0" fontId="43" fillId="0" borderId="0" xfId="37" applyFont="1" applyAlignment="1" applyProtection="1">
      <alignment horizontal="right"/>
      <protection locked="0"/>
    </xf>
    <xf numFmtId="0" fontId="12" fillId="0" borderId="0" xfId="37" applyFont="1" applyAlignment="1" applyProtection="1">
      <alignment horizontal="right"/>
      <protection locked="0"/>
    </xf>
    <xf numFmtId="0" fontId="188" fillId="0" borderId="0" xfId="24" applyFont="1" applyProtection="1">
      <protection locked="0"/>
    </xf>
    <xf numFmtId="0" fontId="8" fillId="0" borderId="11" xfId="37" applyFont="1" applyBorder="1" applyProtection="1">
      <protection locked="0"/>
    </xf>
    <xf numFmtId="0" fontId="8" fillId="0" borderId="9" xfId="37" applyFont="1" applyBorder="1" applyProtection="1">
      <protection locked="0"/>
    </xf>
    <xf numFmtId="0" fontId="8" fillId="0" borderId="8" xfId="37" applyFont="1" applyBorder="1" applyProtection="1">
      <protection locked="0"/>
    </xf>
    <xf numFmtId="0" fontId="8" fillId="0" borderId="7" xfId="37" applyFont="1" applyBorder="1" applyProtection="1">
      <protection locked="0"/>
    </xf>
    <xf numFmtId="0" fontId="8" fillId="0" borderId="14" xfId="37" applyFont="1" applyBorder="1" applyProtection="1">
      <protection locked="0"/>
    </xf>
    <xf numFmtId="0" fontId="187" fillId="0" borderId="8" xfId="24" applyFont="1" applyBorder="1" applyProtection="1">
      <protection locked="0"/>
    </xf>
    <xf numFmtId="0" fontId="8" fillId="0" borderId="13" xfId="37" applyFont="1" applyBorder="1" applyProtection="1">
      <protection locked="0"/>
    </xf>
    <xf numFmtId="164" fontId="10" fillId="0" borderId="8" xfId="37" applyNumberFormat="1" applyFont="1" applyBorder="1" applyAlignment="1" applyProtection="1">
      <alignment horizontal="right" vertical="center" wrapText="1"/>
      <protection locked="0"/>
    </xf>
    <xf numFmtId="0" fontId="8" fillId="0" borderId="39" xfId="37" applyFont="1" applyBorder="1" applyProtection="1">
      <protection locked="0"/>
    </xf>
    <xf numFmtId="0" fontId="8" fillId="0" borderId="10" xfId="37" applyFont="1" applyBorder="1" applyProtection="1">
      <protection locked="0"/>
    </xf>
    <xf numFmtId="164" fontId="8" fillId="0" borderId="0" xfId="37" applyNumberFormat="1" applyFont="1" applyProtection="1">
      <protection locked="0"/>
    </xf>
    <xf numFmtId="164" fontId="8" fillId="0" borderId="10" xfId="37" applyNumberFormat="1" applyFont="1" applyBorder="1" applyProtection="1">
      <protection locked="0"/>
    </xf>
    <xf numFmtId="167" fontId="6" fillId="0" borderId="124" xfId="21" applyNumberFormat="1" applyFont="1" applyBorder="1" applyAlignment="1" applyProtection="1">
      <alignment horizontal="center" vertical="center" wrapText="1"/>
      <protection locked="0"/>
    </xf>
    <xf numFmtId="167" fontId="6" fillId="0" borderId="132" xfId="38" applyNumberFormat="1" applyFont="1" applyBorder="1" applyAlignment="1" applyProtection="1">
      <alignment horizontal="center" vertical="center" wrapText="1"/>
      <protection locked="0"/>
    </xf>
    <xf numFmtId="167" fontId="6" fillId="0" borderId="132" xfId="21" applyNumberFormat="1" applyFont="1" applyBorder="1" applyAlignment="1" applyProtection="1">
      <alignment horizontal="center" vertical="center" wrapText="1"/>
      <protection locked="0"/>
    </xf>
    <xf numFmtId="0" fontId="31" fillId="0" borderId="0" xfId="0" applyNumberFormat="1" applyFont="1" applyProtection="1">
      <protection locked="0"/>
    </xf>
    <xf numFmtId="164" fontId="8" fillId="0" borderId="8" xfId="37" applyNumberFormat="1" applyFont="1" applyBorder="1" applyProtection="1">
      <protection locked="0"/>
    </xf>
    <xf numFmtId="164" fontId="8" fillId="0" borderId="135" xfId="37" applyNumberFormat="1" applyFont="1" applyBorder="1" applyProtection="1">
      <protection locked="0"/>
    </xf>
    <xf numFmtId="164" fontId="8" fillId="0" borderId="7" xfId="37" applyNumberFormat="1" applyFont="1" applyBorder="1" applyProtection="1">
      <protection locked="0"/>
    </xf>
    <xf numFmtId="3" fontId="10" fillId="0" borderId="132" xfId="0" applyNumberFormat="1" applyFont="1" applyBorder="1" applyAlignment="1" applyProtection="1">
      <alignment horizontal="left" vertical="center" wrapText="1"/>
      <protection locked="0"/>
    </xf>
    <xf numFmtId="0" fontId="10" fillId="0" borderId="0" xfId="0" applyNumberFormat="1" applyFont="1" applyAlignment="1" applyProtection="1">
      <alignment horizontal="right" vertical="top"/>
      <protection locked="0"/>
    </xf>
    <xf numFmtId="0" fontId="10" fillId="0" borderId="0" xfId="0" applyNumberFormat="1" applyFont="1" applyAlignment="1" applyProtection="1">
      <alignment horizontal="right" vertical="top" wrapText="1"/>
      <protection locked="0"/>
    </xf>
    <xf numFmtId="0" fontId="16" fillId="0" borderId="0" xfId="0" applyNumberFormat="1" applyFont="1" applyAlignment="1" applyProtection="1">
      <alignment horizontal="right" vertical="top"/>
      <protection locked="0"/>
    </xf>
    <xf numFmtId="0" fontId="10" fillId="0" borderId="0" xfId="0" applyNumberFormat="1" applyFont="1" applyAlignment="1" applyProtection="1">
      <alignment vertical="top" wrapText="1"/>
      <protection locked="0"/>
    </xf>
    <xf numFmtId="164" fontId="9" fillId="0" borderId="12" xfId="0" applyFont="1" applyBorder="1" applyProtection="1">
      <protection locked="0"/>
    </xf>
    <xf numFmtId="164" fontId="9" fillId="0" borderId="0" xfId="0" applyFont="1" applyProtection="1">
      <protection locked="0"/>
    </xf>
    <xf numFmtId="164" fontId="10" fillId="0" borderId="14" xfId="0" applyFont="1" applyBorder="1" applyAlignment="1" applyProtection="1">
      <alignment horizontal="right" vertical="top"/>
      <protection locked="0"/>
    </xf>
    <xf numFmtId="0" fontId="8" fillId="0" borderId="0" xfId="37" applyFont="1" applyAlignment="1" applyProtection="1">
      <alignment horizontal="right"/>
      <protection locked="0"/>
    </xf>
    <xf numFmtId="164" fontId="16" fillId="0" borderId="2" xfId="0" applyFont="1" applyBorder="1" applyAlignment="1" applyProtection="1">
      <alignment horizontal="right" vertical="center"/>
      <protection locked="0"/>
    </xf>
    <xf numFmtId="0" fontId="13" fillId="0" borderId="124" xfId="37" applyFont="1" applyBorder="1" applyAlignment="1" applyProtection="1">
      <alignment horizontal="center" vertical="center"/>
      <protection locked="0"/>
    </xf>
    <xf numFmtId="0" fontId="8" fillId="0" borderId="8" xfId="0" applyNumberFormat="1" applyFont="1" applyBorder="1" applyProtection="1">
      <protection locked="0"/>
    </xf>
    <xf numFmtId="164" fontId="8" fillId="0" borderId="8" xfId="0" applyFont="1" applyBorder="1" applyProtection="1">
      <protection locked="0"/>
    </xf>
    <xf numFmtId="164" fontId="8" fillId="0" borderId="7" xfId="0" applyFont="1" applyBorder="1" applyProtection="1">
      <protection locked="0"/>
    </xf>
    <xf numFmtId="0" fontId="8" fillId="0" borderId="139" xfId="0" applyNumberFormat="1" applyFont="1" applyBorder="1" applyAlignment="1" applyProtection="1">
      <alignment horizontal="center" vertical="center"/>
      <protection locked="0"/>
    </xf>
    <xf numFmtId="0" fontId="16" fillId="0" borderId="14" xfId="0" applyNumberFormat="1" applyFont="1" applyBorder="1" applyAlignment="1" applyProtection="1">
      <alignment vertical="top" wrapText="1"/>
      <protection locked="0"/>
    </xf>
    <xf numFmtId="0" fontId="8" fillId="0" borderId="14" xfId="0" applyNumberFormat="1" applyFont="1" applyBorder="1" applyProtection="1">
      <protection locked="0"/>
    </xf>
    <xf numFmtId="164" fontId="8" fillId="0" borderId="14" xfId="0" applyFont="1" applyBorder="1" applyProtection="1">
      <protection locked="0"/>
    </xf>
    <xf numFmtId="164" fontId="29" fillId="0" borderId="14" xfId="4" applyFont="1" applyBorder="1" applyAlignment="1" applyProtection="1">
      <alignment horizontal="center" vertical="center" wrapText="1"/>
      <protection locked="0"/>
    </xf>
    <xf numFmtId="3" fontId="29" fillId="0" borderId="14" xfId="4" applyNumberFormat="1" applyFont="1" applyBorder="1" applyAlignment="1" applyProtection="1">
      <alignment horizontal="center" vertical="center" wrapText="1"/>
      <protection locked="0"/>
    </xf>
    <xf numFmtId="164" fontId="29" fillId="0" borderId="8" xfId="4" applyFont="1" applyBorder="1" applyAlignment="1" applyProtection="1">
      <alignment horizontal="center" vertical="center" wrapText="1"/>
      <protection locked="0"/>
    </xf>
    <xf numFmtId="3" fontId="29" fillId="0" borderId="8" xfId="4" applyNumberFormat="1" applyFont="1" applyBorder="1" applyAlignment="1" applyProtection="1">
      <alignment horizontal="center" vertical="center" wrapText="1"/>
      <protection locked="0"/>
    </xf>
    <xf numFmtId="0" fontId="8" fillId="0" borderId="12" xfId="0" applyNumberFormat="1" applyFont="1" applyBorder="1" applyProtection="1">
      <protection locked="0"/>
    </xf>
    <xf numFmtId="0" fontId="78" fillId="0" borderId="124" xfId="0" applyNumberFormat="1" applyFont="1" applyBorder="1" applyAlignment="1" applyProtection="1">
      <alignment horizontal="left" vertical="center" wrapText="1"/>
      <protection locked="0"/>
    </xf>
    <xf numFmtId="0" fontId="16" fillId="0" borderId="124" xfId="0" applyNumberFormat="1" applyFont="1" applyBorder="1" applyAlignment="1" applyProtection="1">
      <alignment vertical="center" wrapText="1"/>
      <protection locked="0"/>
    </xf>
    <xf numFmtId="0" fontId="189" fillId="0" borderId="124" xfId="0" applyNumberFormat="1" applyFont="1" applyBorder="1" applyAlignment="1" applyProtection="1">
      <alignment horizontal="left" vertical="center" wrapText="1"/>
      <protection locked="0"/>
    </xf>
    <xf numFmtId="164" fontId="70" fillId="0" borderId="12" xfId="0" applyFont="1" applyBorder="1" applyAlignment="1" applyProtection="1">
      <alignment horizontal="center" vertical="top" wrapText="1"/>
      <protection locked="0"/>
    </xf>
    <xf numFmtId="164" fontId="70" fillId="0" borderId="0" xfId="0" applyFont="1" applyAlignment="1" applyProtection="1">
      <alignment horizontal="center" vertical="top" wrapText="1"/>
      <protection locked="0"/>
    </xf>
    <xf numFmtId="164" fontId="16" fillId="0" borderId="0" xfId="0" applyFont="1" applyAlignment="1" applyProtection="1">
      <alignment horizontal="center" wrapText="1"/>
      <protection locked="0"/>
    </xf>
    <xf numFmtId="164" fontId="48" fillId="0" borderId="0" xfId="0" applyFont="1" applyAlignment="1" applyProtection="1">
      <alignment horizontal="right" vertical="center"/>
      <protection locked="0"/>
    </xf>
    <xf numFmtId="0" fontId="8" fillId="0" borderId="11" xfId="0" applyNumberFormat="1" applyFont="1" applyBorder="1" applyProtection="1">
      <protection locked="0"/>
    </xf>
    <xf numFmtId="0" fontId="70" fillId="0" borderId="12" xfId="0" applyNumberFormat="1" applyFont="1" applyBorder="1" applyAlignment="1" applyProtection="1">
      <alignment horizontal="center" vertical="top" wrapText="1"/>
      <protection locked="0"/>
    </xf>
    <xf numFmtId="0" fontId="70" fillId="0" borderId="0" xfId="0" applyNumberFormat="1" applyFont="1" applyAlignment="1" applyProtection="1">
      <alignment horizontal="center" vertical="top" wrapText="1"/>
      <protection locked="0"/>
    </xf>
    <xf numFmtId="0" fontId="16" fillId="0" borderId="0" xfId="0" applyNumberFormat="1" applyFont="1" applyAlignment="1" applyProtection="1">
      <alignment horizontal="center" wrapText="1"/>
      <protection locked="0"/>
    </xf>
    <xf numFmtId="0" fontId="48" fillId="0" borderId="0" xfId="0" applyNumberFormat="1" applyFont="1" applyAlignment="1" applyProtection="1">
      <alignment horizontal="right" vertical="center"/>
      <protection locked="0"/>
    </xf>
    <xf numFmtId="0" fontId="8" fillId="0" borderId="12" xfId="37" applyFont="1" applyBorder="1" applyProtection="1">
      <protection locked="0"/>
    </xf>
    <xf numFmtId="164" fontId="46" fillId="0" borderId="0" xfId="0" applyFont="1" applyAlignment="1" applyProtection="1">
      <alignment horizontal="left" vertical="center"/>
      <protection locked="0"/>
    </xf>
    <xf numFmtId="164" fontId="46" fillId="0" borderId="0" xfId="0" applyFont="1" applyAlignment="1" applyProtection="1">
      <alignment horizontal="right" vertical="center"/>
      <protection locked="0"/>
    </xf>
    <xf numFmtId="164" fontId="31" fillId="0" borderId="0" xfId="0" applyFont="1" applyAlignment="1" applyProtection="1">
      <alignment horizontal="right"/>
      <protection locked="0"/>
    </xf>
    <xf numFmtId="164" fontId="18" fillId="0" borderId="0" xfId="0" applyFont="1" applyAlignment="1" applyProtection="1">
      <alignment horizontal="right"/>
      <protection locked="0"/>
    </xf>
    <xf numFmtId="164" fontId="251" fillId="0" borderId="0" xfId="0" applyFont="1" applyAlignment="1" applyProtection="1">
      <alignment horizontal="left"/>
      <protection locked="0"/>
    </xf>
    <xf numFmtId="0" fontId="0" fillId="0" borderId="15" xfId="0" applyNumberFormat="1" applyBorder="1" applyProtection="1">
      <protection locked="0"/>
    </xf>
    <xf numFmtId="0" fontId="0" fillId="0" borderId="14" xfId="0" applyNumberFormat="1" applyBorder="1" applyProtection="1">
      <protection locked="0"/>
    </xf>
    <xf numFmtId="0" fontId="0" fillId="0" borderId="13" xfId="0" applyNumberFormat="1" applyBorder="1" applyProtection="1">
      <protection locked="0"/>
    </xf>
    <xf numFmtId="0" fontId="31" fillId="0" borderId="0" xfId="0" applyNumberFormat="1" applyFont="1" applyAlignment="1" applyProtection="1">
      <alignment horizontal="right"/>
      <protection locked="0"/>
    </xf>
    <xf numFmtId="0" fontId="18" fillId="0" borderId="0" xfId="0" applyNumberFormat="1" applyFont="1" applyAlignment="1" applyProtection="1">
      <alignment horizontal="right"/>
      <protection locked="0"/>
    </xf>
    <xf numFmtId="0" fontId="195" fillId="0" borderId="0" xfId="0" applyNumberFormat="1" applyFont="1" applyAlignment="1" applyProtection="1">
      <alignment horizontal="center" vertical="top"/>
      <protection locked="0"/>
    </xf>
    <xf numFmtId="0" fontId="0" fillId="0" borderId="11" xfId="0" applyNumberFormat="1" applyBorder="1" applyProtection="1">
      <protection locked="0"/>
    </xf>
    <xf numFmtId="1" fontId="6" fillId="0" borderId="192" xfId="0" applyNumberFormat="1" applyFont="1" applyBorder="1" applyAlignment="1" applyProtection="1">
      <alignment vertical="center"/>
      <protection locked="0"/>
    </xf>
    <xf numFmtId="1" fontId="6" fillId="0" borderId="197" xfId="0" applyNumberFormat="1" applyFont="1" applyBorder="1" applyAlignment="1" applyProtection="1">
      <alignment horizontal="center" vertical="center"/>
      <protection locked="0"/>
    </xf>
    <xf numFmtId="1" fontId="6" fillId="0" borderId="193" xfId="0" applyNumberFormat="1" applyFont="1" applyBorder="1" applyAlignment="1" applyProtection="1">
      <alignment horizontal="center" vertical="center"/>
      <protection locked="0"/>
    </xf>
    <xf numFmtId="1" fontId="6" fillId="0" borderId="184" xfId="0" applyNumberFormat="1" applyFont="1" applyBorder="1" applyAlignment="1" applyProtection="1">
      <alignment horizontal="center" vertical="center"/>
      <protection locked="0"/>
    </xf>
    <xf numFmtId="1" fontId="6" fillId="0" borderId="186" xfId="0" applyNumberFormat="1" applyFont="1" applyBorder="1" applyAlignment="1" applyProtection="1">
      <alignment horizontal="center" vertical="center"/>
      <protection locked="0"/>
    </xf>
    <xf numFmtId="1" fontId="6" fillId="0" borderId="185" xfId="0" applyNumberFormat="1" applyFont="1" applyBorder="1" applyAlignment="1" applyProtection="1">
      <alignment horizontal="center" vertical="center"/>
      <protection locked="0"/>
    </xf>
    <xf numFmtId="1" fontId="6" fillId="0" borderId="194" xfId="0" applyNumberFormat="1" applyFont="1" applyBorder="1" applyAlignment="1" applyProtection="1">
      <alignment vertical="center"/>
      <protection locked="0"/>
    </xf>
    <xf numFmtId="1" fontId="6" fillId="0" borderId="198" xfId="0" applyNumberFormat="1" applyFont="1" applyBorder="1" applyAlignment="1" applyProtection="1">
      <alignment horizontal="center" vertical="center"/>
      <protection locked="0"/>
    </xf>
    <xf numFmtId="1" fontId="6" fillId="0" borderId="195" xfId="0" applyNumberFormat="1" applyFont="1" applyBorder="1" applyAlignment="1" applyProtection="1">
      <alignment horizontal="center" vertical="center"/>
      <protection locked="0"/>
    </xf>
    <xf numFmtId="1" fontId="6" fillId="0" borderId="200" xfId="0" applyNumberFormat="1" applyFont="1" applyBorder="1" applyAlignment="1" applyProtection="1">
      <alignment horizontal="center" vertical="center"/>
      <protection locked="0"/>
    </xf>
    <xf numFmtId="1" fontId="6" fillId="0" borderId="201" xfId="0" applyNumberFormat="1" applyFont="1" applyBorder="1" applyAlignment="1" applyProtection="1">
      <alignment horizontal="center" vertical="center"/>
      <protection locked="0"/>
    </xf>
    <xf numFmtId="1" fontId="6" fillId="0" borderId="199" xfId="0" applyNumberFormat="1" applyFont="1" applyBorder="1" applyAlignment="1" applyProtection="1">
      <alignment horizontal="center" vertical="center"/>
      <protection locked="0"/>
    </xf>
    <xf numFmtId="1" fontId="6" fillId="0" borderId="187" xfId="0" applyNumberFormat="1" applyFont="1" applyBorder="1" applyAlignment="1" applyProtection="1">
      <alignment horizontal="center" vertical="center"/>
      <protection locked="0"/>
    </xf>
    <xf numFmtId="1" fontId="6" fillId="0" borderId="189" xfId="0" applyNumberFormat="1" applyFont="1" applyBorder="1" applyAlignment="1" applyProtection="1">
      <alignment horizontal="center" vertical="center"/>
      <protection locked="0"/>
    </xf>
    <xf numFmtId="1" fontId="6" fillId="0" borderId="188" xfId="0" applyNumberFormat="1" applyFont="1" applyBorder="1" applyAlignment="1" applyProtection="1">
      <alignment horizontal="center" vertical="center"/>
      <protection locked="0"/>
    </xf>
    <xf numFmtId="0" fontId="12" fillId="0" borderId="12" xfId="0" applyNumberFormat="1" applyFont="1" applyBorder="1" applyAlignment="1" applyProtection="1">
      <alignment horizontal="left" vertical="top" wrapText="1"/>
      <protection locked="0"/>
    </xf>
    <xf numFmtId="0" fontId="12" fillId="0" borderId="0" xfId="0" applyNumberFormat="1" applyFont="1" applyAlignment="1" applyProtection="1">
      <alignment horizontal="left" vertical="top" wrapText="1"/>
      <protection locked="0"/>
    </xf>
    <xf numFmtId="0" fontId="12" fillId="0" borderId="11" xfId="0" applyNumberFormat="1" applyFont="1" applyBorder="1" applyAlignment="1" applyProtection="1">
      <alignment horizontal="left" vertical="top" wrapText="1"/>
      <protection locked="0"/>
    </xf>
    <xf numFmtId="0" fontId="49" fillId="0" borderId="12" xfId="0" applyNumberFormat="1" applyFont="1" applyBorder="1" applyProtection="1">
      <protection locked="0"/>
    </xf>
    <xf numFmtId="0" fontId="49" fillId="0" borderId="0" xfId="0" applyNumberFormat="1" applyFont="1" applyProtection="1">
      <protection locked="0"/>
    </xf>
    <xf numFmtId="0" fontId="49" fillId="0" borderId="11" xfId="0" applyNumberFormat="1" applyFont="1" applyBorder="1" applyProtection="1">
      <protection locked="0"/>
    </xf>
    <xf numFmtId="0" fontId="15" fillId="0" borderId="12" xfId="0" applyNumberFormat="1" applyFont="1" applyBorder="1" applyAlignment="1" applyProtection="1">
      <alignment vertical="center" wrapText="1"/>
      <protection locked="0"/>
    </xf>
    <xf numFmtId="0" fontId="15" fillId="0" borderId="0" xfId="0" applyNumberFormat="1" applyFont="1" applyAlignment="1" applyProtection="1">
      <alignment vertical="center" wrapText="1"/>
      <protection locked="0"/>
    </xf>
    <xf numFmtId="164" fontId="8" fillId="0" borderId="0" xfId="10" applyFont="1" applyProtection="1">
      <protection locked="0"/>
    </xf>
    <xf numFmtId="0" fontId="5" fillId="2" borderId="0" xfId="10" applyNumberFormat="1" applyFont="1" applyFill="1" applyProtection="1">
      <protection locked="0"/>
    </xf>
    <xf numFmtId="0" fontId="210" fillId="0" borderId="0" xfId="10" applyNumberFormat="1" applyFont="1" applyAlignment="1" applyProtection="1">
      <alignment vertical="center"/>
      <protection locked="0"/>
    </xf>
    <xf numFmtId="0" fontId="162" fillId="0" borderId="0" xfId="10" applyNumberFormat="1" applyFont="1" applyAlignment="1" applyProtection="1">
      <alignment vertical="center"/>
      <protection locked="0"/>
    </xf>
    <xf numFmtId="0" fontId="163" fillId="0" borderId="0" xfId="10" applyNumberFormat="1" applyFont="1" applyAlignment="1" applyProtection="1">
      <alignment horizontal="right" vertical="center" wrapText="1"/>
      <protection locked="0"/>
    </xf>
    <xf numFmtId="0" fontId="165" fillId="0" borderId="0" xfId="10" applyNumberFormat="1" applyFont="1" applyAlignment="1" applyProtection="1">
      <alignment horizontal="right" vertical="center" wrapText="1"/>
      <protection locked="0"/>
    </xf>
    <xf numFmtId="0" fontId="90" fillId="0" borderId="0" xfId="10" applyNumberFormat="1" applyFont="1" applyProtection="1">
      <protection locked="0"/>
    </xf>
    <xf numFmtId="0" fontId="90" fillId="0" borderId="0" xfId="10" applyNumberFormat="1" applyFont="1" applyAlignment="1" applyProtection="1">
      <alignment vertical="center"/>
      <protection locked="0"/>
    </xf>
    <xf numFmtId="0" fontId="5" fillId="0" borderId="0" xfId="10" applyNumberFormat="1" applyFont="1" applyProtection="1">
      <protection locked="0"/>
    </xf>
    <xf numFmtId="0" fontId="167" fillId="0" borderId="72" xfId="10" applyNumberFormat="1" applyFont="1" applyBorder="1" applyAlignment="1" applyProtection="1">
      <alignment vertical="top" wrapText="1"/>
      <protection locked="0"/>
    </xf>
    <xf numFmtId="0" fontId="169" fillId="0" borderId="0" xfId="10" applyNumberFormat="1" applyFont="1" applyAlignment="1" applyProtection="1">
      <alignment vertical="center"/>
      <protection locked="0"/>
    </xf>
    <xf numFmtId="0" fontId="170" fillId="0" borderId="0" xfId="10" applyNumberFormat="1" applyFont="1" applyAlignment="1" applyProtection="1">
      <alignment horizontal="right" vertical="center"/>
      <protection locked="0"/>
    </xf>
    <xf numFmtId="0" fontId="161" fillId="0" borderId="0" xfId="10" applyNumberFormat="1" applyFont="1" applyAlignment="1" applyProtection="1">
      <alignment horizontal="right" vertical="center"/>
      <protection locked="0"/>
    </xf>
    <xf numFmtId="0" fontId="166" fillId="0" borderId="124" xfId="10" applyNumberFormat="1" applyFont="1" applyBorder="1" applyAlignment="1" applyProtection="1">
      <alignment vertical="center" wrapText="1"/>
      <protection locked="0"/>
    </xf>
    <xf numFmtId="0" fontId="100" fillId="0" borderId="0" xfId="4" applyNumberFormat="1" applyFont="1" applyAlignment="1" applyProtection="1">
      <alignment horizontal="left" vertical="center" wrapText="1"/>
      <protection locked="0"/>
    </xf>
    <xf numFmtId="0" fontId="93" fillId="0" borderId="2" xfId="0" applyNumberFormat="1" applyFont="1" applyBorder="1" applyAlignment="1" applyProtection="1">
      <alignment vertical="center" wrapText="1"/>
      <protection locked="0"/>
    </xf>
    <xf numFmtId="0" fontId="93" fillId="0" borderId="0" xfId="0" applyNumberFormat="1" applyFont="1" applyAlignment="1" applyProtection="1">
      <alignment vertical="center" wrapText="1"/>
      <protection locked="0"/>
    </xf>
    <xf numFmtId="0" fontId="100" fillId="0" borderId="0" xfId="10" applyNumberFormat="1" applyFont="1" applyAlignment="1" applyProtection="1">
      <alignment horizontal="left" vertical="center" wrapText="1"/>
      <protection locked="0"/>
    </xf>
    <xf numFmtId="0" fontId="101" fillId="0" borderId="0" xfId="10" applyNumberFormat="1" applyFont="1" applyAlignment="1" applyProtection="1">
      <alignment vertical="center"/>
      <protection locked="0"/>
    </xf>
    <xf numFmtId="0" fontId="8" fillId="0" borderId="0" xfId="33" applyFont="1" applyProtection="1">
      <protection locked="0"/>
    </xf>
    <xf numFmtId="0" fontId="213" fillId="0" borderId="0" xfId="33" applyFont="1" applyAlignment="1" applyProtection="1">
      <alignment horizontal="left"/>
      <protection locked="0"/>
    </xf>
    <xf numFmtId="0" fontId="219" fillId="0" borderId="0" xfId="33" applyFont="1" applyProtection="1">
      <protection locked="0"/>
    </xf>
    <xf numFmtId="0" fontId="232" fillId="0" borderId="0" xfId="33" applyFont="1" applyAlignment="1" applyProtection="1">
      <alignment vertical="center" wrapText="1"/>
      <protection locked="0"/>
    </xf>
    <xf numFmtId="0" fontId="233" fillId="0" borderId="0" xfId="33" applyFont="1" applyAlignment="1" applyProtection="1">
      <alignment horizontal="right"/>
      <protection locked="0"/>
    </xf>
    <xf numFmtId="0" fontId="234" fillId="0" borderId="0" xfId="33" applyFont="1" applyAlignment="1" applyProtection="1">
      <alignment horizontal="right"/>
      <protection locked="0"/>
    </xf>
    <xf numFmtId="0" fontId="72" fillId="0" borderId="0" xfId="33" applyFont="1" applyAlignment="1" applyProtection="1">
      <alignment vertical="center"/>
      <protection locked="0"/>
    </xf>
    <xf numFmtId="0" fontId="56" fillId="0" borderId="0" xfId="33" applyFont="1" applyAlignment="1" applyProtection="1">
      <alignment vertical="center"/>
      <protection locked="0"/>
    </xf>
    <xf numFmtId="0" fontId="236" fillId="0" borderId="124" xfId="33" applyFont="1" applyBorder="1" applyAlignment="1" applyProtection="1">
      <alignment horizontal="left" vertical="center"/>
      <protection locked="0"/>
    </xf>
    <xf numFmtId="0" fontId="31" fillId="0" borderId="124" xfId="33" applyFont="1" applyBorder="1" applyAlignment="1" applyProtection="1">
      <alignment horizontal="left" vertical="center"/>
      <protection locked="0"/>
    </xf>
    <xf numFmtId="0" fontId="8" fillId="0" borderId="0" xfId="33" applyFont="1" applyAlignment="1" applyProtection="1">
      <alignment vertical="center"/>
      <protection locked="0"/>
    </xf>
    <xf numFmtId="3" fontId="8" fillId="0" borderId="0" xfId="33" applyNumberFormat="1" applyFont="1" applyAlignment="1" applyProtection="1">
      <alignment horizontal="center" vertical="center" wrapText="1"/>
      <protection locked="0"/>
    </xf>
    <xf numFmtId="0" fontId="219" fillId="0" borderId="124" xfId="33" applyFont="1" applyBorder="1" applyAlignment="1" applyProtection="1">
      <alignment horizontal="left" vertical="center" wrapText="1" indent="1"/>
      <protection locked="0"/>
    </xf>
    <xf numFmtId="0" fontId="219" fillId="0" borderId="124" xfId="33" applyFont="1" applyBorder="1" applyAlignment="1" applyProtection="1">
      <alignment horizontal="center" vertical="center" wrapText="1"/>
      <protection locked="0"/>
    </xf>
    <xf numFmtId="0" fontId="72" fillId="0" borderId="124" xfId="33" applyFont="1" applyBorder="1" applyAlignment="1" applyProtection="1">
      <alignment vertical="center" wrapText="1"/>
      <protection locked="0"/>
    </xf>
    <xf numFmtId="0" fontId="72" fillId="0" borderId="125" xfId="33" applyFont="1" applyBorder="1" applyAlignment="1" applyProtection="1">
      <alignment horizontal="left" vertical="center" wrapText="1"/>
      <protection locked="0"/>
    </xf>
    <xf numFmtId="0" fontId="72" fillId="0" borderId="66" xfId="33" applyFont="1" applyBorder="1" applyAlignment="1" applyProtection="1">
      <alignment horizontal="left" vertical="center" wrapText="1"/>
      <protection locked="0"/>
    </xf>
    <xf numFmtId="0" fontId="72" fillId="0" borderId="75" xfId="33" applyFont="1" applyBorder="1" applyAlignment="1" applyProtection="1">
      <alignment horizontal="left" vertical="center" wrapText="1"/>
      <protection locked="0"/>
    </xf>
    <xf numFmtId="0" fontId="72" fillId="0" borderId="124" xfId="33" applyFont="1" applyBorder="1" applyAlignment="1" applyProtection="1">
      <alignment horizontal="left" vertical="center" wrapText="1"/>
      <protection locked="0"/>
    </xf>
    <xf numFmtId="0" fontId="236" fillId="0" borderId="124" xfId="33" applyFont="1" applyBorder="1" applyAlignment="1" applyProtection="1">
      <alignment horizontal="left" vertical="center" wrapText="1" indent="1"/>
      <protection locked="0"/>
    </xf>
    <xf numFmtId="0" fontId="60" fillId="0" borderId="0" xfId="33" applyFont="1" applyProtection="1">
      <protection locked="0"/>
    </xf>
    <xf numFmtId="0" fontId="236" fillId="0" borderId="0" xfId="33" applyFont="1" applyProtection="1">
      <protection locked="0"/>
    </xf>
    <xf numFmtId="3" fontId="8" fillId="0" borderId="0" xfId="33" applyNumberFormat="1" applyFont="1" applyProtection="1">
      <protection locked="0"/>
    </xf>
    <xf numFmtId="0" fontId="1" fillId="0" borderId="0" xfId="33" applyFont="1" applyProtection="1">
      <protection locked="0"/>
    </xf>
    <xf numFmtId="0" fontId="187" fillId="0" borderId="0" xfId="33" applyFont="1" applyAlignment="1" applyProtection="1">
      <alignment horizontal="left"/>
      <protection locked="0"/>
    </xf>
    <xf numFmtId="0" fontId="238" fillId="0" borderId="0" xfId="33" applyFont="1" applyAlignment="1" applyProtection="1">
      <alignment horizontal="center" vertical="center"/>
      <protection locked="0"/>
    </xf>
    <xf numFmtId="0" fontId="90" fillId="0" borderId="0" xfId="33" applyFont="1" applyProtection="1">
      <protection locked="0"/>
    </xf>
    <xf numFmtId="0" fontId="90" fillId="0" borderId="0" xfId="33" applyFont="1" applyAlignment="1" applyProtection="1">
      <alignment vertical="center"/>
      <protection locked="0"/>
    </xf>
    <xf numFmtId="0" fontId="120" fillId="0" borderId="0" xfId="33" applyFont="1" applyAlignment="1" applyProtection="1">
      <alignment vertical="center"/>
      <protection locked="0"/>
    </xf>
    <xf numFmtId="0" fontId="239" fillId="0" borderId="0" xfId="33" applyFont="1" applyAlignment="1" applyProtection="1">
      <alignment vertical="center" wrapText="1"/>
      <protection locked="0"/>
    </xf>
    <xf numFmtId="0" fontId="241" fillId="0" borderId="0" xfId="33" applyFont="1" applyProtection="1">
      <protection locked="0"/>
    </xf>
    <xf numFmtId="0" fontId="242" fillId="0" borderId="0" xfId="33" applyFont="1" applyAlignment="1" applyProtection="1">
      <alignment horizontal="right"/>
      <protection locked="0"/>
    </xf>
    <xf numFmtId="0" fontId="240" fillId="0" borderId="0" xfId="33" applyFont="1" applyAlignment="1" applyProtection="1">
      <alignment vertical="center"/>
      <protection locked="0"/>
    </xf>
    <xf numFmtId="0" fontId="243" fillId="0" borderId="0" xfId="33" applyFont="1" applyAlignment="1" applyProtection="1">
      <alignment horizontal="right"/>
      <protection locked="0"/>
    </xf>
    <xf numFmtId="0" fontId="241" fillId="0" borderId="0" xfId="33" applyFont="1" applyAlignment="1" applyProtection="1">
      <alignment vertical="center"/>
      <protection locked="0"/>
    </xf>
    <xf numFmtId="0" fontId="243" fillId="0" borderId="17" xfId="33" applyFont="1" applyBorder="1" applyAlignment="1" applyProtection="1">
      <alignment vertical="top" wrapText="1"/>
      <protection locked="0"/>
    </xf>
    <xf numFmtId="0" fontId="243" fillId="0" borderId="30" xfId="33" applyFont="1" applyBorder="1" applyAlignment="1" applyProtection="1">
      <alignment vertical="top" wrapText="1"/>
      <protection locked="0"/>
    </xf>
    <xf numFmtId="0" fontId="243" fillId="0" borderId="4" xfId="33" applyFont="1" applyBorder="1" applyAlignment="1" applyProtection="1">
      <alignment vertical="top" wrapText="1"/>
      <protection locked="0"/>
    </xf>
    <xf numFmtId="0" fontId="243" fillId="0" borderId="0" xfId="25" applyFont="1" applyAlignment="1" applyProtection="1">
      <alignment vertical="center" wrapText="1"/>
      <protection locked="0"/>
    </xf>
    <xf numFmtId="0" fontId="90" fillId="0" borderId="0" xfId="33" applyFont="1" applyAlignment="1" applyProtection="1">
      <alignment horizontal="center" vertical="center" wrapText="1"/>
      <protection locked="0"/>
    </xf>
    <xf numFmtId="0" fontId="243" fillId="0" borderId="21" xfId="25" applyFont="1" applyBorder="1" applyAlignment="1" applyProtection="1">
      <alignment vertical="center" wrapText="1"/>
      <protection locked="0"/>
    </xf>
    <xf numFmtId="0" fontId="243" fillId="0" borderId="32" xfId="33" applyFont="1" applyBorder="1" applyAlignment="1" applyProtection="1">
      <alignment vertical="top" wrapText="1"/>
      <protection locked="0"/>
    </xf>
    <xf numFmtId="0" fontId="243" fillId="0" borderId="33" xfId="33" applyFont="1" applyBorder="1" applyAlignment="1" applyProtection="1">
      <alignment vertical="top" wrapText="1"/>
      <protection locked="0"/>
    </xf>
    <xf numFmtId="0" fontId="244" fillId="0" borderId="0" xfId="33" applyFont="1" applyProtection="1">
      <protection locked="0"/>
    </xf>
    <xf numFmtId="0" fontId="241" fillId="0" borderId="0" xfId="33" applyFont="1" applyAlignment="1" applyProtection="1">
      <alignment horizontal="left" vertical="center"/>
      <protection locked="0"/>
    </xf>
    <xf numFmtId="0" fontId="90" fillId="0" borderId="0" xfId="33" applyFont="1" applyAlignment="1" applyProtection="1">
      <alignment horizontal="left" vertical="center"/>
      <protection locked="0"/>
    </xf>
    <xf numFmtId="0" fontId="1" fillId="0" borderId="0" xfId="33" applyFont="1" applyAlignment="1" applyProtection="1">
      <alignment vertical="center"/>
      <protection locked="0"/>
    </xf>
    <xf numFmtId="164" fontId="35" fillId="0" borderId="0" xfId="4" applyFont="1" applyProtection="1">
      <protection locked="0"/>
    </xf>
    <xf numFmtId="164" fontId="44" fillId="0" borderId="0" xfId="4" applyFont="1" applyAlignment="1" applyProtection="1">
      <alignment horizontal="right" vertical="center"/>
      <protection locked="0"/>
    </xf>
    <xf numFmtId="164" fontId="45" fillId="0" borderId="0" xfId="4" applyFont="1" applyAlignment="1" applyProtection="1">
      <alignment horizontal="right"/>
      <protection locked="0"/>
    </xf>
    <xf numFmtId="3" fontId="10" fillId="0" borderId="124" xfId="4" applyNumberFormat="1" applyFont="1" applyBorder="1" applyAlignment="1" applyProtection="1">
      <alignment horizontal="right" vertical="center" wrapText="1"/>
      <protection locked="0"/>
    </xf>
    <xf numFmtId="3" fontId="6" fillId="0" borderId="124" xfId="0" applyNumberFormat="1" applyFont="1" applyBorder="1" applyAlignment="1" applyProtection="1">
      <alignment horizontal="center" vertical="center" wrapText="1"/>
      <protection locked="0"/>
    </xf>
    <xf numFmtId="164" fontId="33" fillId="0" borderId="0" xfId="4" applyFont="1" applyAlignment="1" applyProtection="1">
      <alignment horizontal="right"/>
      <protection locked="0"/>
    </xf>
    <xf numFmtId="3" fontId="10" fillId="0" borderId="124" xfId="4" applyNumberFormat="1" applyFont="1" applyBorder="1" applyAlignment="1" applyProtection="1">
      <alignment horizontal="center" vertical="center" wrapText="1"/>
      <protection locked="0"/>
    </xf>
    <xf numFmtId="0" fontId="15" fillId="0" borderId="0" xfId="0" applyNumberFormat="1" applyFont="1" applyAlignment="1" applyProtection="1">
      <alignment horizontal="justify" vertical="center" wrapText="1"/>
      <protection locked="0"/>
    </xf>
    <xf numFmtId="164" fontId="254" fillId="0" borderId="16" xfId="0" applyFont="1" applyBorder="1" applyProtection="1">
      <protection locked="0"/>
    </xf>
    <xf numFmtId="164" fontId="254" fillId="0" borderId="23" xfId="0" applyFont="1" applyBorder="1" applyProtection="1">
      <protection locked="0"/>
    </xf>
    <xf numFmtId="164" fontId="254" fillId="0" borderId="24" xfId="0" applyFont="1" applyBorder="1" applyProtection="1">
      <protection locked="0"/>
    </xf>
    <xf numFmtId="164" fontId="151" fillId="0" borderId="0" xfId="4" applyFont="1" applyProtection="1">
      <protection locked="0"/>
    </xf>
    <xf numFmtId="164" fontId="152" fillId="0" borderId="0" xfId="4" applyFont="1" applyProtection="1">
      <protection locked="0"/>
    </xf>
    <xf numFmtId="164" fontId="256" fillId="0" borderId="28" xfId="0" applyFont="1" applyBorder="1" applyAlignment="1" applyProtection="1">
      <alignment horizontal="center" vertical="center" wrapText="1"/>
      <protection locked="0"/>
    </xf>
    <xf numFmtId="164" fontId="257" fillId="0" borderId="27" xfId="0" applyFont="1" applyBorder="1" applyAlignment="1" applyProtection="1">
      <alignment vertical="center" wrapText="1"/>
      <protection locked="0"/>
    </xf>
    <xf numFmtId="164" fontId="90" fillId="0" borderId="10" xfId="4" applyFont="1" applyBorder="1" applyProtection="1">
      <protection locked="0"/>
    </xf>
    <xf numFmtId="164" fontId="90" fillId="0" borderId="72" xfId="4" applyFont="1" applyBorder="1" applyProtection="1">
      <protection locked="0"/>
    </xf>
    <xf numFmtId="164" fontId="90" fillId="0" borderId="73" xfId="4" applyFont="1" applyBorder="1" applyProtection="1">
      <protection locked="0"/>
    </xf>
    <xf numFmtId="164" fontId="92" fillId="0" borderId="124" xfId="4" applyFont="1" applyBorder="1" applyAlignment="1" applyProtection="1">
      <alignment vertical="center" wrapText="1"/>
      <protection locked="0"/>
    </xf>
    <xf numFmtId="3" fontId="94" fillId="0" borderId="124" xfId="4" applyNumberFormat="1" applyFont="1" applyBorder="1" applyAlignment="1" applyProtection="1">
      <alignment horizontal="center" vertical="center" wrapText="1"/>
      <protection locked="0"/>
    </xf>
    <xf numFmtId="164" fontId="91" fillId="0" borderId="124" xfId="0" applyFont="1" applyBorder="1" applyAlignment="1" applyProtection="1">
      <alignment horizontal="center" vertical="center" textRotation="90" wrapText="1"/>
      <protection locked="0"/>
    </xf>
    <xf numFmtId="164" fontId="92" fillId="0" borderId="124" xfId="0" applyFont="1" applyBorder="1" applyAlignment="1" applyProtection="1">
      <alignment horizontal="center" textRotation="90" wrapText="1"/>
      <protection locked="0"/>
    </xf>
    <xf numFmtId="3" fontId="94" fillId="0" borderId="124" xfId="0" applyNumberFormat="1" applyFont="1" applyBorder="1" applyAlignment="1" applyProtection="1">
      <alignment horizontal="left" vertical="center" wrapText="1"/>
      <protection locked="0"/>
    </xf>
    <xf numFmtId="167" fontId="134" fillId="0" borderId="124" xfId="17" applyNumberFormat="1" applyFont="1" applyBorder="1" applyAlignment="1" applyProtection="1">
      <alignment horizontal="right" vertical="center" wrapText="1"/>
      <protection locked="0"/>
    </xf>
    <xf numFmtId="167" fontId="134" fillId="0" borderId="124" xfId="16" applyNumberFormat="1" applyFont="1" applyBorder="1" applyAlignment="1" applyProtection="1">
      <alignment horizontal="center" vertical="center" wrapText="1"/>
      <protection locked="0"/>
    </xf>
    <xf numFmtId="167" fontId="94" fillId="0" borderId="124" xfId="16" applyNumberFormat="1" applyFont="1" applyBorder="1" applyAlignment="1" applyProtection="1">
      <alignment horizontal="center" vertical="center" wrapText="1"/>
      <protection locked="0"/>
    </xf>
    <xf numFmtId="1" fontId="158" fillId="0" borderId="124" xfId="0" applyNumberFormat="1" applyFont="1" applyBorder="1" applyAlignment="1" applyProtection="1">
      <alignment horizontal="right" vertical="center"/>
      <protection locked="0"/>
    </xf>
    <xf numFmtId="3" fontId="158" fillId="0" borderId="124" xfId="0" applyNumberFormat="1" applyFont="1" applyBorder="1" applyAlignment="1" applyProtection="1">
      <alignment horizontal="right" vertical="center"/>
      <protection locked="0"/>
    </xf>
    <xf numFmtId="166" fontId="158" fillId="0" borderId="124" xfId="0" applyNumberFormat="1" applyFont="1" applyBorder="1" applyAlignment="1" applyProtection="1">
      <alignment horizontal="right" vertical="center"/>
      <protection locked="0"/>
    </xf>
    <xf numFmtId="0" fontId="87" fillId="0" borderId="124" xfId="0" applyNumberFormat="1" applyFont="1" applyBorder="1" applyAlignment="1" applyProtection="1">
      <alignment horizontal="right" vertical="center"/>
      <protection locked="0"/>
    </xf>
    <xf numFmtId="4" fontId="94" fillId="0" borderId="124" xfId="0" applyNumberFormat="1" applyFont="1" applyBorder="1" applyAlignment="1" applyProtection="1">
      <alignment horizontal="center" vertical="center" wrapText="1"/>
      <protection locked="0"/>
    </xf>
    <xf numFmtId="167" fontId="94" fillId="0" borderId="124" xfId="22" applyNumberFormat="1" applyFont="1" applyBorder="1" applyAlignment="1" applyProtection="1">
      <alignment horizontal="center" vertical="center"/>
      <protection locked="0"/>
    </xf>
    <xf numFmtId="1" fontId="134" fillId="0" borderId="124" xfId="22" applyNumberFormat="1" applyFont="1" applyBorder="1" applyAlignment="1" applyProtection="1">
      <alignment horizontal="center" vertical="center" wrapText="1"/>
      <protection locked="0"/>
    </xf>
    <xf numFmtId="167" fontId="134" fillId="0" borderId="124" xfId="22" applyNumberFormat="1" applyFont="1" applyBorder="1" applyAlignment="1" applyProtection="1">
      <alignment horizontal="center" vertical="center" wrapText="1"/>
      <protection locked="0"/>
    </xf>
    <xf numFmtId="3" fontId="124" fillId="0" borderId="124" xfId="10" applyNumberFormat="1" applyFont="1" applyBorder="1" applyAlignment="1" applyProtection="1">
      <alignment vertical="center" wrapText="1"/>
      <protection locked="0"/>
    </xf>
    <xf numFmtId="3" fontId="94" fillId="0" borderId="124" xfId="32" applyNumberFormat="1" applyFont="1" applyBorder="1" applyAlignment="1" applyProtection="1">
      <alignment vertical="center"/>
      <protection locked="0"/>
    </xf>
    <xf numFmtId="3" fontId="94" fillId="0" borderId="124" xfId="4" applyNumberFormat="1" applyFont="1" applyBorder="1" applyAlignment="1" applyProtection="1">
      <alignment vertical="center"/>
      <protection locked="0"/>
    </xf>
    <xf numFmtId="1" fontId="94" fillId="0" borderId="124" xfId="4" applyNumberFormat="1" applyFont="1" applyBorder="1" applyAlignment="1" applyProtection="1">
      <alignment vertical="center"/>
      <protection locked="0"/>
    </xf>
    <xf numFmtId="3" fontId="99" fillId="0" borderId="124" xfId="4" applyNumberFormat="1" applyFont="1" applyBorder="1" applyAlignment="1" applyProtection="1">
      <alignment horizontal="center" vertical="center" wrapText="1"/>
      <protection locked="0"/>
    </xf>
    <xf numFmtId="166" fontId="94" fillId="0" borderId="124" xfId="0" applyNumberFormat="1" applyFont="1" applyBorder="1" applyAlignment="1" applyProtection="1">
      <alignment horizontal="center" vertical="center" wrapText="1"/>
      <protection locked="0"/>
    </xf>
    <xf numFmtId="2" fontId="94" fillId="0" borderId="124" xfId="0" applyNumberFormat="1" applyFont="1" applyBorder="1" applyAlignment="1" applyProtection="1">
      <alignment horizontal="center" vertical="center" wrapText="1"/>
      <protection locked="0"/>
    </xf>
    <xf numFmtId="167" fontId="94" fillId="0" borderId="124" xfId="18" applyNumberFormat="1" applyFont="1" applyBorder="1" applyAlignment="1" applyProtection="1">
      <alignment horizontal="center" vertical="center" wrapText="1"/>
      <protection locked="0"/>
    </xf>
    <xf numFmtId="1" fontId="94" fillId="0" borderId="124" xfId="0" applyNumberFormat="1" applyFont="1" applyBorder="1" applyAlignment="1" applyProtection="1">
      <alignment horizontal="center" vertical="center" wrapText="1"/>
      <protection locked="0"/>
    </xf>
    <xf numFmtId="1" fontId="100" fillId="0" borderId="124" xfId="0" applyNumberFormat="1" applyFont="1" applyBorder="1" applyAlignment="1" applyProtection="1">
      <alignment horizontal="center" vertical="center"/>
      <protection locked="0"/>
    </xf>
    <xf numFmtId="1" fontId="88" fillId="0" borderId="124" xfId="0" applyNumberFormat="1" applyFont="1" applyBorder="1" applyAlignment="1" applyProtection="1">
      <alignment horizontal="center" vertical="center"/>
      <protection locked="0"/>
    </xf>
    <xf numFmtId="0" fontId="0" fillId="0" borderId="3" xfId="0" applyNumberFormat="1" applyBorder="1" applyAlignment="1" applyProtection="1">
      <alignment horizontal="center" vertical="center"/>
      <protection locked="0"/>
    </xf>
    <xf numFmtId="0" fontId="8" fillId="0" borderId="0" xfId="2" applyNumberFormat="1" applyFont="1" applyProtection="1">
      <protection locked="0"/>
    </xf>
    <xf numFmtId="164" fontId="96" fillId="0" borderId="0" xfId="0" applyFont="1" applyProtection="1">
      <protection locked="0"/>
    </xf>
    <xf numFmtId="164" fontId="90" fillId="0" borderId="0" xfId="0" applyFont="1" applyProtection="1">
      <protection locked="0"/>
    </xf>
    <xf numFmtId="3" fontId="92" fillId="0" borderId="124" xfId="0" applyNumberFormat="1" applyFont="1" applyBorder="1" applyAlignment="1" applyProtection="1">
      <alignment horizontal="right" vertical="center" wrapText="1"/>
      <protection locked="0"/>
    </xf>
    <xf numFmtId="164" fontId="97" fillId="0" borderId="0" xfId="0" applyFont="1" applyAlignment="1" applyProtection="1">
      <alignment horizontal="right" vertical="center"/>
      <protection locked="0"/>
    </xf>
    <xf numFmtId="164" fontId="98" fillId="0" borderId="0" xfId="0" applyFont="1" applyAlignment="1" applyProtection="1">
      <alignment horizontal="right"/>
      <protection locked="0"/>
    </xf>
    <xf numFmtId="164" fontId="87" fillId="0" borderId="0" xfId="0" applyFont="1" applyAlignment="1" applyProtection="1">
      <alignment horizontal="right"/>
      <protection locked="0"/>
    </xf>
    <xf numFmtId="164" fontId="90" fillId="0" borderId="119" xfId="0" applyFont="1" applyBorder="1" applyProtection="1">
      <protection locked="0"/>
    </xf>
    <xf numFmtId="164" fontId="90" fillId="0" borderId="126" xfId="0" applyFont="1" applyBorder="1" applyProtection="1">
      <protection locked="0"/>
    </xf>
    <xf numFmtId="164" fontId="90" fillId="0" borderId="120" xfId="0" applyFont="1" applyBorder="1" applyProtection="1">
      <protection locked="0"/>
    </xf>
    <xf numFmtId="164" fontId="90" fillId="0" borderId="2" xfId="0" applyFont="1" applyBorder="1" applyProtection="1">
      <protection locked="0"/>
    </xf>
    <xf numFmtId="164" fontId="90" fillId="0" borderId="10" xfId="0" applyFont="1" applyBorder="1" applyProtection="1">
      <protection locked="0"/>
    </xf>
    <xf numFmtId="164" fontId="90" fillId="0" borderId="71" xfId="0" applyFont="1" applyBorder="1" applyProtection="1">
      <protection locked="0"/>
    </xf>
    <xf numFmtId="164" fontId="90" fillId="0" borderId="72" xfId="0" applyFont="1" applyBorder="1" applyProtection="1">
      <protection locked="0"/>
    </xf>
    <xf numFmtId="164" fontId="90" fillId="0" borderId="73" xfId="0" applyFont="1" applyBorder="1" applyProtection="1">
      <protection locked="0"/>
    </xf>
    <xf numFmtId="164" fontId="92" fillId="0" borderId="124" xfId="0" applyFont="1" applyBorder="1" applyAlignment="1" applyProtection="1">
      <alignment vertical="center" wrapText="1"/>
      <protection locked="0"/>
    </xf>
    <xf numFmtId="164" fontId="89" fillId="0" borderId="124" xfId="0" applyFont="1" applyBorder="1" applyAlignment="1" applyProtection="1">
      <alignment horizontal="center" textRotation="90" wrapText="1"/>
      <protection locked="0"/>
    </xf>
    <xf numFmtId="164" fontId="93" fillId="0" borderId="124" xfId="0" applyFont="1" applyBorder="1" applyAlignment="1" applyProtection="1">
      <alignment horizontal="center" textRotation="90" wrapText="1"/>
      <protection locked="0"/>
    </xf>
    <xf numFmtId="164" fontId="89" fillId="0" borderId="2" xfId="0" applyFont="1" applyBorder="1" applyAlignment="1" applyProtection="1">
      <alignment horizontal="center" textRotation="90" wrapText="1"/>
      <protection locked="0"/>
    </xf>
    <xf numFmtId="3" fontId="92" fillId="0" borderId="124" xfId="0" applyNumberFormat="1" applyFont="1" applyBorder="1" applyAlignment="1" applyProtection="1">
      <alignment horizontal="left" vertical="center" wrapText="1"/>
      <protection locked="0"/>
    </xf>
    <xf numFmtId="164" fontId="95" fillId="0" borderId="0" xfId="0" applyFont="1" applyAlignment="1" applyProtection="1">
      <alignment vertical="center"/>
      <protection locked="0"/>
    </xf>
    <xf numFmtId="164" fontId="95" fillId="0" borderId="0" xfId="0" applyFont="1" applyAlignment="1" applyProtection="1">
      <alignment horizontal="justify" vertical="center" wrapText="1"/>
      <protection locked="0"/>
    </xf>
    <xf numFmtId="0" fontId="91" fillId="0" borderId="0" xfId="4" applyNumberFormat="1" applyFont="1" applyAlignment="1" applyProtection="1">
      <alignment horizontal="left"/>
      <protection locked="0"/>
    </xf>
    <xf numFmtId="0" fontId="90" fillId="0" borderId="0" xfId="4" applyNumberFormat="1" applyFont="1" applyAlignment="1" applyProtection="1">
      <alignment vertical="center"/>
      <protection locked="0"/>
    </xf>
    <xf numFmtId="0" fontId="99" fillId="0" borderId="87" xfId="25" applyFont="1" applyBorder="1" applyAlignment="1" applyProtection="1">
      <alignment horizontal="center" vertical="center" wrapText="1"/>
      <protection locked="0"/>
    </xf>
    <xf numFmtId="0" fontId="135" fillId="0" borderId="87" xfId="10" applyNumberFormat="1" applyFont="1" applyBorder="1" applyAlignment="1" applyProtection="1">
      <alignment horizontal="center" vertical="center" wrapText="1"/>
      <protection locked="0"/>
    </xf>
    <xf numFmtId="0" fontId="28" fillId="0" borderId="0" xfId="4" applyNumberFormat="1" applyFont="1" applyAlignment="1" applyProtection="1">
      <alignment wrapText="1"/>
      <protection locked="0"/>
    </xf>
    <xf numFmtId="164" fontId="330" fillId="0" borderId="0" xfId="0" applyFont="1" applyAlignment="1" applyProtection="1">
      <alignment horizontal="left" vertical="center" wrapText="1"/>
      <protection locked="0"/>
    </xf>
    <xf numFmtId="3" fontId="333" fillId="0" borderId="75" xfId="0" applyNumberFormat="1" applyFont="1" applyBorder="1" applyAlignment="1" applyProtection="1">
      <alignment horizontal="center" vertical="center"/>
      <protection locked="0"/>
    </xf>
    <xf numFmtId="3" fontId="332" fillId="0" borderId="87" xfId="8" applyNumberFormat="1" applyFont="1" applyBorder="1" applyAlignment="1" applyProtection="1">
      <alignment horizontal="center" vertical="center"/>
      <protection locked="0"/>
    </xf>
    <xf numFmtId="3" fontId="332" fillId="0" borderId="87" xfId="0" applyNumberFormat="1" applyFont="1" applyBorder="1" applyAlignment="1" applyProtection="1">
      <alignment horizontal="center" vertical="center" wrapText="1"/>
      <protection locked="0"/>
    </xf>
    <xf numFmtId="3" fontId="332" fillId="0" borderId="87" xfId="8" applyNumberFormat="1" applyFont="1" applyBorder="1" applyAlignment="1" applyProtection="1">
      <alignment horizontal="center" vertical="center" wrapText="1"/>
      <protection locked="0"/>
    </xf>
    <xf numFmtId="3" fontId="332" fillId="0" borderId="87" xfId="40" applyNumberFormat="1" applyFont="1" applyBorder="1" applyAlignment="1" applyProtection="1">
      <alignment horizontal="center" vertical="center" wrapText="1"/>
      <protection locked="0"/>
    </xf>
    <xf numFmtId="3" fontId="333" fillId="0" borderId="87" xfId="40" applyNumberFormat="1" applyFont="1" applyBorder="1" applyAlignment="1" applyProtection="1">
      <alignment horizontal="center" vertical="center"/>
      <protection locked="0"/>
    </xf>
    <xf numFmtId="3" fontId="332" fillId="0" borderId="145" xfId="0" applyNumberFormat="1" applyFont="1" applyBorder="1" applyAlignment="1" applyProtection="1">
      <alignment horizontal="center" vertical="center" wrapText="1"/>
      <protection locked="0"/>
    </xf>
    <xf numFmtId="3" fontId="333" fillId="0" borderId="87" xfId="0" applyNumberFormat="1" applyFont="1" applyBorder="1" applyAlignment="1" applyProtection="1">
      <alignment horizontal="center" vertical="center"/>
      <protection locked="0"/>
    </xf>
    <xf numFmtId="3" fontId="332" fillId="0" borderId="147" xfId="0" applyNumberFormat="1" applyFont="1" applyBorder="1" applyAlignment="1" applyProtection="1">
      <alignment horizontal="center" vertical="center" wrapText="1"/>
      <protection locked="0"/>
    </xf>
    <xf numFmtId="3" fontId="333" fillId="0" borderId="87" xfId="0" applyNumberFormat="1" applyFont="1" applyBorder="1" applyAlignment="1" applyProtection="1">
      <alignment horizontal="center" vertical="center" wrapText="1"/>
      <protection locked="0"/>
    </xf>
    <xf numFmtId="3" fontId="332" fillId="0" borderId="93" xfId="0" applyNumberFormat="1" applyFont="1" applyBorder="1" applyAlignment="1" applyProtection="1">
      <alignment horizontal="center" vertical="center" wrapText="1"/>
      <protection locked="0"/>
    </xf>
    <xf numFmtId="3" fontId="332" fillId="0" borderId="93" xfId="8" applyNumberFormat="1" applyFont="1" applyBorder="1" applyAlignment="1" applyProtection="1">
      <alignment horizontal="center" vertical="center" wrapText="1"/>
      <protection locked="0"/>
    </xf>
    <xf numFmtId="164" fontId="8" fillId="0" borderId="3" xfId="4" applyFont="1" applyBorder="1" applyAlignment="1" applyProtection="1">
      <alignment vertical="center"/>
      <protection locked="0"/>
    </xf>
    <xf numFmtId="3" fontId="6" fillId="0" borderId="151" xfId="0" applyNumberFormat="1" applyFont="1" applyBorder="1" applyAlignment="1" applyProtection="1">
      <alignment horizontal="center" vertical="center" wrapText="1"/>
      <protection locked="0"/>
    </xf>
    <xf numFmtId="0" fontId="134" fillId="0" borderId="151" xfId="16" applyNumberFormat="1" applyFont="1" applyBorder="1" applyAlignment="1" applyProtection="1">
      <alignment horizontal="center" vertical="center" wrapText="1"/>
      <protection locked="0"/>
    </xf>
    <xf numFmtId="3" fontId="134" fillId="0" borderId="151" xfId="16" applyNumberFormat="1" applyFont="1" applyBorder="1" applyAlignment="1" applyProtection="1">
      <alignment horizontal="center" vertical="center" wrapText="1"/>
      <protection locked="0"/>
    </xf>
    <xf numFmtId="0" fontId="336" fillId="0" borderId="0" xfId="25" applyFont="1"/>
    <xf numFmtId="3" fontId="342" fillId="0" borderId="79" xfId="8" applyNumberFormat="1" applyFont="1" applyBorder="1" applyAlignment="1">
      <alignment horizontal="center" vertical="center" wrapText="1"/>
    </xf>
    <xf numFmtId="3" fontId="343" fillId="0" borderId="75" xfId="8" applyNumberFormat="1" applyFont="1" applyBorder="1" applyAlignment="1">
      <alignment horizontal="left" vertical="center" wrapText="1"/>
    </xf>
    <xf numFmtId="3" fontId="13" fillId="0" borderId="75" xfId="25" applyNumberFormat="1" applyFont="1" applyBorder="1" applyAlignment="1">
      <alignment vertical="center" wrapText="1"/>
    </xf>
    <xf numFmtId="3" fontId="13" fillId="0" borderId="151" xfId="25" applyNumberFormat="1" applyFont="1" applyBorder="1" applyAlignment="1" applyProtection="1">
      <alignment horizontal="center" vertical="center" wrapText="1"/>
      <protection locked="0"/>
    </xf>
    <xf numFmtId="3" fontId="6" fillId="0" borderId="151" xfId="25" applyNumberFormat="1" applyFont="1" applyBorder="1" applyAlignment="1" applyProtection="1">
      <alignment horizontal="center" vertical="center" wrapText="1"/>
      <protection locked="0"/>
    </xf>
    <xf numFmtId="3" fontId="13" fillId="0" borderId="88" xfId="8" applyNumberFormat="1" applyFont="1" applyBorder="1" applyAlignment="1" applyProtection="1">
      <alignment horizontal="center" vertical="center" wrapText="1"/>
      <protection locked="0"/>
    </xf>
    <xf numFmtId="0" fontId="10" fillId="0" borderId="124" xfId="4" applyNumberFormat="1" applyFont="1" applyBorder="1" applyAlignment="1" applyProtection="1">
      <alignment horizontal="left" vertical="center" wrapText="1"/>
      <protection locked="0"/>
    </xf>
    <xf numFmtId="0" fontId="96" fillId="0" borderId="0" xfId="0" applyNumberFormat="1" applyFont="1" applyAlignment="1" applyProtection="1">
      <alignment vertical="center"/>
      <protection locked="0"/>
    </xf>
    <xf numFmtId="0" fontId="16" fillId="0" borderId="0" xfId="0" applyNumberFormat="1" applyFont="1" applyAlignment="1" applyProtection="1">
      <alignment horizontal="right" vertical="center" wrapText="1"/>
      <protection locked="0"/>
    </xf>
    <xf numFmtId="164" fontId="92" fillId="0" borderId="124" xfId="0" applyFont="1" applyBorder="1" applyAlignment="1" applyProtection="1">
      <alignment horizontal="center" vertical="center" wrapText="1"/>
      <protection locked="0"/>
    </xf>
    <xf numFmtId="164" fontId="0" fillId="0" borderId="3" xfId="0" applyBorder="1" applyProtection="1">
      <protection locked="0"/>
    </xf>
    <xf numFmtId="164" fontId="318" fillId="0" borderId="3" xfId="0" applyFont="1" applyBorder="1" applyProtection="1">
      <protection locked="0"/>
    </xf>
    <xf numFmtId="0" fontId="92" fillId="0" borderId="0" xfId="0" applyNumberFormat="1" applyFont="1" applyAlignment="1" applyProtection="1">
      <alignment vertical="center" wrapText="1"/>
      <protection locked="0"/>
    </xf>
    <xf numFmtId="0" fontId="10" fillId="0" borderId="0" xfId="0" applyNumberFormat="1" applyFont="1" applyAlignment="1" applyProtection="1">
      <alignment vertical="center"/>
      <protection locked="0"/>
    </xf>
    <xf numFmtId="0" fontId="8" fillId="0" borderId="0" xfId="0" applyNumberFormat="1" applyFont="1" applyAlignment="1" applyProtection="1">
      <alignment vertical="center" wrapText="1"/>
      <protection locked="0"/>
    </xf>
    <xf numFmtId="0" fontId="269" fillId="0" borderId="0" xfId="0" applyNumberFormat="1" applyFont="1" applyAlignment="1" applyProtection="1">
      <alignment vertical="center"/>
      <protection locked="0"/>
    </xf>
    <xf numFmtId="0" fontId="308" fillId="0" borderId="0" xfId="0" applyNumberFormat="1" applyFont="1" applyProtection="1">
      <protection locked="0"/>
    </xf>
    <xf numFmtId="164" fontId="308" fillId="0" borderId="0" xfId="0" applyFont="1" applyProtection="1">
      <protection locked="0"/>
    </xf>
    <xf numFmtId="0" fontId="92" fillId="0" borderId="0" xfId="0" applyNumberFormat="1" applyFont="1" applyProtection="1">
      <protection locked="0"/>
    </xf>
    <xf numFmtId="164" fontId="90" fillId="0" borderId="82" xfId="0" applyFont="1" applyBorder="1" applyProtection="1">
      <protection locked="0"/>
    </xf>
    <xf numFmtId="164" fontId="90" fillId="0" borderId="89" xfId="0" applyFont="1" applyBorder="1" applyProtection="1">
      <protection locked="0"/>
    </xf>
    <xf numFmtId="164" fontId="90" fillId="0" borderId="89" xfId="0" applyFont="1" applyBorder="1" applyAlignment="1" applyProtection="1">
      <alignment vertical="center"/>
      <protection locked="0"/>
    </xf>
    <xf numFmtId="164" fontId="177" fillId="0" borderId="89" xfId="0" applyFont="1" applyBorder="1" applyProtection="1">
      <protection locked="0"/>
    </xf>
    <xf numFmtId="164" fontId="178" fillId="0" borderId="89" xfId="0" applyFont="1" applyBorder="1" applyAlignment="1" applyProtection="1">
      <alignment vertical="center"/>
      <protection locked="0"/>
    </xf>
    <xf numFmtId="164" fontId="90" fillId="0" borderId="83" xfId="0" applyFont="1" applyBorder="1" applyAlignment="1" applyProtection="1">
      <alignment vertical="center"/>
      <protection locked="0"/>
    </xf>
    <xf numFmtId="164" fontId="163" fillId="0" borderId="2" xfId="0" applyFont="1" applyBorder="1" applyAlignment="1" applyProtection="1">
      <alignment horizontal="right"/>
      <protection locked="0"/>
    </xf>
    <xf numFmtId="164" fontId="163" fillId="0" borderId="0" xfId="0" applyFont="1" applyAlignment="1" applyProtection="1">
      <alignment horizontal="right"/>
      <protection locked="0"/>
    </xf>
    <xf numFmtId="164" fontId="90" fillId="0" borderId="0" xfId="0" applyFont="1" applyAlignment="1" applyProtection="1">
      <alignment vertical="center"/>
      <protection locked="0"/>
    </xf>
    <xf numFmtId="164" fontId="166" fillId="0" borderId="0" xfId="0" applyFont="1" applyAlignment="1" applyProtection="1">
      <alignment horizontal="right" vertical="center"/>
      <protection locked="0"/>
    </xf>
    <xf numFmtId="164" fontId="90" fillId="0" borderId="10" xfId="0" applyFont="1" applyBorder="1" applyAlignment="1" applyProtection="1">
      <alignment vertical="center"/>
      <protection locked="0"/>
    </xf>
    <xf numFmtId="164" fontId="163" fillId="0" borderId="2" xfId="0" applyFont="1" applyBorder="1" applyAlignment="1" applyProtection="1">
      <alignment horizontal="right" vertical="top"/>
      <protection locked="0"/>
    </xf>
    <xf numFmtId="164" fontId="163" fillId="0" borderId="0" xfId="0" applyFont="1" applyAlignment="1" applyProtection="1">
      <alignment horizontal="right" vertical="top"/>
      <protection locked="0"/>
    </xf>
    <xf numFmtId="164" fontId="178" fillId="0" borderId="0" xfId="0" applyFont="1" applyAlignment="1" applyProtection="1">
      <alignment vertical="center"/>
      <protection locked="0"/>
    </xf>
    <xf numFmtId="164" fontId="90" fillId="0" borderId="72" xfId="0" applyFont="1" applyBorder="1" applyAlignment="1" applyProtection="1">
      <alignment vertical="center"/>
      <protection locked="0"/>
    </xf>
    <xf numFmtId="164" fontId="177" fillId="0" borderId="72" xfId="0" applyFont="1" applyBorder="1" applyProtection="1">
      <protection locked="0"/>
    </xf>
    <xf numFmtId="164" fontId="178" fillId="0" borderId="72" xfId="0" applyFont="1" applyBorder="1" applyAlignment="1" applyProtection="1">
      <alignment vertical="center"/>
      <protection locked="0"/>
    </xf>
    <xf numFmtId="164" fontId="90" fillId="0" borderId="73" xfId="0" applyFont="1" applyBorder="1" applyAlignment="1" applyProtection="1">
      <alignment vertical="center"/>
      <protection locked="0"/>
    </xf>
    <xf numFmtId="164" fontId="181" fillId="0" borderId="91" xfId="0" applyFont="1" applyBorder="1" applyAlignment="1" applyProtection="1">
      <alignment vertical="center"/>
      <protection locked="0"/>
    </xf>
    <xf numFmtId="164" fontId="150" fillId="0" borderId="85" xfId="0" applyFont="1" applyBorder="1" applyAlignment="1" applyProtection="1">
      <alignment vertical="center"/>
      <protection locked="0"/>
    </xf>
    <xf numFmtId="164" fontId="150" fillId="0" borderId="86" xfId="0" applyFont="1" applyBorder="1" applyAlignment="1" applyProtection="1">
      <alignment vertical="center"/>
      <protection locked="0"/>
    </xf>
    <xf numFmtId="164" fontId="50" fillId="0" borderId="86" xfId="4" applyFont="1" applyBorder="1" applyAlignment="1" applyProtection="1">
      <alignment horizontal="center" vertical="center" wrapText="1"/>
      <protection locked="0"/>
    </xf>
    <xf numFmtId="164" fontId="50" fillId="0" borderId="87" xfId="4" applyFont="1" applyBorder="1" applyAlignment="1" applyProtection="1">
      <alignment horizontal="center" vertical="center" wrapText="1"/>
      <protection locked="0"/>
    </xf>
    <xf numFmtId="164" fontId="143" fillId="0" borderId="87" xfId="0" applyFont="1" applyBorder="1" applyAlignment="1" applyProtection="1">
      <alignment horizontal="center" vertical="center" textRotation="90" wrapText="1"/>
      <protection locked="0"/>
    </xf>
    <xf numFmtId="164" fontId="51" fillId="0" borderId="87" xfId="4" applyFont="1" applyBorder="1" applyAlignment="1" applyProtection="1">
      <alignment horizontal="center" vertical="center" textRotation="90" wrapText="1"/>
      <protection locked="0"/>
    </xf>
    <xf numFmtId="164" fontId="6" fillId="0" borderId="87" xfId="4" applyFont="1" applyBorder="1" applyAlignment="1" applyProtection="1">
      <alignment horizontal="center" vertical="center" textRotation="90" wrapText="1"/>
      <protection locked="0"/>
    </xf>
    <xf numFmtId="164" fontId="52" fillId="0" borderId="87" xfId="4" applyFont="1" applyBorder="1" applyAlignment="1" applyProtection="1">
      <alignment horizontal="center" vertical="center" textRotation="90" wrapText="1"/>
      <protection locked="0"/>
    </xf>
    <xf numFmtId="164" fontId="10" fillId="0" borderId="87" xfId="4" applyFont="1" applyBorder="1" applyAlignment="1" applyProtection="1">
      <alignment horizontal="center" vertical="center" textRotation="90" wrapText="1"/>
      <protection locked="0"/>
    </xf>
    <xf numFmtId="164" fontId="10" fillId="0" borderId="93" xfId="4" applyFont="1" applyBorder="1" applyAlignment="1" applyProtection="1">
      <alignment horizontal="center" vertical="center" textRotation="90" wrapText="1"/>
      <protection locked="0"/>
    </xf>
    <xf numFmtId="164" fontId="10" fillId="0" borderId="151" xfId="0" applyFont="1" applyBorder="1" applyAlignment="1">
      <alignment horizontal="center" vertical="center" textRotation="90" wrapText="1"/>
    </xf>
    <xf numFmtId="0" fontId="6" fillId="0" borderId="90" xfId="4" applyNumberFormat="1" applyFont="1" applyBorder="1" applyAlignment="1" applyProtection="1">
      <alignment horizontal="center" vertical="center" textRotation="90" wrapText="1"/>
      <protection locked="0"/>
    </xf>
    <xf numFmtId="0" fontId="6" fillId="0" borderId="87" xfId="4" applyNumberFormat="1" applyFont="1" applyBorder="1" applyAlignment="1" applyProtection="1">
      <alignment horizontal="center" vertical="center" textRotation="90" wrapText="1"/>
      <protection locked="0"/>
    </xf>
    <xf numFmtId="0" fontId="52" fillId="0" borderId="93" xfId="4" applyNumberFormat="1" applyFont="1" applyBorder="1" applyAlignment="1" applyProtection="1">
      <alignment horizontal="center" vertical="center" textRotation="90" wrapText="1"/>
      <protection locked="0"/>
    </xf>
    <xf numFmtId="3" fontId="312" fillId="0" borderId="145" xfId="25" applyNumberFormat="1" applyFont="1" applyBorder="1" applyAlignment="1" applyProtection="1">
      <alignment horizontal="left" vertical="center" wrapText="1"/>
      <protection locked="0"/>
    </xf>
    <xf numFmtId="3" fontId="201" fillId="0" borderId="84" xfId="4" applyNumberFormat="1" applyFont="1" applyBorder="1" applyAlignment="1" applyProtection="1">
      <alignment horizontal="center" vertical="center" wrapText="1"/>
      <protection locked="0"/>
    </xf>
    <xf numFmtId="3" fontId="7" fillId="0" borderId="93" xfId="4" applyNumberFormat="1" applyFont="1" applyBorder="1" applyAlignment="1" applyProtection="1">
      <alignment horizontal="center" vertical="center" wrapText="1"/>
      <protection locked="0"/>
    </xf>
    <xf numFmtId="1" fontId="310" fillId="0" borderId="90" xfId="0" applyNumberFormat="1" applyFont="1" applyBorder="1" applyAlignment="1" applyProtection="1">
      <alignment horizontal="center" vertical="center" wrapText="1"/>
      <protection locked="0"/>
    </xf>
    <xf numFmtId="1" fontId="310" fillId="0" borderId="87" xfId="0" applyNumberFormat="1" applyFont="1" applyBorder="1" applyAlignment="1" applyProtection="1">
      <alignment horizontal="center" vertical="center" wrapText="1"/>
      <protection locked="0"/>
    </xf>
    <xf numFmtId="0" fontId="310" fillId="0" borderId="93" xfId="0" applyNumberFormat="1" applyFont="1" applyBorder="1" applyAlignment="1" applyProtection="1">
      <alignment horizontal="center" vertical="center" wrapText="1"/>
      <protection locked="0"/>
    </xf>
    <xf numFmtId="3" fontId="201" fillId="0" borderId="87" xfId="4" applyNumberFormat="1" applyFont="1" applyBorder="1" applyAlignment="1" applyProtection="1">
      <alignment horizontal="center" vertical="center" wrapText="1"/>
      <protection locked="0"/>
    </xf>
    <xf numFmtId="3" fontId="7" fillId="0" borderId="86" xfId="4" applyNumberFormat="1" applyFont="1" applyBorder="1" applyAlignment="1" applyProtection="1">
      <alignment horizontal="center" vertical="center" wrapText="1"/>
      <protection locked="0"/>
    </xf>
    <xf numFmtId="3" fontId="7" fillId="0" borderId="87" xfId="4" applyNumberFormat="1" applyFont="1" applyBorder="1" applyAlignment="1" applyProtection="1">
      <alignment horizontal="center" vertical="center" wrapText="1"/>
      <protection locked="0"/>
    </xf>
    <xf numFmtId="3" fontId="309" fillId="0" borderId="71" xfId="6" applyNumberFormat="1" applyFont="1" applyBorder="1" applyAlignment="1" applyProtection="1">
      <alignment horizontal="left" vertical="center" wrapText="1"/>
      <protection locked="0"/>
    </xf>
    <xf numFmtId="3" fontId="201" fillId="0" borderId="99" xfId="4" applyNumberFormat="1" applyFont="1" applyBorder="1" applyAlignment="1" applyProtection="1">
      <alignment horizontal="center" vertical="center" wrapText="1"/>
      <protection locked="0"/>
    </xf>
    <xf numFmtId="164" fontId="31" fillId="0" borderId="90" xfId="4" applyFont="1" applyBorder="1" applyAlignment="1" applyProtection="1">
      <alignment horizontal="right" vertical="center" wrapText="1"/>
      <protection locked="0"/>
    </xf>
    <xf numFmtId="164" fontId="6" fillId="0" borderId="87" xfId="4" applyFont="1" applyBorder="1" applyAlignment="1" applyProtection="1">
      <alignment vertical="center" wrapText="1"/>
      <protection locked="0"/>
    </xf>
    <xf numFmtId="164" fontId="9" fillId="0" borderId="93" xfId="4" applyFont="1" applyBorder="1" applyAlignment="1" applyProtection="1">
      <alignment horizontal="center" vertical="center" wrapText="1"/>
      <protection locked="0"/>
    </xf>
    <xf numFmtId="164" fontId="29" fillId="0" borderId="57" xfId="4" applyFont="1" applyBorder="1" applyAlignment="1" applyProtection="1">
      <alignment horizontal="right" vertical="center" wrapText="1"/>
      <protection locked="0"/>
    </xf>
    <xf numFmtId="164" fontId="139" fillId="0" borderId="35" xfId="4" applyFont="1" applyBorder="1" applyAlignment="1" applyProtection="1">
      <alignment horizontal="right" vertical="center" wrapText="1"/>
      <protection locked="0"/>
    </xf>
    <xf numFmtId="164" fontId="29" fillId="0" borderId="50" xfId="4" applyFont="1" applyBorder="1" applyAlignment="1" applyProtection="1">
      <alignment vertical="center" wrapText="1"/>
      <protection locked="0"/>
    </xf>
    <xf numFmtId="164" fontId="135" fillId="0" borderId="15" xfId="0" applyFont="1" applyBorder="1" applyAlignment="1" applyProtection="1">
      <alignment vertical="center"/>
      <protection locked="0"/>
    </xf>
    <xf numFmtId="164" fontId="89" fillId="0" borderId="14" xfId="0" applyFont="1" applyBorder="1" applyAlignment="1" applyProtection="1">
      <alignment vertical="center"/>
      <protection locked="0"/>
    </xf>
    <xf numFmtId="164" fontId="89" fillId="0" borderId="13" xfId="0" applyFont="1" applyBorder="1" applyAlignment="1" applyProtection="1">
      <alignment vertical="center"/>
      <protection locked="0"/>
    </xf>
    <xf numFmtId="167" fontId="92" fillId="0" borderId="84" xfId="16" applyNumberFormat="1" applyFont="1" applyBorder="1" applyAlignment="1" applyProtection="1">
      <alignment vertical="center" wrapText="1"/>
      <protection locked="0"/>
    </xf>
    <xf numFmtId="167" fontId="92" fillId="0" borderId="93" xfId="16" applyNumberFormat="1" applyFont="1" applyBorder="1" applyAlignment="1" applyProtection="1">
      <alignment vertical="center" wrapText="1"/>
      <protection locked="0"/>
    </xf>
    <xf numFmtId="167" fontId="92" fillId="0" borderId="96" xfId="16" applyNumberFormat="1" applyFont="1" applyBorder="1" applyAlignment="1" applyProtection="1">
      <alignment vertical="center" wrapText="1"/>
      <protection locked="0"/>
    </xf>
    <xf numFmtId="167" fontId="92" fillId="0" borderId="100" xfId="16" applyNumberFormat="1" applyFont="1" applyBorder="1" applyAlignment="1" applyProtection="1">
      <alignment vertical="center" wrapText="1"/>
      <protection locked="0"/>
    </xf>
    <xf numFmtId="0" fontId="6" fillId="0" borderId="0" xfId="0" applyNumberFormat="1" applyFont="1" applyProtection="1">
      <protection locked="0"/>
    </xf>
    <xf numFmtId="14" fontId="10" fillId="0" borderId="0" xfId="0" applyNumberFormat="1" applyFont="1" applyProtection="1">
      <protection locked="0"/>
    </xf>
    <xf numFmtId="0" fontId="48" fillId="0" borderId="0" xfId="0" applyNumberFormat="1" applyFont="1" applyAlignment="1" applyProtection="1">
      <alignment horizontal="right"/>
      <protection locked="0"/>
    </xf>
    <xf numFmtId="0" fontId="10" fillId="0" borderId="124" xfId="4" applyNumberFormat="1" applyFont="1" applyBorder="1" applyAlignment="1" applyProtection="1">
      <alignment horizontal="center" vertical="center" wrapText="1"/>
      <protection locked="0"/>
    </xf>
    <xf numFmtId="0" fontId="16" fillId="0" borderId="124" xfId="4" applyNumberFormat="1" applyFont="1" applyBorder="1" applyAlignment="1" applyProtection="1">
      <alignment horizontal="center" vertical="center" textRotation="90" wrapText="1"/>
      <protection locked="0"/>
    </xf>
    <xf numFmtId="1" fontId="13" fillId="0" borderId="124" xfId="4" applyNumberFormat="1" applyFont="1" applyBorder="1" applyAlignment="1" applyProtection="1">
      <alignment horizontal="center" vertical="center" wrapText="1"/>
      <protection locked="0"/>
    </xf>
    <xf numFmtId="0" fontId="314" fillId="0" borderId="165" xfId="0" applyNumberFormat="1" applyFont="1" applyBorder="1" applyAlignment="1" applyProtection="1">
      <alignment horizontal="center" vertical="center" wrapText="1"/>
      <protection locked="0"/>
    </xf>
    <xf numFmtId="168" fontId="94" fillId="0" borderId="124" xfId="0" applyNumberFormat="1" applyFont="1" applyBorder="1" applyAlignment="1" applyProtection="1">
      <alignment horizontal="center" vertical="center" wrapText="1"/>
      <protection locked="0"/>
    </xf>
    <xf numFmtId="169" fontId="94" fillId="0" borderId="124" xfId="47" applyNumberFormat="1" applyFont="1" applyBorder="1" applyAlignment="1" applyProtection="1">
      <alignment horizontal="center" vertical="center" wrapText="1"/>
      <protection locked="0"/>
    </xf>
    <xf numFmtId="0" fontId="0" fillId="0" borderId="164" xfId="0" applyNumberFormat="1" applyBorder="1" applyAlignment="1" applyProtection="1">
      <alignment vertical="top" wrapText="1"/>
      <protection locked="0"/>
    </xf>
    <xf numFmtId="164" fontId="315" fillId="0" borderId="165" xfId="0" applyFont="1" applyBorder="1" applyAlignment="1" applyProtection="1">
      <alignment horizontal="center" vertical="center" wrapText="1"/>
      <protection locked="0"/>
    </xf>
    <xf numFmtId="0" fontId="328" fillId="0" borderId="0" xfId="4" applyNumberFormat="1" applyFont="1" applyAlignment="1" applyProtection="1">
      <alignment wrapText="1"/>
      <protection locked="0"/>
    </xf>
    <xf numFmtId="0" fontId="329" fillId="0" borderId="0" xfId="4" applyNumberFormat="1" applyFont="1" applyAlignment="1" applyProtection="1">
      <alignment wrapText="1"/>
      <protection locked="0"/>
    </xf>
    <xf numFmtId="0" fontId="146" fillId="0" borderId="165" xfId="0" applyNumberFormat="1" applyFont="1" applyBorder="1" applyAlignment="1" applyProtection="1">
      <alignment horizontal="center" vertical="center" wrapText="1"/>
      <protection locked="0"/>
    </xf>
    <xf numFmtId="1" fontId="24" fillId="0" borderId="124" xfId="0" applyNumberFormat="1" applyFont="1" applyBorder="1" applyAlignment="1" applyProtection="1">
      <alignment horizontal="center" vertical="top" wrapText="1"/>
      <protection locked="0"/>
    </xf>
    <xf numFmtId="1" fontId="3" fillId="0" borderId="124" xfId="0" applyNumberFormat="1" applyFont="1" applyBorder="1" applyAlignment="1" applyProtection="1">
      <alignment horizontal="left" vertical="center" wrapText="1"/>
      <protection locked="0"/>
    </xf>
    <xf numFmtId="1" fontId="24" fillId="0" borderId="124" xfId="0" applyNumberFormat="1" applyFont="1" applyBorder="1" applyAlignment="1" applyProtection="1">
      <alignment horizontal="center" vertical="center" wrapText="1"/>
      <protection locked="0"/>
    </xf>
    <xf numFmtId="3" fontId="84" fillId="0" borderId="124" xfId="6" applyNumberFormat="1" applyFont="1" applyBorder="1" applyAlignment="1" applyProtection="1">
      <alignment horizontal="center" vertical="center" wrapText="1"/>
      <protection locked="0"/>
    </xf>
    <xf numFmtId="3" fontId="13" fillId="0" borderId="87" xfId="8" applyNumberFormat="1" applyFont="1" applyBorder="1" applyAlignment="1" applyProtection="1">
      <alignment vertical="center" wrapText="1"/>
      <protection locked="0"/>
    </xf>
    <xf numFmtId="0" fontId="29" fillId="0" borderId="87" xfId="8" applyNumberFormat="1" applyFont="1" applyBorder="1" applyAlignment="1" applyProtection="1">
      <alignment horizontal="center" vertical="center" wrapText="1"/>
      <protection locked="0"/>
    </xf>
    <xf numFmtId="3" fontId="29" fillId="0" borderId="87" xfId="8" applyNumberFormat="1" applyFont="1" applyBorder="1" applyAlignment="1" applyProtection="1">
      <alignment horizontal="center" vertical="center" wrapText="1"/>
      <protection locked="0"/>
    </xf>
    <xf numFmtId="164" fontId="136" fillId="0" borderId="2" xfId="0" applyFont="1" applyBorder="1" applyAlignment="1" applyProtection="1">
      <alignment horizontal="left" vertical="center"/>
      <protection locked="0"/>
    </xf>
    <xf numFmtId="164" fontId="91" fillId="0" borderId="87" xfId="0" applyFont="1" applyBorder="1" applyAlignment="1" applyProtection="1">
      <alignment vertical="center" wrapText="1"/>
      <protection locked="0"/>
    </xf>
    <xf numFmtId="0" fontId="10" fillId="0" borderId="0" xfId="8" applyNumberFormat="1" applyFont="1" applyProtection="1">
      <protection locked="0"/>
    </xf>
    <xf numFmtId="0" fontId="16" fillId="0" borderId="0" xfId="0" applyNumberFormat="1" applyFont="1" applyProtection="1">
      <protection locked="0"/>
    </xf>
    <xf numFmtId="164" fontId="10" fillId="0" borderId="87" xfId="8" applyFont="1" applyBorder="1" applyAlignment="1" applyProtection="1">
      <alignment horizontal="center" vertical="center"/>
      <protection locked="0"/>
    </xf>
    <xf numFmtId="164" fontId="10" fillId="0" borderId="87" xfId="8" applyFont="1" applyBorder="1" applyAlignment="1" applyProtection="1">
      <alignment horizontal="center" vertical="center" wrapText="1"/>
      <protection locked="0"/>
    </xf>
    <xf numFmtId="0" fontId="10" fillId="0" borderId="87" xfId="8" applyNumberFormat="1" applyFont="1" applyBorder="1" applyAlignment="1" applyProtection="1">
      <alignment horizontal="center" vertical="center" wrapText="1"/>
      <protection locked="0"/>
    </xf>
    <xf numFmtId="164" fontId="135" fillId="0" borderId="90" xfId="0" applyFont="1" applyBorder="1" applyAlignment="1" applyProtection="1">
      <alignment horizontal="center" vertical="center" wrapText="1"/>
      <protection locked="0"/>
    </xf>
    <xf numFmtId="164" fontId="135" fillId="0" borderId="87" xfId="0" applyFont="1" applyBorder="1" applyAlignment="1" applyProtection="1">
      <alignment horizontal="center" vertical="center" textRotation="90" wrapText="1"/>
      <protection locked="0"/>
    </xf>
    <xf numFmtId="164" fontId="135" fillId="0" borderId="87" xfId="0" applyFont="1" applyBorder="1" applyAlignment="1" applyProtection="1">
      <alignment horizontal="center" vertical="center" wrapText="1"/>
      <protection locked="0"/>
    </xf>
    <xf numFmtId="164" fontId="135" fillId="0" borderId="86" xfId="0" applyFont="1" applyBorder="1" applyAlignment="1" applyProtection="1">
      <alignment horizontal="center" vertical="center" wrapText="1"/>
      <protection locked="0"/>
    </xf>
    <xf numFmtId="164" fontId="135" fillId="0" borderId="93" xfId="0" applyFont="1" applyBorder="1" applyAlignment="1" applyProtection="1">
      <alignment horizontal="center" vertical="center" textRotation="90" wrapText="1"/>
      <protection locked="0"/>
    </xf>
    <xf numFmtId="164" fontId="10" fillId="0" borderId="90" xfId="8" applyFont="1" applyBorder="1" applyAlignment="1" applyProtection="1">
      <alignment horizontal="center" vertical="center" wrapText="1"/>
      <protection locked="0"/>
    </xf>
    <xf numFmtId="164" fontId="13" fillId="0" borderId="87" xfId="8" applyFont="1" applyBorder="1" applyAlignment="1" applyProtection="1">
      <alignment horizontal="center" vertical="center" textRotation="90" wrapText="1"/>
      <protection locked="0"/>
    </xf>
    <xf numFmtId="164" fontId="10" fillId="0" borderId="93" xfId="8" applyFont="1" applyBorder="1" applyAlignment="1" applyProtection="1">
      <alignment horizontal="center" vertical="center" wrapText="1"/>
      <protection locked="0"/>
    </xf>
    <xf numFmtId="3" fontId="332" fillId="0" borderId="146" xfId="0" applyNumberFormat="1" applyFont="1" applyBorder="1" applyAlignment="1" applyProtection="1">
      <alignment horizontal="center" vertical="center" wrapText="1"/>
      <protection locked="0"/>
    </xf>
    <xf numFmtId="3" fontId="44" fillId="0" borderId="90" xfId="8" applyNumberFormat="1" applyFont="1" applyBorder="1" applyAlignment="1" applyProtection="1">
      <alignment horizontal="center" vertical="center" wrapText="1"/>
      <protection locked="0"/>
    </xf>
    <xf numFmtId="9" fontId="44" fillId="0" borderId="87" xfId="19" applyFont="1" applyBorder="1" applyAlignment="1" applyProtection="1">
      <alignment horizontal="center" vertical="center" wrapText="1"/>
      <protection locked="0"/>
    </xf>
    <xf numFmtId="3" fontId="44" fillId="0" borderId="86" xfId="8" applyNumberFormat="1" applyFont="1" applyBorder="1" applyAlignment="1" applyProtection="1">
      <alignment horizontal="center" vertical="center" wrapText="1"/>
      <protection locked="0"/>
    </xf>
    <xf numFmtId="9" fontId="44" fillId="0" borderId="93" xfId="19" applyFont="1" applyBorder="1" applyAlignment="1" applyProtection="1">
      <alignment horizontal="center" vertical="center" wrapText="1"/>
      <protection locked="0"/>
    </xf>
    <xf numFmtId="167" fontId="44" fillId="0" borderId="87" xfId="19" applyNumberFormat="1" applyFont="1" applyBorder="1" applyAlignment="1" applyProtection="1">
      <alignment horizontal="center" vertical="center" wrapText="1"/>
      <protection locked="0"/>
    </xf>
    <xf numFmtId="167" fontId="44" fillId="0" borderId="93" xfId="19" applyNumberFormat="1" applyFont="1" applyBorder="1" applyAlignment="1" applyProtection="1">
      <alignment horizontal="center" vertical="center" wrapText="1"/>
      <protection locked="0"/>
    </xf>
    <xf numFmtId="0" fontId="16" fillId="0" borderId="0" xfId="8" applyNumberFormat="1" applyFont="1" applyProtection="1">
      <protection locked="0"/>
    </xf>
    <xf numFmtId="3" fontId="10" fillId="0" borderId="87" xfId="8" applyNumberFormat="1" applyFont="1" applyBorder="1" applyAlignment="1" applyProtection="1">
      <alignment horizontal="center" vertical="center" wrapText="1"/>
      <protection locked="0"/>
    </xf>
    <xf numFmtId="3" fontId="44" fillId="0" borderId="95" xfId="8" applyNumberFormat="1" applyFont="1" applyBorder="1" applyAlignment="1" applyProtection="1">
      <alignment horizontal="center" vertical="center" wrapText="1"/>
      <protection locked="0"/>
    </xf>
    <xf numFmtId="9" fontId="44" fillId="0" borderId="88" xfId="19" applyFont="1" applyBorder="1" applyAlignment="1" applyProtection="1">
      <alignment horizontal="center" vertical="center" wrapText="1"/>
      <protection locked="0"/>
    </xf>
    <xf numFmtId="3" fontId="44" fillId="0" borderId="83" xfId="8" applyNumberFormat="1" applyFont="1" applyBorder="1" applyAlignment="1" applyProtection="1">
      <alignment horizontal="center" vertical="center" wrapText="1"/>
      <protection locked="0"/>
    </xf>
    <xf numFmtId="9" fontId="44" fillId="0" borderId="103" xfId="19" applyFont="1" applyBorder="1" applyAlignment="1" applyProtection="1">
      <alignment horizontal="center" vertical="center" wrapText="1"/>
      <protection locked="0"/>
    </xf>
    <xf numFmtId="167" fontId="44" fillId="0" borderId="88" xfId="19" applyNumberFormat="1" applyFont="1" applyBorder="1" applyAlignment="1" applyProtection="1">
      <alignment horizontal="center" vertical="center" wrapText="1"/>
      <protection locked="0"/>
    </xf>
    <xf numFmtId="167" fontId="44" fillId="0" borderId="103" xfId="19" applyNumberFormat="1" applyFont="1" applyBorder="1" applyAlignment="1" applyProtection="1">
      <alignment horizontal="center" vertical="center" wrapText="1"/>
      <protection locked="0"/>
    </xf>
    <xf numFmtId="3" fontId="14" fillId="0" borderId="99" xfId="8" applyNumberFormat="1" applyFont="1" applyBorder="1" applyAlignment="1" applyProtection="1">
      <alignment horizontal="center" vertical="center" wrapText="1"/>
      <protection locked="0"/>
    </xf>
    <xf numFmtId="3" fontId="14" fillId="0" borderId="99" xfId="8" applyNumberFormat="1" applyFont="1" applyBorder="1" applyAlignment="1" applyProtection="1">
      <alignment horizontal="center" vertical="center"/>
      <protection locked="0"/>
    </xf>
    <xf numFmtId="3" fontId="14" fillId="0" borderId="100" xfId="8" applyNumberFormat="1" applyFont="1" applyBorder="1" applyAlignment="1" applyProtection="1">
      <alignment horizontal="center" vertical="center" wrapText="1"/>
      <protection locked="0"/>
    </xf>
    <xf numFmtId="3" fontId="10" fillId="0" borderId="98" xfId="8" applyNumberFormat="1" applyFont="1" applyBorder="1" applyAlignment="1" applyProtection="1">
      <alignment horizontal="center" vertical="center" wrapText="1"/>
      <protection locked="0"/>
    </xf>
    <xf numFmtId="9" fontId="10" fillId="0" borderId="99" xfId="19" applyFont="1" applyBorder="1" applyAlignment="1" applyProtection="1">
      <alignment horizontal="center" vertical="center" wrapText="1"/>
      <protection locked="0"/>
    </xf>
    <xf numFmtId="3" fontId="10" fillId="0" borderId="99" xfId="8" applyNumberFormat="1" applyFont="1" applyBorder="1" applyAlignment="1" applyProtection="1">
      <alignment horizontal="center" vertical="center" wrapText="1"/>
      <protection locked="0"/>
    </xf>
    <xf numFmtId="9" fontId="44" fillId="0" borderId="99" xfId="19" applyFont="1" applyBorder="1" applyAlignment="1" applyProtection="1">
      <alignment horizontal="center" vertical="center" wrapText="1"/>
      <protection locked="0"/>
    </xf>
    <xf numFmtId="167" fontId="44" fillId="0" borderId="99" xfId="19" applyNumberFormat="1" applyFont="1" applyBorder="1" applyAlignment="1" applyProtection="1">
      <alignment horizontal="center" vertical="center" wrapText="1"/>
      <protection locked="0"/>
    </xf>
    <xf numFmtId="167" fontId="44" fillId="0" borderId="100" xfId="19" applyNumberFormat="1" applyFont="1" applyBorder="1" applyAlignment="1" applyProtection="1">
      <alignment horizontal="center" vertical="center" wrapText="1"/>
      <protection locked="0"/>
    </xf>
    <xf numFmtId="164" fontId="14" fillId="0" borderId="87" xfId="8" applyFont="1" applyBorder="1" applyAlignment="1" applyProtection="1">
      <alignment horizontal="center" vertical="center" wrapText="1"/>
      <protection locked="0"/>
    </xf>
    <xf numFmtId="9" fontId="45" fillId="0" borderId="87" xfId="19" applyFont="1" applyBorder="1" applyAlignment="1" applyProtection="1">
      <alignment horizontal="center" vertical="center" wrapText="1"/>
      <protection locked="0"/>
    </xf>
    <xf numFmtId="0" fontId="145" fillId="0" borderId="0" xfId="25" applyFont="1" applyProtection="1">
      <protection locked="0"/>
    </xf>
    <xf numFmtId="0" fontId="134" fillId="0" borderId="87" xfId="25" applyFont="1" applyBorder="1" applyAlignment="1" applyProtection="1">
      <alignment horizontal="center" vertical="center" wrapText="1"/>
      <protection locked="0"/>
    </xf>
    <xf numFmtId="3" fontId="90" fillId="0" borderId="124" xfId="25" applyNumberFormat="1" applyFont="1" applyBorder="1" applyAlignment="1" applyProtection="1">
      <alignment horizontal="center" vertical="center" wrapText="1"/>
      <protection locked="0"/>
    </xf>
    <xf numFmtId="164" fontId="214" fillId="0" borderId="0" xfId="0" applyFont="1" applyAlignment="1">
      <alignment vertical="center"/>
    </xf>
    <xf numFmtId="164" fontId="335" fillId="0" borderId="0" xfId="0" applyFont="1" applyAlignment="1">
      <alignment vertical="center"/>
    </xf>
    <xf numFmtId="0" fontId="90" fillId="0" borderId="0" xfId="8" applyNumberFormat="1" applyFont="1" applyProtection="1">
      <protection locked="0"/>
    </xf>
    <xf numFmtId="0" fontId="339" fillId="0" borderId="151" xfId="25" applyFont="1" applyBorder="1" applyAlignment="1">
      <alignment horizontal="center" vertical="center" wrapText="1"/>
    </xf>
    <xf numFmtId="3" fontId="92" fillId="0" borderId="0" xfId="8" applyNumberFormat="1" applyFont="1" applyProtection="1">
      <protection locked="0"/>
    </xf>
    <xf numFmtId="164" fontId="92" fillId="0" borderId="0" xfId="8" applyFont="1" applyProtection="1">
      <protection locked="0"/>
    </xf>
    <xf numFmtId="0" fontId="340" fillId="0" borderId="151" xfId="25" applyFont="1" applyBorder="1" applyAlignment="1">
      <alignment horizontal="center" vertical="center" wrapText="1"/>
    </xf>
    <xf numFmtId="0" fontId="6" fillId="0" borderId="151" xfId="25" applyFont="1" applyBorder="1" applyAlignment="1">
      <alignment horizontal="center" vertical="center" wrapText="1"/>
    </xf>
    <xf numFmtId="0" fontId="341" fillId="0" borderId="151" xfId="25" applyFont="1" applyBorder="1" applyAlignment="1">
      <alignment horizontal="center" vertical="center" wrapText="1"/>
    </xf>
    <xf numFmtId="164" fontId="16" fillId="0" borderId="151" xfId="8" applyFont="1" applyBorder="1" applyAlignment="1">
      <alignment horizontal="center" vertical="center" wrapText="1"/>
    </xf>
    <xf numFmtId="164" fontId="10" fillId="0" borderId="151" xfId="8" applyFont="1" applyBorder="1" applyAlignment="1">
      <alignment horizontal="center" vertical="center" wrapText="1"/>
    </xf>
    <xf numFmtId="3" fontId="342" fillId="0" borderId="151" xfId="8" applyNumberFormat="1" applyFont="1" applyBorder="1" applyAlignment="1">
      <alignment horizontal="center" vertical="center" wrapText="1"/>
    </xf>
    <xf numFmtId="9" fontId="342" fillId="0" borderId="151" xfId="19" applyFont="1" applyBorder="1" applyAlignment="1">
      <alignment horizontal="center" vertical="center" wrapText="1"/>
    </xf>
    <xf numFmtId="9" fontId="342" fillId="0" borderId="121" xfId="19" applyFont="1" applyBorder="1" applyAlignment="1">
      <alignment horizontal="center" vertical="center" wrapText="1"/>
    </xf>
    <xf numFmtId="3" fontId="91" fillId="0" borderId="0" xfId="8" applyNumberFormat="1" applyFont="1" applyProtection="1">
      <protection locked="0"/>
    </xf>
    <xf numFmtId="0" fontId="141" fillId="0" borderId="47" xfId="25" applyFont="1" applyBorder="1" applyAlignment="1" applyProtection="1">
      <alignment horizontal="left" vertical="top"/>
      <protection locked="0"/>
    </xf>
    <xf numFmtId="0" fontId="146" fillId="0" borderId="46" xfId="25" applyFont="1" applyBorder="1" applyProtection="1">
      <protection locked="0"/>
    </xf>
    <xf numFmtId="0" fontId="146" fillId="0" borderId="45" xfId="25" applyFont="1" applyBorder="1" applyProtection="1">
      <protection locked="0"/>
    </xf>
    <xf numFmtId="0" fontId="136" fillId="0" borderId="124" xfId="25" applyFont="1" applyBorder="1" applyAlignment="1" applyProtection="1">
      <alignment horizontal="center" vertical="center" wrapText="1"/>
      <protection locked="0"/>
    </xf>
    <xf numFmtId="0" fontId="91" fillId="0" borderId="124" xfId="25" applyFont="1" applyBorder="1" applyAlignment="1" applyProtection="1">
      <alignment horizontal="center" vertical="center" wrapText="1"/>
      <protection locked="0"/>
    </xf>
    <xf numFmtId="0" fontId="117" fillId="0" borderId="123" xfId="25" applyFont="1" applyBorder="1" applyAlignment="1" applyProtection="1">
      <alignment vertical="top" wrapText="1"/>
      <protection locked="0"/>
    </xf>
    <xf numFmtId="0" fontId="99" fillId="0" borderId="120" xfId="25" applyFont="1" applyBorder="1" applyAlignment="1" applyProtection="1">
      <alignment horizontal="center" wrapText="1"/>
      <protection locked="0"/>
    </xf>
    <xf numFmtId="0" fontId="90" fillId="0" borderId="0" xfId="4" applyNumberFormat="1" applyFont="1" applyAlignment="1" applyProtection="1">
      <alignment horizontal="left"/>
      <protection locked="0"/>
    </xf>
    <xf numFmtId="0" fontId="29" fillId="0" borderId="87" xfId="4" applyNumberFormat="1" applyFont="1" applyBorder="1" applyAlignment="1" applyProtection="1">
      <alignment horizontal="center" vertical="center" wrapText="1"/>
      <protection locked="0"/>
    </xf>
    <xf numFmtId="164" fontId="13" fillId="0" borderId="87" xfId="4" applyFont="1" applyBorder="1" applyAlignment="1" applyProtection="1">
      <alignment horizontal="center" vertical="top" wrapText="1"/>
      <protection locked="0"/>
    </xf>
    <xf numFmtId="164" fontId="200" fillId="0" borderId="47" xfId="4" applyFont="1" applyBorder="1" applyAlignment="1" applyProtection="1">
      <alignment vertical="center"/>
      <protection locked="0"/>
    </xf>
    <xf numFmtId="164" fontId="58" fillId="0" borderId="46" xfId="4" applyFont="1" applyBorder="1" applyAlignment="1" applyProtection="1">
      <alignment vertical="center"/>
      <protection locked="0"/>
    </xf>
    <xf numFmtId="164" fontId="203" fillId="0" borderId="46" xfId="4" applyFont="1" applyBorder="1" applyAlignment="1" applyProtection="1">
      <alignment vertical="center"/>
      <protection locked="0"/>
    </xf>
    <xf numFmtId="164" fontId="58" fillId="0" borderId="48" xfId="4" applyFont="1" applyBorder="1" applyAlignment="1" applyProtection="1">
      <alignment vertical="center"/>
      <protection locked="0"/>
    </xf>
    <xf numFmtId="164" fontId="201" fillId="0" borderId="87" xfId="4" applyFont="1" applyBorder="1" applyAlignment="1" applyProtection="1">
      <alignment horizontal="center" wrapText="1"/>
      <protection locked="0"/>
    </xf>
    <xf numFmtId="164" fontId="9" fillId="0" borderId="93" xfId="4" applyFont="1" applyBorder="1" applyAlignment="1" applyProtection="1">
      <alignment horizontal="center" wrapText="1"/>
      <protection locked="0"/>
    </xf>
    <xf numFmtId="164" fontId="7" fillId="0" borderId="87" xfId="4" applyFont="1" applyBorder="1" applyAlignment="1" applyProtection="1">
      <alignment horizontal="center" vertical="center" wrapText="1"/>
      <protection locked="0"/>
    </xf>
    <xf numFmtId="164" fontId="7" fillId="0" borderId="93" xfId="4" applyFont="1" applyBorder="1" applyAlignment="1" applyProtection="1">
      <alignment horizontal="center" vertical="center" wrapText="1"/>
      <protection locked="0"/>
    </xf>
    <xf numFmtId="9" fontId="6" fillId="0" borderId="87" xfId="16" applyFont="1" applyBorder="1" applyAlignment="1" applyProtection="1">
      <alignment horizontal="center" vertical="center" wrapText="1"/>
      <protection locked="0"/>
    </xf>
    <xf numFmtId="9" fontId="6" fillId="0" borderId="93" xfId="17" applyFont="1" applyBorder="1" applyAlignment="1" applyProtection="1">
      <alignment horizontal="center" vertical="center" wrapText="1"/>
      <protection locked="0"/>
    </xf>
    <xf numFmtId="0" fontId="4" fillId="0" borderId="0" xfId="0" applyNumberFormat="1" applyFont="1" applyProtection="1">
      <protection locked="0"/>
    </xf>
    <xf numFmtId="164" fontId="191" fillId="0" borderId="47" xfId="4" applyFont="1" applyBorder="1" applyProtection="1">
      <protection locked="0"/>
    </xf>
    <xf numFmtId="164" fontId="202" fillId="0" borderId="46" xfId="4" applyFont="1" applyBorder="1" applyProtection="1">
      <protection locked="0"/>
    </xf>
    <xf numFmtId="164" fontId="203" fillId="0" borderId="46" xfId="4" applyFont="1" applyBorder="1" applyProtection="1">
      <protection locked="0"/>
    </xf>
    <xf numFmtId="164" fontId="202" fillId="0" borderId="48" xfId="4" applyFont="1" applyBorder="1" applyProtection="1">
      <protection locked="0"/>
    </xf>
    <xf numFmtId="167" fontId="6" fillId="0" borderId="87" xfId="17" applyNumberFormat="1" applyFont="1" applyBorder="1" applyAlignment="1" applyProtection="1">
      <alignment horizontal="center" vertical="center" wrapText="1"/>
      <protection locked="0"/>
    </xf>
    <xf numFmtId="167" fontId="6" fillId="0" borderId="93" xfId="17" applyNumberFormat="1" applyFont="1" applyBorder="1" applyAlignment="1" applyProtection="1">
      <alignment horizontal="center" vertical="center" wrapText="1"/>
      <protection locked="0"/>
    </xf>
    <xf numFmtId="0" fontId="201" fillId="0" borderId="87" xfId="4" applyNumberFormat="1" applyFont="1" applyBorder="1" applyAlignment="1" applyProtection="1">
      <alignment horizontal="center" wrapText="1"/>
      <protection locked="0"/>
    </xf>
    <xf numFmtId="0" fontId="9" fillId="0" borderId="93" xfId="4" applyNumberFormat="1" applyFont="1" applyBorder="1" applyAlignment="1" applyProtection="1">
      <alignment horizontal="center" wrapText="1"/>
      <protection locked="0"/>
    </xf>
    <xf numFmtId="0" fontId="7" fillId="0" borderId="87" xfId="4" applyNumberFormat="1" applyFont="1" applyBorder="1" applyAlignment="1" applyProtection="1">
      <alignment horizontal="center" vertical="center" wrapText="1"/>
      <protection locked="0"/>
    </xf>
    <xf numFmtId="0" fontId="7" fillId="0" borderId="93" xfId="4" applyNumberFormat="1" applyFont="1" applyBorder="1" applyAlignment="1" applyProtection="1">
      <alignment horizontal="center" vertical="center" wrapText="1"/>
      <protection locked="0"/>
    </xf>
    <xf numFmtId="0" fontId="145" fillId="0" borderId="3" xfId="0" applyNumberFormat="1" applyFont="1" applyBorder="1" applyAlignment="1" applyProtection="1">
      <alignment horizontal="center" vertical="center" wrapText="1"/>
      <protection locked="0"/>
    </xf>
    <xf numFmtId="3" fontId="1" fillId="0" borderId="0" xfId="24" applyNumberFormat="1" applyFont="1" applyProtection="1">
      <protection locked="0"/>
    </xf>
    <xf numFmtId="0" fontId="277" fillId="0" borderId="0" xfId="24" applyFont="1" applyAlignment="1" applyProtection="1">
      <alignment vertical="center" wrapText="1"/>
      <protection locked="0"/>
    </xf>
    <xf numFmtId="0" fontId="92" fillId="0" borderId="72" xfId="24" applyFont="1" applyBorder="1" applyAlignment="1" applyProtection="1">
      <alignment horizontal="center" textRotation="90" wrapText="1"/>
      <protection locked="0"/>
    </xf>
    <xf numFmtId="0" fontId="280" fillId="0" borderId="0" xfId="24" applyFont="1" applyProtection="1">
      <protection locked="0"/>
    </xf>
    <xf numFmtId="0" fontId="282" fillId="0" borderId="83" xfId="24" applyFont="1" applyBorder="1" applyAlignment="1" applyProtection="1">
      <alignment vertical="center" wrapText="1"/>
      <protection locked="0"/>
    </xf>
    <xf numFmtId="0" fontId="260" fillId="0" borderId="85" xfId="24" applyFont="1" applyBorder="1" applyAlignment="1" applyProtection="1">
      <alignment horizontal="center" vertical="center" wrapText="1"/>
      <protection locked="0"/>
    </xf>
    <xf numFmtId="0" fontId="260" fillId="0" borderId="86" xfId="24" applyFont="1" applyBorder="1" applyAlignment="1" applyProtection="1">
      <alignment horizontal="center" vertical="center" wrapText="1"/>
      <protection locked="0"/>
    </xf>
    <xf numFmtId="0" fontId="282" fillId="0" borderId="10" xfId="24" applyFont="1" applyBorder="1" applyAlignment="1" applyProtection="1">
      <alignment vertical="center" wrapText="1"/>
      <protection locked="0"/>
    </xf>
    <xf numFmtId="14" fontId="91" fillId="0" borderId="85" xfId="24" applyNumberFormat="1" applyFont="1" applyBorder="1" applyAlignment="1" applyProtection="1">
      <alignment horizontal="center"/>
      <protection locked="0"/>
    </xf>
    <xf numFmtId="14" fontId="91" fillId="0" borderId="86" xfId="24" applyNumberFormat="1" applyFont="1" applyBorder="1" applyAlignment="1" applyProtection="1">
      <alignment horizontal="center"/>
      <protection locked="0"/>
    </xf>
    <xf numFmtId="0" fontId="284" fillId="0" borderId="0" xfId="24" applyFont="1" applyProtection="1">
      <protection locked="0"/>
    </xf>
    <xf numFmtId="0" fontId="285" fillId="0" borderId="73" xfId="24" applyFont="1" applyBorder="1" applyAlignment="1" applyProtection="1">
      <alignment vertical="center" wrapText="1"/>
      <protection locked="0"/>
    </xf>
    <xf numFmtId="0" fontId="286" fillId="0" borderId="84" xfId="24" applyFont="1" applyBorder="1" applyAlignment="1" applyProtection="1">
      <alignment vertical="center" wrapText="1"/>
      <protection locked="0"/>
    </xf>
    <xf numFmtId="0" fontId="93" fillId="0" borderId="87" xfId="24" applyFont="1" applyBorder="1" applyAlignment="1" applyProtection="1">
      <alignment horizontal="center" vertical="center" wrapText="1"/>
      <protection locked="0"/>
    </xf>
    <xf numFmtId="0" fontId="101" fillId="0" borderId="83" xfId="24" applyFont="1" applyBorder="1" applyAlignment="1" applyProtection="1">
      <alignment horizontal="center" vertical="center" textRotation="90" wrapText="1"/>
      <protection locked="0"/>
    </xf>
    <xf numFmtId="0" fontId="275" fillId="0" borderId="87" xfId="24" applyFont="1" applyBorder="1" applyAlignment="1" applyProtection="1">
      <alignment horizontal="center" vertical="center" wrapText="1"/>
      <protection locked="0"/>
    </xf>
    <xf numFmtId="0" fontId="292" fillId="0" borderId="87" xfId="24" applyFont="1" applyBorder="1" applyAlignment="1" applyProtection="1">
      <alignment horizontal="center" vertical="center" wrapText="1"/>
      <protection locked="0"/>
    </xf>
    <xf numFmtId="0" fontId="291" fillId="0" borderId="87" xfId="24" applyFont="1" applyBorder="1" applyAlignment="1" applyProtection="1">
      <alignment horizontal="center" vertical="center" wrapText="1"/>
      <protection locked="0"/>
    </xf>
    <xf numFmtId="0" fontId="288" fillId="0" borderId="87" xfId="24" applyFont="1" applyBorder="1" applyAlignment="1" applyProtection="1">
      <alignment horizontal="center" vertical="center" wrapText="1"/>
      <protection locked="0"/>
    </xf>
    <xf numFmtId="0" fontId="289" fillId="0" borderId="87" xfId="24" applyFont="1" applyBorder="1" applyAlignment="1" applyProtection="1">
      <alignment horizontal="center" vertical="center" wrapText="1"/>
      <protection locked="0"/>
    </xf>
    <xf numFmtId="0" fontId="293" fillId="0" borderId="87" xfId="24" applyFont="1" applyBorder="1" applyAlignment="1" applyProtection="1">
      <alignment horizontal="center" vertical="center" textRotation="90" wrapText="1"/>
      <protection locked="0"/>
    </xf>
    <xf numFmtId="0" fontId="275" fillId="0" borderId="87" xfId="24" applyFont="1" applyBorder="1" applyAlignment="1" applyProtection="1">
      <alignment horizontal="center" vertical="center" textRotation="90" wrapText="1"/>
      <protection locked="0"/>
    </xf>
    <xf numFmtId="0" fontId="290" fillId="0" borderId="86" xfId="24" applyFont="1" applyBorder="1" applyAlignment="1" applyProtection="1">
      <alignment vertical="center" wrapText="1"/>
      <protection locked="0"/>
    </xf>
    <xf numFmtId="3" fontId="294" fillId="0" borderId="87" xfId="33" applyNumberFormat="1" applyFont="1" applyBorder="1" applyAlignment="1" applyProtection="1">
      <alignment horizontal="center" vertical="center"/>
      <protection locked="0"/>
    </xf>
    <xf numFmtId="0" fontId="294" fillId="0" borderId="75" xfId="33" applyFont="1" applyBorder="1" applyProtection="1">
      <protection locked="0"/>
    </xf>
    <xf numFmtId="3" fontId="92" fillId="0" borderId="87" xfId="33" applyNumberFormat="1" applyFont="1" applyBorder="1" applyAlignment="1" applyProtection="1">
      <alignment horizontal="center" vertical="center"/>
      <protection locked="0"/>
    </xf>
    <xf numFmtId="0" fontId="295" fillId="0" borderId="87" xfId="24" applyFont="1" applyBorder="1" applyAlignment="1" applyProtection="1">
      <alignment horizontal="center" vertical="center"/>
      <protection locked="0"/>
    </xf>
    <xf numFmtId="167" fontId="296" fillId="0" borderId="87" xfId="31" applyNumberFormat="1" applyFont="1" applyBorder="1" applyAlignment="1" applyProtection="1">
      <alignment horizontal="center" vertical="center"/>
      <protection locked="0"/>
    </xf>
    <xf numFmtId="0" fontId="92" fillId="0" borderId="0" xfId="24" applyFont="1" applyProtection="1">
      <protection locked="0"/>
    </xf>
    <xf numFmtId="164" fontId="9" fillId="0" borderId="67" xfId="30" applyNumberFormat="1" applyFont="1" applyBorder="1" applyAlignment="1" applyProtection="1">
      <alignment horizontal="center" vertical="center" wrapText="1"/>
      <protection locked="0"/>
    </xf>
    <xf numFmtId="164" fontId="9" fillId="0" borderId="64" xfId="30" applyNumberFormat="1" applyFont="1" applyBorder="1" applyAlignment="1" applyProtection="1">
      <alignment horizontal="center" vertical="center" wrapText="1"/>
      <protection locked="0"/>
    </xf>
    <xf numFmtId="164" fontId="29" fillId="0" borderId="61" xfId="30" applyNumberFormat="1" applyFont="1" applyBorder="1" applyAlignment="1" applyProtection="1">
      <alignment vertical="center" wrapText="1"/>
      <protection locked="0"/>
    </xf>
    <xf numFmtId="164" fontId="29" fillId="0" borderId="63" xfId="30" applyNumberFormat="1" applyFont="1" applyBorder="1" applyAlignment="1" applyProtection="1">
      <alignment vertical="center" wrapText="1"/>
      <protection locked="0"/>
    </xf>
    <xf numFmtId="164" fontId="29" fillId="0" borderId="36" xfId="30" applyNumberFormat="1" applyFont="1" applyBorder="1" applyAlignment="1" applyProtection="1">
      <alignment horizontal="center" vertical="center" wrapText="1"/>
      <protection locked="0"/>
    </xf>
    <xf numFmtId="164" fontId="29" fillId="0" borderId="63" xfId="30" applyNumberFormat="1" applyFont="1" applyBorder="1" applyAlignment="1" applyProtection="1">
      <alignment horizontal="center" vertical="center" wrapText="1"/>
      <protection locked="0"/>
    </xf>
    <xf numFmtId="0" fontId="134" fillId="0" borderId="67" xfId="30" applyFont="1" applyBorder="1" applyAlignment="1" applyProtection="1">
      <alignment horizontal="center" vertical="center" wrapText="1"/>
      <protection locked="0"/>
    </xf>
    <xf numFmtId="0" fontId="134" fillId="0" borderId="64" xfId="30" applyFont="1" applyBorder="1" applyAlignment="1" applyProtection="1">
      <alignment horizontal="center" vertical="center" wrapText="1"/>
      <protection locked="0"/>
    </xf>
    <xf numFmtId="9" fontId="29" fillId="0" borderId="77" xfId="31" applyNumberFormat="1" applyFont="1" applyBorder="1" applyAlignment="1" applyProtection="1">
      <alignment horizontal="center" vertical="center"/>
      <protection locked="0"/>
    </xf>
    <xf numFmtId="0" fontId="9" fillId="0" borderId="9" xfId="24" applyFont="1" applyBorder="1" applyAlignment="1" applyProtection="1">
      <alignment vertical="center"/>
      <protection locked="0"/>
    </xf>
    <xf numFmtId="0" fontId="9" fillId="0" borderId="8" xfId="24" applyFont="1" applyBorder="1" applyAlignment="1" applyProtection="1">
      <alignment vertical="center" wrapText="1"/>
      <protection locked="0"/>
    </xf>
    <xf numFmtId="0" fontId="9" fillId="0" borderId="63" xfId="24" applyFont="1" applyBorder="1" applyAlignment="1" applyProtection="1">
      <alignment vertical="center" wrapText="1"/>
      <protection locked="0"/>
    </xf>
    <xf numFmtId="0" fontId="29" fillId="0" borderId="36" xfId="24" applyFont="1" applyBorder="1" applyAlignment="1" applyProtection="1">
      <alignment horizontal="center" vertical="center" wrapText="1"/>
      <protection locked="0"/>
    </xf>
    <xf numFmtId="0" fontId="29" fillId="0" borderId="7" xfId="24" applyFont="1" applyBorder="1" applyAlignment="1" applyProtection="1">
      <alignment horizontal="center" vertical="center" wrapText="1"/>
      <protection locked="0"/>
    </xf>
    <xf numFmtId="3" fontId="99" fillId="0" borderId="87" xfId="11" applyNumberFormat="1" applyFont="1" applyBorder="1" applyAlignment="1" applyProtection="1">
      <alignment horizontal="center" vertical="top" wrapText="1"/>
      <protection locked="0"/>
    </xf>
    <xf numFmtId="1" fontId="123" fillId="0" borderId="66" xfId="11" applyNumberFormat="1" applyFont="1" applyBorder="1" applyAlignment="1" applyProtection="1">
      <alignment vertical="center" wrapText="1"/>
      <protection locked="0"/>
    </xf>
    <xf numFmtId="1" fontId="125" fillId="0" borderId="87" xfId="0" applyNumberFormat="1" applyFont="1" applyBorder="1" applyAlignment="1" applyProtection="1">
      <alignment horizontal="center" vertical="center" wrapText="1"/>
      <protection locked="0"/>
    </xf>
    <xf numFmtId="1" fontId="126" fillId="0" borderId="87" xfId="11" applyNumberFormat="1" applyFont="1" applyBorder="1" applyAlignment="1" applyProtection="1">
      <alignment horizontal="center" vertical="center" wrapText="1"/>
      <protection locked="0"/>
    </xf>
    <xf numFmtId="164" fontId="121" fillId="0" borderId="84" xfId="11" applyFont="1" applyBorder="1" applyAlignment="1" applyProtection="1">
      <alignment vertical="center" wrapText="1"/>
      <protection locked="0"/>
    </xf>
    <xf numFmtId="164" fontId="121" fillId="0" borderId="87" xfId="11" applyFont="1" applyBorder="1" applyAlignment="1" applyProtection="1">
      <alignment horizontal="center" vertical="center" wrapText="1"/>
      <protection locked="0"/>
    </xf>
    <xf numFmtId="166" fontId="122" fillId="0" borderId="87" xfId="11" applyNumberFormat="1" applyFont="1" applyBorder="1" applyAlignment="1" applyProtection="1">
      <alignment horizontal="center" vertical="center" wrapText="1"/>
      <protection locked="0"/>
    </xf>
    <xf numFmtId="164" fontId="122" fillId="0" borderId="87" xfId="11" applyFont="1" applyBorder="1" applyAlignment="1" applyProtection="1">
      <alignment horizontal="center" vertical="center" wrapText="1"/>
      <protection locked="0"/>
    </xf>
    <xf numFmtId="164" fontId="125" fillId="0" borderId="75" xfId="0" applyFont="1" applyBorder="1" applyAlignment="1" applyProtection="1">
      <alignment vertical="center" textRotation="90" wrapText="1"/>
      <protection locked="0"/>
    </xf>
    <xf numFmtId="1" fontId="117" fillId="0" borderId="86" xfId="11" applyNumberFormat="1" applyFont="1" applyBorder="1" applyAlignment="1" applyProtection="1">
      <alignment horizontal="center" vertical="center" wrapText="1"/>
      <protection locked="0"/>
    </xf>
    <xf numFmtId="164" fontId="94" fillId="0" borderId="0" xfId="11" applyFont="1" applyProtection="1">
      <protection locked="0"/>
    </xf>
    <xf numFmtId="164" fontId="94" fillId="0" borderId="0" xfId="11" applyFont="1" applyAlignment="1" applyProtection="1">
      <alignment horizontal="center"/>
      <protection locked="0"/>
    </xf>
    <xf numFmtId="0" fontId="90" fillId="0" borderId="0" xfId="11" applyNumberFormat="1" applyFont="1" applyAlignment="1" applyProtection="1">
      <alignment horizontal="center"/>
      <protection locked="0"/>
    </xf>
    <xf numFmtId="2" fontId="90" fillId="0" borderId="0" xfId="11" applyNumberFormat="1" applyFont="1" applyProtection="1">
      <protection locked="0"/>
    </xf>
    <xf numFmtId="0" fontId="94" fillId="0" borderId="0" xfId="11" applyNumberFormat="1" applyFont="1" applyAlignment="1" applyProtection="1">
      <alignment vertical="top" wrapText="1"/>
      <protection locked="0"/>
    </xf>
    <xf numFmtId="1" fontId="193" fillId="0" borderId="82" xfId="11" quotePrefix="1" applyNumberFormat="1" applyFont="1" applyBorder="1" applyAlignment="1" applyProtection="1">
      <alignment horizontal="right" vertical="top" wrapText="1"/>
      <protection locked="0"/>
    </xf>
    <xf numFmtId="164" fontId="128" fillId="0" borderId="2" xfId="11" applyFont="1" applyBorder="1" applyProtection="1">
      <protection locked="0"/>
    </xf>
    <xf numFmtId="164" fontId="192" fillId="0" borderId="2" xfId="11" quotePrefix="1" applyFont="1" applyBorder="1" applyAlignment="1" applyProtection="1">
      <alignment horizontal="right"/>
      <protection locked="0"/>
    </xf>
    <xf numFmtId="164" fontId="194" fillId="0" borderId="2" xfId="11" quotePrefix="1" applyFont="1" applyBorder="1" applyAlignment="1" applyProtection="1">
      <alignment horizontal="right" vertical="top" wrapText="1"/>
      <protection locked="0"/>
    </xf>
    <xf numFmtId="164" fontId="8" fillId="0" borderId="2" xfId="11" applyFont="1" applyBorder="1" applyProtection="1">
      <protection locked="0"/>
    </xf>
    <xf numFmtId="164" fontId="127" fillId="0" borderId="2" xfId="11" quotePrefix="1" applyFont="1" applyBorder="1" applyAlignment="1" applyProtection="1">
      <alignment horizontal="right" vertical="top" wrapText="1"/>
      <protection locked="0"/>
    </xf>
    <xf numFmtId="164" fontId="127" fillId="0" borderId="71" xfId="11" quotePrefix="1" applyFont="1" applyBorder="1" applyAlignment="1" applyProtection="1">
      <alignment horizontal="right" vertical="top" wrapText="1"/>
      <protection locked="0"/>
    </xf>
    <xf numFmtId="1" fontId="92" fillId="0" borderId="87" xfId="11" applyNumberFormat="1" applyFont="1" applyBorder="1" applyAlignment="1" applyProtection="1">
      <alignment horizontal="center" vertical="center" wrapText="1"/>
      <protection locked="0"/>
    </xf>
    <xf numFmtId="164" fontId="134" fillId="0" borderId="87" xfId="11" applyFont="1" applyBorder="1" applyAlignment="1" applyProtection="1">
      <alignment horizontal="center" vertical="center" wrapText="1"/>
      <protection locked="0"/>
    </xf>
    <xf numFmtId="164" fontId="92" fillId="0" borderId="87" xfId="11" applyFont="1" applyBorder="1" applyAlignment="1" applyProtection="1">
      <alignment horizontal="center" vertical="center" wrapText="1"/>
      <protection locked="0"/>
    </xf>
    <xf numFmtId="164" fontId="135" fillId="0" borderId="87" xfId="11" applyFont="1" applyBorder="1" applyAlignment="1" applyProtection="1">
      <alignment horizontal="center" vertical="center" wrapText="1"/>
      <protection locked="0"/>
    </xf>
    <xf numFmtId="164" fontId="90" fillId="0" borderId="87" xfId="11" applyFont="1" applyBorder="1" applyProtection="1">
      <protection locked="0"/>
    </xf>
    <xf numFmtId="0" fontId="35" fillId="0" borderId="0" xfId="4" applyNumberFormat="1" applyFont="1" applyProtection="1">
      <protection locked="0"/>
    </xf>
    <xf numFmtId="0" fontId="216" fillId="0" borderId="0" xfId="4" applyNumberFormat="1" applyFont="1" applyAlignment="1" applyProtection="1">
      <alignment vertical="center"/>
      <protection locked="0"/>
    </xf>
    <xf numFmtId="0" fontId="215" fillId="0" borderId="0" xfId="4" applyNumberFormat="1" applyFont="1" applyAlignment="1" applyProtection="1">
      <alignment vertical="center"/>
      <protection locked="0"/>
    </xf>
    <xf numFmtId="0" fontId="75" fillId="0" borderId="0" xfId="4" applyNumberFormat="1" applyFont="1" applyAlignment="1" applyProtection="1">
      <alignment vertical="center" wrapText="1"/>
      <protection locked="0"/>
    </xf>
    <xf numFmtId="0" fontId="38" fillId="0" borderId="0" xfId="4" applyNumberFormat="1" applyFont="1" applyProtection="1">
      <protection locked="0"/>
    </xf>
    <xf numFmtId="0" fontId="15" fillId="0" borderId="0" xfId="4" quotePrefix="1" applyNumberFormat="1" applyFont="1" applyAlignment="1" applyProtection="1">
      <alignment vertical="top"/>
      <protection locked="0"/>
    </xf>
    <xf numFmtId="0" fontId="214" fillId="0" borderId="0" xfId="4" applyNumberFormat="1" applyFont="1" applyAlignment="1" applyProtection="1">
      <alignment vertical="center"/>
      <protection locked="0"/>
    </xf>
    <xf numFmtId="0" fontId="15" fillId="0" borderId="0" xfId="4" quotePrefix="1" applyNumberFormat="1" applyFont="1" applyAlignment="1" applyProtection="1">
      <alignment vertical="top" wrapText="1"/>
      <protection locked="0"/>
    </xf>
    <xf numFmtId="0" fontId="15" fillId="0" borderId="0" xfId="4" applyNumberFormat="1" applyFont="1" applyProtection="1">
      <protection locked="0"/>
    </xf>
    <xf numFmtId="0" fontId="214" fillId="0" borderId="0" xfId="4" applyNumberFormat="1" applyFont="1" applyAlignment="1" applyProtection="1">
      <alignment vertical="top"/>
      <protection locked="0"/>
    </xf>
    <xf numFmtId="0" fontId="153" fillId="0" borderId="0" xfId="4" applyNumberFormat="1" applyFont="1" applyProtection="1">
      <protection locked="0"/>
    </xf>
    <xf numFmtId="0" fontId="6" fillId="0" borderId="114" xfId="4" applyNumberFormat="1" applyFont="1" applyBorder="1" applyAlignment="1" applyProtection="1">
      <alignment horizontal="center" vertical="center" textRotation="90"/>
      <protection locked="0"/>
    </xf>
    <xf numFmtId="0" fontId="6" fillId="0" borderId="114" xfId="4" applyNumberFormat="1" applyFont="1" applyBorder="1" applyAlignment="1" applyProtection="1">
      <alignment horizontal="center" vertical="center" wrapText="1"/>
      <protection locked="0"/>
    </xf>
    <xf numFmtId="0" fontId="8" fillId="0" borderId="114" xfId="4" applyNumberFormat="1" applyFont="1" applyBorder="1" applyAlignment="1" applyProtection="1">
      <alignment horizontal="center" vertical="center" textRotation="90"/>
      <protection locked="0"/>
    </xf>
    <xf numFmtId="0" fontId="10" fillId="0" borderId="114" xfId="4" applyNumberFormat="1" applyFont="1" applyBorder="1" applyAlignment="1" applyProtection="1">
      <alignment horizontal="center" vertical="center" wrapText="1"/>
      <protection locked="0"/>
    </xf>
    <xf numFmtId="0" fontId="31" fillId="0" borderId="114" xfId="4" applyNumberFormat="1" applyFont="1" applyBorder="1" applyAlignment="1" applyProtection="1">
      <alignment horizontal="center" vertical="center" wrapText="1"/>
      <protection locked="0"/>
    </xf>
    <xf numFmtId="0" fontId="31" fillId="0" borderId="115" xfId="4" applyNumberFormat="1" applyFont="1" applyBorder="1" applyAlignment="1" applyProtection="1">
      <alignment horizontal="left" vertical="center" wrapText="1"/>
      <protection locked="0"/>
    </xf>
    <xf numFmtId="0" fontId="10" fillId="0" borderId="114" xfId="4" applyNumberFormat="1" applyFont="1" applyBorder="1" applyAlignment="1" applyProtection="1">
      <alignment horizontal="center" vertical="center" textRotation="90" wrapText="1"/>
      <protection locked="0"/>
    </xf>
    <xf numFmtId="164" fontId="94" fillId="0" borderId="114" xfId="0" applyFont="1" applyBorder="1" applyAlignment="1" applyProtection="1">
      <alignment horizontal="center" vertical="center" wrapText="1"/>
      <protection locked="0"/>
    </xf>
    <xf numFmtId="0" fontId="10" fillId="0" borderId="115" xfId="4" applyNumberFormat="1" applyFont="1" applyBorder="1" applyAlignment="1" applyProtection="1">
      <alignment horizontal="center" vertical="center" textRotation="90" wrapText="1"/>
      <protection locked="0"/>
    </xf>
    <xf numFmtId="164" fontId="94" fillId="0" borderId="116" xfId="0" applyFont="1" applyBorder="1" applyAlignment="1" applyProtection="1">
      <alignment vertical="center" wrapText="1"/>
      <protection locked="0"/>
    </xf>
    <xf numFmtId="0" fontId="10" fillId="0" borderId="0" xfId="4" applyNumberFormat="1" applyFont="1" applyAlignment="1" applyProtection="1">
      <alignment wrapText="1"/>
      <protection locked="0"/>
    </xf>
    <xf numFmtId="0" fontId="10" fillId="0" borderId="0" xfId="4" applyNumberFormat="1" applyFont="1" applyAlignment="1" applyProtection="1">
      <alignment vertical="center" wrapText="1"/>
      <protection locked="0"/>
    </xf>
    <xf numFmtId="0" fontId="2" fillId="0" borderId="0" xfId="0" applyNumberFormat="1" applyFont="1" applyAlignment="1" applyProtection="1">
      <alignment wrapText="1"/>
      <protection locked="0"/>
    </xf>
    <xf numFmtId="0" fontId="308" fillId="0" borderId="151" xfId="0" applyNumberFormat="1" applyFont="1" applyBorder="1" applyProtection="1">
      <protection locked="0"/>
    </xf>
    <xf numFmtId="0" fontId="6" fillId="0" borderId="155" xfId="0" applyNumberFormat="1" applyFont="1" applyBorder="1" applyAlignment="1" applyProtection="1">
      <alignment horizontal="center" vertical="top" wrapText="1"/>
      <protection locked="0"/>
    </xf>
    <xf numFmtId="0" fontId="308" fillId="0" borderId="148" xfId="0" applyNumberFormat="1" applyFont="1" applyBorder="1" applyProtection="1">
      <protection locked="0"/>
    </xf>
    <xf numFmtId="0" fontId="6" fillId="0" borderId="158" xfId="0" applyNumberFormat="1" applyFont="1" applyBorder="1" applyAlignment="1" applyProtection="1">
      <alignment horizontal="center" vertical="top" wrapText="1"/>
      <protection locked="0"/>
    </xf>
    <xf numFmtId="0" fontId="308" fillId="0" borderId="87" xfId="0" applyNumberFormat="1" applyFont="1" applyBorder="1" applyProtection="1">
      <protection locked="0"/>
    </xf>
    <xf numFmtId="14" fontId="308" fillId="0" borderId="87" xfId="0" applyNumberFormat="1" applyFont="1" applyBorder="1" applyProtection="1">
      <protection locked="0"/>
    </xf>
    <xf numFmtId="164" fontId="308" fillId="0" borderId="87" xfId="0" applyFont="1" applyBorder="1" applyProtection="1">
      <protection locked="0"/>
    </xf>
    <xf numFmtId="0" fontId="6" fillId="0" borderId="153" xfId="0" applyNumberFormat="1" applyFont="1" applyBorder="1" applyAlignment="1" applyProtection="1">
      <alignment horizontal="center"/>
      <protection locked="0"/>
    </xf>
    <xf numFmtId="17" fontId="308" fillId="0" borderId="87" xfId="0" applyNumberFormat="1" applyFont="1" applyBorder="1" applyProtection="1">
      <protection locked="0"/>
    </xf>
    <xf numFmtId="0" fontId="317" fillId="0" borderId="145" xfId="0" applyNumberFormat="1" applyFont="1" applyBorder="1" applyProtection="1">
      <protection locked="0"/>
    </xf>
    <xf numFmtId="165" fontId="317" fillId="0" borderId="145" xfId="0" applyNumberFormat="1" applyFont="1" applyBorder="1" applyProtection="1">
      <protection locked="0"/>
    </xf>
    <xf numFmtId="17" fontId="317" fillId="0" borderId="145" xfId="0" applyNumberFormat="1" applyFont="1" applyBorder="1" applyProtection="1">
      <protection locked="0"/>
    </xf>
    <xf numFmtId="0" fontId="312" fillId="0" borderId="170" xfId="0" applyNumberFormat="1" applyFont="1" applyBorder="1" applyAlignment="1" applyProtection="1">
      <alignment wrapText="1"/>
      <protection locked="0"/>
    </xf>
    <xf numFmtId="0" fontId="312" fillId="0" borderId="171" xfId="0" applyNumberFormat="1" applyFont="1" applyBorder="1" applyAlignment="1" applyProtection="1">
      <alignment horizontal="center" vertical="center" wrapText="1"/>
      <protection locked="0"/>
    </xf>
    <xf numFmtId="17" fontId="317" fillId="0" borderId="172" xfId="0" applyNumberFormat="1" applyFont="1" applyBorder="1" applyProtection="1">
      <protection locked="0"/>
    </xf>
    <xf numFmtId="0" fontId="312" fillId="0" borderId="150" xfId="0" applyNumberFormat="1" applyFont="1" applyBorder="1" applyAlignment="1" applyProtection="1">
      <alignment wrapText="1"/>
      <protection locked="0"/>
    </xf>
    <xf numFmtId="0" fontId="312" fillId="0" borderId="145" xfId="0" applyNumberFormat="1" applyFont="1" applyBorder="1" applyAlignment="1" applyProtection="1">
      <alignment wrapText="1"/>
      <protection locked="0"/>
    </xf>
    <xf numFmtId="0" fontId="312" fillId="0" borderId="145" xfId="0" applyNumberFormat="1" applyFont="1" applyBorder="1" applyAlignment="1" applyProtection="1">
      <alignment horizontal="center" vertical="center" wrapText="1"/>
      <protection locked="0"/>
    </xf>
    <xf numFmtId="0" fontId="29" fillId="0" borderId="124" xfId="4" applyNumberFormat="1" applyFont="1" applyBorder="1" applyAlignment="1" applyProtection="1">
      <alignment horizontal="center" vertical="center" wrapText="1"/>
      <protection locked="0"/>
    </xf>
    <xf numFmtId="0" fontId="9" fillId="0" borderId="124" xfId="4" applyNumberFormat="1" applyFont="1" applyBorder="1" applyAlignment="1" applyProtection="1">
      <alignment horizontal="center" vertical="center" wrapText="1"/>
      <protection locked="0"/>
    </xf>
    <xf numFmtId="0" fontId="13" fillId="0" borderId="124" xfId="4" applyNumberFormat="1" applyFont="1" applyBorder="1" applyAlignment="1" applyProtection="1">
      <alignment vertical="center" wrapText="1"/>
      <protection locked="0"/>
    </xf>
    <xf numFmtId="0" fontId="6" fillId="0" borderId="124" xfId="4" applyNumberFormat="1" applyFont="1" applyBorder="1" applyAlignment="1" applyProtection="1">
      <alignment vertical="center" wrapText="1"/>
      <protection locked="0"/>
    </xf>
    <xf numFmtId="0" fontId="13" fillId="0" borderId="124" xfId="4" applyNumberFormat="1" applyFont="1" applyBorder="1" applyAlignment="1" applyProtection="1">
      <alignment horizontal="center" vertical="center" wrapText="1"/>
      <protection locked="0"/>
    </xf>
    <xf numFmtId="0" fontId="13" fillId="0" borderId="124" xfId="4" applyNumberFormat="1" applyFont="1" applyBorder="1" applyAlignment="1" applyProtection="1">
      <alignment horizontal="left" vertical="center" wrapText="1"/>
      <protection locked="0"/>
    </xf>
    <xf numFmtId="0" fontId="73" fillId="0" borderId="0" xfId="4" applyNumberFormat="1" applyFont="1" applyAlignment="1" applyProtection="1">
      <alignment vertical="center" wrapText="1"/>
      <protection locked="0"/>
    </xf>
    <xf numFmtId="0" fontId="6" fillId="0" borderId="124" xfId="4" applyNumberFormat="1" applyFont="1" applyBorder="1" applyAlignment="1" applyProtection="1">
      <alignment horizontal="center" vertical="center" wrapText="1"/>
      <protection locked="0"/>
    </xf>
    <xf numFmtId="167" fontId="16" fillId="0" borderId="71" xfId="17" applyNumberFormat="1" applyFont="1" applyBorder="1" applyAlignment="1" applyProtection="1">
      <alignment horizontal="center" vertical="center"/>
      <protection locked="0"/>
    </xf>
    <xf numFmtId="0" fontId="14" fillId="0" borderId="124" xfId="4" applyNumberFormat="1" applyFont="1" applyBorder="1" applyAlignment="1" applyProtection="1">
      <alignment horizontal="right" vertical="center" textRotation="90" wrapText="1"/>
      <protection locked="0"/>
    </xf>
    <xf numFmtId="0" fontId="6" fillId="0" borderId="121" xfId="4" applyNumberFormat="1" applyFont="1" applyBorder="1" applyAlignment="1" applyProtection="1">
      <alignment vertical="center"/>
      <protection locked="0"/>
    </xf>
    <xf numFmtId="0" fontId="6" fillId="0" borderId="122" xfId="4" applyNumberFormat="1" applyFont="1" applyBorder="1" applyAlignment="1" applyProtection="1">
      <alignment vertical="center"/>
      <protection locked="0"/>
    </xf>
    <xf numFmtId="0" fontId="6" fillId="0" borderId="123" xfId="4" applyNumberFormat="1" applyFont="1" applyBorder="1" applyAlignment="1" applyProtection="1">
      <alignment vertical="center"/>
      <protection locked="0"/>
    </xf>
    <xf numFmtId="3" fontId="99" fillId="0" borderId="124" xfId="11" applyNumberFormat="1" applyFont="1" applyBorder="1" applyAlignment="1" applyProtection="1">
      <alignment horizontal="center" vertical="center" wrapText="1"/>
      <protection locked="0"/>
    </xf>
    <xf numFmtId="0" fontId="29" fillId="0" borderId="124" xfId="34" applyFont="1" applyBorder="1" applyAlignment="1" applyProtection="1">
      <alignment horizontal="center" vertical="top" wrapText="1"/>
      <protection locked="0"/>
    </xf>
    <xf numFmtId="0" fontId="231" fillId="0" borderId="0" xfId="32" applyFont="1" applyAlignment="1" applyProtection="1">
      <alignment horizontal="left" vertical="center"/>
      <protection locked="0"/>
    </xf>
    <xf numFmtId="0" fontId="8" fillId="0" borderId="0" xfId="32" applyFont="1" applyProtection="1">
      <protection locked="0"/>
    </xf>
    <xf numFmtId="0" fontId="235" fillId="0" borderId="26" xfId="33" applyFont="1" applyBorder="1" applyAlignment="1" applyProtection="1">
      <alignment horizontal="center" vertical="center" wrapText="1"/>
      <protection locked="0"/>
    </xf>
    <xf numFmtId="0" fontId="235" fillId="0" borderId="0" xfId="33" applyFont="1" applyAlignment="1" applyProtection="1">
      <alignment horizontal="center" vertical="center" wrapText="1"/>
      <protection locked="0"/>
    </xf>
    <xf numFmtId="3" fontId="234" fillId="0" borderId="124" xfId="33" applyNumberFormat="1" applyFont="1" applyBorder="1" applyAlignment="1" applyProtection="1">
      <alignment horizontal="center" vertical="center"/>
      <protection locked="0"/>
    </xf>
    <xf numFmtId="0" fontId="219" fillId="0" borderId="23" xfId="33" applyFont="1" applyBorder="1" applyAlignment="1" applyProtection="1">
      <alignment horizontal="left" vertical="center" wrapText="1" indent="1"/>
      <protection locked="0"/>
    </xf>
    <xf numFmtId="2" fontId="72" fillId="0" borderId="124" xfId="33" applyNumberFormat="1" applyFont="1" applyBorder="1" applyAlignment="1" applyProtection="1">
      <alignment horizontal="center" vertical="center" wrapText="1"/>
      <protection locked="0"/>
    </xf>
    <xf numFmtId="0" fontId="8" fillId="0" borderId="0" xfId="33" applyFont="1" applyAlignment="1" applyProtection="1">
      <alignment vertical="center" wrapText="1"/>
      <protection locked="0"/>
    </xf>
    <xf numFmtId="0" fontId="8" fillId="0" borderId="0" xfId="33" applyFont="1" applyAlignment="1" applyProtection="1">
      <alignment horizontal="right" vertical="center" wrapText="1"/>
      <protection locked="0"/>
    </xf>
    <xf numFmtId="0" fontId="219" fillId="0" borderId="22" xfId="33" applyFont="1" applyBorder="1" applyAlignment="1" applyProtection="1">
      <alignment horizontal="left" vertical="center" wrapText="1" indent="1"/>
      <protection locked="0"/>
    </xf>
    <xf numFmtId="0" fontId="8" fillId="0" borderId="0" xfId="33" applyFont="1" applyAlignment="1" applyProtection="1">
      <alignment wrapText="1"/>
      <protection locked="0"/>
    </xf>
    <xf numFmtId="0" fontId="219" fillId="0" borderId="22" xfId="33" applyFont="1" applyBorder="1" applyAlignment="1" applyProtection="1">
      <alignment horizontal="left" indent="1"/>
      <protection locked="0"/>
    </xf>
    <xf numFmtId="0" fontId="219" fillId="0" borderId="0" xfId="33" applyFont="1" applyAlignment="1" applyProtection="1">
      <alignment horizontal="left" vertical="center" wrapText="1" indent="1"/>
      <protection locked="0"/>
    </xf>
    <xf numFmtId="0" fontId="237" fillId="0" borderId="0" xfId="32" applyFont="1" applyAlignment="1" applyProtection="1">
      <alignment horizontal="left" vertical="center"/>
      <protection locked="0"/>
    </xf>
    <xf numFmtId="0" fontId="1" fillId="0" borderId="0" xfId="32" applyFont="1" applyProtection="1">
      <protection locked="0"/>
    </xf>
    <xf numFmtId="0" fontId="90" fillId="0" borderId="0" xfId="33" applyFont="1" applyAlignment="1" applyProtection="1">
      <alignment horizontal="right" vertical="center" wrapText="1"/>
      <protection locked="0"/>
    </xf>
    <xf numFmtId="0" fontId="242" fillId="0" borderId="3" xfId="33" applyFont="1" applyBorder="1" applyAlignment="1" applyProtection="1">
      <alignment vertical="center" wrapText="1"/>
      <protection locked="0"/>
    </xf>
    <xf numFmtId="0" fontId="244" fillId="0" borderId="16" xfId="33" applyFont="1" applyBorder="1" applyAlignment="1" applyProtection="1">
      <alignment horizontal="center" vertical="center" wrapText="1"/>
      <protection locked="0"/>
    </xf>
    <xf numFmtId="164" fontId="6" fillId="0" borderId="0" xfId="10" applyFont="1" applyProtection="1">
      <protection locked="0"/>
    </xf>
    <xf numFmtId="3" fontId="166" fillId="0" borderId="124" xfId="10" applyNumberFormat="1" applyFont="1" applyBorder="1" applyAlignment="1" applyProtection="1">
      <alignment horizontal="center" vertical="center"/>
      <protection locked="0"/>
    </xf>
    <xf numFmtId="0" fontId="171" fillId="0" borderId="1" xfId="15" applyNumberFormat="1" applyFont="1" applyBorder="1" applyAlignment="1" applyProtection="1">
      <alignment horizontal="center" vertical="center" textRotation="90" wrapText="1"/>
      <protection locked="0"/>
    </xf>
    <xf numFmtId="0" fontId="172" fillId="0" borderId="121" xfId="10" applyNumberFormat="1" applyFont="1" applyBorder="1" applyAlignment="1" applyProtection="1">
      <alignment vertical="center"/>
      <protection locked="0"/>
    </xf>
    <xf numFmtId="0" fontId="172" fillId="0" borderId="122" xfId="10" applyNumberFormat="1" applyFont="1" applyBorder="1" applyAlignment="1" applyProtection="1">
      <alignment vertical="center"/>
      <protection locked="0"/>
    </xf>
    <xf numFmtId="0" fontId="172" fillId="0" borderId="123" xfId="10" applyNumberFormat="1" applyFont="1" applyBorder="1" applyAlignment="1" applyProtection="1">
      <alignment vertical="center"/>
      <protection locked="0"/>
    </xf>
    <xf numFmtId="0" fontId="117" fillId="0" borderId="0" xfId="0" applyNumberFormat="1" applyFont="1" applyProtection="1">
      <protection locked="0"/>
    </xf>
    <xf numFmtId="0" fontId="93" fillId="0" borderId="0" xfId="0" applyNumberFormat="1" applyFont="1" applyAlignment="1" applyProtection="1">
      <alignment horizontal="left" wrapText="1" indent="1"/>
      <protection locked="0"/>
    </xf>
    <xf numFmtId="0" fontId="174" fillId="0" borderId="0" xfId="0" applyNumberFormat="1" applyFont="1" applyAlignment="1" applyProtection="1">
      <alignment horizontal="right" vertical="top"/>
      <protection locked="0"/>
    </xf>
    <xf numFmtId="0" fontId="175" fillId="0" borderId="0" xfId="0" applyNumberFormat="1" applyFont="1" applyAlignment="1" applyProtection="1">
      <alignment horizontal="right" wrapText="1"/>
      <protection locked="0"/>
    </xf>
    <xf numFmtId="0" fontId="173" fillId="0" borderId="0" xfId="0" applyNumberFormat="1" applyFont="1" applyAlignment="1" applyProtection="1">
      <alignment horizontal="left" wrapText="1"/>
      <protection locked="0"/>
    </xf>
    <xf numFmtId="0" fontId="94" fillId="0" borderId="0" xfId="0" applyNumberFormat="1" applyFont="1" applyAlignment="1" applyProtection="1">
      <alignment horizontal="center" vertical="center" wrapText="1"/>
      <protection locked="0"/>
    </xf>
    <xf numFmtId="0" fontId="101" fillId="0" borderId="0" xfId="0" applyNumberFormat="1" applyFont="1" applyAlignment="1" applyProtection="1">
      <alignment vertical="center"/>
      <protection locked="0"/>
    </xf>
    <xf numFmtId="1" fontId="324" fillId="0" borderId="181" xfId="0" applyNumberFormat="1" applyFont="1" applyBorder="1" applyAlignment="1" applyProtection="1">
      <alignment horizontal="center" vertical="center" wrapText="1"/>
      <protection locked="0"/>
    </xf>
    <xf numFmtId="1" fontId="324" fillId="0" borderId="183" xfId="0" applyNumberFormat="1" applyFont="1" applyBorder="1" applyAlignment="1" applyProtection="1">
      <alignment horizontal="center" vertical="center" wrapText="1"/>
      <protection locked="0"/>
    </xf>
    <xf numFmtId="1" fontId="324" fillId="0" borderId="182" xfId="0" applyNumberFormat="1" applyFont="1" applyBorder="1" applyAlignment="1" applyProtection="1">
      <alignment horizontal="center" vertical="center" wrapText="1"/>
      <protection locked="0"/>
    </xf>
    <xf numFmtId="1" fontId="324" fillId="0" borderId="190" xfId="0" applyNumberFormat="1" applyFont="1" applyBorder="1" applyAlignment="1" applyProtection="1">
      <alignment vertical="center"/>
      <protection locked="0"/>
    </xf>
    <xf numFmtId="0" fontId="29" fillId="0" borderId="124" xfId="37" applyFont="1" applyBorder="1" applyAlignment="1" applyProtection="1">
      <alignment horizontal="center" vertical="center"/>
      <protection locked="0"/>
    </xf>
    <xf numFmtId="0" fontId="29" fillId="0" borderId="124" xfId="37" applyFont="1" applyBorder="1" applyAlignment="1" applyProtection="1">
      <alignment horizontal="center" vertical="center" wrapText="1"/>
      <protection locked="0"/>
    </xf>
    <xf numFmtId="164" fontId="9" fillId="0" borderId="106" xfId="37" applyNumberFormat="1" applyFont="1" applyBorder="1" applyAlignment="1" applyProtection="1">
      <alignment horizontal="center" vertical="center" wrapText="1"/>
      <protection locked="0"/>
    </xf>
    <xf numFmtId="0" fontId="9" fillId="0" borderId="124" xfId="37" applyFont="1" applyBorder="1" applyAlignment="1" applyProtection="1">
      <alignment horizontal="center" vertical="center" wrapText="1"/>
      <protection locked="0"/>
    </xf>
    <xf numFmtId="9" fontId="6" fillId="0" borderId="124" xfId="38" applyNumberFormat="1" applyFont="1" applyBorder="1" applyAlignment="1" applyProtection="1">
      <alignment horizontal="center"/>
      <protection locked="0"/>
    </xf>
    <xf numFmtId="0" fontId="31" fillId="0" borderId="121" xfId="37" applyFont="1" applyBorder="1" applyProtection="1">
      <protection locked="0"/>
    </xf>
    <xf numFmtId="0" fontId="8" fillId="0" borderId="122" xfId="37" applyFont="1" applyBorder="1" applyProtection="1">
      <protection locked="0"/>
    </xf>
    <xf numFmtId="0" fontId="8" fillId="0" borderId="131" xfId="37" applyFont="1" applyBorder="1" applyProtection="1">
      <protection locked="0"/>
    </xf>
    <xf numFmtId="0" fontId="29" fillId="0" borderId="132" xfId="37" applyFont="1" applyBorder="1" applyAlignment="1" applyProtection="1">
      <alignment horizontal="center" vertical="center" wrapText="1"/>
      <protection locked="0"/>
    </xf>
    <xf numFmtId="0" fontId="62" fillId="0" borderId="124" xfId="37" applyFont="1" applyBorder="1" applyAlignment="1" applyProtection="1">
      <alignment horizontal="center" wrapText="1"/>
      <protection locked="0"/>
    </xf>
    <xf numFmtId="164" fontId="62" fillId="0" borderId="124" xfId="37" applyNumberFormat="1" applyFont="1" applyBorder="1" applyAlignment="1" applyProtection="1">
      <alignment horizontal="center" wrapText="1"/>
      <protection locked="0"/>
    </xf>
    <xf numFmtId="164" fontId="62" fillId="0" borderId="132" xfId="37" applyNumberFormat="1" applyFont="1" applyBorder="1" applyAlignment="1" applyProtection="1">
      <alignment horizontal="center" wrapText="1"/>
      <protection locked="0"/>
    </xf>
    <xf numFmtId="167" fontId="6" fillId="0" borderId="124" xfId="38" applyNumberFormat="1" applyFont="1" applyBorder="1" applyAlignment="1" applyProtection="1">
      <alignment horizontal="center" vertical="center" wrapText="1"/>
      <protection locked="0"/>
    </xf>
    <xf numFmtId="3" fontId="6" fillId="0" borderId="124" xfId="37" applyNumberFormat="1" applyFont="1" applyBorder="1" applyAlignment="1" applyProtection="1">
      <alignment horizontal="center" vertical="center" wrapText="1"/>
      <protection locked="0"/>
    </xf>
    <xf numFmtId="3" fontId="6" fillId="0" borderId="132" xfId="37" applyNumberFormat="1" applyFont="1" applyBorder="1" applyAlignment="1" applyProtection="1">
      <alignment horizontal="center" vertical="center" wrapText="1"/>
      <protection locked="0"/>
    </xf>
    <xf numFmtId="0" fontId="31" fillId="0" borderId="46" xfId="0" applyNumberFormat="1" applyFont="1" applyBorder="1" applyProtection="1">
      <protection locked="0"/>
    </xf>
    <xf numFmtId="0" fontId="8" fillId="0" borderId="46" xfId="0" applyNumberFormat="1" applyFont="1" applyBorder="1" applyProtection="1">
      <protection locked="0"/>
    </xf>
    <xf numFmtId="0" fontId="8" fillId="0" borderId="48" xfId="0" applyNumberFormat="1" applyFont="1" applyBorder="1" applyProtection="1">
      <protection locked="0"/>
    </xf>
    <xf numFmtId="0" fontId="31" fillId="0" borderId="47" xfId="37" applyFont="1" applyBorder="1" applyProtection="1">
      <protection locked="0"/>
    </xf>
    <xf numFmtId="0" fontId="8" fillId="0" borderId="46" xfId="37" applyFont="1" applyBorder="1" applyProtection="1">
      <protection locked="0"/>
    </xf>
    <xf numFmtId="0" fontId="8" fillId="0" borderId="48" xfId="37" applyFont="1" applyBorder="1" applyProtection="1">
      <protection locked="0"/>
    </xf>
    <xf numFmtId="0" fontId="9" fillId="0" borderId="129" xfId="4" applyNumberFormat="1" applyFont="1" applyBorder="1" applyAlignment="1" applyProtection="1">
      <alignment horizontal="center" vertical="center" wrapText="1"/>
      <protection locked="0"/>
    </xf>
    <xf numFmtId="164" fontId="9" fillId="0" borderId="61" xfId="0" applyFont="1" applyBorder="1" applyAlignment="1" applyProtection="1">
      <alignment vertical="center"/>
      <protection locked="0"/>
    </xf>
    <xf numFmtId="164" fontId="9" fillId="0" borderId="62" xfId="0" applyFont="1" applyBorder="1" applyAlignment="1" applyProtection="1">
      <alignment vertical="center"/>
      <protection locked="0"/>
    </xf>
    <xf numFmtId="164" fontId="9" fillId="0" borderId="63" xfId="0" applyFont="1" applyBorder="1" applyAlignment="1" applyProtection="1">
      <alignment vertical="center"/>
      <protection locked="0"/>
    </xf>
    <xf numFmtId="0" fontId="9" fillId="0" borderId="129" xfId="37" applyFont="1" applyBorder="1" applyAlignment="1" applyProtection="1">
      <alignment horizontal="center" vertical="center"/>
      <protection locked="0"/>
    </xf>
    <xf numFmtId="0" fontId="10" fillId="0" borderId="124" xfId="0" applyNumberFormat="1" applyFont="1" applyBorder="1" applyAlignment="1" applyProtection="1">
      <alignment horizontal="right"/>
      <protection locked="0"/>
    </xf>
    <xf numFmtId="164" fontId="10" fillId="0" borderId="124" xfId="0" applyFont="1" applyBorder="1" applyAlignment="1" applyProtection="1">
      <alignment horizontal="right"/>
      <protection locked="0"/>
    </xf>
    <xf numFmtId="9" fontId="48" fillId="0" borderId="124" xfId="38" applyNumberFormat="1" applyFont="1" applyBorder="1" applyProtection="1">
      <protection locked="0"/>
    </xf>
    <xf numFmtId="166" fontId="12" fillId="0" borderId="124" xfId="0" applyNumberFormat="1" applyFont="1" applyBorder="1" applyAlignment="1" applyProtection="1">
      <alignment vertical="center" wrapText="1"/>
      <protection locked="0"/>
    </xf>
    <xf numFmtId="164" fontId="10" fillId="0" borderId="12" xfId="0" applyFont="1" applyBorder="1" applyAlignment="1" applyProtection="1">
      <alignment horizontal="left" vertical="center"/>
      <protection locked="0"/>
    </xf>
    <xf numFmtId="164" fontId="6" fillId="0" borderId="0" xfId="0" applyFont="1" applyAlignment="1" applyProtection="1">
      <alignment horizontal="left" vertical="center"/>
      <protection locked="0"/>
    </xf>
    <xf numFmtId="0" fontId="47" fillId="0" borderId="124" xfId="0" applyNumberFormat="1" applyFont="1" applyBorder="1" applyAlignment="1" applyProtection="1">
      <alignment horizontal="right" vertical="center"/>
      <protection locked="0"/>
    </xf>
    <xf numFmtId="164" fontId="249" fillId="0" borderId="124" xfId="0" applyFont="1" applyBorder="1" applyAlignment="1" applyProtection="1">
      <alignment horizontal="center" vertical="center" wrapText="1"/>
      <protection locked="0"/>
    </xf>
    <xf numFmtId="164" fontId="250" fillId="0" borderId="124" xfId="0" applyFont="1" applyBorder="1" applyAlignment="1" applyProtection="1">
      <alignment horizontal="center" vertical="center" wrapText="1"/>
      <protection locked="0"/>
    </xf>
    <xf numFmtId="164" fontId="251" fillId="0" borderId="121" xfId="0" applyFont="1" applyBorder="1" applyAlignment="1" applyProtection="1">
      <alignment horizontal="left" vertical="center"/>
      <protection locked="0"/>
    </xf>
    <xf numFmtId="1" fontId="324" fillId="0" borderId="196" xfId="0" applyNumberFormat="1" applyFont="1" applyBorder="1" applyAlignment="1" applyProtection="1">
      <alignment horizontal="center" vertical="center" wrapText="1"/>
      <protection locked="0"/>
    </xf>
    <xf numFmtId="1" fontId="324" fillId="0" borderId="191" xfId="0" applyNumberFormat="1" applyFont="1" applyBorder="1" applyAlignment="1" applyProtection="1">
      <alignment horizontal="center" vertical="center" wrapText="1"/>
      <protection locked="0"/>
    </xf>
    <xf numFmtId="164" fontId="13" fillId="0" borderId="3" xfId="4" applyFont="1" applyBorder="1" applyAlignment="1" applyProtection="1">
      <alignment horizontal="center" vertical="center"/>
      <protection locked="0"/>
    </xf>
    <xf numFmtId="164" fontId="255" fillId="0" borderId="16" xfId="0" applyFont="1" applyBorder="1" applyAlignment="1" applyProtection="1">
      <alignment horizontal="left"/>
      <protection locked="0"/>
    </xf>
    <xf numFmtId="164" fontId="255" fillId="0" borderId="23" xfId="0" applyFont="1" applyBorder="1" applyAlignment="1" applyProtection="1">
      <alignment horizontal="left"/>
      <protection locked="0"/>
    </xf>
    <xf numFmtId="164" fontId="255" fillId="0" borderId="24" xfId="0" applyFont="1" applyBorder="1" applyAlignment="1" applyProtection="1">
      <alignment horizontal="left"/>
      <protection locked="0"/>
    </xf>
    <xf numFmtId="0" fontId="71" fillId="0" borderId="0" xfId="0" applyNumberFormat="1" applyFont="1" applyAlignment="1" applyProtection="1">
      <alignment horizontal="justify" vertical="center" wrapText="1"/>
      <protection locked="0"/>
    </xf>
    <xf numFmtId="164" fontId="8" fillId="0" borderId="0" xfId="4" applyFont="1"/>
    <xf numFmtId="164" fontId="154" fillId="0" borderId="0" xfId="4" applyFont="1" applyProtection="1">
      <protection locked="0"/>
    </xf>
    <xf numFmtId="164" fontId="90" fillId="0" borderId="124" xfId="0" applyFont="1" applyBorder="1" applyProtection="1">
      <protection locked="0"/>
    </xf>
    <xf numFmtId="164" fontId="91" fillId="0" borderId="124" xfId="0" applyFont="1" applyBorder="1" applyAlignment="1" applyProtection="1">
      <alignment horizontal="left" vertical="center" wrapText="1"/>
      <protection locked="0"/>
    </xf>
    <xf numFmtId="3" fontId="94" fillId="0" borderId="124" xfId="0" applyNumberFormat="1" applyFont="1" applyBorder="1" applyAlignment="1" applyProtection="1">
      <alignment horizontal="left" vertical="center"/>
      <protection locked="0"/>
    </xf>
    <xf numFmtId="164" fontId="10" fillId="0" borderId="0" xfId="0" applyFont="1" applyAlignment="1" applyProtection="1">
      <alignment horizontal="center" vertical="center" wrapText="1"/>
      <protection locked="0"/>
    </xf>
    <xf numFmtId="164" fontId="91" fillId="0" borderId="124" xfId="4" applyFont="1" applyBorder="1" applyAlignment="1" applyProtection="1">
      <alignment horizontal="center" vertical="center" textRotation="90" wrapText="1"/>
      <protection locked="0"/>
    </xf>
    <xf numFmtId="164" fontId="133" fillId="0" borderId="124" xfId="4" applyFont="1" applyBorder="1" applyAlignment="1" applyProtection="1">
      <alignment horizontal="center" vertical="center" textRotation="90" wrapText="1"/>
      <protection locked="0"/>
    </xf>
    <xf numFmtId="164" fontId="133" fillId="0" borderId="124" xfId="0" applyFont="1" applyBorder="1" applyAlignment="1" applyProtection="1">
      <alignment horizontal="center" vertical="center" textRotation="90" wrapText="1"/>
      <protection locked="0"/>
    </xf>
    <xf numFmtId="164" fontId="133" fillId="0" borderId="151" xfId="0" applyFont="1" applyBorder="1" applyAlignment="1" applyProtection="1">
      <alignment horizontal="center" vertical="center" textRotation="90" wrapText="1"/>
      <protection locked="0"/>
    </xf>
    <xf numFmtId="164" fontId="92" fillId="0" borderId="124" xfId="0" applyFont="1" applyBorder="1" applyAlignment="1" applyProtection="1">
      <alignment vertical="center" textRotation="90" wrapText="1"/>
      <protection locked="0"/>
    </xf>
    <xf numFmtId="164" fontId="16" fillId="0" borderId="75" xfId="8" applyFont="1" applyBorder="1" applyAlignment="1">
      <alignment horizontal="center" vertical="center" wrapText="1"/>
    </xf>
    <xf numFmtId="164" fontId="10" fillId="0" borderId="75" xfId="8" applyFont="1" applyBorder="1" applyAlignment="1">
      <alignment horizontal="center" vertical="center" wrapText="1"/>
    </xf>
    <xf numFmtId="164" fontId="92" fillId="0" borderId="124" xfId="4" applyFont="1" applyBorder="1" applyAlignment="1" applyProtection="1">
      <alignment horizontal="center" vertical="center" textRotation="90" wrapText="1"/>
      <protection locked="0"/>
    </xf>
    <xf numFmtId="164" fontId="92" fillId="0" borderId="124" xfId="0" applyFont="1" applyBorder="1" applyAlignment="1" applyProtection="1">
      <alignment horizontal="center" vertical="center" textRotation="90" wrapText="1"/>
      <protection locked="0"/>
    </xf>
    <xf numFmtId="164" fontId="92" fillId="0" borderId="124" xfId="30" applyNumberFormat="1" applyFont="1" applyBorder="1" applyAlignment="1" applyProtection="1">
      <alignment horizontal="center" vertical="center" textRotation="90" wrapText="1"/>
      <protection locked="0"/>
    </xf>
    <xf numFmtId="164" fontId="91" fillId="0" borderId="124" xfId="0" applyFont="1" applyBorder="1" applyAlignment="1" applyProtection="1">
      <alignment horizontal="center" textRotation="90" wrapText="1"/>
      <protection locked="0"/>
    </xf>
    <xf numFmtId="164" fontId="305" fillId="0" borderId="124" xfId="0" applyFont="1" applyBorder="1" applyAlignment="1" applyProtection="1">
      <alignment horizontal="center" vertical="center" textRotation="90" wrapText="1"/>
      <protection locked="0"/>
    </xf>
    <xf numFmtId="0" fontId="92" fillId="0" borderId="124" xfId="0" applyNumberFormat="1" applyFont="1" applyBorder="1" applyAlignment="1" applyProtection="1">
      <alignment horizontal="center" vertical="center" textRotation="90" wrapText="1"/>
      <protection locked="0"/>
    </xf>
    <xf numFmtId="1" fontId="6" fillId="0" borderId="3" xfId="0" applyNumberFormat="1" applyFont="1" applyBorder="1" applyAlignment="1" applyProtection="1">
      <alignment horizontal="center" vertical="center"/>
      <protection locked="0"/>
    </xf>
    <xf numFmtId="164" fontId="326" fillId="0" borderId="3"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3" fontId="134" fillId="0" borderId="124" xfId="4" applyNumberFormat="1" applyFont="1" applyBorder="1" applyAlignment="1" applyProtection="1">
      <alignment horizontal="center" vertical="center" wrapText="1"/>
      <protection locked="0"/>
    </xf>
    <xf numFmtId="9" fontId="97" fillId="0" borderId="124" xfId="16" applyFont="1" applyBorder="1" applyAlignment="1" applyProtection="1">
      <alignment horizontal="center" vertical="center" wrapText="1"/>
      <protection locked="0"/>
    </xf>
    <xf numFmtId="41" fontId="306" fillId="0" borderId="124" xfId="47" applyNumberFormat="1" applyFont="1" applyBorder="1" applyAlignment="1" applyProtection="1">
      <alignment horizontal="center" vertical="center"/>
      <protection locked="0"/>
    </xf>
    <xf numFmtId="167" fontId="306" fillId="0" borderId="124" xfId="16" applyNumberFormat="1" applyFont="1" applyBorder="1" applyAlignment="1" applyProtection="1">
      <alignment horizontal="center" vertical="center"/>
      <protection locked="0"/>
    </xf>
    <xf numFmtId="166" fontId="92" fillId="0" borderId="124" xfId="0" applyNumberFormat="1" applyFont="1" applyBorder="1" applyAlignment="1" applyProtection="1">
      <alignment horizontal="center" vertical="center" wrapText="1"/>
      <protection locked="0"/>
    </xf>
    <xf numFmtId="3" fontId="6" fillId="0" borderId="31" xfId="0" applyNumberFormat="1" applyFont="1" applyBorder="1" applyAlignment="1" applyProtection="1">
      <alignment horizontal="center" vertical="center" wrapText="1"/>
      <protection locked="0"/>
    </xf>
    <xf numFmtId="3" fontId="6" fillId="0" borderId="34" xfId="0" applyNumberFormat="1" applyFont="1" applyBorder="1" applyAlignment="1" applyProtection="1">
      <alignment horizontal="center" vertical="center" wrapText="1"/>
      <protection locked="0"/>
    </xf>
    <xf numFmtId="0" fontId="155" fillId="0" borderId="0" xfId="4" applyNumberFormat="1" applyFont="1" applyAlignment="1" applyProtection="1">
      <alignment horizontal="right"/>
      <protection locked="0"/>
    </xf>
    <xf numFmtId="0" fontId="8" fillId="0" borderId="17" xfId="4" applyNumberFormat="1" applyFont="1" applyBorder="1" applyProtection="1">
      <protection locked="0"/>
    </xf>
    <xf numFmtId="0" fontId="16" fillId="0" borderId="0" xfId="4" applyNumberFormat="1" applyFont="1" applyProtection="1">
      <protection locked="0"/>
    </xf>
    <xf numFmtId="0" fontId="8" fillId="0" borderId="4" xfId="4" applyNumberFormat="1" applyFont="1" applyBorder="1" applyProtection="1">
      <protection locked="0"/>
    </xf>
    <xf numFmtId="3" fontId="90" fillId="0" borderId="87" xfId="25" applyNumberFormat="1" applyFont="1" applyBorder="1" applyAlignment="1" applyProtection="1">
      <alignment horizontal="center" vertical="center" wrapText="1"/>
      <protection locked="0"/>
    </xf>
    <xf numFmtId="164" fontId="181" fillId="0" borderId="0" xfId="0" applyFont="1" applyAlignment="1" applyProtection="1">
      <alignment vertical="center"/>
      <protection locked="0"/>
    </xf>
    <xf numFmtId="0" fontId="86" fillId="0" borderId="19" xfId="25" applyBorder="1" applyProtection="1">
      <protection locked="0"/>
    </xf>
    <xf numFmtId="0" fontId="252" fillId="0" borderId="93" xfId="25" applyFont="1" applyBorder="1" applyAlignment="1" applyProtection="1">
      <alignment horizontal="center" vertical="center"/>
      <protection locked="0"/>
    </xf>
    <xf numFmtId="0" fontId="252" fillId="0" borderId="93" xfId="25" applyFont="1" applyBorder="1" applyAlignment="1" applyProtection="1">
      <alignment horizontal="center" vertical="center" wrapText="1"/>
      <protection locked="0"/>
    </xf>
    <xf numFmtId="0" fontId="143" fillId="0" borderId="86" xfId="25" applyFont="1" applyBorder="1" applyAlignment="1" applyProtection="1">
      <alignment horizontal="center" vertical="center" wrapText="1"/>
      <protection locked="0"/>
    </xf>
    <xf numFmtId="0" fontId="143" fillId="0" borderId="87" xfId="25" applyFont="1" applyBorder="1" applyAlignment="1" applyProtection="1">
      <alignment horizontal="center" vertical="center" wrapText="1"/>
      <protection locked="0"/>
    </xf>
    <xf numFmtId="0" fontId="94" fillId="0" borderId="87" xfId="25" applyFont="1" applyBorder="1" applyAlignment="1" applyProtection="1">
      <alignment horizontal="center" vertical="center" wrapText="1"/>
      <protection locked="0"/>
    </xf>
    <xf numFmtId="0" fontId="144" fillId="0" borderId="87" xfId="25" applyFont="1" applyBorder="1" applyAlignment="1" applyProtection="1">
      <alignment horizontal="center" vertical="center" wrapText="1"/>
      <protection locked="0"/>
    </xf>
    <xf numFmtId="164" fontId="92" fillId="0" borderId="87" xfId="8" applyFont="1" applyBorder="1" applyAlignment="1" applyProtection="1">
      <alignment horizontal="center" vertical="center" wrapText="1"/>
      <protection locked="0"/>
    </xf>
    <xf numFmtId="164" fontId="92" fillId="0" borderId="84" xfId="8" applyFont="1" applyBorder="1" applyAlignment="1" applyProtection="1">
      <alignment horizontal="center" vertical="center" wrapText="1"/>
      <protection locked="0"/>
    </xf>
    <xf numFmtId="3" fontId="97" fillId="0" borderId="90" xfId="8" applyNumberFormat="1" applyFont="1" applyBorder="1" applyAlignment="1" applyProtection="1">
      <alignment horizontal="center" vertical="center" wrapText="1"/>
      <protection locked="0"/>
    </xf>
    <xf numFmtId="3" fontId="131" fillId="0" borderId="87" xfId="8" applyNumberFormat="1" applyFont="1" applyBorder="1" applyAlignment="1" applyProtection="1">
      <alignment horizontal="left" vertical="center" wrapText="1"/>
      <protection locked="0"/>
    </xf>
    <xf numFmtId="3" fontId="99" fillId="0" borderId="87" xfId="25" applyNumberFormat="1" applyFont="1" applyBorder="1" applyAlignment="1" applyProtection="1">
      <alignment vertical="center" wrapText="1"/>
      <protection locked="0"/>
    </xf>
    <xf numFmtId="3" fontId="99" fillId="0" borderId="87" xfId="25" applyNumberFormat="1" applyFont="1" applyBorder="1" applyAlignment="1" applyProtection="1">
      <alignment horizontal="center" vertical="center" wrapText="1"/>
      <protection locked="0"/>
    </xf>
    <xf numFmtId="3" fontId="94" fillId="0" borderId="87" xfId="25" applyNumberFormat="1" applyFont="1" applyBorder="1" applyAlignment="1" applyProtection="1">
      <alignment horizontal="center" vertical="center" wrapText="1"/>
      <protection locked="0"/>
    </xf>
    <xf numFmtId="3" fontId="97" fillId="0" borderId="87" xfId="8" applyNumberFormat="1" applyFont="1" applyBorder="1" applyAlignment="1" applyProtection="1">
      <alignment horizontal="center" vertical="center" wrapText="1"/>
      <protection locked="0"/>
    </xf>
    <xf numFmtId="9" fontId="97" fillId="0" borderId="87" xfId="19" applyFont="1" applyBorder="1" applyAlignment="1" applyProtection="1">
      <alignment horizontal="center" vertical="center" wrapText="1"/>
      <protection locked="0"/>
    </xf>
    <xf numFmtId="9" fontId="97" fillId="0" borderId="84" xfId="19" applyFont="1" applyBorder="1" applyAlignment="1" applyProtection="1">
      <alignment horizontal="center" vertical="center" wrapText="1"/>
      <protection locked="0"/>
    </xf>
    <xf numFmtId="0" fontId="94" fillId="0" borderId="93" xfId="25" applyFont="1" applyBorder="1" applyAlignment="1" applyProtection="1">
      <alignment horizontal="center" vertical="center" wrapText="1"/>
      <protection locked="0"/>
    </xf>
    <xf numFmtId="3" fontId="94" fillId="0" borderId="93" xfId="25" applyNumberFormat="1" applyFont="1" applyBorder="1" applyAlignment="1" applyProtection="1">
      <alignment horizontal="center" vertical="center" wrapText="1"/>
      <protection locked="0"/>
    </xf>
    <xf numFmtId="3" fontId="134" fillId="0" borderId="99" xfId="25" applyNumberFormat="1" applyFont="1" applyBorder="1" applyAlignment="1" applyProtection="1">
      <alignment horizontal="center" vertical="center" wrapText="1"/>
      <protection locked="0"/>
    </xf>
    <xf numFmtId="9" fontId="97" fillId="0" borderId="99" xfId="19" applyFont="1" applyBorder="1" applyAlignment="1" applyProtection="1">
      <alignment horizontal="center" vertical="center" wrapText="1"/>
      <protection locked="0"/>
    </xf>
    <xf numFmtId="9" fontId="98" fillId="0" borderId="99" xfId="19" applyFont="1" applyBorder="1" applyAlignment="1" applyProtection="1">
      <alignment horizontal="center" vertical="center" wrapText="1"/>
      <protection locked="0"/>
    </xf>
    <xf numFmtId="9" fontId="98" fillId="0" borderId="96" xfId="19" applyFont="1" applyBorder="1" applyAlignment="1" applyProtection="1">
      <alignment horizontal="center" vertical="center" wrapText="1"/>
      <protection locked="0"/>
    </xf>
    <xf numFmtId="0" fontId="145" fillId="0" borderId="100" xfId="25" applyFont="1" applyBorder="1" applyAlignment="1" applyProtection="1">
      <alignment horizontal="center" vertical="center"/>
      <protection locked="0"/>
    </xf>
    <xf numFmtId="0" fontId="136" fillId="0" borderId="87" xfId="25" applyFont="1" applyBorder="1" applyAlignment="1" applyProtection="1">
      <alignment horizontal="center" vertical="center" wrapText="1"/>
      <protection locked="0"/>
    </xf>
    <xf numFmtId="0" fontId="91" fillId="0" borderId="87" xfId="25" applyFont="1" applyBorder="1" applyAlignment="1" applyProtection="1">
      <alignment horizontal="center" vertical="center" wrapText="1"/>
      <protection locked="0"/>
    </xf>
    <xf numFmtId="0" fontId="117" fillId="0" borderId="86" xfId="25" applyFont="1" applyBorder="1" applyAlignment="1" applyProtection="1">
      <alignment vertical="top" wrapText="1"/>
      <protection locked="0"/>
    </xf>
    <xf numFmtId="0" fontId="99" fillId="0" borderId="87" xfId="25" applyFont="1" applyBorder="1" applyAlignment="1" applyProtection="1">
      <alignment horizontal="center" wrapText="1"/>
      <protection locked="0"/>
    </xf>
    <xf numFmtId="164" fontId="99" fillId="0" borderId="124" xfId="0" applyFont="1" applyBorder="1" applyAlignment="1" applyProtection="1">
      <alignment horizontal="center" vertical="center"/>
      <protection locked="0"/>
    </xf>
    <xf numFmtId="164" fontId="87" fillId="0" borderId="124" xfId="0" applyFont="1" applyBorder="1" applyAlignment="1" applyProtection="1">
      <alignment vertical="center" wrapText="1"/>
      <protection locked="0"/>
    </xf>
    <xf numFmtId="164" fontId="88" fillId="0" borderId="121" xfId="0" applyFont="1" applyBorder="1" applyAlignment="1" applyProtection="1">
      <alignment vertical="center"/>
      <protection locked="0"/>
    </xf>
    <xf numFmtId="164" fontId="88" fillId="0" borderId="123" xfId="0" applyFont="1" applyBorder="1" applyAlignment="1" applyProtection="1">
      <alignment vertical="center"/>
      <protection locked="0"/>
    </xf>
    <xf numFmtId="164" fontId="87" fillId="0" borderId="121" xfId="0" applyFont="1" applyBorder="1" applyAlignment="1" applyProtection="1">
      <alignment vertical="center"/>
      <protection locked="0"/>
    </xf>
    <xf numFmtId="164" fontId="87" fillId="0" borderId="122" xfId="0" applyFont="1" applyBorder="1" applyAlignment="1" applyProtection="1">
      <alignment vertical="center"/>
      <protection locked="0"/>
    </xf>
    <xf numFmtId="164" fontId="87" fillId="0" borderId="123" xfId="0" applyFont="1" applyBorder="1" applyAlignment="1" applyProtection="1">
      <alignment vertical="center"/>
      <protection locked="0"/>
    </xf>
    <xf numFmtId="164" fontId="89" fillId="0" borderId="122" xfId="0" applyFont="1" applyBorder="1" applyAlignment="1" applyProtection="1">
      <alignment vertical="center"/>
      <protection locked="0"/>
    </xf>
    <xf numFmtId="164" fontId="87" fillId="0" borderId="122" xfId="0" applyFont="1" applyBorder="1" applyAlignment="1" applyProtection="1">
      <alignment vertical="center" wrapText="1"/>
      <protection locked="0"/>
    </xf>
    <xf numFmtId="164" fontId="87" fillId="0" borderId="123" xfId="0" applyFont="1" applyBorder="1" applyAlignment="1" applyProtection="1">
      <alignment vertical="center" wrapText="1"/>
      <protection locked="0"/>
    </xf>
    <xf numFmtId="164" fontId="87" fillId="0" borderId="124" xfId="0" applyFont="1" applyBorder="1" applyAlignment="1" applyProtection="1">
      <alignment horizontal="center" vertical="center" textRotation="90" wrapText="1"/>
      <protection locked="0"/>
    </xf>
    <xf numFmtId="166" fontId="88" fillId="0" borderId="124" xfId="4" applyNumberFormat="1" applyFont="1" applyBorder="1" applyAlignment="1" applyProtection="1">
      <alignment horizontal="center" vertical="center"/>
      <protection locked="0"/>
    </xf>
    <xf numFmtId="166" fontId="88" fillId="0" borderId="124" xfId="0" applyNumberFormat="1" applyFont="1" applyBorder="1" applyAlignment="1" applyProtection="1">
      <alignment horizontal="center" vertical="center"/>
      <protection locked="0"/>
    </xf>
    <xf numFmtId="0" fontId="13" fillId="8" borderId="151" xfId="0" applyNumberFormat="1" applyFont="1" applyFill="1" applyBorder="1" applyAlignment="1" applyProtection="1">
      <alignment horizontal="center" vertical="center" wrapText="1"/>
      <protection locked="0"/>
    </xf>
    <xf numFmtId="0" fontId="13" fillId="8" borderId="0" xfId="0" applyNumberFormat="1" applyFont="1" applyFill="1" applyAlignment="1" applyProtection="1">
      <alignment horizontal="center" vertical="center" wrapText="1"/>
      <protection locked="0"/>
    </xf>
    <xf numFmtId="3" fontId="99" fillId="7" borderId="87" xfId="0" applyNumberFormat="1" applyFont="1" applyFill="1" applyBorder="1" applyAlignment="1" applyProtection="1">
      <alignment horizontal="center" vertical="center" wrapText="1"/>
      <protection locked="0"/>
    </xf>
    <xf numFmtId="1" fontId="310" fillId="8" borderId="90" xfId="0" applyNumberFormat="1" applyFont="1" applyFill="1" applyBorder="1" applyAlignment="1" applyProtection="1">
      <alignment horizontal="center" vertical="center" wrapText="1"/>
      <protection locked="0"/>
    </xf>
    <xf numFmtId="1" fontId="310" fillId="8" borderId="87" xfId="0" applyNumberFormat="1" applyFont="1" applyFill="1" applyBorder="1" applyAlignment="1" applyProtection="1">
      <alignment horizontal="center" vertical="center" wrapText="1"/>
      <protection locked="0"/>
    </xf>
    <xf numFmtId="0" fontId="310" fillId="8" borderId="93" xfId="0" applyNumberFormat="1" applyFont="1" applyFill="1" applyBorder="1" applyAlignment="1" applyProtection="1">
      <alignment horizontal="center" vertical="center" wrapText="1"/>
      <protection locked="0"/>
    </xf>
    <xf numFmtId="3" fontId="6" fillId="6" borderId="151" xfId="0" applyNumberFormat="1" applyFont="1" applyFill="1" applyBorder="1" applyAlignment="1" applyProtection="1">
      <alignment horizontal="center" vertical="center" wrapText="1"/>
      <protection locked="0"/>
    </xf>
    <xf numFmtId="3" fontId="99" fillId="6" borderId="124" xfId="0" applyNumberFormat="1" applyFont="1" applyFill="1" applyBorder="1" applyAlignment="1" applyProtection="1">
      <alignment horizontal="center" vertical="center"/>
      <protection locked="0"/>
    </xf>
    <xf numFmtId="3" fontId="7" fillId="6" borderId="93" xfId="4" applyNumberFormat="1" applyFont="1" applyFill="1" applyBorder="1" applyAlignment="1" applyProtection="1">
      <alignment horizontal="center" vertical="center" wrapText="1"/>
      <protection locked="0"/>
    </xf>
    <xf numFmtId="3" fontId="6" fillId="6" borderId="87" xfId="40" applyNumberFormat="1" applyFont="1" applyFill="1" applyBorder="1" applyAlignment="1" applyProtection="1">
      <alignment horizontal="center" vertical="center" wrapText="1"/>
      <protection locked="0"/>
    </xf>
    <xf numFmtId="0" fontId="99" fillId="6" borderId="124" xfId="0" applyNumberFormat="1" applyFont="1" applyFill="1" applyBorder="1" applyAlignment="1" applyProtection="1">
      <alignment horizontal="center" vertical="center"/>
      <protection locked="0"/>
    </xf>
    <xf numFmtId="3" fontId="99" fillId="6" borderId="75" xfId="0" applyNumberFormat="1" applyFont="1" applyFill="1" applyBorder="1" applyAlignment="1" applyProtection="1">
      <alignment horizontal="center" vertical="center"/>
      <protection locked="0"/>
    </xf>
    <xf numFmtId="3" fontId="99" fillId="7" borderId="124" xfId="0" applyNumberFormat="1" applyFont="1" applyFill="1" applyBorder="1" applyAlignment="1" applyProtection="1">
      <alignment horizontal="center" vertical="center"/>
      <protection locked="0"/>
    </xf>
    <xf numFmtId="3" fontId="312" fillId="7" borderId="145" xfId="25" applyNumberFormat="1" applyFont="1" applyFill="1" applyBorder="1" applyAlignment="1" applyProtection="1">
      <alignment horizontal="left" vertical="center" wrapText="1"/>
      <protection locked="0"/>
    </xf>
    <xf numFmtId="3" fontId="201" fillId="8" borderId="84" xfId="4" applyNumberFormat="1" applyFont="1" applyFill="1" applyBorder="1" applyAlignment="1" applyProtection="1">
      <alignment horizontal="center" vertical="center" wrapText="1"/>
      <protection locked="0"/>
    </xf>
    <xf numFmtId="0" fontId="7" fillId="8" borderId="98" xfId="0" applyNumberFormat="1" applyFont="1" applyFill="1" applyBorder="1" applyAlignment="1" applyProtection="1">
      <alignment horizontal="center" vertical="center" wrapText="1"/>
      <protection locked="0"/>
    </xf>
    <xf numFmtId="0" fontId="7" fillId="8" borderId="99" xfId="0" applyNumberFormat="1" applyFont="1" applyFill="1" applyBorder="1" applyAlignment="1" applyProtection="1">
      <alignment horizontal="center" vertical="center" wrapText="1"/>
      <protection locked="0"/>
    </xf>
    <xf numFmtId="0" fontId="7" fillId="8" borderId="100" xfId="0" applyNumberFormat="1" applyFont="1" applyFill="1" applyBorder="1" applyAlignment="1" applyProtection="1">
      <alignment horizontal="center" vertical="center" wrapText="1"/>
      <protection locked="0"/>
    </xf>
    <xf numFmtId="3" fontId="201" fillId="8" borderId="140" xfId="4" applyNumberFormat="1" applyFont="1" applyFill="1" applyBorder="1" applyAlignment="1">
      <alignment horizontal="center" vertical="center" wrapText="1"/>
    </xf>
    <xf numFmtId="3" fontId="201" fillId="8" borderId="99" xfId="4" applyNumberFormat="1" applyFont="1" applyFill="1" applyBorder="1" applyAlignment="1" applyProtection="1">
      <alignment horizontal="center" vertical="center" wrapText="1"/>
      <protection locked="0"/>
    </xf>
    <xf numFmtId="3" fontId="201" fillId="8" borderId="96" xfId="4" applyNumberFormat="1" applyFont="1" applyFill="1" applyBorder="1" applyAlignment="1" applyProtection="1">
      <alignment horizontal="center" vertical="center" wrapText="1"/>
      <protection locked="0"/>
    </xf>
    <xf numFmtId="3" fontId="201" fillId="8" borderId="100" xfId="4" applyNumberFormat="1" applyFont="1" applyFill="1" applyBorder="1" applyAlignment="1" applyProtection="1">
      <alignment horizontal="center" vertical="center" wrapText="1"/>
      <protection locked="0"/>
    </xf>
    <xf numFmtId="3" fontId="13" fillId="8" borderId="87" xfId="4" applyNumberFormat="1" applyFont="1" applyFill="1" applyBorder="1" applyAlignment="1" applyProtection="1">
      <alignment horizontal="center" vertical="center" wrapText="1"/>
      <protection locked="0"/>
    </xf>
    <xf numFmtId="3" fontId="29" fillId="8" borderId="93" xfId="4" applyNumberFormat="1" applyFont="1" applyFill="1" applyBorder="1" applyAlignment="1" applyProtection="1">
      <alignment horizontal="center" vertical="center" wrapText="1"/>
      <protection locked="0"/>
    </xf>
    <xf numFmtId="3" fontId="13" fillId="8" borderId="99" xfId="4" applyNumberFormat="1" applyFont="1" applyFill="1" applyBorder="1" applyAlignment="1" applyProtection="1">
      <alignment horizontal="center" vertical="center" wrapText="1"/>
      <protection locked="0"/>
    </xf>
    <xf numFmtId="3" fontId="29" fillId="8" borderId="100" xfId="4" applyNumberFormat="1" applyFont="1" applyFill="1" applyBorder="1" applyAlignment="1" applyProtection="1">
      <alignment horizontal="center" vertical="center" wrapText="1"/>
      <protection locked="0"/>
    </xf>
    <xf numFmtId="3" fontId="13" fillId="8" borderId="42" xfId="4" applyNumberFormat="1" applyFont="1" applyFill="1" applyBorder="1" applyAlignment="1" applyProtection="1">
      <alignment horizontal="center" vertical="center" wrapText="1"/>
      <protection locked="0"/>
    </xf>
    <xf numFmtId="3" fontId="13" fillId="8" borderId="93" xfId="4" applyNumberFormat="1" applyFont="1" applyFill="1" applyBorder="1" applyAlignment="1" applyProtection="1">
      <alignment horizontal="center" vertical="center" wrapText="1"/>
      <protection locked="0"/>
    </xf>
    <xf numFmtId="3" fontId="13" fillId="8" borderId="100" xfId="4" applyNumberFormat="1" applyFont="1" applyFill="1" applyBorder="1" applyAlignment="1" applyProtection="1">
      <alignment horizontal="center" vertical="center" wrapText="1"/>
      <protection locked="0"/>
    </xf>
    <xf numFmtId="3" fontId="94" fillId="8" borderId="99" xfId="0" applyNumberFormat="1" applyFont="1" applyFill="1" applyBorder="1" applyAlignment="1" applyProtection="1">
      <alignment horizontal="center" vertical="center" wrapText="1"/>
      <protection locked="0"/>
    </xf>
    <xf numFmtId="3" fontId="94" fillId="8" borderId="96" xfId="0" applyNumberFormat="1" applyFont="1" applyFill="1" applyBorder="1" applyAlignment="1" applyProtection="1">
      <alignment horizontal="center" vertical="center" wrapText="1"/>
      <protection locked="0"/>
    </xf>
    <xf numFmtId="3" fontId="6" fillId="8" borderId="87" xfId="4" applyNumberFormat="1" applyFont="1" applyFill="1" applyBorder="1" applyAlignment="1" applyProtection="1">
      <alignment horizontal="center" vertical="center" wrapText="1"/>
      <protection locked="0"/>
    </xf>
    <xf numFmtId="167" fontId="10" fillId="8" borderId="93" xfId="17" applyNumberFormat="1" applyFont="1" applyFill="1" applyBorder="1" applyAlignment="1" applyProtection="1">
      <alignment vertical="center" wrapText="1"/>
      <protection locked="0"/>
    </xf>
    <xf numFmtId="3" fontId="6" fillId="8" borderId="88" xfId="4" applyNumberFormat="1" applyFont="1" applyFill="1" applyBorder="1" applyAlignment="1" applyProtection="1">
      <alignment horizontal="center" vertical="center" wrapText="1"/>
      <protection locked="0"/>
    </xf>
    <xf numFmtId="167" fontId="10" fillId="8" borderId="103" xfId="17" applyNumberFormat="1" applyFont="1" applyFill="1" applyBorder="1" applyAlignment="1" applyProtection="1">
      <alignment vertical="center" wrapText="1"/>
      <protection locked="0"/>
    </xf>
    <xf numFmtId="3" fontId="6" fillId="8" borderId="99" xfId="4" applyNumberFormat="1" applyFont="1" applyFill="1" applyBorder="1" applyAlignment="1" applyProtection="1">
      <alignment horizontal="center" vertical="center" wrapText="1"/>
      <protection locked="0"/>
    </xf>
    <xf numFmtId="167" fontId="10" fillId="8" borderId="100" xfId="17" applyNumberFormat="1" applyFont="1" applyFill="1" applyBorder="1" applyAlignment="1" applyProtection="1">
      <alignment vertical="center" wrapText="1"/>
      <protection locked="0"/>
    </xf>
    <xf numFmtId="3" fontId="9" fillId="8" borderId="93" xfId="4" applyNumberFormat="1" applyFont="1" applyFill="1" applyBorder="1" applyAlignment="1" applyProtection="1">
      <alignment horizontal="center" vertical="center" wrapText="1"/>
      <protection locked="0"/>
    </xf>
    <xf numFmtId="3" fontId="6" fillId="8" borderId="100" xfId="4" applyNumberFormat="1" applyFont="1" applyFill="1" applyBorder="1" applyAlignment="1" applyProtection="1">
      <alignment horizontal="center" vertical="center" wrapText="1"/>
      <protection locked="0"/>
    </xf>
    <xf numFmtId="3" fontId="8" fillId="8" borderId="93" xfId="4" applyNumberFormat="1" applyFont="1" applyFill="1" applyBorder="1" applyAlignment="1" applyProtection="1">
      <alignment horizontal="center" vertical="center" wrapText="1"/>
      <protection locked="0"/>
    </xf>
    <xf numFmtId="3" fontId="8" fillId="8" borderId="100" xfId="4" applyNumberFormat="1" applyFont="1" applyFill="1" applyBorder="1" applyAlignment="1" applyProtection="1">
      <alignment horizontal="center" vertical="center" wrapText="1"/>
      <protection locked="0"/>
    </xf>
    <xf numFmtId="164" fontId="315" fillId="7" borderId="159" xfId="0" applyFont="1" applyFill="1" applyBorder="1" applyAlignment="1" applyProtection="1">
      <alignment horizontal="center" vertical="center" wrapText="1"/>
      <protection locked="0"/>
    </xf>
    <xf numFmtId="164" fontId="145" fillId="7" borderId="167" xfId="0" applyFont="1" applyFill="1" applyBorder="1" applyAlignment="1" applyProtection="1">
      <alignment vertical="center" wrapText="1"/>
      <protection locked="0"/>
    </xf>
    <xf numFmtId="164" fontId="145" fillId="7" borderId="164" xfId="0" applyFont="1" applyFill="1" applyBorder="1" applyAlignment="1" applyProtection="1">
      <alignment vertical="center" wrapText="1"/>
      <protection locked="0"/>
    </xf>
    <xf numFmtId="164" fontId="315" fillId="7" borderId="165" xfId="0" applyFont="1" applyFill="1" applyBorder="1" applyAlignment="1" applyProtection="1">
      <alignment horizontal="center" vertical="center" wrapText="1"/>
      <protection locked="0"/>
    </xf>
    <xf numFmtId="168" fontId="94" fillId="8" borderId="124" xfId="0" applyNumberFormat="1" applyFont="1" applyFill="1" applyBorder="1" applyAlignment="1" applyProtection="1">
      <alignment horizontal="center" vertical="center" wrapText="1"/>
      <protection locked="0"/>
    </xf>
    <xf numFmtId="169" fontId="94" fillId="8" borderId="124" xfId="47" applyNumberFormat="1" applyFont="1" applyFill="1" applyBorder="1" applyAlignment="1" applyProtection="1">
      <alignment horizontal="center" vertical="center" wrapText="1"/>
      <protection locked="0"/>
    </xf>
    <xf numFmtId="0" fontId="314" fillId="6" borderId="165" xfId="0" applyNumberFormat="1" applyFont="1" applyFill="1" applyBorder="1" applyAlignment="1" applyProtection="1">
      <alignment horizontal="center" vertical="center" wrapText="1"/>
      <protection locked="0"/>
    </xf>
    <xf numFmtId="0" fontId="313" fillId="6" borderId="167" xfId="0" applyNumberFormat="1" applyFont="1" applyFill="1" applyBorder="1" applyAlignment="1" applyProtection="1">
      <alignment horizontal="center" vertical="center" wrapText="1"/>
      <protection locked="0"/>
    </xf>
    <xf numFmtId="1" fontId="13" fillId="8" borderId="124" xfId="4" applyNumberFormat="1" applyFont="1" applyFill="1" applyBorder="1" applyAlignment="1" applyProtection="1">
      <alignment horizontal="center" vertical="center" wrapText="1"/>
      <protection locked="0"/>
    </xf>
    <xf numFmtId="0" fontId="146" fillId="4" borderId="167" xfId="0" applyNumberFormat="1" applyFont="1" applyFill="1" applyBorder="1" applyAlignment="1" applyProtection="1">
      <alignment horizontal="center" vertical="center" wrapText="1"/>
      <protection locked="0"/>
    </xf>
    <xf numFmtId="0" fontId="0" fillId="4" borderId="167" xfId="0" applyNumberFormat="1" applyFill="1" applyBorder="1" applyAlignment="1" applyProtection="1">
      <alignment vertical="top" wrapText="1"/>
      <protection locked="0"/>
    </xf>
    <xf numFmtId="0" fontId="146" fillId="4" borderId="164" xfId="0" applyNumberFormat="1" applyFont="1" applyFill="1" applyBorder="1" applyAlignment="1" applyProtection="1">
      <alignment horizontal="center" vertical="center" wrapText="1"/>
      <protection locked="0"/>
    </xf>
    <xf numFmtId="0" fontId="0" fillId="4" borderId="164" xfId="0" applyNumberFormat="1" applyFill="1" applyBorder="1" applyAlignment="1" applyProtection="1">
      <alignment vertical="top" wrapText="1"/>
      <protection locked="0"/>
    </xf>
    <xf numFmtId="0" fontId="146" fillId="6" borderId="164" xfId="0" applyNumberFormat="1" applyFont="1" applyFill="1" applyBorder="1" applyAlignment="1" applyProtection="1">
      <alignment horizontal="center" vertical="center" wrapText="1"/>
      <protection locked="0"/>
    </xf>
    <xf numFmtId="0" fontId="0" fillId="6" borderId="164" xfId="0" applyNumberFormat="1" applyFill="1" applyBorder="1" applyAlignment="1" applyProtection="1">
      <alignment vertical="center" wrapText="1"/>
      <protection locked="0"/>
    </xf>
    <xf numFmtId="0" fontId="145" fillId="6" borderId="165" xfId="0" applyNumberFormat="1" applyFont="1" applyFill="1" applyBorder="1" applyAlignment="1" applyProtection="1">
      <alignment vertical="center" wrapText="1"/>
      <protection locked="0"/>
    </xf>
    <xf numFmtId="0" fontId="145" fillId="7" borderId="165" xfId="0" applyNumberFormat="1" applyFont="1" applyFill="1" applyBorder="1" applyAlignment="1" applyProtection="1">
      <alignment vertical="center" wrapText="1"/>
      <protection locked="0"/>
    </xf>
    <xf numFmtId="0" fontId="13" fillId="8" borderId="124" xfId="4" applyNumberFormat="1" applyFont="1" applyFill="1" applyBorder="1" applyAlignment="1" applyProtection="1">
      <alignment horizontal="center" vertical="top" wrapText="1"/>
      <protection locked="0"/>
    </xf>
    <xf numFmtId="0" fontId="29" fillId="8" borderId="124" xfId="4" applyNumberFormat="1" applyFont="1" applyFill="1" applyBorder="1" applyAlignment="1" applyProtection="1">
      <alignment vertical="center" wrapText="1"/>
      <protection locked="0"/>
    </xf>
    <xf numFmtId="9" fontId="6" fillId="8" borderId="124" xfId="16" applyFont="1" applyFill="1" applyBorder="1" applyAlignment="1" applyProtection="1">
      <alignment horizontal="center" vertical="center" wrapText="1"/>
      <protection locked="0"/>
    </xf>
    <xf numFmtId="0" fontId="6" fillId="8" borderId="124" xfId="0" applyNumberFormat="1" applyFont="1" applyFill="1" applyBorder="1" applyAlignment="1" applyProtection="1">
      <alignment horizontal="center" vertical="center" wrapText="1"/>
      <protection locked="0"/>
    </xf>
    <xf numFmtId="1" fontId="24" fillId="8" borderId="124" xfId="0" applyNumberFormat="1" applyFont="1" applyFill="1" applyBorder="1" applyAlignment="1" applyProtection="1">
      <alignment horizontal="center" vertical="center" wrapText="1"/>
      <protection locked="0"/>
    </xf>
    <xf numFmtId="170" fontId="3" fillId="8" borderId="124" xfId="2" applyNumberFormat="1" applyFont="1" applyFill="1" applyBorder="1" applyAlignment="1" applyProtection="1">
      <alignment horizontal="center" vertical="center" wrapText="1"/>
      <protection locked="0"/>
    </xf>
    <xf numFmtId="0" fontId="134" fillId="8" borderId="87" xfId="25" applyFont="1" applyFill="1" applyBorder="1" applyAlignment="1" applyProtection="1">
      <alignment horizontal="center" vertical="center" wrapText="1"/>
      <protection locked="0"/>
    </xf>
    <xf numFmtId="3" fontId="90" fillId="8" borderId="124" xfId="25" applyNumberFormat="1" applyFont="1" applyFill="1" applyBorder="1" applyAlignment="1" applyProtection="1">
      <alignment horizontal="center" vertical="center" wrapText="1"/>
      <protection locked="0"/>
    </xf>
    <xf numFmtId="3" fontId="342" fillId="8" borderId="79" xfId="8" applyNumberFormat="1" applyFont="1" applyFill="1" applyBorder="1" applyAlignment="1">
      <alignment horizontal="center" vertical="center" wrapText="1"/>
    </xf>
    <xf numFmtId="3" fontId="343" fillId="8" borderId="75" xfId="8" applyNumberFormat="1" applyFont="1" applyFill="1" applyBorder="1" applyAlignment="1">
      <alignment horizontal="left" vertical="center" wrapText="1"/>
    </xf>
    <xf numFmtId="3" fontId="13" fillId="8" borderId="75" xfId="25" applyNumberFormat="1" applyFont="1" applyFill="1" applyBorder="1" applyAlignment="1">
      <alignment vertical="center" wrapText="1"/>
    </xf>
    <xf numFmtId="3" fontId="13" fillId="7" borderId="75" xfId="25" applyNumberFormat="1" applyFont="1" applyFill="1" applyBorder="1" applyAlignment="1">
      <alignment vertical="center" wrapText="1"/>
    </xf>
    <xf numFmtId="3" fontId="13" fillId="6" borderId="75" xfId="25" applyNumberFormat="1" applyFont="1" applyFill="1" applyBorder="1" applyAlignment="1" applyProtection="1">
      <alignment horizontal="center" vertical="center" wrapText="1"/>
      <protection locked="0"/>
    </xf>
    <xf numFmtId="3" fontId="342" fillId="8" borderId="151" xfId="8" applyNumberFormat="1" applyFont="1" applyFill="1" applyBorder="1" applyAlignment="1">
      <alignment horizontal="center" vertical="center" wrapText="1"/>
    </xf>
    <xf numFmtId="9" fontId="342" fillId="8" borderId="151" xfId="19" applyFont="1" applyFill="1" applyBorder="1" applyAlignment="1">
      <alignment horizontal="center" vertical="center" wrapText="1"/>
    </xf>
    <xf numFmtId="9" fontId="342" fillId="8" borderId="121" xfId="19" applyFont="1" applyFill="1" applyBorder="1" applyAlignment="1">
      <alignment horizontal="center" vertical="center" wrapText="1"/>
    </xf>
    <xf numFmtId="3" fontId="9" fillId="8" borderId="140" xfId="25" applyNumberFormat="1" applyFont="1" applyFill="1" applyBorder="1" applyAlignment="1">
      <alignment horizontal="center" vertical="center" wrapText="1"/>
    </xf>
    <xf numFmtId="9" fontId="344" fillId="8" borderId="137" xfId="19" applyFont="1" applyFill="1" applyBorder="1" applyAlignment="1">
      <alignment horizontal="center" vertical="center" wrapText="1"/>
    </xf>
    <xf numFmtId="0" fontId="345" fillId="8" borderId="203" xfId="25" applyFont="1" applyFill="1" applyBorder="1" applyAlignment="1">
      <alignment horizontal="center" vertical="center"/>
    </xf>
    <xf numFmtId="0" fontId="99" fillId="6" borderId="124" xfId="25" applyFont="1" applyFill="1" applyBorder="1" applyAlignment="1" applyProtection="1">
      <alignment horizontal="center" vertical="center" wrapText="1"/>
      <protection locked="0"/>
    </xf>
    <xf numFmtId="0" fontId="99" fillId="8" borderId="124" xfId="25" applyFont="1" applyFill="1" applyBorder="1" applyAlignment="1" applyProtection="1">
      <alignment horizontal="center" wrapText="1"/>
      <protection locked="0"/>
    </xf>
    <xf numFmtId="3" fontId="8" fillId="8" borderId="87" xfId="4" applyNumberFormat="1" applyFont="1" applyFill="1" applyBorder="1" applyAlignment="1" applyProtection="1">
      <alignment horizontal="center" vertical="center" wrapText="1"/>
      <protection locked="0"/>
    </xf>
    <xf numFmtId="0" fontId="8" fillId="8" borderId="87" xfId="4" applyNumberFormat="1" applyFont="1" applyFill="1" applyBorder="1" applyAlignment="1" applyProtection="1">
      <alignment horizontal="center" vertical="center" wrapText="1"/>
      <protection locked="0"/>
    </xf>
    <xf numFmtId="3" fontId="24" fillId="8" borderId="87" xfId="24" applyNumberFormat="1" applyFont="1" applyFill="1" applyBorder="1" applyAlignment="1" applyProtection="1">
      <alignment horizontal="center" vertical="top" wrapText="1"/>
      <protection locked="0"/>
    </xf>
    <xf numFmtId="0" fontId="260" fillId="8" borderId="87" xfId="24" applyFont="1" applyFill="1" applyBorder="1" applyAlignment="1" applyProtection="1">
      <alignment horizontal="center" vertical="center" wrapText="1"/>
      <protection locked="0"/>
    </xf>
    <xf numFmtId="0" fontId="296" fillId="8" borderId="87" xfId="24" applyFont="1" applyFill="1" applyBorder="1" applyAlignment="1" applyProtection="1">
      <alignment horizontal="center" vertical="center"/>
      <protection locked="0"/>
    </xf>
    <xf numFmtId="167" fontId="296" fillId="8" borderId="87" xfId="31" applyNumberFormat="1" applyFont="1" applyFill="1" applyBorder="1" applyAlignment="1" applyProtection="1">
      <alignment horizontal="center" vertical="center"/>
      <protection locked="0"/>
    </xf>
    <xf numFmtId="0" fontId="295" fillId="8" borderId="87" xfId="24" applyFont="1" applyFill="1" applyBorder="1" applyAlignment="1" applyProtection="1">
      <alignment horizontal="center" vertical="center"/>
      <protection locked="0"/>
    </xf>
    <xf numFmtId="0" fontId="8" fillId="8" borderId="56" xfId="40" applyFont="1" applyFill="1" applyBorder="1" applyAlignment="1" applyProtection="1">
      <alignment horizontal="center" vertical="center"/>
      <protection locked="0"/>
    </xf>
    <xf numFmtId="9" fontId="8" fillId="8" borderId="42" xfId="31" applyNumberFormat="1" applyFont="1" applyFill="1" applyBorder="1" applyAlignment="1" applyProtection="1">
      <alignment horizontal="center" vertical="center"/>
      <protection locked="0"/>
    </xf>
    <xf numFmtId="0" fontId="8" fillId="8" borderId="90" xfId="40" applyFont="1" applyFill="1" applyBorder="1" applyAlignment="1" applyProtection="1">
      <alignment horizontal="center" vertical="center"/>
      <protection locked="0"/>
    </xf>
    <xf numFmtId="9" fontId="8" fillId="8" borderId="93" xfId="31" applyNumberFormat="1" applyFont="1" applyFill="1" applyBorder="1" applyAlignment="1" applyProtection="1">
      <alignment horizontal="center" vertical="center"/>
      <protection locked="0"/>
    </xf>
    <xf numFmtId="0" fontId="8" fillId="8" borderId="98" xfId="40" applyFont="1" applyFill="1" applyBorder="1" applyAlignment="1" applyProtection="1">
      <alignment horizontal="center" vertical="center"/>
      <protection locked="0"/>
    </xf>
    <xf numFmtId="9" fontId="8" fillId="8" borderId="100" xfId="31" applyNumberFormat="1" applyFont="1" applyFill="1" applyBorder="1" applyAlignment="1" applyProtection="1">
      <alignment horizontal="center" vertical="center"/>
      <protection locked="0"/>
    </xf>
    <xf numFmtId="0" fontId="31" fillId="8" borderId="36" xfId="40" applyFont="1" applyFill="1" applyBorder="1" applyAlignment="1" applyProtection="1">
      <alignment horizontal="center" vertical="center"/>
      <protection locked="0"/>
    </xf>
    <xf numFmtId="9" fontId="8" fillId="8" borderId="64" xfId="31" applyNumberFormat="1" applyFont="1" applyFill="1" applyBorder="1" applyAlignment="1" applyProtection="1">
      <alignment horizontal="center" vertical="center"/>
      <protection locked="0"/>
    </xf>
    <xf numFmtId="3" fontId="13" fillId="8" borderId="73" xfId="24" applyNumberFormat="1" applyFont="1" applyFill="1" applyBorder="1" applyAlignment="1" applyProtection="1">
      <alignment horizontal="center" vertical="center" wrapText="1"/>
      <protection locked="0"/>
    </xf>
    <xf numFmtId="9" fontId="13" fillId="8" borderId="42" xfId="31" applyNumberFormat="1" applyFont="1" applyFill="1" applyBorder="1" applyAlignment="1" applyProtection="1">
      <alignment horizontal="center" vertical="center" wrapText="1"/>
      <protection locked="0"/>
    </xf>
    <xf numFmtId="3" fontId="13" fillId="8" borderId="86" xfId="24" applyNumberFormat="1" applyFont="1" applyFill="1" applyBorder="1" applyAlignment="1" applyProtection="1">
      <alignment horizontal="center" vertical="center" wrapText="1"/>
      <protection locked="0"/>
    </xf>
    <xf numFmtId="9" fontId="13" fillId="8" borderId="93" xfId="31" applyNumberFormat="1" applyFont="1" applyFill="1" applyBorder="1" applyAlignment="1" applyProtection="1">
      <alignment horizontal="center" vertical="center" wrapText="1"/>
      <protection locked="0"/>
    </xf>
    <xf numFmtId="9" fontId="13" fillId="8" borderId="103" xfId="31" applyNumberFormat="1" applyFont="1" applyFill="1" applyBorder="1" applyAlignment="1" applyProtection="1">
      <alignment horizontal="center" vertical="center" wrapText="1"/>
      <protection locked="0"/>
    </xf>
    <xf numFmtId="3" fontId="29" fillId="8" borderId="36" xfId="24" applyNumberFormat="1" applyFont="1" applyFill="1" applyBorder="1" applyAlignment="1" applyProtection="1">
      <alignment horizontal="center" vertical="center" wrapText="1"/>
      <protection locked="0"/>
    </xf>
    <xf numFmtId="9" fontId="13" fillId="8" borderId="64" xfId="31" applyNumberFormat="1" applyFont="1" applyFill="1" applyBorder="1" applyAlignment="1" applyProtection="1">
      <alignment horizontal="center" vertical="center" wrapText="1"/>
      <protection locked="0"/>
    </xf>
    <xf numFmtId="3" fontId="13" fillId="8" borderId="73" xfId="30" applyNumberFormat="1" applyFont="1" applyFill="1" applyBorder="1" applyAlignment="1" applyProtection="1">
      <alignment horizontal="center" vertical="center" wrapText="1"/>
      <protection locked="0"/>
    </xf>
    <xf numFmtId="3" fontId="13" fillId="8" borderId="86" xfId="30" applyNumberFormat="1" applyFont="1" applyFill="1" applyBorder="1" applyAlignment="1" applyProtection="1">
      <alignment horizontal="center" vertical="center" wrapText="1"/>
      <protection locked="0"/>
    </xf>
    <xf numFmtId="3" fontId="13" fillId="8" borderId="97" xfId="30" applyNumberFormat="1" applyFont="1" applyFill="1" applyBorder="1" applyAlignment="1" applyProtection="1">
      <alignment horizontal="center" vertical="center" wrapText="1"/>
      <protection locked="0"/>
    </xf>
    <xf numFmtId="9" fontId="29" fillId="8" borderId="93" xfId="31" applyNumberFormat="1" applyFont="1" applyFill="1" applyBorder="1" applyAlignment="1" applyProtection="1">
      <alignment horizontal="center" vertical="center"/>
      <protection locked="0"/>
    </xf>
    <xf numFmtId="9" fontId="29" fillId="8" borderId="100" xfId="31" applyNumberFormat="1" applyFont="1" applyFill="1" applyBorder="1" applyAlignment="1" applyProtection="1">
      <alignment horizontal="center" vertical="center"/>
      <protection locked="0"/>
    </xf>
    <xf numFmtId="9" fontId="31" fillId="8" borderId="77" xfId="31" applyNumberFormat="1" applyFont="1" applyFill="1" applyBorder="1" applyAlignment="1" applyProtection="1">
      <alignment horizontal="center" vertical="center"/>
      <protection locked="0"/>
    </xf>
    <xf numFmtId="3" fontId="13" fillId="8" borderId="83" xfId="30" applyNumberFormat="1" applyFont="1" applyFill="1" applyBorder="1" applyAlignment="1" applyProtection="1">
      <alignment horizontal="center" vertical="center" wrapText="1"/>
      <protection locked="0"/>
    </xf>
    <xf numFmtId="9" fontId="31" fillId="8" borderId="103" xfId="31" applyNumberFormat="1" applyFont="1" applyFill="1" applyBorder="1" applyAlignment="1" applyProtection="1">
      <alignment horizontal="center" vertical="center"/>
      <protection locked="0"/>
    </xf>
    <xf numFmtId="3" fontId="9" fillId="8" borderId="67" xfId="30" applyNumberFormat="1" applyFont="1" applyFill="1" applyBorder="1" applyAlignment="1" applyProtection="1">
      <alignment horizontal="center" vertical="center" wrapText="1"/>
      <protection locked="0"/>
    </xf>
    <xf numFmtId="9" fontId="29" fillId="8" borderId="64" xfId="31" applyNumberFormat="1" applyFont="1" applyFill="1" applyBorder="1" applyAlignment="1" applyProtection="1">
      <alignment horizontal="center" vertical="center" wrapText="1"/>
      <protection locked="0"/>
    </xf>
    <xf numFmtId="0" fontId="117" fillId="8" borderId="87" xfId="11" applyNumberFormat="1" applyFont="1" applyFill="1" applyBorder="1" applyAlignment="1" applyProtection="1">
      <alignment horizontal="center" vertical="center" wrapText="1"/>
      <protection locked="0"/>
    </xf>
    <xf numFmtId="3" fontId="99" fillId="8" borderId="87" xfId="11" applyNumberFormat="1" applyFont="1" applyFill="1" applyBorder="1" applyAlignment="1" applyProtection="1">
      <alignment horizontal="center" vertical="top" wrapText="1"/>
      <protection locked="0"/>
    </xf>
    <xf numFmtId="1" fontId="124" fillId="8" borderId="84" xfId="11" applyNumberFormat="1" applyFont="1" applyFill="1" applyBorder="1" applyAlignment="1" applyProtection="1">
      <alignment horizontal="center" vertical="center" wrapText="1"/>
      <protection locked="0"/>
    </xf>
    <xf numFmtId="1" fontId="124" fillId="8" borderId="71" xfId="11" applyNumberFormat="1" applyFont="1" applyFill="1" applyBorder="1" applyAlignment="1" applyProtection="1">
      <alignment horizontal="center" vertical="center" wrapText="1"/>
      <protection locked="0"/>
    </xf>
    <xf numFmtId="1" fontId="124" fillId="8" borderId="87" xfId="11" applyNumberFormat="1" applyFont="1" applyFill="1" applyBorder="1" applyAlignment="1" applyProtection="1">
      <alignment horizontal="center" vertical="center" wrapText="1"/>
      <protection locked="0"/>
    </xf>
    <xf numFmtId="169" fontId="124" fillId="8" borderId="87" xfId="11" applyNumberFormat="1" applyFont="1" applyFill="1" applyBorder="1" applyAlignment="1" applyProtection="1">
      <alignment horizontal="center" vertical="center" wrapText="1"/>
      <protection locked="0"/>
    </xf>
    <xf numFmtId="171" fontId="92" fillId="8" borderId="86" xfId="11" applyNumberFormat="1" applyFont="1" applyFill="1" applyBorder="1" applyAlignment="1" applyProtection="1">
      <alignment horizontal="center" vertical="center" wrapText="1"/>
      <protection locked="0"/>
    </xf>
    <xf numFmtId="3" fontId="124" fillId="8" borderId="75" xfId="11" applyNumberFormat="1" applyFont="1" applyFill="1" applyBorder="1" applyAlignment="1" applyProtection="1">
      <alignment horizontal="center" vertical="center" wrapText="1"/>
      <protection locked="0"/>
    </xf>
    <xf numFmtId="3" fontId="124" fillId="8" borderId="87" xfId="11" applyNumberFormat="1" applyFont="1" applyFill="1" applyBorder="1" applyAlignment="1" applyProtection="1">
      <alignment horizontal="center" vertical="center" wrapText="1"/>
      <protection locked="0"/>
    </xf>
    <xf numFmtId="1" fontId="99" fillId="6" borderId="87" xfId="0" applyNumberFormat="1" applyFont="1" applyFill="1" applyBorder="1" applyAlignment="1" applyProtection="1">
      <alignment horizontal="center" vertical="center" wrapText="1"/>
      <protection locked="0"/>
    </xf>
    <xf numFmtId="1" fontId="99" fillId="6" borderId="87" xfId="11" applyNumberFormat="1" applyFont="1" applyFill="1" applyBorder="1" applyAlignment="1" applyProtection="1">
      <alignment horizontal="center" vertical="center" wrapText="1"/>
      <protection locked="0"/>
    </xf>
    <xf numFmtId="1" fontId="94" fillId="6" borderId="87" xfId="0" applyNumberFormat="1" applyFont="1" applyFill="1" applyBorder="1" applyAlignment="1" applyProtection="1">
      <alignment horizontal="center" vertical="center" wrapText="1"/>
      <protection locked="0"/>
    </xf>
    <xf numFmtId="3" fontId="91" fillId="7" borderId="84" xfId="11" applyNumberFormat="1" applyFont="1" applyFill="1" applyBorder="1" applyAlignment="1" applyProtection="1">
      <alignment horizontal="center" vertical="center" wrapText="1"/>
      <protection locked="0"/>
    </xf>
    <xf numFmtId="3" fontId="99" fillId="6" borderId="87" xfId="11" applyNumberFormat="1" applyFont="1" applyFill="1" applyBorder="1" applyAlignment="1" applyProtection="1">
      <alignment horizontal="center" vertical="center" wrapText="1"/>
      <protection locked="0"/>
    </xf>
    <xf numFmtId="3" fontId="91" fillId="7" borderId="87" xfId="11" applyNumberFormat="1" applyFont="1" applyFill="1" applyBorder="1" applyAlignment="1" applyProtection="1">
      <alignment horizontal="center" vertical="center" wrapText="1"/>
      <protection locked="0"/>
    </xf>
    <xf numFmtId="164" fontId="94" fillId="7" borderId="87" xfId="0" applyFont="1" applyFill="1" applyBorder="1" applyAlignment="1" applyProtection="1">
      <alignment horizontal="center" vertical="center" wrapText="1"/>
      <protection locked="0"/>
    </xf>
    <xf numFmtId="3" fontId="117" fillId="8" borderId="65" xfId="11" applyNumberFormat="1" applyFont="1" applyFill="1" applyBorder="1" applyAlignment="1" applyProtection="1">
      <alignment horizontal="center" vertical="center" wrapText="1"/>
      <protection locked="0"/>
    </xf>
    <xf numFmtId="167" fontId="91" fillId="8" borderId="93" xfId="18" applyNumberFormat="1" applyFont="1" applyFill="1" applyBorder="1" applyAlignment="1" applyProtection="1">
      <alignment horizontal="center" vertical="center" wrapText="1"/>
      <protection locked="0"/>
    </xf>
    <xf numFmtId="0" fontId="134" fillId="8" borderId="93" xfId="11" applyNumberFormat="1" applyFont="1" applyFill="1" applyBorder="1" applyAlignment="1" applyProtection="1">
      <alignment horizontal="center" vertical="center"/>
      <protection locked="0"/>
    </xf>
    <xf numFmtId="0" fontId="134" fillId="8" borderId="77" xfId="11" applyNumberFormat="1" applyFont="1" applyFill="1" applyBorder="1" applyAlignment="1" applyProtection="1">
      <alignment horizontal="center"/>
      <protection locked="0"/>
    </xf>
    <xf numFmtId="0" fontId="134" fillId="8" borderId="100" xfId="11" applyNumberFormat="1" applyFont="1" applyFill="1" applyBorder="1" applyAlignment="1" applyProtection="1">
      <alignment horizontal="center"/>
      <protection locked="0"/>
    </xf>
    <xf numFmtId="3" fontId="99" fillId="8" borderId="87" xfId="11" applyNumberFormat="1" applyFont="1" applyFill="1" applyBorder="1" applyAlignment="1" applyProtection="1">
      <alignment horizontal="center" vertical="center" wrapText="1"/>
      <protection locked="0"/>
    </xf>
    <xf numFmtId="167" fontId="99" fillId="8" borderId="87" xfId="18" applyNumberFormat="1" applyFont="1" applyFill="1" applyBorder="1" applyAlignment="1" applyProtection="1">
      <alignment horizontal="center" vertical="center" wrapText="1"/>
      <protection locked="0"/>
    </xf>
    <xf numFmtId="3" fontId="99" fillId="8" borderId="86" xfId="11" applyNumberFormat="1" applyFont="1" applyFill="1" applyBorder="1" applyAlignment="1" applyProtection="1">
      <alignment horizontal="center" vertical="center" wrapText="1"/>
      <protection locked="0"/>
    </xf>
    <xf numFmtId="3" fontId="117" fillId="8" borderId="87" xfId="11" applyNumberFormat="1" applyFont="1" applyFill="1" applyBorder="1" applyAlignment="1" applyProtection="1">
      <alignment horizontal="center" vertical="center" wrapText="1"/>
      <protection locked="0"/>
    </xf>
    <xf numFmtId="1" fontId="6" fillId="8" borderId="87" xfId="11" applyNumberFormat="1" applyFont="1" applyFill="1" applyBorder="1" applyProtection="1">
      <protection locked="0"/>
    </xf>
    <xf numFmtId="9" fontId="6" fillId="8" borderId="87" xfId="16" applyFont="1" applyFill="1" applyBorder="1" applyProtection="1">
      <protection locked="0"/>
    </xf>
    <xf numFmtId="167" fontId="94" fillId="8" borderId="87" xfId="18" applyNumberFormat="1" applyFont="1" applyFill="1" applyBorder="1" applyAlignment="1" applyProtection="1">
      <alignment vertical="center"/>
      <protection locked="0"/>
    </xf>
    <xf numFmtId="3" fontId="117" fillId="8" borderId="87" xfId="11" applyNumberFormat="1" applyFont="1" applyFill="1" applyBorder="1" applyAlignment="1" applyProtection="1">
      <alignment horizontal="center" wrapText="1"/>
      <protection locked="0"/>
    </xf>
    <xf numFmtId="169" fontId="99" fillId="8" borderId="87" xfId="11" applyNumberFormat="1" applyFont="1" applyFill="1" applyBorder="1" applyAlignment="1" applyProtection="1">
      <alignment horizontal="center" vertical="center" wrapText="1"/>
      <protection locked="0"/>
    </xf>
    <xf numFmtId="171" fontId="94" fillId="8" borderId="87" xfId="11" applyNumberFormat="1" applyFont="1" applyFill="1" applyBorder="1" applyAlignment="1" applyProtection="1">
      <alignment horizontal="center" vertical="center" wrapText="1"/>
      <protection locked="0"/>
    </xf>
    <xf numFmtId="3" fontId="90" fillId="8" borderId="87" xfId="11" applyNumberFormat="1" applyFont="1" applyFill="1" applyBorder="1" applyAlignment="1" applyProtection="1">
      <alignment vertical="center" wrapText="1"/>
      <protection locked="0"/>
    </xf>
    <xf numFmtId="0" fontId="29" fillId="8" borderId="87" xfId="4" applyNumberFormat="1" applyFont="1" applyFill="1" applyBorder="1" applyAlignment="1" applyProtection="1">
      <alignment horizontal="center" vertical="center" wrapText="1"/>
      <protection locked="0"/>
    </xf>
    <xf numFmtId="0" fontId="13" fillId="6" borderId="150" xfId="0" applyNumberFormat="1" applyFont="1" applyFill="1" applyBorder="1" applyAlignment="1" applyProtection="1">
      <alignment horizontal="center" vertical="center" wrapText="1"/>
      <protection locked="0"/>
    </xf>
    <xf numFmtId="0" fontId="13" fillId="6" borderId="151" xfId="0" applyNumberFormat="1" applyFont="1" applyFill="1" applyBorder="1" applyAlignment="1" applyProtection="1">
      <alignment horizontal="center"/>
      <protection locked="0"/>
    </xf>
    <xf numFmtId="0" fontId="13" fillId="7" borderId="151" xfId="0" applyNumberFormat="1" applyFont="1" applyFill="1" applyBorder="1" applyAlignment="1" applyProtection="1">
      <alignment horizontal="center"/>
      <protection locked="0"/>
    </xf>
    <xf numFmtId="0" fontId="13" fillId="6" borderId="151" xfId="0" applyNumberFormat="1" applyFont="1" applyFill="1" applyBorder="1" applyAlignment="1" applyProtection="1">
      <alignment horizontal="left"/>
      <protection locked="0"/>
    </xf>
    <xf numFmtId="0" fontId="13" fillId="6" borderId="151"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top" wrapText="1"/>
      <protection locked="0"/>
    </xf>
    <xf numFmtId="0" fontId="6" fillId="6" borderId="149" xfId="0" applyNumberFormat="1" applyFont="1" applyFill="1" applyBorder="1" applyAlignment="1" applyProtection="1">
      <alignment horizontal="center" vertical="center"/>
      <protection locked="0"/>
    </xf>
    <xf numFmtId="0" fontId="6" fillId="7" borderId="153" xfId="0" applyNumberFormat="1" applyFont="1" applyFill="1" applyBorder="1" applyProtection="1">
      <protection locked="0"/>
    </xf>
    <xf numFmtId="0" fontId="13" fillId="8" borderId="125" xfId="4" applyNumberFormat="1" applyFont="1" applyFill="1" applyBorder="1" applyAlignment="1" applyProtection="1">
      <alignment vertical="center" wrapText="1"/>
      <protection locked="0"/>
    </xf>
    <xf numFmtId="0" fontId="13" fillId="8" borderId="124" xfId="4" applyNumberFormat="1" applyFont="1" applyFill="1" applyBorder="1" applyAlignment="1" applyProtection="1">
      <alignment horizontal="center" vertical="center" wrapText="1"/>
      <protection locked="0"/>
    </xf>
    <xf numFmtId="0" fontId="13" fillId="8" borderId="123" xfId="4" applyNumberFormat="1" applyFont="1" applyFill="1" applyBorder="1" applyAlignment="1" applyProtection="1">
      <alignment horizontal="center" vertical="center" wrapText="1"/>
      <protection locked="0"/>
    </xf>
    <xf numFmtId="9" fontId="10" fillId="8" borderId="124" xfId="16" applyFont="1" applyFill="1" applyBorder="1" applyAlignment="1" applyProtection="1">
      <alignment horizontal="center" vertical="center" wrapText="1"/>
      <protection locked="0"/>
    </xf>
    <xf numFmtId="0" fontId="10" fillId="8" borderId="124" xfId="17" applyNumberFormat="1" applyFont="1" applyFill="1" applyBorder="1" applyAlignment="1" applyProtection="1">
      <alignment horizontal="center" vertical="center" wrapText="1"/>
      <protection locked="0"/>
    </xf>
    <xf numFmtId="3" fontId="88" fillId="8" borderId="124" xfId="0" applyNumberFormat="1" applyFont="1" applyFill="1" applyBorder="1" applyAlignment="1" applyProtection="1">
      <alignment horizontal="center" vertical="center" wrapText="1"/>
      <protection locked="0"/>
    </xf>
    <xf numFmtId="3" fontId="13" fillId="8" borderId="124" xfId="4" applyNumberFormat="1" applyFont="1" applyFill="1" applyBorder="1" applyAlignment="1" applyProtection="1">
      <alignment horizontal="center" vertical="center" wrapText="1"/>
      <protection locked="0"/>
    </xf>
    <xf numFmtId="167" fontId="33" fillId="8" borderId="124" xfId="17" applyNumberFormat="1" applyFont="1" applyFill="1" applyBorder="1" applyAlignment="1" applyProtection="1">
      <alignment horizontal="center" vertical="center"/>
      <protection locked="0"/>
    </xf>
    <xf numFmtId="3" fontId="29" fillId="8" borderId="124" xfId="4" applyNumberFormat="1" applyFont="1" applyFill="1" applyBorder="1" applyAlignment="1" applyProtection="1">
      <alignment horizontal="center" vertical="center" wrapText="1"/>
      <protection locked="0"/>
    </xf>
    <xf numFmtId="3" fontId="117" fillId="8" borderId="124" xfId="0" applyNumberFormat="1" applyFont="1" applyFill="1" applyBorder="1" applyAlignment="1" applyProtection="1">
      <alignment horizontal="center" vertical="center" wrapText="1"/>
      <protection locked="0"/>
    </xf>
    <xf numFmtId="167" fontId="16" fillId="8" borderId="75" xfId="17" applyNumberFormat="1" applyFont="1" applyFill="1" applyBorder="1" applyAlignment="1" applyProtection="1">
      <alignment horizontal="center" vertical="center"/>
      <protection locked="0"/>
    </xf>
    <xf numFmtId="9" fontId="16" fillId="8" borderId="75" xfId="16" applyFont="1" applyFill="1" applyBorder="1" applyAlignment="1" applyProtection="1">
      <alignment horizontal="center" vertical="center"/>
      <protection locked="0"/>
    </xf>
    <xf numFmtId="167" fontId="94" fillId="8" borderId="75" xfId="16" applyNumberFormat="1" applyFont="1" applyFill="1" applyBorder="1" applyProtection="1">
      <protection locked="0"/>
    </xf>
    <xf numFmtId="167" fontId="6" fillId="8" borderId="124" xfId="17" applyNumberFormat="1" applyFont="1" applyFill="1" applyBorder="1" applyProtection="1">
      <protection locked="0"/>
    </xf>
    <xf numFmtId="9" fontId="6" fillId="8" borderId="124" xfId="16" applyFont="1" applyFill="1" applyBorder="1" applyProtection="1">
      <protection locked="0"/>
    </xf>
    <xf numFmtId="0" fontId="10" fillId="4" borderId="124" xfId="34" applyFont="1" applyFill="1" applyBorder="1" applyAlignment="1" applyProtection="1">
      <alignment horizontal="center" vertical="center" wrapText="1"/>
      <protection locked="0"/>
    </xf>
    <xf numFmtId="0" fontId="313" fillId="6" borderId="159" xfId="0" applyNumberFormat="1" applyFont="1" applyFill="1" applyBorder="1" applyAlignment="1" applyProtection="1">
      <alignment horizontal="center" vertical="center" wrapText="1"/>
      <protection locked="0"/>
    </xf>
    <xf numFmtId="0" fontId="313" fillId="6" borderId="165" xfId="0" applyNumberFormat="1" applyFont="1" applyFill="1" applyBorder="1" applyAlignment="1" applyProtection="1">
      <alignment horizontal="center" vertical="center" wrapText="1"/>
      <protection locked="0"/>
    </xf>
    <xf numFmtId="0" fontId="0" fillId="6" borderId="165" xfId="0" applyNumberFormat="1" applyFill="1" applyBorder="1" applyAlignment="1" applyProtection="1">
      <alignment vertical="center" wrapText="1"/>
      <protection locked="0"/>
    </xf>
    <xf numFmtId="0" fontId="13" fillId="8" borderId="124" xfId="34" applyFont="1" applyFill="1" applyBorder="1" applyAlignment="1" applyProtection="1">
      <alignment horizontal="center" wrapText="1"/>
      <protection locked="0"/>
    </xf>
    <xf numFmtId="0" fontId="29" fillId="8" borderId="124" xfId="4" applyNumberFormat="1" applyFont="1" applyFill="1" applyBorder="1" applyAlignment="1" applyProtection="1">
      <alignment horizontal="center" vertical="center" wrapText="1"/>
      <protection locked="0"/>
    </xf>
    <xf numFmtId="3" fontId="99" fillId="8" borderId="124" xfId="11" applyNumberFormat="1" applyFont="1" applyFill="1" applyBorder="1" applyAlignment="1" applyProtection="1">
      <alignment horizontal="center" vertical="center" wrapText="1"/>
      <protection locked="0"/>
    </xf>
    <xf numFmtId="14" fontId="6" fillId="8" borderId="0" xfId="34" applyNumberFormat="1" applyFont="1" applyFill="1" applyAlignment="1" applyProtection="1">
      <alignment horizontal="center" vertical="center"/>
      <protection locked="0"/>
    </xf>
    <xf numFmtId="2" fontId="72" fillId="8" borderId="124" xfId="33" applyNumberFormat="1" applyFont="1" applyFill="1" applyBorder="1" applyAlignment="1" applyProtection="1">
      <alignment horizontal="center" vertical="center" wrapText="1"/>
      <protection locked="0"/>
    </xf>
    <xf numFmtId="1" fontId="72" fillId="8" borderId="124" xfId="33" applyNumberFormat="1" applyFont="1" applyFill="1" applyBorder="1" applyAlignment="1" applyProtection="1">
      <alignment horizontal="center" vertical="center" wrapText="1"/>
      <protection locked="0"/>
    </xf>
    <xf numFmtId="41" fontId="72" fillId="8" borderId="124" xfId="47" applyNumberFormat="1" applyFont="1" applyFill="1" applyBorder="1" applyAlignment="1" applyProtection="1">
      <alignment horizontal="center" vertical="center" wrapText="1"/>
      <protection locked="0"/>
    </xf>
    <xf numFmtId="167" fontId="72" fillId="8" borderId="124" xfId="18" applyNumberFormat="1" applyFont="1" applyFill="1" applyBorder="1" applyAlignment="1" applyProtection="1">
      <alignment horizontal="center" vertical="center" wrapText="1"/>
      <protection locked="0"/>
    </xf>
    <xf numFmtId="3" fontId="234" fillId="8" borderId="124" xfId="33" applyNumberFormat="1" applyFont="1" applyFill="1" applyBorder="1" applyAlignment="1" applyProtection="1">
      <alignment horizontal="center" vertical="center"/>
      <protection locked="0"/>
    </xf>
    <xf numFmtId="167" fontId="13" fillId="8" borderId="124" xfId="18" applyNumberFormat="1" applyFont="1" applyFill="1" applyBorder="1" applyAlignment="1" applyProtection="1">
      <alignment horizontal="center" vertical="center" wrapText="1"/>
      <protection locked="0"/>
    </xf>
    <xf numFmtId="0" fontId="72" fillId="6" borderId="124" xfId="33" applyFont="1" applyFill="1" applyBorder="1" applyAlignment="1" applyProtection="1">
      <alignment horizontal="center" vertical="center" wrapText="1"/>
      <protection locked="0"/>
    </xf>
    <xf numFmtId="3" fontId="240" fillId="8" borderId="3" xfId="33" applyNumberFormat="1" applyFont="1" applyFill="1" applyBorder="1" applyAlignment="1" applyProtection="1">
      <alignment vertical="center" wrapText="1"/>
      <protection locked="0"/>
    </xf>
    <xf numFmtId="3" fontId="242" fillId="8" borderId="3" xfId="33" applyNumberFormat="1" applyFont="1" applyFill="1" applyBorder="1" applyAlignment="1" applyProtection="1">
      <alignment vertical="center" wrapText="1"/>
      <protection locked="0"/>
    </xf>
    <xf numFmtId="0" fontId="117" fillId="8" borderId="124" xfId="32" applyFont="1" applyFill="1" applyBorder="1" applyAlignment="1" applyProtection="1">
      <alignment horizontal="center" vertical="center" wrapText="1"/>
      <protection locked="0"/>
    </xf>
    <xf numFmtId="0" fontId="134" fillId="8" borderId="124" xfId="10" applyNumberFormat="1" applyFont="1" applyFill="1" applyBorder="1" applyAlignment="1" applyProtection="1">
      <alignment horizontal="center" vertical="center" wrapText="1"/>
      <protection locked="0"/>
    </xf>
    <xf numFmtId="1" fontId="94" fillId="8" borderId="124" xfId="10" applyNumberFormat="1" applyFont="1" applyFill="1" applyBorder="1" applyAlignment="1" applyProtection="1">
      <alignment horizontal="center" vertical="center" wrapText="1"/>
      <protection locked="0"/>
    </xf>
    <xf numFmtId="3" fontId="166" fillId="8" borderId="124" xfId="10" applyNumberFormat="1" applyFont="1" applyFill="1" applyBorder="1" applyAlignment="1" applyProtection="1">
      <alignment horizontal="center" vertical="center"/>
      <protection locked="0"/>
    </xf>
    <xf numFmtId="0" fontId="172" fillId="4" borderId="75" xfId="10" applyNumberFormat="1" applyFont="1" applyFill="1" applyBorder="1" applyAlignment="1" applyProtection="1">
      <alignment horizontal="center" vertical="center"/>
      <protection locked="0"/>
    </xf>
    <xf numFmtId="0" fontId="172" fillId="4" borderId="66" xfId="10" applyNumberFormat="1" applyFont="1" applyFill="1" applyBorder="1" applyAlignment="1" applyProtection="1">
      <alignment horizontal="center" vertical="center"/>
      <protection locked="0"/>
    </xf>
    <xf numFmtId="0" fontId="172" fillId="4" borderId="124" xfId="10" applyNumberFormat="1" applyFont="1" applyFill="1" applyBorder="1" applyAlignment="1" applyProtection="1">
      <alignment horizontal="center" vertical="center"/>
      <protection locked="0"/>
    </xf>
    <xf numFmtId="0" fontId="88" fillId="4" borderId="124" xfId="0" applyNumberFormat="1" applyFont="1" applyFill="1" applyBorder="1" applyAlignment="1" applyProtection="1">
      <alignment horizontal="center" vertical="center"/>
      <protection locked="0"/>
    </xf>
    <xf numFmtId="0" fontId="29" fillId="8" borderId="124" xfId="37" applyFont="1" applyFill="1" applyBorder="1" applyAlignment="1" applyProtection="1">
      <alignment horizontal="center" vertical="center" wrapText="1"/>
      <protection locked="0"/>
    </xf>
    <xf numFmtId="3" fontId="29" fillId="8" borderId="124" xfId="37" applyNumberFormat="1" applyFont="1" applyFill="1" applyBorder="1" applyAlignment="1" applyProtection="1">
      <alignment horizontal="center" vertical="center"/>
      <protection locked="0"/>
    </xf>
    <xf numFmtId="3" fontId="13" fillId="8" borderId="124" xfId="37" applyNumberFormat="1" applyFont="1" applyFill="1" applyBorder="1" applyAlignment="1" applyProtection="1">
      <alignment horizontal="center" vertical="center" wrapText="1"/>
      <protection locked="0"/>
    </xf>
    <xf numFmtId="3" fontId="29" fillId="8" borderId="124" xfId="37" applyNumberFormat="1" applyFont="1" applyFill="1" applyBorder="1" applyAlignment="1" applyProtection="1">
      <alignment horizontal="center" vertical="center" wrapText="1"/>
      <protection locked="0"/>
    </xf>
    <xf numFmtId="3" fontId="13" fillId="8" borderId="49" xfId="37" applyNumberFormat="1" applyFont="1" applyFill="1" applyBorder="1" applyAlignment="1" applyProtection="1">
      <alignment horizontal="center" vertical="center" wrapText="1"/>
      <protection locked="0"/>
    </xf>
    <xf numFmtId="3" fontId="9" fillId="8" borderId="124" xfId="37" applyNumberFormat="1" applyFont="1" applyFill="1" applyBorder="1" applyAlignment="1" applyProtection="1">
      <alignment horizontal="center" vertical="center" wrapText="1"/>
      <protection locked="0"/>
    </xf>
    <xf numFmtId="9" fontId="6" fillId="8" borderId="132" xfId="38" applyNumberFormat="1" applyFont="1" applyFill="1" applyBorder="1" applyAlignment="1" applyProtection="1">
      <alignment horizontal="center" vertical="center"/>
      <protection locked="0"/>
    </xf>
    <xf numFmtId="9" fontId="6" fillId="8" borderId="124" xfId="38" applyNumberFormat="1" applyFont="1" applyFill="1" applyBorder="1" applyAlignment="1" applyProtection="1">
      <alignment horizontal="center"/>
      <protection locked="0"/>
    </xf>
    <xf numFmtId="3" fontId="6" fillId="8" borderId="124" xfId="37" applyNumberFormat="1" applyFont="1" applyFill="1" applyBorder="1" applyAlignment="1" applyProtection="1">
      <alignment horizontal="center" vertical="center" wrapText="1"/>
      <protection locked="0"/>
    </xf>
    <xf numFmtId="3" fontId="6" fillId="8" borderId="132" xfId="37" applyNumberFormat="1" applyFont="1" applyFill="1" applyBorder="1" applyAlignment="1" applyProtection="1">
      <alignment horizontal="center" vertical="center" wrapText="1"/>
      <protection locked="0"/>
    </xf>
    <xf numFmtId="3" fontId="13" fillId="8" borderId="124" xfId="0" applyNumberFormat="1" applyFont="1" applyFill="1" applyBorder="1" applyAlignment="1" applyProtection="1">
      <alignment horizontal="center" vertical="center" wrapText="1"/>
      <protection locked="0"/>
    </xf>
    <xf numFmtId="167" fontId="10" fillId="8" borderId="124" xfId="17" applyNumberFormat="1" applyFont="1" applyFill="1" applyBorder="1" applyAlignment="1" applyProtection="1">
      <alignment horizontal="center" vertical="center" wrapText="1"/>
      <protection locked="0"/>
    </xf>
    <xf numFmtId="169" fontId="6" fillId="8" borderId="132" xfId="0" applyNumberFormat="1" applyFont="1" applyFill="1" applyBorder="1" applyAlignment="1" applyProtection="1">
      <alignment horizontal="center" vertical="center" wrapText="1"/>
      <protection locked="0"/>
    </xf>
    <xf numFmtId="0" fontId="13" fillId="8" borderId="124" xfId="37" applyFont="1" applyFill="1" applyBorder="1" applyAlignment="1" applyProtection="1">
      <alignment horizontal="center" vertical="center"/>
      <protection locked="0"/>
    </xf>
    <xf numFmtId="3" fontId="29" fillId="8" borderId="140" xfId="4" applyNumberFormat="1" applyFont="1" applyFill="1" applyBorder="1" applyAlignment="1" applyProtection="1">
      <alignment horizontal="center" vertical="center" wrapText="1"/>
      <protection locked="0"/>
    </xf>
    <xf numFmtId="3" fontId="29" fillId="8" borderId="141" xfId="4" applyNumberFormat="1" applyFont="1" applyFill="1" applyBorder="1" applyAlignment="1" applyProtection="1">
      <alignment horizontal="center" vertical="center" wrapText="1"/>
      <protection locked="0"/>
    </xf>
    <xf numFmtId="3" fontId="29" fillId="8" borderId="132" xfId="4" applyNumberFormat="1" applyFont="1" applyFill="1" applyBorder="1" applyAlignment="1" applyProtection="1">
      <alignment horizontal="center" vertical="center" wrapText="1"/>
      <protection locked="0"/>
    </xf>
    <xf numFmtId="164" fontId="10" fillId="8" borderId="124" xfId="0" applyFont="1" applyFill="1" applyBorder="1" applyAlignment="1" applyProtection="1">
      <alignment horizontal="center" vertical="top" wrapText="1"/>
      <protection locked="0"/>
    </xf>
    <xf numFmtId="0" fontId="48" fillId="8" borderId="129" xfId="0" applyNumberFormat="1" applyFont="1" applyFill="1" applyBorder="1" applyAlignment="1" applyProtection="1">
      <alignment horizontal="right" vertical="center"/>
      <protection locked="0"/>
    </xf>
    <xf numFmtId="0" fontId="48" fillId="8" borderId="124" xfId="0" applyNumberFormat="1" applyFont="1" applyFill="1" applyBorder="1" applyAlignment="1" applyProtection="1">
      <alignment horizontal="right" vertical="center"/>
      <protection locked="0"/>
    </xf>
    <xf numFmtId="4" fontId="13" fillId="8" borderId="124" xfId="0" applyNumberFormat="1" applyFont="1" applyFill="1" applyBorder="1" applyAlignment="1" applyProtection="1">
      <alignment horizontal="center" vertical="center" wrapText="1"/>
      <protection locked="0"/>
    </xf>
    <xf numFmtId="0" fontId="18" fillId="8" borderId="124" xfId="0" applyNumberFormat="1" applyFont="1" applyFill="1" applyBorder="1" applyAlignment="1" applyProtection="1">
      <alignment horizontal="right" vertical="center"/>
      <protection locked="0"/>
    </xf>
    <xf numFmtId="2" fontId="48" fillId="8" borderId="124" xfId="0" applyNumberFormat="1" applyFont="1" applyFill="1" applyBorder="1" applyAlignment="1" applyProtection="1">
      <alignment horizontal="center" vertical="center"/>
      <protection locked="0"/>
    </xf>
    <xf numFmtId="167" fontId="48" fillId="8" borderId="124" xfId="17" applyNumberFormat="1" applyFont="1" applyFill="1" applyBorder="1" applyAlignment="1" applyProtection="1">
      <alignment horizontal="right"/>
      <protection locked="0"/>
    </xf>
    <xf numFmtId="0" fontId="48" fillId="8" borderId="75" xfId="0" applyNumberFormat="1" applyFont="1" applyFill="1" applyBorder="1" applyAlignment="1" applyProtection="1">
      <alignment horizontal="right" vertical="center"/>
      <protection locked="0"/>
    </xf>
    <xf numFmtId="0" fontId="6" fillId="8" borderId="124" xfId="37" applyFont="1" applyFill="1" applyBorder="1" applyAlignment="1" applyProtection="1">
      <alignment horizontal="center" vertical="center" wrapText="1"/>
      <protection locked="0"/>
    </xf>
    <xf numFmtId="0" fontId="9" fillId="8" borderId="124" xfId="37" applyFont="1" applyFill="1" applyBorder="1" applyAlignment="1" applyProtection="1">
      <alignment horizontal="center" vertical="center" wrapText="1"/>
      <protection locked="0"/>
    </xf>
    <xf numFmtId="1" fontId="48" fillId="8" borderId="124" xfId="0" applyNumberFormat="1" applyFont="1" applyFill="1" applyBorder="1" applyProtection="1">
      <protection locked="0"/>
    </xf>
    <xf numFmtId="9" fontId="48" fillId="8" borderId="124" xfId="38" applyNumberFormat="1" applyFont="1" applyFill="1" applyBorder="1" applyProtection="1">
      <protection locked="0"/>
    </xf>
    <xf numFmtId="2" fontId="13" fillId="8" borderId="124" xfId="0" applyNumberFormat="1" applyFont="1" applyFill="1" applyBorder="1" applyAlignment="1" applyProtection="1">
      <alignment horizontal="center" vertical="center" wrapText="1"/>
      <protection locked="0"/>
    </xf>
    <xf numFmtId="1" fontId="13" fillId="8" borderId="125" xfId="0" applyNumberFormat="1" applyFont="1" applyFill="1" applyBorder="1" applyAlignment="1" applyProtection="1">
      <alignment horizontal="center" vertical="center" wrapText="1"/>
      <protection locked="0"/>
    </xf>
    <xf numFmtId="3" fontId="8" fillId="8" borderId="124" xfId="0" applyNumberFormat="1" applyFont="1" applyFill="1" applyBorder="1" applyProtection="1">
      <protection locked="0"/>
    </xf>
    <xf numFmtId="0" fontId="13" fillId="8" borderId="129" xfId="0" applyNumberFormat="1" applyFont="1" applyFill="1" applyBorder="1" applyAlignment="1" applyProtection="1">
      <alignment horizontal="center" vertical="center" wrapText="1"/>
      <protection locked="0"/>
    </xf>
    <xf numFmtId="0" fontId="13" fillId="8" borderId="124" xfId="0" applyNumberFormat="1" applyFont="1" applyFill="1" applyBorder="1" applyAlignment="1" applyProtection="1">
      <alignment horizontal="center" vertical="center" wrapText="1"/>
      <protection locked="0"/>
    </xf>
    <xf numFmtId="0" fontId="320" fillId="9" borderId="0" xfId="58" applyNumberFormat="1" applyFont="1" applyFill="1" applyAlignment="1" applyProtection="1">
      <alignment horizontal="left" vertical="center"/>
      <protection locked="0"/>
    </xf>
    <xf numFmtId="0" fontId="13" fillId="9" borderId="0" xfId="4" applyNumberFormat="1" applyFont="1" applyFill="1" applyAlignment="1" applyProtection="1">
      <alignment horizontal="center" vertical="center" wrapText="1"/>
      <protection locked="0"/>
    </xf>
    <xf numFmtId="0" fontId="13" fillId="9" borderId="151" xfId="0" applyNumberFormat="1" applyFont="1" applyFill="1" applyBorder="1" applyAlignment="1" applyProtection="1">
      <alignment horizontal="center" vertical="center" wrapText="1"/>
      <protection locked="0"/>
    </xf>
    <xf numFmtId="1" fontId="8" fillId="9" borderId="87" xfId="4" applyNumberFormat="1" applyFont="1" applyFill="1" applyBorder="1" applyAlignment="1" applyProtection="1">
      <alignment horizontal="center" vertical="center" wrapText="1"/>
      <protection locked="0"/>
    </xf>
    <xf numFmtId="0" fontId="0" fillId="7" borderId="3" xfId="0" applyNumberFormat="1" applyFill="1" applyBorder="1" applyAlignment="1" applyProtection="1">
      <alignment horizontal="center"/>
      <protection locked="0"/>
    </xf>
    <xf numFmtId="0" fontId="94" fillId="7" borderId="3" xfId="44" applyFont="1" applyFill="1" applyBorder="1" applyAlignment="1" applyProtection="1">
      <alignment horizontal="center"/>
      <protection locked="0"/>
    </xf>
    <xf numFmtId="0" fontId="6" fillId="0" borderId="153" xfId="0" applyNumberFormat="1" applyFont="1" applyBorder="1" applyAlignment="1" applyProtection="1">
      <alignment horizontal="center" vertical="center" wrapText="1"/>
      <protection locked="0"/>
    </xf>
    <xf numFmtId="164" fontId="94" fillId="0" borderId="149" xfId="0" applyFont="1" applyBorder="1" applyProtection="1">
      <protection locked="0"/>
    </xf>
    <xf numFmtId="0" fontId="29" fillId="0" borderId="210" xfId="0" applyNumberFormat="1" applyFont="1" applyBorder="1" applyAlignment="1" applyProtection="1">
      <alignment horizontal="center" vertical="center" wrapText="1"/>
      <protection locked="0"/>
    </xf>
    <xf numFmtId="0" fontId="0" fillId="0" borderId="209" xfId="0" applyNumberFormat="1" applyBorder="1" applyProtection="1">
      <protection locked="0"/>
    </xf>
    <xf numFmtId="0" fontId="0" fillId="0" borderId="142" xfId="0" applyNumberFormat="1" applyBorder="1" applyProtection="1">
      <protection locked="0"/>
    </xf>
    <xf numFmtId="164" fontId="29" fillId="0" borderId="211" xfId="4" applyFont="1" applyBorder="1" applyAlignment="1" applyProtection="1">
      <alignment horizontal="center" wrapText="1"/>
      <protection locked="0"/>
    </xf>
    <xf numFmtId="0" fontId="0" fillId="0" borderId="72" xfId="0" applyNumberFormat="1" applyBorder="1" applyProtection="1">
      <protection locked="0"/>
    </xf>
    <xf numFmtId="0" fontId="0" fillId="0" borderId="74" xfId="0" applyNumberFormat="1" applyBorder="1" applyProtection="1">
      <protection locked="0"/>
    </xf>
    <xf numFmtId="164" fontId="3" fillId="0" borderId="2" xfId="4" applyFont="1" applyBorder="1" applyAlignment="1" applyProtection="1">
      <alignment horizontal="center" vertical="top" wrapText="1"/>
      <protection locked="0"/>
    </xf>
    <xf numFmtId="0" fontId="0" fillId="0" borderId="0" xfId="0" applyNumberFormat="1" applyProtection="1">
      <protection locked="0"/>
    </xf>
    <xf numFmtId="0" fontId="0" fillId="0" borderId="2" xfId="0" applyNumberFormat="1" applyBorder="1" applyProtection="1">
      <protection locked="0"/>
    </xf>
    <xf numFmtId="164" fontId="8" fillId="0" borderId="212" xfId="4" applyFont="1" applyBorder="1" applyAlignment="1" applyProtection="1">
      <alignment vertical="center" wrapText="1"/>
      <protection locked="0"/>
    </xf>
    <xf numFmtId="0" fontId="0" fillId="0" borderId="214" xfId="0" applyNumberFormat="1" applyBorder="1" applyProtection="1">
      <protection locked="0"/>
    </xf>
    <xf numFmtId="0" fontId="0" fillId="0" borderId="215" xfId="0" applyNumberFormat="1" applyBorder="1" applyProtection="1">
      <protection locked="0"/>
    </xf>
    <xf numFmtId="164" fontId="10" fillId="0" borderId="136" xfId="4" applyFont="1" applyBorder="1" applyAlignment="1" applyProtection="1">
      <alignment horizontal="center" vertical="top" wrapText="1"/>
      <protection locked="0"/>
    </xf>
    <xf numFmtId="0" fontId="0" fillId="0" borderId="120" xfId="0" applyNumberFormat="1" applyBorder="1" applyProtection="1">
      <protection locked="0"/>
    </xf>
    <xf numFmtId="0" fontId="29" fillId="0" borderId="211" xfId="0" applyNumberFormat="1" applyFont="1" applyBorder="1" applyAlignment="1" applyProtection="1">
      <alignment horizontal="center" vertical="center"/>
      <protection locked="0"/>
    </xf>
    <xf numFmtId="164" fontId="334" fillId="0" borderId="72" xfId="0" applyFont="1" applyBorder="1" applyAlignment="1">
      <alignment horizontal="center" textRotation="90" wrapText="1"/>
    </xf>
    <xf numFmtId="0" fontId="28" fillId="0" borderId="0" xfId="4" applyNumberFormat="1" applyFont="1" applyProtection="1">
      <protection locked="0"/>
    </xf>
    <xf numFmtId="0" fontId="0" fillId="0" borderId="72" xfId="0" applyNumberFormat="1" applyBorder="1"/>
    <xf numFmtId="164" fontId="31" fillId="0" borderId="207" xfId="4" applyFont="1" applyBorder="1" applyAlignment="1" applyProtection="1">
      <alignment horizontal="left" vertical="center"/>
      <protection locked="0"/>
    </xf>
    <xf numFmtId="0" fontId="0" fillId="0" borderId="14" xfId="0" applyNumberFormat="1" applyBorder="1" applyProtection="1">
      <protection locked="0"/>
    </xf>
    <xf numFmtId="0" fontId="0" fillId="0" borderId="13" xfId="0" applyNumberFormat="1" applyBorder="1" applyProtection="1">
      <protection locked="0"/>
    </xf>
    <xf numFmtId="0" fontId="0" fillId="0" borderId="76" xfId="0" applyNumberFormat="1" applyBorder="1" applyProtection="1">
      <protection locked="0"/>
    </xf>
    <xf numFmtId="164" fontId="8" fillId="0" borderId="129" xfId="4" applyFont="1" applyBorder="1" applyAlignment="1" applyProtection="1">
      <alignment vertical="center" wrapText="1"/>
      <protection locked="0"/>
    </xf>
    <xf numFmtId="0" fontId="0" fillId="0" borderId="122" xfId="0" applyNumberFormat="1" applyBorder="1" applyProtection="1">
      <protection locked="0"/>
    </xf>
    <xf numFmtId="0" fontId="0" fillId="0" borderId="123" xfId="0" applyNumberFormat="1" applyBorder="1" applyProtection="1">
      <protection locked="0"/>
    </xf>
    <xf numFmtId="164" fontId="229" fillId="0" borderId="10" xfId="0" applyFont="1" applyBorder="1" applyAlignment="1" applyProtection="1">
      <alignment horizontal="left" vertical="center" wrapText="1"/>
      <protection locked="0"/>
    </xf>
    <xf numFmtId="0" fontId="0" fillId="0" borderId="10" xfId="0" applyNumberFormat="1" applyBorder="1" applyProtection="1">
      <protection locked="0"/>
    </xf>
    <xf numFmtId="164" fontId="201" fillId="0" borderId="218" xfId="4" applyFont="1" applyBorder="1" applyAlignment="1" applyProtection="1">
      <alignment horizontal="center" wrapText="1"/>
      <protection locked="0"/>
    </xf>
    <xf numFmtId="164" fontId="201" fillId="0" borderId="138" xfId="4" applyFont="1" applyBorder="1" applyAlignment="1" applyProtection="1">
      <alignment horizontal="left" vertical="center" wrapText="1"/>
      <protection locked="0"/>
    </xf>
    <xf numFmtId="0" fontId="0" fillId="0" borderId="138" xfId="0" applyNumberFormat="1" applyBorder="1" applyProtection="1">
      <protection locked="0"/>
    </xf>
    <xf numFmtId="164" fontId="6" fillId="0" borderId="212" xfId="4" applyFont="1" applyBorder="1" applyAlignment="1" applyProtection="1">
      <alignment horizontal="center" vertical="center"/>
      <protection locked="0"/>
    </xf>
    <xf numFmtId="164" fontId="91" fillId="0" borderId="151" xfId="0" applyFont="1" applyBorder="1" applyAlignment="1" applyProtection="1">
      <alignment horizontal="left" vertical="center" wrapText="1"/>
      <protection locked="0"/>
    </xf>
    <xf numFmtId="0" fontId="33" fillId="0" borderId="10" xfId="4" applyNumberFormat="1" applyFont="1" applyBorder="1" applyAlignment="1" applyProtection="1">
      <alignment horizontal="center" vertical="center" wrapText="1"/>
      <protection locked="0"/>
    </xf>
    <xf numFmtId="0" fontId="41" fillId="0" borderId="151" xfId="0" applyNumberFormat="1" applyFont="1" applyBorder="1" applyAlignment="1" applyProtection="1">
      <alignment horizontal="center" vertical="center" wrapText="1"/>
      <protection locked="0"/>
    </xf>
    <xf numFmtId="0" fontId="0" fillId="0" borderId="71" xfId="0" applyNumberFormat="1" applyBorder="1" applyProtection="1">
      <protection locked="0"/>
    </xf>
    <xf numFmtId="0" fontId="0" fillId="0" borderId="73" xfId="0" applyNumberFormat="1" applyBorder="1" applyProtection="1">
      <protection locked="0"/>
    </xf>
    <xf numFmtId="0" fontId="12" fillId="0" borderId="10" xfId="0" applyNumberFormat="1" applyFont="1" applyBorder="1" applyAlignment="1" applyProtection="1">
      <alignment horizontal="center" vertical="top"/>
      <protection locked="0"/>
    </xf>
    <xf numFmtId="164" fontId="9" fillId="0" borderId="151" xfId="4" applyFont="1" applyBorder="1" applyAlignment="1" applyProtection="1">
      <alignment horizontal="center" vertical="center" wrapText="1"/>
      <protection locked="0"/>
    </xf>
    <xf numFmtId="0" fontId="41" fillId="0" borderId="151" xfId="0" applyNumberFormat="1" applyFont="1" applyBorder="1" applyAlignment="1" applyProtection="1">
      <alignment horizontal="left" vertical="center" wrapText="1"/>
      <protection locked="0"/>
    </xf>
    <xf numFmtId="164" fontId="9" fillId="0" borderId="75" xfId="4" applyFont="1" applyBorder="1" applyAlignment="1" applyProtection="1">
      <alignment horizontal="center" vertical="center" wrapText="1"/>
      <protection locked="0"/>
    </xf>
    <xf numFmtId="0" fontId="55" fillId="0" borderId="151" xfId="0" applyNumberFormat="1" applyFont="1" applyBorder="1" applyAlignment="1" applyProtection="1">
      <alignment horizontal="left"/>
      <protection locked="0"/>
    </xf>
    <xf numFmtId="164" fontId="92" fillId="0" borderId="216" xfId="0" applyFont="1" applyBorder="1" applyAlignment="1" applyProtection="1">
      <alignment horizontal="center" vertical="center" wrapText="1"/>
      <protection locked="0"/>
    </xf>
    <xf numFmtId="0" fontId="0" fillId="0" borderId="217" xfId="0" applyNumberFormat="1" applyBorder="1" applyProtection="1">
      <protection locked="0"/>
    </xf>
    <xf numFmtId="0" fontId="0" fillId="0" borderId="53" xfId="0" applyNumberFormat="1" applyBorder="1" applyProtection="1">
      <protection locked="0"/>
    </xf>
    <xf numFmtId="164" fontId="10" fillId="0" borderId="129" xfId="4" applyFont="1" applyBorder="1" applyAlignment="1" applyProtection="1">
      <alignment horizontal="center" vertical="top" wrapText="1"/>
      <protection locked="0"/>
    </xf>
    <xf numFmtId="164" fontId="27" fillId="0" borderId="56" xfId="4" applyFont="1" applyBorder="1" applyAlignment="1" applyProtection="1">
      <alignment horizontal="center" vertical="center" wrapText="1"/>
      <protection locked="0"/>
    </xf>
    <xf numFmtId="0" fontId="0" fillId="0" borderId="205" xfId="0" applyNumberFormat="1" applyBorder="1" applyProtection="1">
      <protection locked="0"/>
    </xf>
    <xf numFmtId="0" fontId="0" fillId="0" borderId="206" xfId="0" applyNumberFormat="1" applyBorder="1" applyProtection="1">
      <protection locked="0"/>
    </xf>
    <xf numFmtId="164" fontId="92" fillId="0" borderId="208" xfId="0" applyFont="1" applyBorder="1" applyAlignment="1" applyProtection="1">
      <alignment horizontal="center" vertical="center" wrapText="1"/>
      <protection locked="0"/>
    </xf>
    <xf numFmtId="0" fontId="0" fillId="0" borderId="81" xfId="0" applyNumberFormat="1" applyBorder="1" applyProtection="1">
      <protection locked="0"/>
    </xf>
    <xf numFmtId="0" fontId="29" fillId="6" borderId="0" xfId="4" applyNumberFormat="1" applyFont="1" applyFill="1" applyAlignment="1" applyProtection="1">
      <alignment horizontal="center" vertical="center" wrapText="1"/>
      <protection locked="0"/>
    </xf>
    <xf numFmtId="0" fontId="0" fillId="6" borderId="0" xfId="0" applyNumberFormat="1" applyFill="1" applyProtection="1">
      <protection locked="0"/>
    </xf>
    <xf numFmtId="164" fontId="9" fillId="0" borderId="151" xfId="0" applyFont="1" applyBorder="1" applyAlignment="1">
      <alignment horizontal="center" vertical="center" wrapText="1"/>
    </xf>
    <xf numFmtId="0" fontId="0" fillId="0" borderId="122" xfId="0" applyNumberFormat="1" applyBorder="1"/>
    <xf numFmtId="0" fontId="0" fillId="0" borderId="123" xfId="0" applyNumberFormat="1" applyBorder="1"/>
    <xf numFmtId="0" fontId="179" fillId="0" borderId="0" xfId="4" applyNumberFormat="1" applyFont="1" applyAlignment="1" applyProtection="1">
      <alignment horizontal="left" vertical="center" wrapText="1"/>
      <protection locked="0"/>
    </xf>
    <xf numFmtId="164" fontId="29" fillId="0" borderId="219" xfId="4" applyFont="1" applyBorder="1" applyAlignment="1" applyProtection="1">
      <alignment horizontal="center" wrapText="1"/>
      <protection locked="0"/>
    </xf>
    <xf numFmtId="0" fontId="0" fillId="0" borderId="11" xfId="0" applyNumberFormat="1" applyBorder="1" applyProtection="1">
      <protection locked="0"/>
    </xf>
    <xf numFmtId="0" fontId="33" fillId="0" borderId="0" xfId="4" applyNumberFormat="1" applyFont="1" applyAlignment="1" applyProtection="1">
      <alignment horizontal="right" vertical="center" wrapText="1"/>
      <protection locked="0"/>
    </xf>
    <xf numFmtId="164" fontId="94" fillId="0" borderId="5" xfId="0" applyFont="1" applyBorder="1" applyAlignment="1" applyProtection="1">
      <alignment horizontal="center" vertical="top" wrapText="1"/>
      <protection locked="0"/>
    </xf>
    <xf numFmtId="0" fontId="0" fillId="0" borderId="12" xfId="0" applyNumberFormat="1" applyBorder="1" applyProtection="1">
      <protection locked="0"/>
    </xf>
    <xf numFmtId="0" fontId="0" fillId="0" borderId="9" xfId="0" applyNumberFormat="1" applyBorder="1" applyProtection="1">
      <protection locked="0"/>
    </xf>
    <xf numFmtId="0" fontId="0" fillId="0" borderId="8" xfId="0" applyNumberFormat="1" applyBorder="1" applyProtection="1">
      <protection locked="0"/>
    </xf>
    <xf numFmtId="0" fontId="0" fillId="0" borderId="7" xfId="0" applyNumberFormat="1" applyBorder="1" applyProtection="1">
      <protection locked="0"/>
    </xf>
    <xf numFmtId="3" fontId="99" fillId="9" borderId="151" xfId="0" applyNumberFormat="1" applyFont="1" applyFill="1" applyBorder="1" applyAlignment="1" applyProtection="1">
      <alignment horizontal="center" vertical="center" wrapText="1"/>
      <protection locked="0"/>
    </xf>
    <xf numFmtId="0" fontId="0" fillId="9" borderId="122" xfId="0" applyNumberFormat="1" applyFill="1" applyBorder="1" applyProtection="1">
      <protection locked="0"/>
    </xf>
    <xf numFmtId="0" fontId="0" fillId="9" borderId="123" xfId="0" applyNumberFormat="1" applyFill="1" applyBorder="1" applyProtection="1">
      <protection locked="0"/>
    </xf>
    <xf numFmtId="164" fontId="94" fillId="0" borderId="5" xfId="0" applyFont="1" applyBorder="1" applyAlignment="1" applyProtection="1">
      <alignment horizontal="center" vertical="center" wrapText="1"/>
      <protection locked="0"/>
    </xf>
    <xf numFmtId="0" fontId="0" fillId="0" borderId="62" xfId="0" applyNumberFormat="1" applyBorder="1" applyProtection="1">
      <protection locked="0"/>
    </xf>
    <xf numFmtId="0" fontId="0" fillId="0" borderId="63" xfId="0" applyNumberFormat="1" applyBorder="1" applyProtection="1">
      <protection locked="0"/>
    </xf>
    <xf numFmtId="3" fontId="99" fillId="9" borderId="151" xfId="0" applyNumberFormat="1" applyFont="1" applyFill="1" applyBorder="1" applyAlignment="1" applyProtection="1">
      <alignment horizontal="left" vertical="center" wrapText="1"/>
      <protection locked="0"/>
    </xf>
    <xf numFmtId="0" fontId="8" fillId="8" borderId="0" xfId="4" applyNumberFormat="1" applyFont="1" applyFill="1" applyAlignment="1" applyProtection="1">
      <alignment horizontal="center" vertical="center" wrapText="1"/>
      <protection locked="0"/>
    </xf>
    <xf numFmtId="0" fontId="0" fillId="8" borderId="0" xfId="0" applyNumberFormat="1" applyFill="1" applyProtection="1">
      <protection locked="0"/>
    </xf>
    <xf numFmtId="173" fontId="94" fillId="7" borderId="151" xfId="0" applyNumberFormat="1" applyFont="1" applyFill="1" applyBorder="1" applyAlignment="1" applyProtection="1">
      <alignment horizontal="center"/>
      <protection locked="0"/>
    </xf>
    <xf numFmtId="0" fontId="0" fillId="7" borderId="123" xfId="0" applyNumberFormat="1" applyFill="1" applyBorder="1" applyProtection="1">
      <protection locked="0"/>
    </xf>
    <xf numFmtId="164" fontId="334" fillId="0" borderId="72" xfId="0" applyFont="1" applyBorder="1" applyAlignment="1">
      <alignment horizontal="left" textRotation="90" wrapText="1"/>
    </xf>
    <xf numFmtId="164" fontId="14" fillId="0" borderId="207" xfId="4" applyFont="1" applyBorder="1" applyAlignment="1" applyProtection="1">
      <alignment horizontal="center" vertical="center" wrapText="1"/>
      <protection locked="0"/>
    </xf>
    <xf numFmtId="0" fontId="0" fillId="0" borderId="25" xfId="0" applyNumberFormat="1" applyBorder="1" applyProtection="1">
      <protection locked="0"/>
    </xf>
    <xf numFmtId="0" fontId="0" fillId="0" borderId="19" xfId="0" applyNumberFormat="1" applyBorder="1" applyProtection="1">
      <protection locked="0"/>
    </xf>
    <xf numFmtId="0" fontId="41" fillId="0" borderId="127" xfId="0" applyNumberFormat="1" applyFont="1" applyBorder="1" applyAlignment="1" applyProtection="1">
      <alignment horizontal="center" vertical="center" wrapText="1"/>
      <protection locked="0"/>
    </xf>
    <xf numFmtId="0" fontId="0" fillId="0" borderId="144" xfId="0" applyNumberFormat="1" applyBorder="1" applyProtection="1">
      <protection locked="0"/>
    </xf>
    <xf numFmtId="164" fontId="76" fillId="0" borderId="72" xfId="4" applyFont="1" applyBorder="1" applyAlignment="1" applyProtection="1">
      <alignment horizontal="center" vertical="center" wrapText="1"/>
      <protection locked="0"/>
    </xf>
    <xf numFmtId="164" fontId="117" fillId="0" borderId="151" xfId="0" applyFont="1" applyBorder="1" applyAlignment="1" applyProtection="1">
      <alignment horizontal="center" vertical="center" wrapText="1"/>
      <protection locked="0"/>
    </xf>
    <xf numFmtId="0" fontId="3" fillId="7" borderId="151" xfId="4" applyNumberFormat="1" applyFont="1" applyFill="1" applyBorder="1" applyAlignment="1" applyProtection="1">
      <alignment vertical="top" wrapText="1"/>
      <protection locked="0"/>
    </xf>
    <xf numFmtId="0" fontId="0" fillId="7" borderId="122" xfId="0" applyNumberFormat="1" applyFill="1" applyBorder="1" applyProtection="1">
      <protection locked="0"/>
    </xf>
    <xf numFmtId="0" fontId="14" fillId="0" borderId="151" xfId="4" applyNumberFormat="1" applyFont="1" applyBorder="1" applyAlignment="1" applyProtection="1">
      <alignment horizontal="left" vertical="center" wrapText="1"/>
      <protection locked="0"/>
    </xf>
    <xf numFmtId="0" fontId="0" fillId="0" borderId="66" xfId="0" applyNumberFormat="1" applyBorder="1" applyProtection="1">
      <protection locked="0"/>
    </xf>
    <xf numFmtId="0" fontId="0" fillId="0" borderId="75" xfId="0" applyNumberFormat="1" applyBorder="1" applyProtection="1">
      <protection locked="0"/>
    </xf>
    <xf numFmtId="0" fontId="27" fillId="0" borderId="151" xfId="4" applyNumberFormat="1" applyFont="1" applyBorder="1" applyAlignment="1" applyProtection="1">
      <alignment horizontal="center" vertical="center" wrapText="1"/>
      <protection locked="0"/>
    </xf>
    <xf numFmtId="164" fontId="145" fillId="7" borderId="159" xfId="0" applyFont="1" applyFill="1" applyBorder="1" applyAlignment="1" applyProtection="1">
      <alignment vertical="top" wrapText="1"/>
      <protection locked="0"/>
    </xf>
    <xf numFmtId="0" fontId="0" fillId="7" borderId="166" xfId="0" applyNumberFormat="1" applyFill="1" applyBorder="1" applyProtection="1">
      <protection locked="0"/>
    </xf>
    <xf numFmtId="0" fontId="0" fillId="7" borderId="167" xfId="0" applyNumberFormat="1" applyFill="1" applyBorder="1" applyProtection="1">
      <protection locked="0"/>
    </xf>
    <xf numFmtId="0" fontId="6" fillId="0" borderId="0" xfId="4" applyNumberFormat="1" applyFont="1" applyAlignment="1" applyProtection="1">
      <alignment horizontal="justify"/>
      <protection locked="0"/>
    </xf>
    <xf numFmtId="0" fontId="41" fillId="0" borderId="127" xfId="0" applyNumberFormat="1" applyFont="1" applyBorder="1" applyAlignment="1" applyProtection="1">
      <alignment horizontal="left" vertical="center" wrapText="1"/>
      <protection locked="0"/>
    </xf>
    <xf numFmtId="0" fontId="9" fillId="0" borderId="151" xfId="4" applyNumberFormat="1" applyFont="1" applyBorder="1" applyAlignment="1" applyProtection="1">
      <alignment horizontal="center" vertical="center" wrapText="1"/>
      <protection locked="0"/>
    </xf>
    <xf numFmtId="1" fontId="25" fillId="0" borderId="151" xfId="0" applyNumberFormat="1" applyFont="1" applyBorder="1" applyAlignment="1" applyProtection="1">
      <alignment horizontal="center" vertical="center" wrapText="1"/>
      <protection locked="0"/>
    </xf>
    <xf numFmtId="9" fontId="10" fillId="0" borderId="0" xfId="16" applyFont="1" applyAlignment="1" applyProtection="1">
      <alignment horizontal="center" vertical="center" wrapText="1"/>
      <protection locked="0"/>
    </xf>
    <xf numFmtId="14" fontId="6" fillId="8" borderId="151" xfId="0" applyNumberFormat="1" applyFont="1" applyFill="1" applyBorder="1" applyAlignment="1" applyProtection="1">
      <alignment horizontal="center" vertical="center"/>
      <protection locked="0"/>
    </xf>
    <xf numFmtId="0" fontId="0" fillId="8" borderId="123" xfId="0" applyNumberFormat="1" applyFill="1" applyBorder="1" applyProtection="1">
      <protection locked="0"/>
    </xf>
    <xf numFmtId="0" fontId="6" fillId="0" borderId="0" xfId="0" applyNumberFormat="1" applyFont="1" applyAlignment="1" applyProtection="1">
      <alignment vertical="top" wrapText="1"/>
      <protection locked="0"/>
    </xf>
    <xf numFmtId="0" fontId="16" fillId="0" borderId="0" xfId="0" applyNumberFormat="1" applyFont="1" applyAlignment="1" applyProtection="1">
      <alignment horizontal="right" vertical="center" wrapText="1"/>
      <protection locked="0"/>
    </xf>
    <xf numFmtId="0" fontId="10" fillId="0" borderId="151" xfId="0" applyNumberFormat="1" applyFont="1" applyBorder="1" applyAlignment="1" applyProtection="1">
      <alignment horizontal="center" vertical="center" wrapText="1"/>
      <protection locked="0"/>
    </xf>
    <xf numFmtId="164" fontId="270" fillId="0" borderId="221" xfId="0" applyFont="1" applyBorder="1" applyAlignment="1" applyProtection="1">
      <alignment horizontal="center" vertical="center" wrapText="1"/>
      <protection locked="0"/>
    </xf>
    <xf numFmtId="0" fontId="0" fillId="0" borderId="222" xfId="0" applyNumberFormat="1" applyBorder="1" applyProtection="1">
      <protection locked="0"/>
    </xf>
    <xf numFmtId="0" fontId="0" fillId="0" borderId="223" xfId="0" applyNumberFormat="1" applyBorder="1" applyProtection="1">
      <protection locked="0"/>
    </xf>
    <xf numFmtId="0" fontId="9" fillId="0" borderId="151" xfId="4" applyNumberFormat="1" applyFont="1" applyBorder="1" applyAlignment="1" applyProtection="1">
      <alignment horizontal="left" vertical="center" wrapText="1"/>
      <protection locked="0"/>
    </xf>
    <xf numFmtId="0" fontId="214" fillId="0" borderId="0" xfId="0" applyNumberFormat="1" applyFont="1" applyAlignment="1" applyProtection="1">
      <alignment vertical="center" wrapText="1"/>
      <protection locked="0"/>
    </xf>
    <xf numFmtId="0" fontId="13" fillId="8" borderId="151" xfId="4" applyNumberFormat="1" applyFont="1" applyFill="1" applyBorder="1" applyAlignment="1" applyProtection="1">
      <alignment horizontal="left" vertical="center" wrapText="1"/>
      <protection locked="0"/>
    </xf>
    <xf numFmtId="0" fontId="0" fillId="8" borderId="122" xfId="0" applyNumberFormat="1" applyFill="1" applyBorder="1" applyProtection="1">
      <protection locked="0"/>
    </xf>
    <xf numFmtId="3" fontId="13" fillId="8" borderId="151" xfId="4" applyNumberFormat="1" applyFont="1" applyFill="1" applyBorder="1" applyAlignment="1" applyProtection="1">
      <alignment horizontal="left" vertical="center"/>
      <protection locked="0"/>
    </xf>
    <xf numFmtId="0" fontId="10" fillId="0" borderId="151" xfId="4" applyNumberFormat="1" applyFont="1" applyBorder="1" applyAlignment="1" applyProtection="1">
      <alignment horizontal="center" vertical="center" wrapText="1"/>
      <protection locked="0"/>
    </xf>
    <xf numFmtId="0" fontId="10" fillId="0" borderId="151" xfId="4" applyNumberFormat="1" applyFont="1" applyBorder="1" applyAlignment="1" applyProtection="1">
      <alignment horizontal="center" vertical="center" textRotation="90" wrapText="1"/>
      <protection locked="0"/>
    </xf>
    <xf numFmtId="0" fontId="223" fillId="0" borderId="0" xfId="0" applyNumberFormat="1" applyFont="1" applyAlignment="1" applyProtection="1">
      <alignment horizontal="right" vertical="top" wrapText="1"/>
      <protection locked="0"/>
    </xf>
    <xf numFmtId="164" fontId="41" fillId="0" borderId="151" xfId="0" applyFont="1" applyBorder="1" applyAlignment="1" applyProtection="1">
      <alignment horizontal="center" vertical="center" wrapText="1"/>
      <protection locked="0"/>
    </xf>
    <xf numFmtId="0" fontId="33" fillId="0" borderId="0" xfId="8" applyNumberFormat="1" applyFont="1" applyAlignment="1" applyProtection="1">
      <alignment horizontal="right" vertical="center" wrapText="1"/>
      <protection locked="0"/>
    </xf>
    <xf numFmtId="164" fontId="99" fillId="0" borderId="75" xfId="0" applyFont="1" applyBorder="1" applyAlignment="1" applyProtection="1">
      <alignment horizontal="center" vertical="center" textRotation="90" wrapText="1"/>
      <protection locked="0"/>
    </xf>
    <xf numFmtId="164" fontId="13" fillId="0" borderId="75" xfId="8" applyFont="1" applyBorder="1" applyAlignment="1" applyProtection="1">
      <alignment horizontal="center" textRotation="90" wrapText="1"/>
      <protection locked="0"/>
    </xf>
    <xf numFmtId="164" fontId="10" fillId="0" borderId="121" xfId="8" applyFont="1" applyBorder="1" applyAlignment="1" applyProtection="1">
      <alignment vertical="center" wrapText="1"/>
      <protection locked="0"/>
    </xf>
    <xf numFmtId="164" fontId="94" fillId="0" borderId="151" xfId="8" applyFont="1" applyBorder="1" applyAlignment="1" applyProtection="1">
      <alignment horizontal="center" textRotation="90" wrapText="1"/>
      <protection locked="0"/>
    </xf>
    <xf numFmtId="9" fontId="13" fillId="0" borderId="151" xfId="19" applyFont="1" applyBorder="1" applyAlignment="1" applyProtection="1">
      <alignment horizontal="center"/>
      <protection locked="0"/>
    </xf>
    <xf numFmtId="0" fontId="6" fillId="0" borderId="151" xfId="8" applyNumberFormat="1" applyFont="1" applyBorder="1" applyAlignment="1" applyProtection="1">
      <alignment horizontal="center" vertical="center"/>
      <protection locked="0"/>
    </xf>
    <xf numFmtId="164" fontId="14" fillId="0" borderId="0" xfId="8" applyFont="1" applyAlignment="1" applyProtection="1">
      <alignment wrapText="1"/>
      <protection locked="0"/>
    </xf>
    <xf numFmtId="164" fontId="14" fillId="0" borderId="121" xfId="8" applyFont="1" applyBorder="1" applyAlignment="1" applyProtection="1">
      <alignment wrapText="1"/>
      <protection locked="0"/>
    </xf>
    <xf numFmtId="9" fontId="271" fillId="0" borderId="119" xfId="19" applyFont="1" applyBorder="1" applyAlignment="1" applyProtection="1">
      <alignment horizontal="center"/>
      <protection locked="0"/>
    </xf>
    <xf numFmtId="164" fontId="14" fillId="0" borderId="119" xfId="8" applyFont="1" applyBorder="1" applyAlignment="1" applyProtection="1">
      <alignment wrapText="1"/>
      <protection locked="0"/>
    </xf>
    <xf numFmtId="0" fontId="31" fillId="0" borderId="41" xfId="8" applyNumberFormat="1" applyFont="1" applyBorder="1" applyAlignment="1" applyProtection="1">
      <alignment horizontal="center" vertical="center" wrapText="1"/>
      <protection locked="0"/>
    </xf>
    <xf numFmtId="0" fontId="0" fillId="0" borderId="229" xfId="0" applyNumberFormat="1" applyBorder="1" applyProtection="1">
      <protection locked="0"/>
    </xf>
    <xf numFmtId="0" fontId="0" fillId="0" borderId="230" xfId="0" applyNumberFormat="1" applyBorder="1" applyProtection="1">
      <protection locked="0"/>
    </xf>
    <xf numFmtId="164" fontId="54" fillId="0" borderId="151" xfId="8" applyFont="1" applyBorder="1" applyAlignment="1" applyProtection="1">
      <alignment horizontal="center" vertical="center" wrapText="1"/>
      <protection locked="0"/>
    </xf>
    <xf numFmtId="164" fontId="135" fillId="0" borderId="151" xfId="0" applyFont="1" applyBorder="1" applyAlignment="1" applyProtection="1">
      <alignment horizontal="center" vertical="center" wrapText="1"/>
      <protection locked="0"/>
    </xf>
    <xf numFmtId="164" fontId="185" fillId="0" borderId="151" xfId="0" applyFont="1" applyBorder="1" applyAlignment="1" applyProtection="1">
      <alignment horizontal="center" vertical="center" wrapText="1"/>
      <protection locked="0"/>
    </xf>
    <xf numFmtId="164" fontId="134" fillId="0" borderId="225" xfId="0" applyFont="1" applyBorder="1" applyAlignment="1" applyProtection="1">
      <alignment horizontal="right" vertical="center" wrapText="1"/>
      <protection locked="0"/>
    </xf>
    <xf numFmtId="164" fontId="14" fillId="0" borderId="36" xfId="8" applyFont="1" applyBorder="1" applyAlignment="1" applyProtection="1">
      <alignment horizontal="left" vertical="center" wrapText="1"/>
      <protection locked="0"/>
    </xf>
    <xf numFmtId="0" fontId="0" fillId="0" borderId="231" xfId="0" applyNumberFormat="1" applyBorder="1" applyProtection="1">
      <protection locked="0"/>
    </xf>
    <xf numFmtId="164" fontId="31" fillId="0" borderId="151" xfId="0" applyFont="1" applyBorder="1" applyAlignment="1" applyProtection="1">
      <alignment horizontal="center"/>
      <protection locked="0"/>
    </xf>
    <xf numFmtId="164" fontId="99" fillId="0" borderId="226" xfId="0" applyFont="1" applyBorder="1" applyAlignment="1" applyProtection="1">
      <alignment horizontal="center" vertical="center" textRotation="90" wrapText="1"/>
      <protection locked="0"/>
    </xf>
    <xf numFmtId="14" fontId="10" fillId="0" borderId="0" xfId="8" applyNumberFormat="1" applyFont="1" applyAlignment="1" applyProtection="1">
      <alignment horizontal="center"/>
      <protection locked="0"/>
    </xf>
    <xf numFmtId="9" fontId="54" fillId="0" borderId="151" xfId="19" applyFont="1" applyBorder="1" applyAlignment="1" applyProtection="1">
      <alignment horizontal="center" vertical="center" wrapText="1"/>
      <protection locked="0"/>
    </xf>
    <xf numFmtId="164" fontId="89" fillId="0" borderId="151" xfId="0" applyFont="1" applyBorder="1" applyAlignment="1" applyProtection="1">
      <alignment horizontal="center" vertical="center" wrapText="1"/>
      <protection locked="0"/>
    </xf>
    <xf numFmtId="164" fontId="114" fillId="0" borderId="225" xfId="0" applyFont="1" applyBorder="1" applyAlignment="1" applyProtection="1">
      <alignment horizontal="right" vertical="center" wrapText="1"/>
      <protection locked="0"/>
    </xf>
    <xf numFmtId="164" fontId="92" fillId="0" borderId="221" xfId="0" applyFont="1" applyBorder="1" applyAlignment="1" applyProtection="1">
      <alignment horizontal="center" vertical="center" textRotation="90" wrapText="1"/>
      <protection locked="0"/>
    </xf>
    <xf numFmtId="164" fontId="10" fillId="0" borderId="151" xfId="0" applyFont="1" applyBorder="1" applyAlignment="1" applyProtection="1">
      <alignment horizontal="right" vertical="center" wrapText="1"/>
      <protection locked="0"/>
    </xf>
    <xf numFmtId="164" fontId="10" fillId="0" borderId="151" xfId="8" applyFont="1" applyBorder="1" applyAlignment="1" applyProtection="1">
      <alignment horizontal="center" vertical="center" wrapText="1"/>
      <protection locked="0"/>
    </xf>
    <xf numFmtId="164" fontId="184" fillId="0" borderId="151" xfId="0" applyFont="1" applyBorder="1" applyAlignment="1" applyProtection="1">
      <alignment horizontal="center" vertical="center" wrapText="1"/>
      <protection locked="0"/>
    </xf>
    <xf numFmtId="164" fontId="185" fillId="0" borderId="43" xfId="0" applyFont="1" applyBorder="1" applyAlignment="1" applyProtection="1">
      <alignment horizontal="center" vertical="center" wrapText="1"/>
      <protection locked="0"/>
    </xf>
    <xf numFmtId="0" fontId="0" fillId="0" borderId="224" xfId="0" applyNumberFormat="1" applyBorder="1" applyProtection="1">
      <protection locked="0"/>
    </xf>
    <xf numFmtId="14" fontId="6" fillId="0" borderId="0" xfId="8" applyNumberFormat="1" applyFont="1" applyProtection="1">
      <protection locked="0"/>
    </xf>
    <xf numFmtId="164" fontId="97" fillId="0" borderId="151" xfId="0" applyFont="1" applyBorder="1" applyAlignment="1" applyProtection="1">
      <alignment horizontal="right" vertical="center" wrapText="1"/>
      <protection locked="0"/>
    </xf>
    <xf numFmtId="164" fontId="90" fillId="0" borderId="40" xfId="0" applyFont="1" applyBorder="1" applyAlignment="1" applyProtection="1">
      <alignment horizontal="center" vertical="center" wrapText="1"/>
      <protection locked="0"/>
    </xf>
    <xf numFmtId="164" fontId="10" fillId="0" borderId="132" xfId="8" applyFont="1" applyBorder="1" applyAlignment="1" applyProtection="1">
      <alignment horizontal="center" textRotation="90" wrapText="1"/>
      <protection locked="0"/>
    </xf>
    <xf numFmtId="0" fontId="0" fillId="0" borderId="228" xfId="0" applyNumberFormat="1" applyBorder="1" applyProtection="1">
      <protection locked="0"/>
    </xf>
    <xf numFmtId="164" fontId="29" fillId="0" borderId="121" xfId="8" applyFont="1" applyBorder="1" applyAlignment="1" applyProtection="1">
      <alignment horizontal="right" vertical="top" wrapText="1"/>
      <protection locked="0"/>
    </xf>
    <xf numFmtId="14" fontId="94" fillId="0" borderId="151" xfId="25" applyNumberFormat="1" applyFont="1" applyBorder="1" applyAlignment="1" applyProtection="1">
      <alignment horizontal="center" vertical="center"/>
      <protection locked="0"/>
    </xf>
    <xf numFmtId="164" fontId="94" fillId="0" borderId="151" xfId="4" applyFont="1" applyBorder="1" applyAlignment="1" applyProtection="1">
      <alignment horizontal="center" vertical="top" wrapText="1"/>
      <protection locked="0"/>
    </xf>
    <xf numFmtId="164" fontId="183" fillId="0" borderId="123" xfId="0" applyFont="1" applyBorder="1" applyAlignment="1" applyProtection="1">
      <alignment horizontal="left" vertical="center" wrapText="1"/>
      <protection locked="0"/>
    </xf>
    <xf numFmtId="9" fontId="134" fillId="0" borderId="221" xfId="16" applyFont="1" applyBorder="1" applyAlignment="1" applyProtection="1">
      <alignment horizontal="center" vertical="center" wrapText="1"/>
      <protection locked="0"/>
    </xf>
    <xf numFmtId="164" fontId="136" fillId="0" borderId="40" xfId="0" applyFont="1" applyBorder="1" applyAlignment="1" applyProtection="1">
      <alignment horizontal="center" vertical="center" wrapText="1"/>
      <protection locked="0"/>
    </xf>
    <xf numFmtId="164" fontId="185" fillId="0" borderId="122" xfId="0" applyFont="1" applyBorder="1" applyAlignment="1" applyProtection="1">
      <alignment horizontal="center" vertical="center" wrapText="1"/>
      <protection locked="0"/>
    </xf>
    <xf numFmtId="3" fontId="13" fillId="0" borderId="221" xfId="8" applyNumberFormat="1" applyFont="1" applyBorder="1" applyAlignment="1" applyProtection="1">
      <alignment horizontal="center" vertical="center" wrapText="1"/>
      <protection locked="0"/>
    </xf>
    <xf numFmtId="164" fontId="31" fillId="0" borderId="151" xfId="0" applyFont="1" applyBorder="1" applyAlignment="1" applyProtection="1">
      <alignment wrapText="1"/>
      <protection locked="0"/>
    </xf>
    <xf numFmtId="164" fontId="16" fillId="0" borderId="151" xfId="0" applyFont="1" applyBorder="1" applyAlignment="1" applyProtection="1">
      <alignment horizontal="center" vertical="center" textRotation="90" wrapText="1"/>
      <protection locked="0"/>
    </xf>
    <xf numFmtId="0" fontId="44" fillId="0" borderId="0" xfId="8" applyNumberFormat="1" applyFont="1" applyAlignment="1" applyProtection="1">
      <alignment horizontal="center" vertical="center" wrapText="1"/>
      <protection locked="0"/>
    </xf>
    <xf numFmtId="0" fontId="6" fillId="0" borderId="151" xfId="8" applyNumberFormat="1" applyFont="1" applyBorder="1" applyAlignment="1" applyProtection="1">
      <alignment vertical="center" wrapText="1"/>
      <protection locked="0"/>
    </xf>
    <xf numFmtId="0" fontId="0" fillId="0" borderId="43" xfId="0" applyNumberFormat="1" applyBorder="1" applyProtection="1">
      <protection locked="0"/>
    </xf>
    <xf numFmtId="164" fontId="133" fillId="0" borderId="151" xfId="0" applyFont="1" applyBorder="1" applyAlignment="1" applyProtection="1">
      <alignment horizontal="center" vertical="center" wrapText="1"/>
      <protection locked="0"/>
    </xf>
    <xf numFmtId="164" fontId="9" fillId="0" borderId="121" xfId="8" applyFont="1" applyBorder="1" applyAlignment="1" applyProtection="1">
      <alignment vertical="center" wrapText="1"/>
      <protection locked="0"/>
    </xf>
    <xf numFmtId="164" fontId="10" fillId="0" borderId="77" xfId="8" applyFont="1" applyBorder="1" applyAlignment="1" applyProtection="1">
      <alignment horizontal="center" textRotation="90" wrapText="1"/>
      <protection locked="0"/>
    </xf>
    <xf numFmtId="164" fontId="117" fillId="0" borderId="41" xfId="0" applyFont="1" applyBorder="1" applyAlignment="1" applyProtection="1">
      <alignment horizontal="center" vertical="center"/>
      <protection locked="0"/>
    </xf>
    <xf numFmtId="9" fontId="6" fillId="0" borderId="151" xfId="19" applyFont="1" applyBorder="1" applyAlignment="1" applyProtection="1">
      <alignment horizontal="center" vertical="center" wrapText="1"/>
      <protection locked="0"/>
    </xf>
    <xf numFmtId="164" fontId="99" fillId="0" borderId="73" xfId="0" applyFont="1" applyBorder="1" applyAlignment="1" applyProtection="1">
      <alignment horizontal="center" vertical="center" textRotation="90" wrapText="1"/>
      <protection locked="0"/>
    </xf>
    <xf numFmtId="164" fontId="10" fillId="0" borderId="75" xfId="8" applyFont="1" applyBorder="1" applyAlignment="1" applyProtection="1">
      <alignment horizontal="center" textRotation="90" wrapText="1"/>
      <protection locked="0"/>
    </xf>
    <xf numFmtId="164" fontId="54" fillId="0" borderId="121" xfId="8" applyFont="1" applyBorder="1" applyAlignment="1" applyProtection="1">
      <alignment horizontal="center" vertical="center" wrapText="1"/>
      <protection locked="0"/>
    </xf>
    <xf numFmtId="164" fontId="13" fillId="0" borderId="75" xfId="8" applyFont="1" applyBorder="1" applyAlignment="1" applyProtection="1">
      <alignment horizontal="center" vertical="center" textRotation="90" wrapText="1"/>
      <protection locked="0"/>
    </xf>
    <xf numFmtId="9" fontId="6" fillId="0" borderId="151" xfId="17" applyFont="1" applyBorder="1" applyAlignment="1" applyProtection="1">
      <alignment horizontal="center" vertical="center"/>
      <protection locked="0"/>
    </xf>
    <xf numFmtId="164" fontId="136" fillId="0" borderId="151" xfId="0" applyFont="1" applyBorder="1" applyAlignment="1" applyProtection="1">
      <alignment horizontal="center" vertical="center" wrapText="1"/>
      <protection locked="0"/>
    </xf>
    <xf numFmtId="164" fontId="182" fillId="0" borderId="43" xfId="0" applyFont="1" applyBorder="1" applyAlignment="1" applyProtection="1">
      <alignment horizontal="left" vertical="center" wrapText="1"/>
      <protection locked="0"/>
    </xf>
    <xf numFmtId="0" fontId="203" fillId="0" borderId="151" xfId="25" applyFont="1" applyBorder="1" applyAlignment="1">
      <alignment horizontal="center" vertical="center" wrapText="1"/>
    </xf>
    <xf numFmtId="0" fontId="0" fillId="0" borderId="75" xfId="0" applyNumberFormat="1" applyBorder="1"/>
    <xf numFmtId="0" fontId="94" fillId="0" borderId="151" xfId="25" applyFont="1" applyBorder="1" applyAlignment="1" applyProtection="1">
      <alignment horizontal="right" vertical="center" wrapText="1"/>
      <protection locked="0"/>
    </xf>
    <xf numFmtId="3" fontId="99" fillId="8" borderId="151" xfId="25" applyNumberFormat="1" applyFont="1" applyFill="1" applyBorder="1" applyAlignment="1" applyProtection="1">
      <alignment horizontal="left" vertical="center" wrapText="1"/>
      <protection locked="0"/>
    </xf>
    <xf numFmtId="0" fontId="212" fillId="0" borderId="151" xfId="25" applyFont="1" applyBorder="1" applyAlignment="1">
      <alignment horizontal="left"/>
    </xf>
    <xf numFmtId="164" fontId="6" fillId="0" borderId="23" xfId="4" applyFont="1" applyBorder="1" applyAlignment="1" applyProtection="1">
      <alignment horizontal="left" vertical="top" wrapText="1"/>
      <protection locked="0"/>
    </xf>
    <xf numFmtId="0" fontId="0" fillId="0" borderId="23" xfId="0" applyNumberFormat="1" applyBorder="1" applyProtection="1">
      <protection locked="0"/>
    </xf>
    <xf numFmtId="0" fontId="131" fillId="0" borderId="66" xfId="25" applyFont="1" applyBorder="1" applyAlignment="1" applyProtection="1">
      <alignment horizontal="right" vertical="center" wrapText="1"/>
      <protection locked="0"/>
    </xf>
    <xf numFmtId="0" fontId="337" fillId="0" borderId="151" xfId="25" applyFont="1" applyBorder="1" applyAlignment="1">
      <alignment horizontal="center" vertical="center" wrapText="1"/>
    </xf>
    <xf numFmtId="0" fontId="0" fillId="0" borderId="66" xfId="0" applyNumberFormat="1" applyBorder="1"/>
    <xf numFmtId="0" fontId="14" fillId="0" borderId="151" xfId="25" applyFont="1" applyBorder="1" applyAlignment="1">
      <alignment horizontal="center" vertical="center" wrapText="1"/>
    </xf>
    <xf numFmtId="0" fontId="92" fillId="8" borderId="151" xfId="25" applyFont="1" applyFill="1" applyBorder="1" applyAlignment="1" applyProtection="1">
      <alignment horizontal="left" vertical="center" wrapText="1"/>
      <protection locked="0"/>
    </xf>
    <xf numFmtId="0" fontId="338" fillId="0" borderId="151" xfId="25" applyFont="1" applyBorder="1" applyAlignment="1">
      <alignment horizontal="center" vertical="center" wrapText="1"/>
    </xf>
    <xf numFmtId="0" fontId="339" fillId="0" borderId="151" xfId="25" applyFont="1" applyBorder="1" applyAlignment="1">
      <alignment horizontal="center" vertical="center" wrapText="1"/>
    </xf>
    <xf numFmtId="0" fontId="117" fillId="0" borderId="121" xfId="25" applyFont="1" applyBorder="1" applyAlignment="1" applyProtection="1">
      <alignment horizontal="right" vertical="center" wrapText="1"/>
      <protection locked="0"/>
    </xf>
    <xf numFmtId="164" fontId="94" fillId="0" borderId="3" xfId="4" applyFont="1" applyBorder="1" applyAlignment="1" applyProtection="1">
      <alignment horizontal="left" vertical="top" wrapText="1"/>
      <protection locked="0"/>
    </xf>
    <xf numFmtId="0" fontId="0" fillId="0" borderId="26" xfId="0" applyNumberFormat="1" applyBorder="1" applyProtection="1">
      <protection locked="0"/>
    </xf>
    <xf numFmtId="0" fontId="0" fillId="0" borderId="28" xfId="0" applyNumberFormat="1" applyBorder="1" applyProtection="1">
      <protection locked="0"/>
    </xf>
    <xf numFmtId="0" fontId="0" fillId="0" borderId="21" xfId="0" applyNumberFormat="1" applyBorder="1" applyProtection="1">
      <protection locked="0"/>
    </xf>
    <xf numFmtId="0" fontId="0" fillId="0" borderId="22" xfId="0" applyNumberFormat="1" applyBorder="1" applyProtection="1">
      <protection locked="0"/>
    </xf>
    <xf numFmtId="0" fontId="0" fillId="0" borderId="33" xfId="0" applyNumberFormat="1" applyBorder="1" applyProtection="1">
      <protection locked="0"/>
    </xf>
    <xf numFmtId="0" fontId="90" fillId="0" borderId="151" xfId="4" applyNumberFormat="1" applyFont="1" applyBorder="1" applyAlignment="1" applyProtection="1">
      <alignment horizontal="left" vertical="top" wrapText="1"/>
      <protection locked="0"/>
    </xf>
    <xf numFmtId="0" fontId="148" fillId="0" borderId="151" xfId="25" applyFont="1" applyBorder="1" applyAlignment="1" applyProtection="1">
      <alignment horizontal="right" wrapText="1"/>
      <protection locked="0"/>
    </xf>
    <xf numFmtId="1" fontId="92" fillId="0" borderId="213" xfId="11" applyNumberFormat="1" applyFont="1" applyBorder="1" applyAlignment="1" applyProtection="1">
      <alignment horizontal="left" vertical="center" wrapText="1"/>
      <protection locked="0"/>
    </xf>
    <xf numFmtId="0" fontId="0" fillId="0" borderId="126" xfId="0" applyNumberFormat="1" applyBorder="1" applyProtection="1">
      <protection locked="0"/>
    </xf>
    <xf numFmtId="0" fontId="0" fillId="0" borderId="213" xfId="0" applyNumberFormat="1" applyBorder="1" applyProtection="1">
      <protection locked="0"/>
    </xf>
    <xf numFmtId="14" fontId="94" fillId="8" borderId="151" xfId="25" applyNumberFormat="1" applyFont="1" applyFill="1" applyBorder="1" applyAlignment="1" applyProtection="1">
      <alignment horizontal="center" vertical="center"/>
      <protection locked="0"/>
    </xf>
    <xf numFmtId="164" fontId="6" fillId="0" borderId="3" xfId="4" applyFont="1" applyBorder="1" applyAlignment="1" applyProtection="1">
      <alignment horizontal="center" vertical="top" wrapText="1"/>
      <protection locked="0"/>
    </xf>
    <xf numFmtId="0" fontId="163" fillId="0" borderId="10" xfId="25" applyFont="1" applyBorder="1" applyAlignment="1" applyProtection="1">
      <alignment horizontal="right" vertical="center" wrapText="1"/>
      <protection locked="0"/>
    </xf>
    <xf numFmtId="0" fontId="145" fillId="0" borderId="32" xfId="25" applyFont="1" applyBorder="1" applyAlignment="1" applyProtection="1">
      <alignment wrapText="1"/>
      <protection locked="0"/>
    </xf>
    <xf numFmtId="0" fontId="0" fillId="0" borderId="32" xfId="0" applyNumberFormat="1" applyBorder="1" applyProtection="1">
      <protection locked="0"/>
    </xf>
    <xf numFmtId="3" fontId="9" fillId="0" borderId="212" xfId="25" applyNumberFormat="1" applyFont="1" applyBorder="1" applyAlignment="1">
      <alignment horizontal="center" vertical="center" wrapText="1"/>
    </xf>
    <xf numFmtId="0" fontId="0" fillId="0" borderId="215" xfId="0" applyNumberFormat="1" applyBorder="1"/>
    <xf numFmtId="0" fontId="134" fillId="8" borderId="151" xfId="25" applyFont="1" applyFill="1" applyBorder="1" applyAlignment="1" applyProtection="1">
      <alignment horizontal="center" vertical="center" wrapText="1"/>
      <protection locked="0"/>
    </xf>
    <xf numFmtId="0" fontId="94" fillId="0" borderId="0" xfId="4" applyNumberFormat="1" applyFont="1" applyAlignment="1" applyProtection="1">
      <alignment vertical="top" wrapText="1"/>
      <protection locked="0"/>
    </xf>
    <xf numFmtId="0" fontId="9" fillId="0" borderId="151" xfId="8" applyNumberFormat="1" applyFont="1" applyBorder="1" applyAlignment="1">
      <alignment horizontal="center" vertical="center" wrapText="1"/>
    </xf>
    <xf numFmtId="0" fontId="136" fillId="0" borderId="151" xfId="25" applyFont="1" applyBorder="1" applyAlignment="1" applyProtection="1">
      <alignment vertical="center" wrapText="1"/>
      <protection locked="0"/>
    </xf>
    <xf numFmtId="0" fontId="145" fillId="0" borderId="37" xfId="25" applyFont="1" applyBorder="1" applyAlignment="1" applyProtection="1">
      <alignment horizontal="left" vertical="top" wrapText="1"/>
      <protection locked="0"/>
    </xf>
    <xf numFmtId="0" fontId="0" fillId="0" borderId="37" xfId="0" applyNumberFormat="1" applyBorder="1" applyProtection="1">
      <protection locked="0"/>
    </xf>
    <xf numFmtId="0" fontId="198" fillId="0" borderId="232" xfId="25" applyFont="1" applyBorder="1" applyAlignment="1" applyProtection="1">
      <alignment horizontal="left" vertical="top" wrapText="1"/>
      <protection locked="0"/>
    </xf>
    <xf numFmtId="0" fontId="0" fillId="0" borderId="233" xfId="0" applyNumberFormat="1" applyBorder="1" applyProtection="1">
      <protection locked="0"/>
    </xf>
    <xf numFmtId="0" fontId="0" fillId="0" borderId="234" xfId="0" applyNumberFormat="1" applyBorder="1" applyProtection="1">
      <protection locked="0"/>
    </xf>
    <xf numFmtId="0" fontId="136" fillId="0" borderId="151" xfId="25" applyFont="1" applyBorder="1" applyAlignment="1" applyProtection="1">
      <alignment horizontal="right" vertical="center" wrapText="1"/>
      <protection locked="0"/>
    </xf>
    <xf numFmtId="0" fontId="92" fillId="0" borderId="151" xfId="25" applyFont="1" applyBorder="1" applyAlignment="1" applyProtection="1">
      <alignment horizontal="right" vertical="center" wrapText="1"/>
      <protection locked="0"/>
    </xf>
    <xf numFmtId="3" fontId="94" fillId="0" borderId="151" xfId="11" applyNumberFormat="1" applyFont="1" applyBorder="1" applyAlignment="1" applyProtection="1">
      <alignment vertical="center" wrapText="1"/>
      <protection locked="0"/>
    </xf>
    <xf numFmtId="0" fontId="2" fillId="7" borderId="140" xfId="0" applyNumberFormat="1" applyFont="1" applyFill="1" applyBorder="1" applyAlignment="1" applyProtection="1">
      <alignment horizontal="center" vertical="center" wrapText="1"/>
      <protection locked="0"/>
    </xf>
    <xf numFmtId="0" fontId="0" fillId="7" borderId="236" xfId="0" applyNumberFormat="1" applyFill="1" applyBorder="1" applyProtection="1">
      <protection locked="0"/>
    </xf>
    <xf numFmtId="0" fontId="6" fillId="0" borderId="129" xfId="4" applyNumberFormat="1" applyFont="1" applyBorder="1" applyAlignment="1" applyProtection="1">
      <alignment horizontal="right" vertical="center" wrapText="1"/>
      <protection locked="0"/>
    </xf>
    <xf numFmtId="0" fontId="6" fillId="0" borderId="129" xfId="4" applyNumberFormat="1" applyFont="1" applyBorder="1" applyAlignment="1" applyProtection="1">
      <alignment vertical="center" wrapText="1"/>
      <protection locked="0"/>
    </xf>
    <xf numFmtId="0" fontId="3" fillId="7" borderId="151" xfId="0" applyNumberFormat="1" applyFont="1" applyFill="1" applyBorder="1" applyAlignment="1" applyProtection="1">
      <alignment horizontal="center" vertical="center" wrapText="1"/>
      <protection locked="0"/>
    </xf>
    <xf numFmtId="0" fontId="31" fillId="0" borderId="129" xfId="4" applyNumberFormat="1" applyFont="1" applyBorder="1" applyAlignment="1" applyProtection="1">
      <alignment vertical="center" wrapText="1"/>
      <protection locked="0"/>
    </xf>
    <xf numFmtId="164" fontId="6" fillId="0" borderId="151" xfId="4" applyFont="1" applyBorder="1" applyAlignment="1" applyProtection="1">
      <alignment horizontal="right" vertical="center" wrapText="1"/>
      <protection locked="0"/>
    </xf>
    <xf numFmtId="164" fontId="6" fillId="0" borderId="129" xfId="4" applyFont="1" applyBorder="1" applyAlignment="1" applyProtection="1">
      <alignment horizontal="right" vertical="center" wrapText="1"/>
      <protection locked="0"/>
    </xf>
    <xf numFmtId="164" fontId="31" fillId="0" borderId="129" xfId="4" applyFont="1" applyBorder="1" applyAlignment="1" applyProtection="1">
      <alignment horizontal="right" vertical="center" wrapText="1"/>
      <protection locked="0"/>
    </xf>
    <xf numFmtId="0" fontId="6" fillId="0" borderId="151" xfId="4" applyNumberFormat="1" applyFont="1" applyBorder="1" applyAlignment="1" applyProtection="1">
      <alignment vertical="center" wrapText="1"/>
      <protection locked="0"/>
    </xf>
    <xf numFmtId="0" fontId="31" fillId="0" borderId="151" xfId="4" applyNumberFormat="1" applyFont="1" applyBorder="1" applyAlignment="1" applyProtection="1">
      <alignment vertical="center" wrapText="1"/>
      <protection locked="0"/>
    </xf>
    <xf numFmtId="0" fontId="2" fillId="0" borderId="140" xfId="0" applyNumberFormat="1" applyFont="1" applyBorder="1" applyAlignment="1" applyProtection="1">
      <alignment horizontal="center" vertical="center" wrapText="1"/>
      <protection locked="0"/>
    </xf>
    <xf numFmtId="0" fontId="0" fillId="0" borderId="236" xfId="0" applyNumberFormat="1" applyBorder="1" applyProtection="1">
      <protection locked="0"/>
    </xf>
    <xf numFmtId="164" fontId="9" fillId="0" borderId="151" xfId="4" applyFont="1" applyBorder="1" applyAlignment="1" applyProtection="1">
      <alignment vertical="center" wrapText="1"/>
      <protection locked="0"/>
    </xf>
    <xf numFmtId="164" fontId="9" fillId="0" borderId="151" xfId="4" applyFont="1" applyBorder="1" applyAlignment="1" applyProtection="1">
      <alignment wrapText="1"/>
      <protection locked="0"/>
    </xf>
    <xf numFmtId="0" fontId="6" fillId="0" borderId="129" xfId="4" applyNumberFormat="1" applyFont="1" applyBorder="1" applyAlignment="1" applyProtection="1">
      <alignment horizontal="center" wrapText="1"/>
      <protection locked="0"/>
    </xf>
    <xf numFmtId="0" fontId="74" fillId="7" borderId="151" xfId="4" applyNumberFormat="1" applyFont="1" applyFill="1" applyBorder="1" applyAlignment="1" applyProtection="1">
      <alignment horizontal="left" vertical="center" wrapText="1"/>
      <protection locked="0"/>
    </xf>
    <xf numFmtId="0" fontId="6" fillId="0" borderId="151" xfId="4" applyNumberFormat="1" applyFont="1" applyBorder="1" applyAlignment="1" applyProtection="1">
      <alignment horizontal="right" vertical="center" wrapText="1"/>
      <protection locked="0"/>
    </xf>
    <xf numFmtId="1" fontId="3" fillId="7" borderId="151" xfId="0" applyNumberFormat="1" applyFont="1" applyFill="1" applyBorder="1" applyAlignment="1" applyProtection="1">
      <alignment horizontal="center" vertical="center" wrapText="1"/>
      <protection locked="0"/>
    </xf>
    <xf numFmtId="0" fontId="191" fillId="0" borderId="218" xfId="0" applyNumberFormat="1" applyFont="1" applyBorder="1" applyAlignment="1" applyProtection="1">
      <alignment wrapText="1"/>
      <protection locked="0"/>
    </xf>
    <xf numFmtId="0" fontId="6" fillId="0" borderId="140" xfId="4" applyNumberFormat="1" applyFont="1" applyBorder="1" applyAlignment="1" applyProtection="1">
      <alignment horizontal="right" vertical="center" wrapText="1"/>
      <protection locked="0"/>
    </xf>
    <xf numFmtId="0" fontId="41" fillId="0" borderId="151" xfId="0" applyNumberFormat="1" applyFont="1" applyBorder="1" applyAlignment="1" applyProtection="1">
      <alignment vertical="center" wrapText="1"/>
      <protection locked="0"/>
    </xf>
    <xf numFmtId="0" fontId="74" fillId="7" borderId="151" xfId="4" applyNumberFormat="1" applyFont="1" applyFill="1" applyBorder="1" applyAlignment="1" applyProtection="1">
      <alignment horizontal="left" vertical="top" wrapText="1"/>
      <protection locked="0"/>
    </xf>
    <xf numFmtId="0" fontId="6" fillId="0" borderId="139" xfId="4" applyNumberFormat="1" applyFont="1" applyBorder="1" applyAlignment="1" applyProtection="1">
      <alignment vertical="center" wrapText="1"/>
      <protection locked="0"/>
    </xf>
    <xf numFmtId="0" fontId="6" fillId="0" borderId="140" xfId="4" applyNumberFormat="1" applyFont="1" applyBorder="1" applyAlignment="1" applyProtection="1">
      <alignment vertical="center" wrapText="1"/>
      <protection locked="0"/>
    </xf>
    <xf numFmtId="14" fontId="6" fillId="0" borderId="151" xfId="4" applyNumberFormat="1" applyFont="1" applyBorder="1" applyProtection="1">
      <protection locked="0"/>
    </xf>
    <xf numFmtId="164" fontId="6" fillId="0" borderId="139" xfId="4" applyFont="1" applyBorder="1" applyAlignment="1" applyProtection="1">
      <alignment horizontal="right" vertical="center" wrapText="1"/>
      <protection locked="0"/>
    </xf>
    <xf numFmtId="164" fontId="6" fillId="0" borderId="140" xfId="4" applyFont="1" applyBorder="1" applyAlignment="1" applyProtection="1">
      <alignment horizontal="right" vertical="center" wrapText="1"/>
      <protection locked="0"/>
    </xf>
    <xf numFmtId="164" fontId="14" fillId="0" borderId="151" xfId="4" applyFont="1" applyBorder="1" applyAlignment="1" applyProtection="1">
      <alignment vertical="center" wrapText="1"/>
      <protection locked="0"/>
    </xf>
    <xf numFmtId="164" fontId="9" fillId="0" borderId="129" xfId="4" applyFont="1" applyBorder="1" applyAlignment="1" applyProtection="1">
      <alignment vertical="center" wrapText="1"/>
      <protection locked="0"/>
    </xf>
    <xf numFmtId="164" fontId="31" fillId="0" borderId="151" xfId="4" applyFont="1" applyBorder="1" applyAlignment="1" applyProtection="1">
      <alignment horizontal="right" vertical="center" wrapText="1"/>
      <protection locked="0"/>
    </xf>
    <xf numFmtId="3" fontId="6" fillId="0" borderId="151" xfId="4" applyNumberFormat="1" applyFont="1" applyBorder="1" applyAlignment="1" applyProtection="1">
      <alignment horizontal="left" vertical="center" wrapText="1"/>
      <protection locked="0"/>
    </xf>
    <xf numFmtId="1" fontId="2" fillId="7" borderId="140" xfId="0" applyNumberFormat="1" applyFont="1" applyFill="1" applyBorder="1" applyAlignment="1" applyProtection="1">
      <alignment horizontal="center" vertical="center" wrapText="1"/>
      <protection locked="0"/>
    </xf>
    <xf numFmtId="164" fontId="6" fillId="0" borderId="129" xfId="4" applyFont="1" applyBorder="1" applyAlignment="1" applyProtection="1">
      <alignment horizontal="center" wrapText="1"/>
      <protection locked="0"/>
    </xf>
    <xf numFmtId="0" fontId="203" fillId="0" borderId="238" xfId="0" applyNumberFormat="1" applyFont="1" applyBorder="1" applyAlignment="1" applyProtection="1">
      <alignment horizontal="left" wrapText="1"/>
      <protection locked="0"/>
    </xf>
    <xf numFmtId="0" fontId="0" fillId="0" borderId="239" xfId="0" applyNumberFormat="1" applyBorder="1" applyProtection="1">
      <protection locked="0"/>
    </xf>
    <xf numFmtId="0" fontId="0" fillId="0" borderId="240" xfId="0" applyNumberFormat="1" applyBorder="1" applyProtection="1">
      <protection locked="0"/>
    </xf>
    <xf numFmtId="0" fontId="9" fillId="0" borderId="151" xfId="4" applyNumberFormat="1" applyFont="1" applyBorder="1" applyAlignment="1" applyProtection="1">
      <alignment wrapText="1"/>
      <protection locked="0"/>
    </xf>
    <xf numFmtId="0" fontId="9" fillId="0" borderId="151" xfId="4" applyNumberFormat="1" applyFont="1" applyBorder="1" applyAlignment="1" applyProtection="1">
      <alignment vertical="center" wrapText="1"/>
      <protection locked="0"/>
    </xf>
    <xf numFmtId="164" fontId="74" fillId="7" borderId="104" xfId="4" applyFont="1" applyFill="1" applyBorder="1" applyAlignment="1" applyProtection="1">
      <alignment horizontal="left" vertical="top" wrapText="1"/>
      <protection locked="0"/>
    </xf>
    <xf numFmtId="0" fontId="0" fillId="7" borderId="209" xfId="0" applyNumberFormat="1" applyFill="1" applyBorder="1" applyProtection="1">
      <protection locked="0"/>
    </xf>
    <xf numFmtId="0" fontId="0" fillId="7" borderId="220" xfId="0" applyNumberFormat="1" applyFill="1" applyBorder="1" applyProtection="1">
      <protection locked="0"/>
    </xf>
    <xf numFmtId="0" fontId="0" fillId="7" borderId="2" xfId="0" applyNumberFormat="1" applyFill="1" applyBorder="1" applyProtection="1">
      <protection locked="0"/>
    </xf>
    <xf numFmtId="0" fontId="0" fillId="7" borderId="0" xfId="0" applyNumberFormat="1" applyFill="1" applyProtection="1">
      <protection locked="0"/>
    </xf>
    <xf numFmtId="0" fontId="0" fillId="7" borderId="32" xfId="0" applyNumberFormat="1" applyFill="1" applyBorder="1" applyProtection="1">
      <protection locked="0"/>
    </xf>
    <xf numFmtId="0" fontId="0" fillId="7" borderId="237" xfId="0" applyNumberFormat="1" applyFill="1" applyBorder="1" applyProtection="1">
      <protection locked="0"/>
    </xf>
    <xf numFmtId="0" fontId="0" fillId="7" borderId="22" xfId="0" applyNumberFormat="1" applyFill="1" applyBorder="1" applyProtection="1">
      <protection locked="0"/>
    </xf>
    <xf numFmtId="0" fontId="0" fillId="7" borderId="33" xfId="0" applyNumberFormat="1" applyFill="1" applyBorder="1" applyProtection="1">
      <protection locked="0"/>
    </xf>
    <xf numFmtId="0" fontId="9" fillId="0" borderId="129" xfId="4" applyNumberFormat="1" applyFont="1" applyBorder="1" applyAlignment="1" applyProtection="1">
      <alignment vertical="center" wrapText="1"/>
      <protection locked="0"/>
    </xf>
    <xf numFmtId="0" fontId="6" fillId="0" borderId="139" xfId="4" applyNumberFormat="1" applyFont="1" applyBorder="1" applyAlignment="1" applyProtection="1">
      <alignment horizontal="right" vertical="center" wrapText="1"/>
      <protection locked="0"/>
    </xf>
    <xf numFmtId="0" fontId="268" fillId="0" borderId="151" xfId="40" applyFont="1" applyBorder="1" applyAlignment="1" applyProtection="1">
      <alignment vertical="center" wrapText="1"/>
      <protection locked="0"/>
    </xf>
    <xf numFmtId="0" fontId="268" fillId="0" borderId="151" xfId="40" applyFont="1" applyBorder="1" applyAlignment="1" applyProtection="1">
      <alignment horizontal="center" vertical="center" wrapText="1"/>
      <protection locked="0"/>
    </xf>
    <xf numFmtId="0" fontId="265" fillId="0" borderId="0" xfId="40" applyFont="1" applyAlignment="1" applyProtection="1">
      <alignment horizontal="center"/>
      <protection locked="0"/>
    </xf>
    <xf numFmtId="0" fontId="264" fillId="0" borderId="0" xfId="40" applyFont="1" applyAlignment="1" applyProtection="1">
      <alignment horizontal="center" vertical="center" wrapText="1"/>
      <protection locked="0"/>
    </xf>
    <xf numFmtId="0" fontId="8" fillId="0" borderId="0" xfId="53" applyNumberFormat="1" applyFont="1" applyAlignment="1">
      <alignment horizontal="left" wrapText="1"/>
    </xf>
    <xf numFmtId="0" fontId="1" fillId="0" borderId="0" xfId="40" applyFont="1" applyProtection="1">
      <protection locked="0"/>
    </xf>
    <xf numFmtId="164" fontId="29" fillId="0" borderId="5" xfId="30" applyNumberFormat="1" applyFont="1" applyBorder="1" applyAlignment="1" applyProtection="1">
      <alignment horizontal="center" vertical="center" wrapText="1"/>
      <protection locked="0"/>
    </xf>
    <xf numFmtId="0" fontId="274" fillId="0" borderId="0" xfId="24" applyFont="1" applyAlignment="1" applyProtection="1">
      <alignment horizontal="left" vertical="center" wrapText="1"/>
      <protection locked="0"/>
    </xf>
    <xf numFmtId="0" fontId="275" fillId="0" borderId="0" xfId="24" applyFont="1" applyAlignment="1" applyProtection="1">
      <alignment horizontal="right" vertical="center" wrapText="1"/>
      <protection locked="0"/>
    </xf>
    <xf numFmtId="0" fontId="290" fillId="0" borderId="151" xfId="24" applyFont="1" applyBorder="1" applyAlignment="1" applyProtection="1">
      <alignment horizontal="center" vertical="center" wrapText="1"/>
      <protection locked="0"/>
    </xf>
    <xf numFmtId="0" fontId="287" fillId="0" borderId="151" xfId="24" applyFont="1" applyBorder="1" applyAlignment="1" applyProtection="1">
      <alignment horizontal="center" vertical="center" wrapText="1"/>
      <protection locked="0"/>
    </xf>
    <xf numFmtId="0" fontId="276" fillId="0" borderId="0" xfId="24" applyFont="1" applyAlignment="1" applyProtection="1">
      <alignment horizontal="left" wrapText="1"/>
      <protection locked="0"/>
    </xf>
    <xf numFmtId="0" fontId="23" fillId="0" borderId="151" xfId="24" applyFont="1" applyBorder="1" applyAlignment="1" applyProtection="1">
      <alignment horizontal="center" vertical="center" wrapText="1"/>
      <protection locked="0"/>
    </xf>
    <xf numFmtId="0" fontId="95" fillId="0" borderId="0" xfId="24" applyFont="1" applyAlignment="1" applyProtection="1">
      <alignment horizontal="left" wrapText="1"/>
      <protection locked="0"/>
    </xf>
    <xf numFmtId="0" fontId="276" fillId="0" borderId="0" xfId="24" applyFont="1" applyAlignment="1" applyProtection="1">
      <alignment horizontal="left" vertical="center" wrapText="1"/>
      <protection locked="0"/>
    </xf>
    <xf numFmtId="0" fontId="19" fillId="0" borderId="0" xfId="24" applyFont="1" applyAlignment="1" applyProtection="1">
      <alignment horizontal="left" vertical="center" wrapText="1"/>
      <protection locked="0"/>
    </xf>
    <xf numFmtId="164" fontId="288" fillId="0" borderId="221" xfId="0" applyFont="1" applyBorder="1" applyAlignment="1" applyProtection="1">
      <alignment horizontal="center" vertical="center" wrapText="1"/>
      <protection locked="0"/>
    </xf>
    <xf numFmtId="0" fontId="297" fillId="0" borderId="119" xfId="24" applyFont="1" applyBorder="1" applyAlignment="1" applyProtection="1">
      <alignment vertical="center" wrapText="1"/>
      <protection locked="0"/>
    </xf>
    <xf numFmtId="0" fontId="281" fillId="0" borderId="0" xfId="24" applyFont="1" applyAlignment="1" applyProtection="1">
      <alignment horizontal="right"/>
      <protection locked="0"/>
    </xf>
    <xf numFmtId="0" fontId="92" fillId="0" borderId="72" xfId="24" applyFont="1" applyBorder="1" applyAlignment="1" applyProtection="1">
      <alignment horizontal="center" textRotation="90" wrapText="1"/>
      <protection locked="0"/>
    </xf>
    <xf numFmtId="0" fontId="282" fillId="0" borderId="119" xfId="24" applyFont="1" applyBorder="1" applyAlignment="1" applyProtection="1">
      <alignment vertical="center" wrapText="1"/>
      <protection locked="0"/>
    </xf>
    <xf numFmtId="0" fontId="275" fillId="0" borderId="72" xfId="24" applyFont="1" applyBorder="1" applyAlignment="1" applyProtection="1">
      <alignment horizontal="right" vertical="center" wrapText="1"/>
      <protection locked="0"/>
    </xf>
    <xf numFmtId="0" fontId="1" fillId="0" borderId="0" xfId="24" applyFont="1" applyAlignment="1" applyProtection="1">
      <alignment horizontal="center"/>
      <protection locked="0"/>
    </xf>
    <xf numFmtId="0" fontId="19" fillId="0" borderId="0" xfId="24" applyFont="1" applyAlignment="1" applyProtection="1">
      <alignment horizontal="left" wrapText="1"/>
      <protection locked="0"/>
    </xf>
    <xf numFmtId="0" fontId="290" fillId="0" borderId="221" xfId="24" applyFont="1" applyBorder="1" applyAlignment="1" applyProtection="1">
      <alignment horizontal="center" vertical="center" textRotation="90" wrapText="1"/>
      <protection locked="0"/>
    </xf>
    <xf numFmtId="0" fontId="285" fillId="0" borderId="72" xfId="24" applyFont="1" applyBorder="1" applyAlignment="1" applyProtection="1">
      <alignment vertical="center" wrapText="1"/>
      <protection locked="0"/>
    </xf>
    <xf numFmtId="0" fontId="288" fillId="0" borderId="151" xfId="24" applyFont="1" applyBorder="1" applyAlignment="1" applyProtection="1">
      <alignment horizontal="center" vertical="center" wrapText="1"/>
      <protection locked="0"/>
    </xf>
    <xf numFmtId="0" fontId="253" fillId="0" borderId="72" xfId="24" applyFont="1" applyBorder="1" applyAlignment="1" applyProtection="1">
      <alignment horizontal="left" vertical="center" wrapText="1"/>
      <protection locked="0"/>
    </xf>
    <xf numFmtId="0" fontId="93" fillId="0" borderId="72" xfId="24" applyFont="1" applyBorder="1" applyAlignment="1" applyProtection="1">
      <alignment horizontal="center" vertical="center" wrapText="1"/>
      <protection locked="0"/>
    </xf>
    <xf numFmtId="3" fontId="3" fillId="8" borderId="151" xfId="24" applyNumberFormat="1" applyFont="1" applyFill="1" applyBorder="1" applyAlignment="1" applyProtection="1">
      <alignment horizontal="left" vertical="center" wrapText="1"/>
      <protection locked="0"/>
    </xf>
    <xf numFmtId="164" fontId="31" fillId="0" borderId="5" xfId="30" applyNumberFormat="1" applyFont="1" applyBorder="1" applyAlignment="1" applyProtection="1">
      <alignment horizontal="center" vertical="center"/>
      <protection locked="0"/>
    </xf>
    <xf numFmtId="0" fontId="286" fillId="0" borderId="123" xfId="24" applyFont="1" applyBorder="1" applyAlignment="1" applyProtection="1">
      <alignment horizontal="left" vertical="center" wrapText="1"/>
      <protection locked="0"/>
    </xf>
    <xf numFmtId="0" fontId="272" fillId="0" borderId="0" xfId="24" applyFont="1" applyAlignment="1" applyProtection="1">
      <alignment vertical="top" wrapText="1"/>
      <protection locked="0"/>
    </xf>
    <xf numFmtId="3" fontId="24" fillId="8" borderId="127" xfId="24" applyNumberFormat="1" applyFont="1" applyFill="1" applyBorder="1" applyAlignment="1" applyProtection="1">
      <alignment horizontal="left" vertical="center" wrapText="1"/>
      <protection locked="0"/>
    </xf>
    <xf numFmtId="0" fontId="0" fillId="8" borderId="144" xfId="0" applyNumberFormat="1" applyFill="1" applyBorder="1" applyProtection="1">
      <protection locked="0"/>
    </xf>
    <xf numFmtId="0" fontId="23" fillId="0" borderId="0" xfId="24" applyFont="1" applyAlignment="1" applyProtection="1">
      <alignment horizontal="center" vertical="center" wrapText="1"/>
      <protection locked="0"/>
    </xf>
    <xf numFmtId="173" fontId="24" fillId="8" borderId="127" xfId="24" applyNumberFormat="1" applyFont="1" applyFill="1" applyBorder="1" applyAlignment="1" applyProtection="1">
      <alignment horizontal="left" vertical="center" wrapText="1"/>
      <protection locked="0"/>
    </xf>
    <xf numFmtId="3" fontId="24" fillId="8" borderId="151" xfId="24" applyNumberFormat="1" applyFont="1" applyFill="1" applyBorder="1" applyAlignment="1" applyProtection="1">
      <alignment horizontal="left" vertical="center" wrapText="1"/>
      <protection locked="0"/>
    </xf>
    <xf numFmtId="0" fontId="259" fillId="0" borderId="0" xfId="24" applyFont="1" applyAlignment="1" applyProtection="1">
      <alignment horizontal="left" vertical="center" wrapText="1"/>
      <protection locked="0"/>
    </xf>
    <xf numFmtId="164" fontId="31" fillId="0" borderId="5" xfId="30" applyNumberFormat="1" applyFont="1" applyBorder="1" applyAlignment="1" applyProtection="1">
      <alignment horizontal="center" vertical="center" wrapText="1"/>
      <protection locked="0"/>
    </xf>
    <xf numFmtId="0" fontId="6" fillId="0" borderId="207" xfId="24" applyFont="1" applyBorder="1" applyAlignment="1" applyProtection="1">
      <alignment horizontal="left" vertical="center" wrapText="1"/>
      <protection locked="0"/>
    </xf>
    <xf numFmtId="164" fontId="16" fillId="0" borderId="241" xfId="30" applyNumberFormat="1" applyFont="1" applyBorder="1" applyAlignment="1" applyProtection="1">
      <alignment horizontal="left" vertical="center" wrapText="1"/>
      <protection locked="0"/>
    </xf>
    <xf numFmtId="0" fontId="0" fillId="0" borderId="131" xfId="0" applyNumberFormat="1" applyBorder="1" applyProtection="1">
      <protection locked="0"/>
    </xf>
    <xf numFmtId="0" fontId="289" fillId="0" borderId="151" xfId="24" applyFont="1" applyBorder="1" applyAlignment="1" applyProtection="1">
      <alignment horizontal="center" vertical="center" wrapText="1"/>
      <protection locked="0"/>
    </xf>
    <xf numFmtId="0" fontId="258" fillId="0" borderId="3" xfId="24" applyFont="1" applyBorder="1" applyAlignment="1" applyProtection="1">
      <alignment horizontal="center" vertical="center" wrapText="1"/>
      <protection locked="0"/>
    </xf>
    <xf numFmtId="0" fontId="0" fillId="0" borderId="29" xfId="0" applyNumberFormat="1" applyBorder="1" applyProtection="1">
      <protection locked="0"/>
    </xf>
    <xf numFmtId="0" fontId="6" fillId="0" borderId="241" xfId="24" applyFont="1" applyBorder="1" applyAlignment="1" applyProtection="1">
      <alignment horizontal="left" vertical="center" wrapText="1"/>
      <protection locked="0"/>
    </xf>
    <xf numFmtId="3" fontId="287" fillId="0" borderId="3" xfId="24" applyNumberFormat="1" applyFont="1" applyBorder="1" applyAlignment="1" applyProtection="1">
      <alignment horizontal="center" vertical="top" wrapText="1"/>
      <protection locked="0"/>
    </xf>
    <xf numFmtId="0" fontId="6" fillId="0" borderId="242" xfId="24" applyFont="1" applyBorder="1" applyAlignment="1" applyProtection="1">
      <alignment horizontal="left" vertical="center" wrapText="1"/>
      <protection locked="0"/>
    </xf>
    <xf numFmtId="0" fontId="0" fillId="0" borderId="243" xfId="0" applyNumberFormat="1" applyBorder="1" applyProtection="1">
      <protection locked="0"/>
    </xf>
    <xf numFmtId="0" fontId="136" fillId="0" borderId="5" xfId="30" applyFont="1" applyBorder="1" applyAlignment="1" applyProtection="1">
      <alignment horizontal="center" vertical="center" wrapText="1"/>
      <protection locked="0"/>
    </xf>
    <xf numFmtId="0" fontId="258" fillId="0" borderId="225" xfId="24" applyFont="1" applyBorder="1" applyAlignment="1" applyProtection="1">
      <alignment vertical="center" wrapText="1"/>
      <protection locked="0"/>
    </xf>
    <xf numFmtId="164" fontId="16" fillId="0" borderId="207" xfId="30" applyNumberFormat="1" applyFont="1" applyBorder="1" applyAlignment="1" applyProtection="1">
      <alignment horizontal="left" vertical="center" wrapText="1"/>
      <protection locked="0"/>
    </xf>
    <xf numFmtId="164" fontId="16" fillId="0" borderId="242" xfId="30" applyNumberFormat="1" applyFont="1" applyBorder="1" applyAlignment="1" applyProtection="1">
      <alignment horizontal="left" vertical="center" wrapText="1"/>
      <protection locked="0"/>
    </xf>
    <xf numFmtId="164" fontId="138" fillId="0" borderId="151" xfId="11" applyFont="1" applyBorder="1" applyAlignment="1" applyProtection="1">
      <alignment vertical="center" wrapText="1"/>
      <protection locked="0"/>
    </xf>
    <xf numFmtId="164" fontId="92" fillId="0" borderId="151" xfId="11" applyFont="1" applyBorder="1" applyAlignment="1" applyProtection="1">
      <alignment horizontal="center" vertical="center" wrapText="1"/>
      <protection locked="0"/>
    </xf>
    <xf numFmtId="164" fontId="136" fillId="0" borderId="151" xfId="11" applyFont="1" applyBorder="1" applyAlignment="1" applyProtection="1">
      <alignment horizontal="left" vertical="center"/>
      <protection locked="0"/>
    </xf>
    <xf numFmtId="164" fontId="94" fillId="0" borderId="151" xfId="11" applyFont="1" applyBorder="1" applyAlignment="1" applyProtection="1">
      <alignment vertical="center" wrapText="1"/>
      <protection locked="0"/>
    </xf>
    <xf numFmtId="0" fontId="94" fillId="8" borderId="151" xfId="11" applyNumberFormat="1" applyFont="1" applyFill="1" applyBorder="1" applyAlignment="1" applyProtection="1">
      <alignment horizontal="center"/>
      <protection locked="0"/>
    </xf>
    <xf numFmtId="164" fontId="92" fillId="0" borderId="151" xfId="11" applyFont="1" applyBorder="1" applyAlignment="1" applyProtection="1">
      <alignment horizontal="left" vertical="center" wrapText="1"/>
      <protection locked="0"/>
    </xf>
    <xf numFmtId="3" fontId="99" fillId="8" borderId="151" xfId="11" applyNumberFormat="1" applyFont="1" applyFill="1" applyBorder="1" applyAlignment="1" applyProtection="1">
      <alignment horizontal="center" vertical="center" wrapText="1"/>
      <protection locked="0"/>
    </xf>
    <xf numFmtId="164" fontId="94" fillId="0" borderId="151" xfId="11" applyFont="1" applyBorder="1" applyAlignment="1" applyProtection="1">
      <alignment horizontal="left" vertical="center" wrapText="1"/>
      <protection locked="0"/>
    </xf>
    <xf numFmtId="164" fontId="92" fillId="0" borderId="123" xfId="11" applyFont="1" applyBorder="1" applyAlignment="1" applyProtection="1">
      <alignment vertical="center" wrapText="1"/>
      <protection locked="0"/>
    </xf>
    <xf numFmtId="164" fontId="135" fillId="0" borderId="151" xfId="11" applyFont="1" applyBorder="1" applyAlignment="1" applyProtection="1">
      <alignment horizontal="center" vertical="center" wrapText="1"/>
      <protection locked="0"/>
    </xf>
    <xf numFmtId="1" fontId="92" fillId="0" borderId="151" xfId="11" applyNumberFormat="1" applyFont="1" applyBorder="1" applyAlignment="1" applyProtection="1">
      <alignment vertical="center" wrapText="1"/>
      <protection locked="0"/>
    </xf>
    <xf numFmtId="1" fontId="92" fillId="0" borderId="120" xfId="11" applyNumberFormat="1" applyFont="1" applyBorder="1" applyAlignment="1" applyProtection="1">
      <alignment horizontal="right" vertical="center" wrapText="1"/>
      <protection locked="0"/>
    </xf>
    <xf numFmtId="164" fontId="92" fillId="0" borderId="151" xfId="11" applyFont="1" applyBorder="1" applyAlignment="1" applyProtection="1">
      <alignment vertical="center" wrapText="1"/>
      <protection locked="0"/>
    </xf>
    <xf numFmtId="1" fontId="123" fillId="0" borderId="151" xfId="0" applyNumberFormat="1" applyFont="1" applyBorder="1" applyAlignment="1" applyProtection="1">
      <alignment horizontal="center" vertical="center" wrapText="1"/>
      <protection locked="0"/>
    </xf>
    <xf numFmtId="164" fontId="133" fillId="0" borderId="75" xfId="11" applyFont="1" applyBorder="1" applyAlignment="1" applyProtection="1">
      <alignment horizontal="center" vertical="center" textRotation="90" wrapText="1"/>
      <protection locked="0"/>
    </xf>
    <xf numFmtId="3" fontId="117" fillId="8" borderId="151" xfId="11" applyNumberFormat="1" applyFont="1" applyFill="1" applyBorder="1" applyAlignment="1" applyProtection="1">
      <alignment horizontal="center" vertical="center" wrapText="1"/>
      <protection locked="0"/>
    </xf>
    <xf numFmtId="164" fontId="134" fillId="0" borderId="244" xfId="11" applyFont="1" applyBorder="1" applyProtection="1">
      <protection locked="0"/>
    </xf>
    <xf numFmtId="164" fontId="92" fillId="0" borderId="151" xfId="11" applyFont="1" applyBorder="1" applyAlignment="1" applyProtection="1">
      <alignment horizontal="right" vertical="center"/>
      <protection locked="0"/>
    </xf>
    <xf numFmtId="1" fontId="92" fillId="0" borderId="151" xfId="11" applyNumberFormat="1" applyFont="1" applyBorder="1" applyAlignment="1" applyProtection="1">
      <alignment horizontal="center" vertical="center" wrapText="1"/>
      <protection locked="0"/>
    </xf>
    <xf numFmtId="1" fontId="124" fillId="0" borderId="221" xfId="11" applyNumberFormat="1" applyFont="1" applyBorder="1" applyAlignment="1" applyProtection="1">
      <alignment horizontal="center" vertical="center" wrapText="1"/>
      <protection locked="0"/>
    </xf>
    <xf numFmtId="164" fontId="92" fillId="0" borderId="75" xfId="11" applyFont="1" applyBorder="1" applyAlignment="1" applyProtection="1">
      <alignment horizontal="center" vertical="center" textRotation="90" wrapText="1"/>
      <protection locked="0"/>
    </xf>
    <xf numFmtId="164" fontId="195" fillId="0" borderId="213" xfId="11" applyFont="1" applyBorder="1" applyAlignment="1" applyProtection="1">
      <alignment horizontal="left" vertical="top" wrapText="1"/>
      <protection locked="0"/>
    </xf>
    <xf numFmtId="164" fontId="125" fillId="0" borderId="125" xfId="0" applyFont="1" applyBorder="1" applyAlignment="1" applyProtection="1">
      <alignment horizontal="center" vertical="center" textRotation="90" wrapText="1"/>
      <protection locked="0"/>
    </xf>
    <xf numFmtId="14" fontId="94" fillId="0" borderId="0" xfId="11" applyNumberFormat="1" applyFont="1" applyAlignment="1" applyProtection="1">
      <alignment horizontal="left"/>
      <protection locked="0"/>
    </xf>
    <xf numFmtId="0" fontId="94" fillId="8" borderId="151" xfId="11" applyNumberFormat="1" applyFont="1" applyFill="1" applyBorder="1" applyAlignment="1" applyProtection="1">
      <alignment horizontal="center" vertical="center"/>
      <protection locked="0"/>
    </xf>
    <xf numFmtId="0" fontId="94" fillId="8" borderId="208" xfId="11" applyNumberFormat="1" applyFont="1" applyFill="1" applyBorder="1" applyAlignment="1" applyProtection="1">
      <alignment horizontal="center"/>
      <protection locked="0"/>
    </xf>
    <xf numFmtId="0" fontId="0" fillId="8" borderId="246" xfId="0" applyNumberFormat="1" applyFill="1" applyBorder="1" applyProtection="1">
      <protection locked="0"/>
    </xf>
    <xf numFmtId="0" fontId="0" fillId="8" borderId="138" xfId="0" applyNumberFormat="1" applyFill="1" applyBorder="1" applyProtection="1">
      <protection locked="0"/>
    </xf>
    <xf numFmtId="164" fontId="94" fillId="0" borderId="151" xfId="11" applyFont="1" applyBorder="1" applyAlignment="1" applyProtection="1">
      <alignment horizontal="right" vertical="center" wrapText="1"/>
      <protection locked="0"/>
    </xf>
    <xf numFmtId="14" fontId="92" fillId="8" borderId="151" xfId="11" applyNumberFormat="1" applyFont="1" applyFill="1" applyBorder="1" applyAlignment="1" applyProtection="1">
      <alignment horizontal="center"/>
      <protection locked="0"/>
    </xf>
    <xf numFmtId="3" fontId="94" fillId="0" borderId="151" xfId="11" applyNumberFormat="1" applyFont="1" applyBorder="1" applyAlignment="1" applyProtection="1">
      <alignment horizontal="center" vertical="center" wrapText="1"/>
      <protection locked="0"/>
    </xf>
    <xf numFmtId="164" fontId="90" fillId="0" borderId="119" xfId="11" applyFont="1" applyBorder="1" applyAlignment="1" applyProtection="1">
      <alignment horizontal="center"/>
      <protection locked="0"/>
    </xf>
    <xf numFmtId="1" fontId="125" fillId="0" borderId="221" xfId="0" applyNumberFormat="1" applyFont="1" applyBorder="1" applyAlignment="1" applyProtection="1">
      <alignment horizontal="center" vertical="center" textRotation="90" wrapText="1"/>
      <protection locked="0"/>
    </xf>
    <xf numFmtId="1" fontId="92" fillId="0" borderId="0" xfId="11" applyNumberFormat="1" applyFont="1" applyAlignment="1" applyProtection="1">
      <alignment horizontal="right" vertical="center" wrapText="1"/>
      <protection locked="0"/>
    </xf>
    <xf numFmtId="164" fontId="94" fillId="0" borderId="75" xfId="11" applyFont="1" applyBorder="1" applyAlignment="1" applyProtection="1">
      <alignment horizontal="center" vertical="center" wrapText="1"/>
      <protection locked="0"/>
    </xf>
    <xf numFmtId="0" fontId="94" fillId="8" borderId="151" xfId="11" applyNumberFormat="1" applyFont="1" applyFill="1" applyBorder="1" applyAlignment="1" applyProtection="1">
      <alignment horizontal="left" vertical="center" wrapText="1"/>
      <protection locked="0"/>
    </xf>
    <xf numFmtId="1" fontId="92" fillId="0" borderId="122" xfId="11" applyNumberFormat="1" applyFont="1" applyBorder="1" applyAlignment="1" applyProtection="1">
      <alignment horizontal="center" vertical="top" wrapText="1"/>
      <protection locked="0"/>
    </xf>
    <xf numFmtId="1" fontId="92" fillId="0" borderId="221" xfId="0" applyNumberFormat="1" applyFont="1" applyBorder="1" applyAlignment="1" applyProtection="1">
      <alignment horizontal="center" vertical="center" textRotation="90" wrapText="1"/>
      <protection locked="0"/>
    </xf>
    <xf numFmtId="1" fontId="94" fillId="0" borderId="221" xfId="0" applyNumberFormat="1" applyFont="1" applyBorder="1" applyAlignment="1" applyProtection="1">
      <alignment horizontal="center" vertical="center" textRotation="90" wrapText="1"/>
      <protection locked="0"/>
    </xf>
    <xf numFmtId="0" fontId="205" fillId="0" borderId="0" xfId="11" applyNumberFormat="1" applyFont="1" applyAlignment="1" applyProtection="1">
      <alignment horizontal="center" wrapText="1"/>
      <protection locked="0"/>
    </xf>
    <xf numFmtId="164" fontId="6" fillId="0" borderId="151" xfId="11" applyFont="1" applyBorder="1" applyAlignment="1" applyProtection="1">
      <alignment horizontal="center" vertical="center"/>
      <protection locked="0"/>
    </xf>
    <xf numFmtId="164" fontId="117" fillId="0" borderId="151" xfId="11" applyFont="1" applyBorder="1" applyAlignment="1" applyProtection="1">
      <alignment vertical="center" wrapText="1"/>
      <protection locked="0"/>
    </xf>
    <xf numFmtId="1" fontId="121" fillId="0" borderId="151" xfId="0" applyNumberFormat="1" applyFont="1" applyBorder="1" applyAlignment="1" applyProtection="1">
      <alignment horizontal="center" vertical="center" wrapText="1"/>
      <protection locked="0"/>
    </xf>
    <xf numFmtId="164" fontId="134" fillId="0" borderId="151" xfId="11" applyFont="1" applyBorder="1" applyAlignment="1" applyProtection="1">
      <alignment vertical="center" wrapText="1"/>
      <protection locked="0"/>
    </xf>
    <xf numFmtId="1" fontId="124" fillId="0" borderId="221" xfId="0" applyNumberFormat="1" applyFont="1" applyBorder="1" applyAlignment="1" applyProtection="1">
      <alignment horizontal="center" vertical="center" textRotation="90" wrapText="1"/>
      <protection locked="0"/>
    </xf>
    <xf numFmtId="1" fontId="117" fillId="0" borderId="151" xfId="11" applyNumberFormat="1" applyFont="1" applyBorder="1" applyAlignment="1" applyProtection="1">
      <alignment vertical="center" wrapText="1"/>
      <protection locked="0"/>
    </xf>
    <xf numFmtId="164" fontId="134" fillId="0" borderId="151" xfId="11" applyFont="1" applyBorder="1" applyAlignment="1" applyProtection="1">
      <alignment horizontal="center" vertical="center" wrapText="1"/>
      <protection locked="0"/>
    </xf>
    <xf numFmtId="1" fontId="208" fillId="0" borderId="221" xfId="0" applyNumberFormat="1" applyFont="1" applyBorder="1" applyAlignment="1" applyProtection="1">
      <alignment horizontal="center" vertical="center" textRotation="90" wrapText="1"/>
      <protection locked="0"/>
    </xf>
    <xf numFmtId="1" fontId="123" fillId="0" borderId="221" xfId="0" applyNumberFormat="1" applyFont="1" applyBorder="1" applyAlignment="1" applyProtection="1">
      <alignment horizontal="center" vertical="center" textRotation="90" wrapText="1"/>
      <protection locked="0"/>
    </xf>
    <xf numFmtId="164" fontId="92" fillId="0" borderId="244" xfId="11" applyFont="1" applyBorder="1" applyAlignment="1" applyProtection="1">
      <alignment horizontal="center" vertical="center" wrapText="1"/>
      <protection locked="0"/>
    </xf>
    <xf numFmtId="0" fontId="0" fillId="0" borderId="77" xfId="0" applyNumberFormat="1" applyBorder="1" applyProtection="1">
      <protection locked="0"/>
    </xf>
    <xf numFmtId="164" fontId="92" fillId="0" borderId="75" xfId="11" applyFont="1" applyBorder="1" applyAlignment="1" applyProtection="1">
      <alignment horizontal="right" vertical="center" wrapText="1"/>
      <protection locked="0"/>
    </xf>
    <xf numFmtId="1" fontId="135" fillId="0" borderId="151" xfId="11" applyNumberFormat="1" applyFont="1" applyBorder="1" applyAlignment="1" applyProtection="1">
      <alignment horizontal="left" vertical="center" wrapText="1"/>
      <protection locked="0"/>
    </xf>
    <xf numFmtId="3" fontId="99" fillId="8" borderId="75" xfId="11" applyNumberFormat="1" applyFont="1" applyFill="1" applyBorder="1" applyAlignment="1" applyProtection="1">
      <alignment horizontal="center" vertical="center" wrapText="1"/>
      <protection locked="0"/>
    </xf>
    <xf numFmtId="0" fontId="0" fillId="8" borderId="73" xfId="0" applyNumberFormat="1" applyFill="1" applyBorder="1" applyProtection="1">
      <protection locked="0"/>
    </xf>
    <xf numFmtId="3" fontId="94" fillId="0" borderId="151" xfId="11" applyNumberFormat="1" applyFont="1" applyBorder="1" applyAlignment="1" applyProtection="1">
      <alignment horizontal="left" vertical="center" wrapText="1"/>
      <protection locked="0"/>
    </xf>
    <xf numFmtId="1" fontId="6" fillId="8" borderId="151" xfId="11" applyNumberFormat="1" applyFont="1" applyFill="1" applyBorder="1" applyAlignment="1" applyProtection="1">
      <alignment horizontal="center"/>
      <protection locked="0"/>
    </xf>
    <xf numFmtId="167" fontId="92" fillId="8" borderId="151" xfId="18" applyNumberFormat="1" applyFont="1" applyFill="1" applyBorder="1" applyAlignment="1" applyProtection="1">
      <alignment horizontal="center" vertical="center" wrapText="1"/>
      <protection locked="0"/>
    </xf>
    <xf numFmtId="164" fontId="92" fillId="0" borderId="245" xfId="11" applyFont="1" applyBorder="1" applyAlignment="1" applyProtection="1">
      <alignment vertical="center" wrapText="1"/>
      <protection locked="0"/>
    </xf>
    <xf numFmtId="0" fontId="0" fillId="0" borderId="245" xfId="0" applyNumberFormat="1" applyBorder="1" applyProtection="1">
      <protection locked="0"/>
    </xf>
    <xf numFmtId="164" fontId="92" fillId="0" borderId="151" xfId="11" applyFont="1" applyBorder="1" applyAlignment="1" applyProtection="1">
      <alignment horizontal="right" vertical="center" wrapText="1"/>
      <protection locked="0"/>
    </xf>
    <xf numFmtId="164" fontId="92" fillId="0" borderId="75" xfId="11" applyFont="1" applyBorder="1" applyAlignment="1" applyProtection="1">
      <alignment horizontal="center" vertical="center" wrapText="1"/>
      <protection locked="0"/>
    </xf>
    <xf numFmtId="164" fontId="195" fillId="0" borderId="73" xfId="11" applyFont="1" applyBorder="1" applyAlignment="1" applyProtection="1">
      <alignment horizontal="left" vertical="top" wrapText="1"/>
      <protection locked="0"/>
    </xf>
    <xf numFmtId="1" fontId="124" fillId="0" borderId="221" xfId="0" applyNumberFormat="1" applyFont="1" applyBorder="1" applyAlignment="1" applyProtection="1">
      <alignment horizontal="center" vertical="center" wrapText="1"/>
      <protection locked="0"/>
    </xf>
    <xf numFmtId="3" fontId="99" fillId="8" borderId="151" xfId="11" applyNumberFormat="1" applyFont="1" applyFill="1" applyBorder="1" applyAlignment="1" applyProtection="1">
      <alignment horizontal="left" vertical="center" wrapText="1"/>
      <protection locked="0"/>
    </xf>
    <xf numFmtId="1" fontId="206" fillId="0" borderId="225" xfId="11" applyNumberFormat="1" applyFont="1" applyBorder="1" applyAlignment="1" applyProtection="1">
      <alignment horizontal="center" vertical="center" wrapText="1"/>
      <protection locked="0"/>
    </xf>
    <xf numFmtId="1" fontId="99" fillId="8" borderId="151" xfId="11" applyNumberFormat="1" applyFont="1" applyFill="1" applyBorder="1" applyAlignment="1" applyProtection="1">
      <alignment horizontal="center" vertical="center" wrapText="1"/>
      <protection locked="0"/>
    </xf>
    <xf numFmtId="1" fontId="207" fillId="0" borderId="72" xfId="11" applyNumberFormat="1" applyFont="1" applyBorder="1" applyAlignment="1" applyProtection="1">
      <alignment horizontal="center" vertical="center" wrapText="1"/>
      <protection locked="0"/>
    </xf>
    <xf numFmtId="1" fontId="94" fillId="0" borderId="75" xfId="11" applyNumberFormat="1" applyFont="1" applyBorder="1" applyAlignment="1" applyProtection="1">
      <alignment horizontal="center" vertical="center" wrapText="1"/>
      <protection locked="0"/>
    </xf>
    <xf numFmtId="1" fontId="94" fillId="0" borderId="121" xfId="11" applyNumberFormat="1" applyFont="1" applyBorder="1" applyAlignment="1" applyProtection="1">
      <alignment horizontal="center" vertical="center" wrapText="1"/>
      <protection locked="0"/>
    </xf>
    <xf numFmtId="164" fontId="94" fillId="0" borderId="75" xfId="11" applyFont="1" applyBorder="1" applyAlignment="1" applyProtection="1">
      <alignment horizontal="right" vertical="center" wrapText="1"/>
      <protection locked="0"/>
    </xf>
    <xf numFmtId="1" fontId="208" fillId="0" borderId="221" xfId="11" applyNumberFormat="1" applyFont="1" applyBorder="1" applyAlignment="1" applyProtection="1">
      <alignment horizontal="center" vertical="center" textRotation="90" wrapText="1"/>
      <protection locked="0"/>
    </xf>
    <xf numFmtId="0" fontId="6" fillId="0" borderId="151" xfId="4" applyNumberFormat="1" applyFont="1" applyBorder="1" applyAlignment="1" applyProtection="1">
      <alignment horizontal="center" vertical="center" wrapText="1"/>
      <protection locked="0"/>
    </xf>
    <xf numFmtId="0" fontId="214" fillId="0" borderId="247" xfId="4" applyNumberFormat="1" applyFont="1" applyBorder="1" applyAlignment="1" applyProtection="1">
      <alignment horizontal="left" vertical="top" wrapText="1"/>
      <protection locked="0"/>
    </xf>
    <xf numFmtId="0" fontId="0" fillId="0" borderId="248" xfId="0" applyNumberFormat="1" applyBorder="1" applyProtection="1">
      <protection locked="0"/>
    </xf>
    <xf numFmtId="0" fontId="0" fillId="0" borderId="54" xfId="0" applyNumberFormat="1" applyBorder="1" applyProtection="1">
      <protection locked="0"/>
    </xf>
    <xf numFmtId="0" fontId="0" fillId="0" borderId="55" xfId="0" applyNumberFormat="1" applyBorder="1" applyProtection="1">
      <protection locked="0"/>
    </xf>
    <xf numFmtId="0" fontId="6" fillId="7" borderId="151" xfId="4" applyNumberFormat="1" applyFont="1" applyFill="1" applyBorder="1" applyAlignment="1" applyProtection="1">
      <alignment horizontal="left" vertical="center" wrapText="1"/>
      <protection locked="0"/>
    </xf>
    <xf numFmtId="3" fontId="13" fillId="8" borderId="151" xfId="4" applyNumberFormat="1" applyFont="1" applyFill="1" applyBorder="1" applyAlignment="1" applyProtection="1">
      <alignment horizontal="center" vertical="center" wrapText="1"/>
      <protection locked="0"/>
    </xf>
    <xf numFmtId="167" fontId="6" fillId="8" borderId="151" xfId="17" applyNumberFormat="1" applyFont="1" applyFill="1" applyBorder="1" applyAlignment="1" applyProtection="1">
      <alignment horizontal="center"/>
      <protection locked="0"/>
    </xf>
    <xf numFmtId="0" fontId="10" fillId="0" borderId="10" xfId="4" applyNumberFormat="1" applyFont="1" applyBorder="1" applyAlignment="1" applyProtection="1">
      <alignment horizontal="center" vertical="top"/>
      <protection locked="0"/>
    </xf>
    <xf numFmtId="164" fontId="92" fillId="0" borderId="157" xfId="0" applyFont="1" applyBorder="1" applyAlignment="1" applyProtection="1">
      <alignment horizontal="center" vertical="center" textRotation="90" wrapText="1"/>
      <protection locked="0"/>
    </xf>
    <xf numFmtId="0" fontId="0" fillId="0" borderId="68" xfId="0" applyNumberFormat="1" applyBorder="1" applyProtection="1">
      <protection locked="0"/>
    </xf>
    <xf numFmtId="3" fontId="160" fillId="0" borderId="126" xfId="0" applyNumberFormat="1" applyFont="1" applyBorder="1" applyAlignment="1" applyProtection="1">
      <alignment horizontal="left" vertical="center" wrapText="1"/>
      <protection locked="0"/>
    </xf>
    <xf numFmtId="0" fontId="10" fillId="0" borderId="151" xfId="4" applyNumberFormat="1" applyFont="1" applyBorder="1" applyAlignment="1" applyProtection="1">
      <alignment horizontal="left" vertical="center" wrapText="1"/>
      <protection locked="0"/>
    </xf>
    <xf numFmtId="0" fontId="14" fillId="0" borderId="151" xfId="4" applyNumberFormat="1" applyFont="1" applyBorder="1" applyAlignment="1" applyProtection="1">
      <alignment vertical="center" wrapText="1"/>
      <protection locked="0"/>
    </xf>
    <xf numFmtId="9" fontId="6" fillId="8" borderId="151" xfId="16" applyFont="1" applyFill="1" applyBorder="1" applyAlignment="1" applyProtection="1">
      <alignment horizontal="center"/>
      <protection locked="0"/>
    </xf>
    <xf numFmtId="0" fontId="31" fillId="0" borderId="68" xfId="4" applyNumberFormat="1" applyFont="1" applyBorder="1" applyAlignment="1" applyProtection="1">
      <alignment horizontal="center" vertical="center" wrapText="1"/>
      <protection locked="0"/>
    </xf>
    <xf numFmtId="0" fontId="0" fillId="0" borderId="250" xfId="0" applyNumberFormat="1" applyBorder="1" applyProtection="1">
      <protection locked="0"/>
    </xf>
    <xf numFmtId="0" fontId="0" fillId="0" borderId="251" xfId="0" applyNumberFormat="1" applyBorder="1" applyProtection="1">
      <protection locked="0"/>
    </xf>
    <xf numFmtId="0" fontId="0" fillId="0" borderId="252" xfId="0" applyNumberFormat="1" applyBorder="1" applyProtection="1">
      <protection locked="0"/>
    </xf>
    <xf numFmtId="0" fontId="6" fillId="0" borderId="151" xfId="4" applyNumberFormat="1" applyFont="1" applyBorder="1" applyAlignment="1" applyProtection="1">
      <alignment horizontal="left" vertical="center" wrapText="1"/>
      <protection locked="0"/>
    </xf>
    <xf numFmtId="0" fontId="6" fillId="8" borderId="151" xfId="4" applyNumberFormat="1" applyFont="1" applyFill="1" applyBorder="1" applyAlignment="1" applyProtection="1">
      <alignment horizontal="left" vertical="center" wrapText="1"/>
      <protection locked="0"/>
    </xf>
    <xf numFmtId="0" fontId="6" fillId="0" borderId="0" xfId="4" applyNumberFormat="1" applyFont="1" applyAlignment="1" applyProtection="1">
      <alignment horizontal="left" vertical="center" wrapText="1"/>
      <protection locked="0"/>
    </xf>
    <xf numFmtId="0" fontId="44" fillId="0" borderId="0" xfId="4" applyNumberFormat="1" applyFont="1" applyAlignment="1" applyProtection="1">
      <alignment horizontal="right" vertical="center" wrapText="1"/>
      <protection locked="0"/>
    </xf>
    <xf numFmtId="164" fontId="99" fillId="0" borderId="151" xfId="0" applyFont="1" applyBorder="1" applyAlignment="1" applyProtection="1">
      <alignment vertical="center" wrapText="1"/>
      <protection locked="0"/>
    </xf>
    <xf numFmtId="0" fontId="87" fillId="0" borderId="0" xfId="0" applyNumberFormat="1" applyFont="1" applyAlignment="1" applyProtection="1">
      <alignment horizontal="left" vertical="center" wrapText="1"/>
      <protection locked="0"/>
    </xf>
    <xf numFmtId="0" fontId="13" fillId="0" borderId="66" xfId="4" applyNumberFormat="1" applyFont="1" applyBorder="1" applyAlignment="1" applyProtection="1">
      <alignment horizontal="center" vertical="center" wrapText="1"/>
      <protection locked="0"/>
    </xf>
    <xf numFmtId="164" fontId="135" fillId="0" borderId="253" xfId="0" applyFont="1" applyBorder="1" applyAlignment="1" applyProtection="1">
      <alignment horizontal="center" vertical="center" wrapText="1"/>
      <protection locked="0"/>
    </xf>
    <xf numFmtId="0" fontId="0" fillId="0" borderId="69" xfId="0" applyNumberFormat="1" applyBorder="1" applyProtection="1">
      <protection locked="0"/>
    </xf>
    <xf numFmtId="0" fontId="0" fillId="0" borderId="70" xfId="0" applyNumberFormat="1" applyBorder="1" applyProtection="1">
      <protection locked="0"/>
    </xf>
    <xf numFmtId="0" fontId="29" fillId="0" borderId="29" xfId="4" applyNumberFormat="1" applyFont="1" applyBorder="1" applyAlignment="1" applyProtection="1">
      <alignment vertical="center" wrapText="1"/>
      <protection locked="0"/>
    </xf>
    <xf numFmtId="0" fontId="31" fillId="0" borderId="151" xfId="4" applyNumberFormat="1" applyFont="1" applyBorder="1" applyAlignment="1" applyProtection="1">
      <alignment horizontal="center" vertical="center" wrapText="1"/>
      <protection locked="0"/>
    </xf>
    <xf numFmtId="3" fontId="218" fillId="0" borderId="0" xfId="0" applyNumberFormat="1" applyFont="1" applyAlignment="1" applyProtection="1">
      <alignment horizontal="center" vertical="center" wrapText="1"/>
      <protection locked="0"/>
    </xf>
    <xf numFmtId="0" fontId="13" fillId="0" borderId="151" xfId="4" applyNumberFormat="1" applyFont="1" applyBorder="1" applyAlignment="1" applyProtection="1">
      <alignment vertical="center" wrapText="1"/>
      <protection locked="0"/>
    </xf>
    <xf numFmtId="164" fontId="6" fillId="0" borderId="0" xfId="4" applyFont="1" applyAlignment="1" applyProtection="1">
      <alignment horizontal="left" vertical="center" wrapText="1"/>
      <protection locked="0"/>
    </xf>
    <xf numFmtId="0" fontId="10" fillId="0" borderId="157" xfId="4" applyNumberFormat="1" applyFont="1" applyBorder="1" applyAlignment="1" applyProtection="1">
      <alignment horizontal="center" vertical="center" wrapText="1"/>
      <protection locked="0"/>
    </xf>
    <xf numFmtId="0" fontId="0" fillId="0" borderId="249" xfId="0" applyNumberFormat="1" applyBorder="1" applyProtection="1">
      <protection locked="0"/>
    </xf>
    <xf numFmtId="0" fontId="0" fillId="0" borderId="156" xfId="0" applyNumberFormat="1" applyBorder="1" applyProtection="1">
      <protection locked="0"/>
    </xf>
    <xf numFmtId="0" fontId="17" fillId="0" borderId="14" xfId="4" applyNumberFormat="1" applyFont="1" applyBorder="1" applyAlignment="1" applyProtection="1">
      <alignment horizontal="left" vertical="center" wrapText="1"/>
      <protection locked="0"/>
    </xf>
    <xf numFmtId="0" fontId="8" fillId="0" borderId="151" xfId="4" applyNumberFormat="1" applyFont="1" applyBorder="1" applyAlignment="1" applyProtection="1">
      <alignment horizontal="center" vertical="center" wrapText="1"/>
      <protection locked="0"/>
    </xf>
    <xf numFmtId="164" fontId="92" fillId="0" borderId="10" xfId="0" applyFont="1" applyBorder="1" applyAlignment="1" applyProtection="1">
      <alignment horizontal="right" vertical="center"/>
      <protection locked="0"/>
    </xf>
    <xf numFmtId="0" fontId="220" fillId="0" borderId="0" xfId="4" applyNumberFormat="1" applyFont="1" applyAlignment="1" applyProtection="1">
      <alignment vertical="top" wrapText="1"/>
      <protection locked="0"/>
    </xf>
    <xf numFmtId="0" fontId="13" fillId="8" borderId="151" xfId="8" applyNumberFormat="1" applyFont="1" applyFill="1" applyBorder="1" applyAlignment="1" applyProtection="1">
      <alignment horizontal="center" vertical="center" wrapText="1"/>
      <protection locked="0"/>
    </xf>
    <xf numFmtId="164" fontId="217" fillId="0" borderId="0" xfId="0" applyFont="1" applyAlignment="1" applyProtection="1">
      <alignment horizontal="center" vertical="center" wrapText="1"/>
      <protection locked="0"/>
    </xf>
    <xf numFmtId="0" fontId="6" fillId="0" borderId="121" xfId="4" applyNumberFormat="1" applyFont="1" applyBorder="1" applyAlignment="1" applyProtection="1">
      <alignment vertical="center" wrapText="1"/>
      <protection locked="0"/>
    </xf>
    <xf numFmtId="0" fontId="29" fillId="8" borderId="151" xfId="4" applyNumberFormat="1" applyFont="1" applyFill="1" applyBorder="1" applyAlignment="1" applyProtection="1">
      <alignment horizontal="center" vertical="center" wrapText="1"/>
      <protection locked="0"/>
    </xf>
    <xf numFmtId="164" fontId="29" fillId="0" borderId="151" xfId="4" applyFont="1" applyBorder="1" applyAlignment="1" applyProtection="1">
      <alignment vertical="center" wrapText="1"/>
      <protection locked="0"/>
    </xf>
    <xf numFmtId="0" fontId="219" fillId="0" borderId="151" xfId="4" applyNumberFormat="1" applyFont="1" applyBorder="1" applyAlignment="1" applyProtection="1">
      <alignment horizontal="center" vertical="center" wrapText="1"/>
      <protection locked="0"/>
    </xf>
    <xf numFmtId="0" fontId="29" fillId="0" borderId="121" xfId="4" applyNumberFormat="1" applyFont="1" applyBorder="1" applyAlignment="1" applyProtection="1">
      <alignment vertical="center" wrapText="1"/>
      <protection locked="0"/>
    </xf>
    <xf numFmtId="0" fontId="8" fillId="0" borderId="157" xfId="4" applyNumberFormat="1" applyFont="1" applyBorder="1" applyAlignment="1" applyProtection="1">
      <alignment horizontal="center" vertical="center" wrapText="1"/>
      <protection locked="0"/>
    </xf>
    <xf numFmtId="0" fontId="13" fillId="0" borderId="225" xfId="4" applyNumberFormat="1" applyFont="1" applyBorder="1" applyAlignment="1" applyProtection="1">
      <alignment horizontal="center" vertical="center" wrapText="1"/>
      <protection locked="0"/>
    </xf>
    <xf numFmtId="0" fontId="31" fillId="0" borderId="121" xfId="4" applyNumberFormat="1" applyFont="1" applyBorder="1" applyAlignment="1" applyProtection="1">
      <alignment horizontal="center" vertical="center" textRotation="90" wrapText="1"/>
      <protection locked="0"/>
    </xf>
    <xf numFmtId="0" fontId="73" fillId="0" borderId="151" xfId="34" applyFont="1" applyBorder="1" applyAlignment="1" applyProtection="1">
      <alignment horizontal="right" wrapText="1"/>
      <protection locked="0"/>
    </xf>
    <xf numFmtId="0" fontId="10" fillId="0" borderId="151" xfId="34" applyFont="1" applyBorder="1" applyAlignment="1" applyProtection="1">
      <alignment vertical="center" wrapText="1"/>
      <protection locked="0"/>
    </xf>
    <xf numFmtId="0" fontId="6" fillId="0" borderId="151" xfId="34" applyFont="1" applyBorder="1" applyAlignment="1" applyProtection="1">
      <alignment wrapText="1"/>
      <protection locked="0"/>
    </xf>
    <xf numFmtId="0" fontId="10" fillId="0" borderId="151" xfId="34" applyFont="1" applyBorder="1" applyAlignment="1" applyProtection="1">
      <alignment wrapText="1"/>
      <protection locked="0"/>
    </xf>
    <xf numFmtId="0" fontId="29" fillId="0" borderId="151" xfId="34" applyFont="1" applyBorder="1" applyAlignment="1" applyProtection="1">
      <alignment vertical="top" wrapText="1"/>
      <protection locked="0"/>
    </xf>
    <xf numFmtId="0" fontId="6" fillId="0" borderId="2" xfId="34" applyFont="1" applyBorder="1" applyAlignment="1" applyProtection="1">
      <alignment horizontal="right" vertical="center" wrapText="1"/>
      <protection locked="0"/>
    </xf>
    <xf numFmtId="3" fontId="13" fillId="8" borderId="151" xfId="34" applyNumberFormat="1" applyFont="1" applyFill="1" applyBorder="1" applyAlignment="1" applyProtection="1">
      <alignment horizontal="left" vertical="center" wrapText="1"/>
      <protection locked="0"/>
    </xf>
    <xf numFmtId="164" fontId="146" fillId="0" borderId="159" xfId="0" applyFont="1" applyBorder="1" applyAlignment="1" applyProtection="1">
      <alignment vertical="center" wrapText="1"/>
      <protection locked="0"/>
    </xf>
    <xf numFmtId="0" fontId="0" fillId="0" borderId="160" xfId="0" applyNumberFormat="1" applyBorder="1" applyProtection="1">
      <protection locked="0"/>
    </xf>
    <xf numFmtId="0" fontId="0" fillId="0" borderId="161" xfId="0" applyNumberFormat="1" applyBorder="1" applyProtection="1">
      <protection locked="0"/>
    </xf>
    <xf numFmtId="0" fontId="0" fillId="0" borderId="162" xfId="0" applyNumberFormat="1" applyBorder="1" applyProtection="1">
      <protection locked="0"/>
    </xf>
    <xf numFmtId="0" fontId="0" fillId="0" borderId="163" xfId="0" applyNumberFormat="1" applyBorder="1" applyProtection="1">
      <protection locked="0"/>
    </xf>
    <xf numFmtId="0" fontId="0" fillId="0" borderId="164" xfId="0" applyNumberFormat="1" applyBorder="1" applyProtection="1">
      <protection locked="0"/>
    </xf>
    <xf numFmtId="0" fontId="10" fillId="8" borderId="151" xfId="34" applyFont="1" applyFill="1" applyBorder="1" applyAlignment="1" applyProtection="1">
      <alignment horizontal="left" vertical="center" wrapText="1"/>
      <protection locked="0"/>
    </xf>
    <xf numFmtId="0" fontId="29" fillId="0" borderId="151" xfId="34" applyFont="1" applyBorder="1" applyAlignment="1" applyProtection="1">
      <alignment wrapText="1"/>
      <protection locked="0"/>
    </xf>
    <xf numFmtId="0" fontId="14" fillId="0" borderId="151" xfId="34" applyFont="1" applyBorder="1" applyAlignment="1" applyProtection="1">
      <alignment vertical="center" wrapText="1"/>
      <protection locked="0"/>
    </xf>
    <xf numFmtId="0" fontId="9" fillId="0" borderId="151" xfId="34" applyFont="1" applyBorder="1" applyAlignment="1" applyProtection="1">
      <alignment wrapText="1"/>
      <protection locked="0"/>
    </xf>
    <xf numFmtId="0" fontId="41" fillId="0" borderId="151" xfId="25" applyFont="1" applyBorder="1" applyAlignment="1" applyProtection="1">
      <alignment vertical="center" wrapText="1"/>
      <protection locked="0"/>
    </xf>
    <xf numFmtId="0" fontId="10" fillId="0" borderId="121" xfId="34" applyFont="1" applyBorder="1" applyAlignment="1" applyProtection="1">
      <alignment horizontal="left" vertical="top" wrapText="1"/>
      <protection locked="0"/>
    </xf>
    <xf numFmtId="0" fontId="30" fillId="0" borderId="151" xfId="34" applyFont="1" applyBorder="1" applyAlignment="1" applyProtection="1">
      <alignment vertical="top" wrapText="1"/>
      <protection locked="0"/>
    </xf>
    <xf numFmtId="164" fontId="313" fillId="0" borderId="159" xfId="0" applyFont="1" applyBorder="1" applyAlignment="1" applyProtection="1">
      <alignment vertical="top"/>
      <protection locked="0"/>
    </xf>
    <xf numFmtId="0" fontId="0" fillId="0" borderId="166" xfId="0" applyNumberFormat="1" applyBorder="1" applyProtection="1">
      <protection locked="0"/>
    </xf>
    <xf numFmtId="0" fontId="0" fillId="0" borderId="167" xfId="0" applyNumberFormat="1" applyBorder="1" applyProtection="1">
      <protection locked="0"/>
    </xf>
    <xf numFmtId="0" fontId="29" fillId="8" borderId="151" xfId="32" applyFont="1" applyFill="1" applyBorder="1" applyAlignment="1" applyProtection="1">
      <alignment horizontal="center" vertical="center" wrapText="1"/>
      <protection locked="0"/>
    </xf>
    <xf numFmtId="0" fontId="13" fillId="0" borderId="151" xfId="33" applyFont="1" applyBorder="1" applyAlignment="1" applyProtection="1">
      <alignment horizontal="center" vertical="center" wrapText="1"/>
      <protection locked="0"/>
    </xf>
    <xf numFmtId="3" fontId="233" fillId="0" borderId="151" xfId="33" applyNumberFormat="1" applyFont="1" applyBorder="1" applyAlignment="1" applyProtection="1">
      <alignment horizontal="center" vertical="center"/>
      <protection locked="0"/>
    </xf>
    <xf numFmtId="0" fontId="72" fillId="0" borderId="151" xfId="33" applyFont="1" applyBorder="1" applyAlignment="1" applyProtection="1">
      <alignment horizontal="center" vertical="center" wrapText="1"/>
      <protection locked="0"/>
    </xf>
    <xf numFmtId="2" fontId="72" fillId="8" borderId="151" xfId="33" applyNumberFormat="1" applyFont="1" applyFill="1" applyBorder="1" applyAlignment="1" applyProtection="1">
      <alignment horizontal="center" vertical="center" wrapText="1"/>
      <protection locked="0"/>
    </xf>
    <xf numFmtId="0" fontId="0" fillId="8" borderId="66" xfId="0" applyNumberFormat="1" applyFill="1" applyBorder="1" applyProtection="1">
      <protection locked="0"/>
    </xf>
    <xf numFmtId="0" fontId="0" fillId="8" borderId="75" xfId="0" applyNumberFormat="1" applyFill="1" applyBorder="1" applyProtection="1">
      <protection locked="0"/>
    </xf>
    <xf numFmtId="0" fontId="72" fillId="0" borderId="151" xfId="33" applyFont="1" applyBorder="1" applyAlignment="1" applyProtection="1">
      <alignment vertical="top" wrapText="1"/>
      <protection locked="0"/>
    </xf>
    <xf numFmtId="0" fontId="219" fillId="0" borderId="151" xfId="33" applyFont="1" applyBorder="1" applyAlignment="1" applyProtection="1">
      <alignment horizontal="left" vertical="center" wrapText="1" indent="1"/>
      <protection locked="0"/>
    </xf>
    <xf numFmtId="0" fontId="219" fillId="0" borderId="221" xfId="33" applyFont="1" applyBorder="1" applyAlignment="1" applyProtection="1">
      <alignment horizontal="left" vertical="center" wrapText="1" indent="1"/>
      <protection locked="0"/>
    </xf>
    <xf numFmtId="0" fontId="234" fillId="0" borderId="151" xfId="33" applyFont="1" applyBorder="1" applyAlignment="1" applyProtection="1">
      <alignment horizontal="center" vertical="center" wrapText="1"/>
      <protection locked="0"/>
    </xf>
    <xf numFmtId="0" fontId="233" fillId="0" borderId="221" xfId="33" applyFont="1" applyBorder="1" applyAlignment="1" applyProtection="1">
      <alignment horizontal="center" vertical="center" textRotation="90" wrapText="1"/>
      <protection locked="0"/>
    </xf>
    <xf numFmtId="0" fontId="236" fillId="0" borderId="151" xfId="33" applyFont="1" applyBorder="1" applyAlignment="1" applyProtection="1">
      <alignment horizontal="left" vertical="center" wrapText="1" indent="1"/>
      <protection locked="0"/>
    </xf>
    <xf numFmtId="0" fontId="72" fillId="6" borderId="151" xfId="33" applyFont="1" applyFill="1" applyBorder="1" applyAlignment="1" applyProtection="1">
      <alignment horizontal="center" vertical="center" wrapText="1"/>
      <protection locked="0"/>
    </xf>
    <xf numFmtId="0" fontId="0" fillId="6" borderId="66" xfId="0" applyNumberFormat="1" applyFill="1" applyBorder="1" applyProtection="1">
      <protection locked="0"/>
    </xf>
    <xf numFmtId="0" fontId="0" fillId="6" borderId="75" xfId="0" applyNumberFormat="1" applyFill="1" applyBorder="1" applyProtection="1">
      <protection locked="0"/>
    </xf>
    <xf numFmtId="0" fontId="219" fillId="0" borderId="23" xfId="33" applyFont="1" applyBorder="1" applyAlignment="1" applyProtection="1">
      <alignment horizontal="left" vertical="center" wrapText="1" indent="1"/>
      <protection locked="0"/>
    </xf>
    <xf numFmtId="0" fontId="233" fillId="0" borderId="151" xfId="33" applyFont="1" applyBorder="1" applyAlignment="1" applyProtection="1">
      <alignment horizontal="center" vertical="center" textRotation="90" wrapText="1"/>
      <protection locked="0"/>
    </xf>
    <xf numFmtId="0" fontId="235" fillId="0" borderId="151" xfId="33" applyFont="1" applyBorder="1" applyAlignment="1" applyProtection="1">
      <alignment horizontal="center" vertical="center" wrapText="1"/>
      <protection locked="0"/>
    </xf>
    <xf numFmtId="0" fontId="234" fillId="0" borderId="121" xfId="33" applyFont="1" applyBorder="1" applyAlignment="1" applyProtection="1">
      <alignment horizontal="center" vertical="center" wrapText="1"/>
      <protection locked="0"/>
    </xf>
    <xf numFmtId="3" fontId="72" fillId="8" borderId="151" xfId="33" applyNumberFormat="1" applyFont="1" applyFill="1" applyBorder="1" applyAlignment="1" applyProtection="1">
      <alignment vertical="center" wrapText="1"/>
      <protection locked="0"/>
    </xf>
    <xf numFmtId="3" fontId="233" fillId="8" borderId="151" xfId="33" applyNumberFormat="1" applyFont="1" applyFill="1" applyBorder="1" applyAlignment="1" applyProtection="1">
      <alignment vertical="center" wrapText="1"/>
      <protection locked="0"/>
    </xf>
    <xf numFmtId="0" fontId="244" fillId="0" borderId="3" xfId="33" applyFont="1" applyBorder="1" applyAlignment="1" applyProtection="1">
      <alignment horizontal="center" vertical="center" wrapText="1"/>
      <protection locked="0"/>
    </xf>
    <xf numFmtId="0" fontId="0" fillId="0" borderId="4" xfId="0" applyNumberFormat="1" applyBorder="1" applyProtection="1">
      <protection locked="0"/>
    </xf>
    <xf numFmtId="0" fontId="241" fillId="6" borderId="17" xfId="33" applyFont="1" applyFill="1" applyBorder="1" applyAlignment="1" applyProtection="1">
      <alignment horizontal="center" vertical="center" wrapText="1"/>
      <protection locked="0"/>
    </xf>
    <xf numFmtId="0" fontId="0" fillId="6" borderId="30" xfId="0" applyNumberFormat="1" applyFill="1" applyBorder="1" applyProtection="1">
      <protection locked="0"/>
    </xf>
    <xf numFmtId="0" fontId="243" fillId="0" borderId="3" xfId="33" applyFont="1" applyBorder="1" applyAlignment="1" applyProtection="1">
      <alignment horizontal="left" vertical="center" wrapText="1"/>
      <protection locked="0"/>
    </xf>
    <xf numFmtId="0" fontId="0" fillId="0" borderId="30" xfId="0" applyNumberFormat="1" applyBorder="1" applyProtection="1">
      <protection locked="0"/>
    </xf>
    <xf numFmtId="0" fontId="241" fillId="6" borderId="3" xfId="33" applyFont="1" applyFill="1" applyBorder="1" applyAlignment="1" applyProtection="1">
      <alignment horizontal="center" vertical="center" wrapText="1"/>
      <protection locked="0"/>
    </xf>
    <xf numFmtId="0" fontId="0" fillId="6" borderId="4" xfId="0" applyNumberFormat="1" applyFill="1" applyBorder="1" applyProtection="1">
      <protection locked="0"/>
    </xf>
    <xf numFmtId="0" fontId="242" fillId="0" borderId="3" xfId="33" applyFont="1" applyBorder="1" applyAlignment="1" applyProtection="1">
      <alignment horizontal="left" vertical="center" wrapText="1"/>
      <protection locked="0"/>
    </xf>
    <xf numFmtId="0" fontId="241" fillId="6" borderId="4" xfId="33" applyFont="1" applyFill="1" applyBorder="1" applyAlignment="1" applyProtection="1">
      <alignment horizontal="center" vertical="center" wrapText="1"/>
      <protection locked="0"/>
    </xf>
    <xf numFmtId="0" fontId="243" fillId="0" borderId="3" xfId="33" applyFont="1" applyBorder="1" applyAlignment="1" applyProtection="1">
      <alignment horizontal="center" vertical="center" wrapText="1"/>
      <protection locked="0"/>
    </xf>
    <xf numFmtId="0" fontId="240" fillId="0" borderId="3" xfId="33" applyFont="1" applyBorder="1" applyAlignment="1" applyProtection="1">
      <alignment horizontal="left" vertical="center" wrapText="1"/>
      <protection locked="0"/>
    </xf>
    <xf numFmtId="0" fontId="243" fillId="0" borderId="16" xfId="33" applyFont="1" applyBorder="1" applyAlignment="1" applyProtection="1">
      <alignment horizontal="left" vertical="center" wrapText="1"/>
      <protection locked="0"/>
    </xf>
    <xf numFmtId="0" fontId="242" fillId="0" borderId="28" xfId="33" applyFont="1" applyBorder="1" applyAlignment="1" applyProtection="1">
      <alignment horizontal="center" vertical="center" wrapText="1"/>
      <protection locked="0"/>
    </xf>
    <xf numFmtId="0" fontId="242" fillId="0" borderId="58" xfId="33" applyFont="1" applyBorder="1" applyAlignment="1" applyProtection="1">
      <alignment horizontal="center" vertical="center" wrapText="1"/>
      <protection locked="0"/>
    </xf>
    <xf numFmtId="0" fontId="0" fillId="0" borderId="59" xfId="0" applyNumberFormat="1" applyBorder="1" applyProtection="1">
      <protection locked="0"/>
    </xf>
    <xf numFmtId="0" fontId="241" fillId="0" borderId="0" xfId="33" applyFont="1" applyAlignment="1" applyProtection="1">
      <alignment horizontal="center" vertical="center" wrapText="1"/>
      <protection locked="0"/>
    </xf>
    <xf numFmtId="0" fontId="240" fillId="0" borderId="3" xfId="33" applyFont="1" applyBorder="1" applyAlignment="1" applyProtection="1">
      <alignment vertical="top" wrapText="1"/>
      <protection locked="0"/>
    </xf>
    <xf numFmtId="0" fontId="0" fillId="0" borderId="24" xfId="0" applyNumberFormat="1" applyBorder="1" applyProtection="1">
      <protection locked="0"/>
    </xf>
    <xf numFmtId="0" fontId="243" fillId="0" borderId="4" xfId="33" applyFont="1" applyBorder="1" applyAlignment="1" applyProtection="1">
      <alignment horizontal="left" vertical="center" wrapText="1"/>
      <protection locked="0"/>
    </xf>
    <xf numFmtId="0" fontId="242" fillId="0" borderId="4" xfId="33" applyFont="1" applyBorder="1" applyAlignment="1" applyProtection="1">
      <alignment horizontal="left" vertical="center" wrapText="1"/>
      <protection locked="0"/>
    </xf>
    <xf numFmtId="0" fontId="245" fillId="0" borderId="3" xfId="33" applyFont="1" applyBorder="1" applyAlignment="1" applyProtection="1">
      <alignment horizontal="center" vertical="center" wrapText="1"/>
      <protection locked="0"/>
    </xf>
    <xf numFmtId="0" fontId="243" fillId="0" borderId="17" xfId="33" applyFont="1" applyBorder="1" applyAlignment="1" applyProtection="1">
      <alignment horizontal="center" vertical="center" wrapText="1"/>
      <protection locked="0"/>
    </xf>
    <xf numFmtId="0" fontId="242" fillId="0" borderId="254" xfId="33" applyFont="1" applyBorder="1" applyAlignment="1" applyProtection="1">
      <alignment horizontal="center" vertical="center" wrapText="1"/>
      <protection locked="0"/>
    </xf>
    <xf numFmtId="0" fontId="0" fillId="0" borderId="60" xfId="0" applyNumberFormat="1" applyBorder="1" applyProtection="1">
      <protection locked="0"/>
    </xf>
    <xf numFmtId="0" fontId="100" fillId="0" borderId="151" xfId="10"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wrapText="1"/>
      <protection locked="0"/>
    </xf>
    <xf numFmtId="164" fontId="253" fillId="0" borderId="151" xfId="0" applyFont="1" applyBorder="1" applyAlignment="1" applyProtection="1">
      <alignment vertical="center" wrapText="1"/>
      <protection locked="0"/>
    </xf>
    <xf numFmtId="0" fontId="117" fillId="0" borderId="151" xfId="10" applyNumberFormat="1" applyFont="1" applyBorder="1" applyAlignment="1" applyProtection="1">
      <alignment horizontal="justify" vertical="center"/>
      <protection locked="0"/>
    </xf>
    <xf numFmtId="0" fontId="331" fillId="0" borderId="0" xfId="10" applyNumberFormat="1" applyFont="1" applyAlignment="1" applyProtection="1">
      <alignment horizontal="left" vertical="top" wrapText="1"/>
      <protection locked="0"/>
    </xf>
    <xf numFmtId="0" fontId="100" fillId="7" borderId="151" xfId="54" applyFont="1" applyFill="1" applyBorder="1" applyAlignment="1" applyProtection="1">
      <alignment vertical="center" wrapText="1"/>
      <protection locked="0"/>
    </xf>
    <xf numFmtId="0" fontId="100" fillId="0" borderId="151" xfId="0" applyNumberFormat="1" applyFont="1" applyBorder="1" applyAlignment="1" applyProtection="1">
      <alignment vertical="center" wrapText="1"/>
      <protection locked="0"/>
    </xf>
    <xf numFmtId="0" fontId="100" fillId="0" borderId="151" xfId="4" applyNumberFormat="1" applyFont="1" applyBorder="1" applyAlignment="1" applyProtection="1">
      <alignment horizontal="left" vertical="center" wrapText="1"/>
      <protection locked="0"/>
    </xf>
    <xf numFmtId="0" fontId="100" fillId="7" borderId="151" xfId="0" applyNumberFormat="1" applyFont="1" applyFill="1" applyBorder="1" applyAlignment="1" applyProtection="1">
      <alignment vertical="center" wrapText="1"/>
      <protection locked="0"/>
    </xf>
    <xf numFmtId="164" fontId="330" fillId="0" borderId="0" xfId="0" applyFont="1" applyAlignment="1" applyProtection="1">
      <alignment horizontal="left" vertical="center" wrapText="1"/>
      <protection locked="0"/>
    </xf>
    <xf numFmtId="0" fontId="169" fillId="0" borderId="255" xfId="10" applyNumberFormat="1" applyFont="1" applyBorder="1" applyAlignment="1" applyProtection="1">
      <alignment horizontal="justify" vertical="center"/>
      <protection locked="0"/>
    </xf>
    <xf numFmtId="0" fontId="163" fillId="0" borderId="75" xfId="10" applyNumberFormat="1" applyFont="1" applyBorder="1" applyAlignment="1" applyProtection="1">
      <alignment vertical="center" wrapText="1"/>
      <protection locked="0"/>
    </xf>
    <xf numFmtId="0" fontId="172" fillId="4" borderId="125" xfId="10" applyNumberFormat="1" applyFont="1" applyFill="1" applyBorder="1" applyAlignment="1" applyProtection="1">
      <alignment horizontal="center" vertical="center"/>
      <protection locked="0"/>
    </xf>
    <xf numFmtId="0" fontId="0" fillId="4" borderId="222" xfId="0" applyNumberFormat="1" applyFill="1" applyBorder="1" applyProtection="1">
      <protection locked="0"/>
    </xf>
    <xf numFmtId="0" fontId="169" fillId="0" borderId="256" xfId="15" applyNumberFormat="1" applyFont="1" applyBorder="1" applyAlignment="1" applyProtection="1">
      <alignment horizontal="left" vertical="center" wrapText="1"/>
      <protection locked="0"/>
    </xf>
    <xf numFmtId="0" fontId="0" fillId="0" borderId="39" xfId="0" applyNumberFormat="1" applyBorder="1" applyProtection="1">
      <protection locked="0"/>
    </xf>
    <xf numFmtId="3" fontId="94" fillId="8" borderId="127" xfId="10" applyNumberFormat="1" applyFont="1" applyFill="1" applyBorder="1" applyAlignment="1" applyProtection="1">
      <alignment horizontal="left" vertical="center" wrapText="1"/>
      <protection locked="0"/>
    </xf>
    <xf numFmtId="0" fontId="168" fillId="0" borderId="255" xfId="10" applyNumberFormat="1" applyFont="1" applyBorder="1" applyAlignment="1" applyProtection="1">
      <alignment horizontal="justify" vertical="center" wrapText="1"/>
      <protection locked="0"/>
    </xf>
    <xf numFmtId="0" fontId="163" fillId="0" borderId="151" xfId="10" applyNumberFormat="1" applyFont="1" applyBorder="1" applyAlignment="1" applyProtection="1">
      <alignment horizontal="left" vertical="center" wrapText="1" indent="1"/>
      <protection locked="0"/>
    </xf>
    <xf numFmtId="0" fontId="163" fillId="0" borderId="225" xfId="10" applyNumberFormat="1" applyFont="1" applyBorder="1" applyAlignment="1" applyProtection="1">
      <alignment horizontal="left" vertical="center" wrapText="1"/>
      <protection locked="0"/>
    </xf>
    <xf numFmtId="0" fontId="96" fillId="0" borderId="0" xfId="0" applyNumberFormat="1" applyFont="1" applyAlignment="1" applyProtection="1">
      <alignment vertical="center"/>
      <protection locked="0"/>
    </xf>
    <xf numFmtId="0" fontId="108" fillId="0" borderId="10" xfId="0" applyNumberFormat="1" applyFont="1" applyBorder="1" applyAlignment="1" applyProtection="1">
      <alignment vertical="center" wrapText="1"/>
      <protection locked="0"/>
    </xf>
    <xf numFmtId="0" fontId="87" fillId="0" borderId="3" xfId="0" applyNumberFormat="1" applyFont="1" applyBorder="1" applyAlignment="1" applyProtection="1">
      <alignment horizontal="justify" vertical="center"/>
      <protection locked="0"/>
    </xf>
    <xf numFmtId="14" fontId="164" fillId="7" borderId="0" xfId="10" applyNumberFormat="1" applyFont="1" applyFill="1" applyAlignment="1" applyProtection="1">
      <alignment horizontal="center" vertical="center"/>
      <protection locked="0"/>
    </xf>
    <xf numFmtId="0" fontId="163" fillId="0" borderId="151" xfId="10" applyNumberFormat="1" applyFont="1" applyBorder="1" applyAlignment="1" applyProtection="1">
      <alignment vertical="center" wrapText="1"/>
      <protection locked="0"/>
    </xf>
    <xf numFmtId="0" fontId="163" fillId="0" borderId="66" xfId="10" applyNumberFormat="1" applyFont="1" applyBorder="1" applyAlignment="1" applyProtection="1">
      <alignment horizontal="left" vertical="center" wrapText="1"/>
      <protection locked="0"/>
    </xf>
    <xf numFmtId="0" fontId="172" fillId="0" borderId="225" xfId="10" applyNumberFormat="1" applyFont="1" applyBorder="1" applyAlignment="1" applyProtection="1">
      <alignment horizontal="center" vertical="center"/>
      <protection locked="0"/>
    </xf>
    <xf numFmtId="0" fontId="165" fillId="0" borderId="0" xfId="10" applyNumberFormat="1" applyFont="1" applyAlignment="1" applyProtection="1">
      <alignment horizontal="left" vertical="center" wrapText="1"/>
      <protection locked="0"/>
    </xf>
    <xf numFmtId="0" fontId="92" fillId="8" borderId="127" xfId="10" applyNumberFormat="1" applyFont="1" applyFill="1" applyBorder="1" applyAlignment="1" applyProtection="1">
      <alignment horizontal="left" vertical="center" wrapText="1"/>
      <protection locked="0"/>
    </xf>
    <xf numFmtId="0" fontId="100" fillId="0" borderId="75" xfId="10" applyNumberFormat="1" applyFont="1" applyBorder="1" applyAlignment="1" applyProtection="1">
      <alignment horizontal="left" vertical="center" wrapText="1"/>
      <protection locked="0"/>
    </xf>
    <xf numFmtId="0" fontId="169" fillId="0" borderId="71" xfId="10" applyNumberFormat="1" applyFont="1" applyBorder="1" applyAlignment="1" applyProtection="1">
      <alignment vertical="center" wrapText="1"/>
      <protection locked="0"/>
    </xf>
    <xf numFmtId="0" fontId="169" fillId="0" borderId="151" xfId="10" applyNumberFormat="1" applyFont="1" applyBorder="1" applyAlignment="1" applyProtection="1">
      <alignment horizontal="justify" vertical="center"/>
      <protection locked="0"/>
    </xf>
    <xf numFmtId="0" fontId="163" fillId="0" borderId="225" xfId="10" applyNumberFormat="1" applyFont="1" applyBorder="1" applyAlignment="1" applyProtection="1">
      <alignment vertical="center" wrapText="1"/>
      <protection locked="0"/>
    </xf>
    <xf numFmtId="0" fontId="100" fillId="7" borderId="151" xfId="10" applyNumberFormat="1" applyFont="1" applyFill="1" applyBorder="1" applyAlignment="1" applyProtection="1">
      <alignment horizontal="center" vertical="center" wrapText="1"/>
      <protection locked="0"/>
    </xf>
    <xf numFmtId="0" fontId="107" fillId="0" borderId="3" xfId="0" applyNumberFormat="1" applyFont="1" applyBorder="1" applyAlignment="1" applyProtection="1">
      <alignment horizontal="justify" vertical="center" wrapText="1"/>
      <protection locked="0"/>
    </xf>
    <xf numFmtId="0" fontId="163" fillId="0" borderId="75" xfId="10" applyNumberFormat="1" applyFont="1" applyBorder="1" applyAlignment="1" applyProtection="1">
      <alignment horizontal="left" vertical="center" wrapText="1"/>
      <protection locked="0"/>
    </xf>
    <xf numFmtId="0" fontId="165" fillId="0" borderId="22" xfId="10" applyNumberFormat="1" applyFont="1" applyBorder="1" applyAlignment="1" applyProtection="1">
      <alignment horizontal="right" vertical="center" wrapText="1"/>
      <protection locked="0"/>
    </xf>
    <xf numFmtId="0" fontId="87" fillId="0" borderId="151" xfId="4" applyNumberFormat="1" applyFont="1" applyBorder="1" applyAlignment="1" applyProtection="1">
      <alignment horizontal="left" vertical="center" wrapText="1"/>
      <protection locked="0"/>
    </xf>
    <xf numFmtId="0" fontId="168" fillId="0" borderId="75" xfId="10" applyNumberFormat="1" applyFont="1" applyBorder="1" applyAlignment="1" applyProtection="1">
      <alignment horizontal="justify" vertical="center"/>
      <protection locked="0"/>
    </xf>
    <xf numFmtId="0" fontId="163" fillId="0" borderId="151" xfId="10" applyNumberFormat="1" applyFont="1" applyBorder="1" applyAlignment="1" applyProtection="1">
      <alignment horizontal="justify" vertical="center"/>
      <protection locked="0"/>
    </xf>
    <xf numFmtId="0" fontId="163" fillId="0" borderId="75" xfId="10" applyNumberFormat="1" applyFont="1" applyBorder="1" applyAlignment="1" applyProtection="1">
      <alignment horizontal="justify" vertical="center" wrapText="1"/>
      <protection locked="0"/>
    </xf>
    <xf numFmtId="0" fontId="117" fillId="0" borderId="127" xfId="10" applyNumberFormat="1" applyFont="1" applyBorder="1" applyAlignment="1" applyProtection="1">
      <alignment horizontal="justify" vertical="center"/>
      <protection locked="0"/>
    </xf>
    <xf numFmtId="0" fontId="92" fillId="0" borderId="17" xfId="10" applyNumberFormat="1" applyFont="1" applyBorder="1" applyAlignment="1" applyProtection="1">
      <alignment horizontal="center" vertical="center" wrapText="1"/>
      <protection locked="0"/>
    </xf>
    <xf numFmtId="0" fontId="100" fillId="0" borderId="72" xfId="0" applyNumberFormat="1" applyFont="1" applyBorder="1" applyAlignment="1" applyProtection="1">
      <alignment horizontal="left" vertical="center" wrapText="1"/>
      <protection locked="0"/>
    </xf>
    <xf numFmtId="0" fontId="134" fillId="0" borderId="75" xfId="32" applyFont="1" applyBorder="1" applyAlignment="1" applyProtection="1">
      <alignment horizontal="justify" vertical="center" wrapText="1"/>
      <protection locked="0"/>
    </xf>
    <xf numFmtId="0" fontId="100" fillId="0" borderId="66" xfId="0" applyNumberFormat="1" applyFont="1" applyBorder="1" applyAlignment="1" applyProtection="1">
      <alignment vertical="center" wrapText="1"/>
      <protection locked="0"/>
    </xf>
    <xf numFmtId="166" fontId="107" fillId="9" borderId="151" xfId="4" applyNumberFormat="1" applyFont="1" applyFill="1" applyBorder="1" applyAlignment="1" applyProtection="1">
      <alignment horizontal="center" vertical="center"/>
      <protection locked="0"/>
    </xf>
    <xf numFmtId="0" fontId="49" fillId="0" borderId="211" xfId="0" applyNumberFormat="1" applyFont="1" applyBorder="1" applyAlignment="1" applyProtection="1">
      <alignment horizontal="left" wrapText="1"/>
      <protection locked="0"/>
    </xf>
    <xf numFmtId="0" fontId="49" fillId="0" borderId="129" xfId="0" applyNumberFormat="1" applyFont="1" applyBorder="1" applyAlignment="1" applyProtection="1">
      <alignment horizontal="left"/>
      <protection locked="0"/>
    </xf>
    <xf numFmtId="14" fontId="10" fillId="0" borderId="0" xfId="37" applyNumberFormat="1" applyFont="1" applyAlignment="1" applyProtection="1">
      <alignment horizontal="center"/>
      <protection locked="0"/>
    </xf>
    <xf numFmtId="164" fontId="16" fillId="0" borderId="151" xfId="0" applyFont="1" applyBorder="1" applyAlignment="1" applyProtection="1">
      <alignment vertical="center" wrapText="1"/>
      <protection locked="0"/>
    </xf>
    <xf numFmtId="0" fontId="78" fillId="0" borderId="151" xfId="0" applyNumberFormat="1" applyFont="1" applyBorder="1" applyAlignment="1" applyProtection="1">
      <alignment horizontal="right" vertical="center" wrapText="1"/>
      <protection locked="0"/>
    </xf>
    <xf numFmtId="164" fontId="79" fillId="0" borderId="123" xfId="37" applyNumberFormat="1" applyFont="1" applyBorder="1" applyAlignment="1" applyProtection="1">
      <alignment horizontal="center" vertical="center" wrapText="1"/>
      <protection locked="0"/>
    </xf>
    <xf numFmtId="164" fontId="16" fillId="0" borderId="71" xfId="0" applyFont="1" applyBorder="1" applyAlignment="1" applyProtection="1">
      <alignment vertical="center" wrapText="1"/>
      <protection locked="0"/>
    </xf>
    <xf numFmtId="164" fontId="79" fillId="0" borderId="151" xfId="37" applyNumberFormat="1" applyFont="1" applyBorder="1" applyAlignment="1" applyProtection="1">
      <alignment horizontal="right" vertical="center" wrapText="1"/>
      <protection locked="0"/>
    </xf>
    <xf numFmtId="0" fontId="77" fillId="0" borderId="151" xfId="0" applyNumberFormat="1" applyFont="1" applyBorder="1" applyAlignment="1" applyProtection="1">
      <alignment vertical="center" wrapText="1"/>
      <protection locked="0"/>
    </xf>
    <xf numFmtId="1" fontId="29" fillId="8" borderId="151" xfId="37" applyNumberFormat="1" applyFont="1" applyFill="1" applyBorder="1" applyAlignment="1" applyProtection="1">
      <alignment horizontal="center" vertical="center" wrapText="1"/>
      <protection locked="0"/>
    </xf>
    <xf numFmtId="0" fontId="18" fillId="0" borderId="210" xfId="0" applyNumberFormat="1" applyFont="1" applyBorder="1" applyAlignment="1" applyProtection="1">
      <alignment horizontal="left" wrapText="1"/>
      <protection locked="0"/>
    </xf>
    <xf numFmtId="1" fontId="13" fillId="8" borderId="221" xfId="0" applyNumberFormat="1" applyFont="1" applyFill="1" applyBorder="1" applyAlignment="1" applyProtection="1">
      <alignment horizontal="center" vertical="center" wrapText="1"/>
      <protection locked="0"/>
    </xf>
    <xf numFmtId="0" fontId="0" fillId="8" borderId="223" xfId="0" applyNumberFormat="1" applyFill="1" applyBorder="1" applyProtection="1">
      <protection locked="0"/>
    </xf>
    <xf numFmtId="0" fontId="47" fillId="0" borderId="0" xfId="0" applyNumberFormat="1" applyFont="1" applyAlignment="1" applyProtection="1">
      <alignment horizontal="right" wrapText="1"/>
      <protection locked="0"/>
    </xf>
    <xf numFmtId="164" fontId="16" fillId="0" borderId="75" xfId="0" applyFont="1" applyBorder="1" applyAlignment="1" applyProtection="1">
      <alignment vertical="center" wrapText="1"/>
      <protection locked="0"/>
    </xf>
    <xf numFmtId="164" fontId="9" fillId="0" borderId="74" xfId="37" applyNumberFormat="1" applyFont="1" applyBorder="1" applyAlignment="1" applyProtection="1">
      <alignment horizontal="center"/>
      <protection locked="0"/>
    </xf>
    <xf numFmtId="0" fontId="79" fillId="0" borderId="130" xfId="37" applyFont="1" applyBorder="1" applyAlignment="1" applyProtection="1">
      <alignment horizontal="right" vertical="center" wrapText="1"/>
      <protection locked="0"/>
    </xf>
    <xf numFmtId="0" fontId="29" fillId="0" borderId="268" xfId="37" applyFont="1" applyBorder="1" applyAlignment="1" applyProtection="1">
      <alignment horizontal="center" vertical="center" wrapText="1"/>
      <protection locked="0"/>
    </xf>
    <xf numFmtId="0" fontId="0" fillId="0" borderId="269" xfId="0" applyNumberFormat="1" applyBorder="1" applyProtection="1">
      <protection locked="0"/>
    </xf>
    <xf numFmtId="0" fontId="0" fillId="0" borderId="38" xfId="0" applyNumberFormat="1" applyBorder="1" applyProtection="1">
      <protection locked="0"/>
    </xf>
    <xf numFmtId="3" fontId="6" fillId="8" borderId="151" xfId="37" applyNumberFormat="1" applyFont="1" applyFill="1" applyBorder="1" applyAlignment="1" applyProtection="1">
      <alignment horizontal="left" vertical="center" wrapText="1"/>
      <protection locked="0"/>
    </xf>
    <xf numFmtId="0" fontId="12" fillId="8" borderId="129" xfId="0" applyNumberFormat="1" applyFont="1" applyFill="1" applyBorder="1" applyAlignment="1" applyProtection="1">
      <alignment horizontal="left" vertical="top" wrapText="1"/>
      <protection locked="0"/>
    </xf>
    <xf numFmtId="0" fontId="29" fillId="0" borderId="226" xfId="37" applyFont="1" applyBorder="1" applyAlignment="1" applyProtection="1">
      <alignment vertical="top" wrapText="1"/>
      <protection locked="0"/>
    </xf>
    <xf numFmtId="0" fontId="10" fillId="0" borderId="129" xfId="37" applyFont="1" applyBorder="1" applyAlignment="1" applyProtection="1">
      <alignment horizontal="center" vertical="center" wrapText="1"/>
      <protection locked="0"/>
    </xf>
    <xf numFmtId="164" fontId="10" fillId="0" borderId="129" xfId="37" applyNumberFormat="1" applyFont="1" applyBorder="1" applyAlignment="1" applyProtection="1">
      <alignment horizontal="right" vertical="center" wrapText="1"/>
      <protection locked="0"/>
    </xf>
    <xf numFmtId="0" fontId="44" fillId="0" borderId="0" xfId="37" applyFont="1" applyAlignment="1" applyProtection="1">
      <alignment horizontal="right" vertical="center" wrapText="1"/>
      <protection locked="0"/>
    </xf>
    <xf numFmtId="0" fontId="77" fillId="0" borderId="151" xfId="0" applyNumberFormat="1" applyFont="1" applyBorder="1" applyAlignment="1" applyProtection="1">
      <alignment horizontal="right" vertical="center" wrapText="1"/>
      <protection locked="0"/>
    </xf>
    <xf numFmtId="0" fontId="8" fillId="0" borderId="259" xfId="37" applyFont="1" applyBorder="1" applyAlignment="1" applyProtection="1">
      <alignment horizontal="center"/>
      <protection locked="0"/>
    </xf>
    <xf numFmtId="0" fontId="0" fillId="0" borderId="35" xfId="0" applyNumberFormat="1" applyBorder="1" applyProtection="1">
      <protection locked="0"/>
    </xf>
    <xf numFmtId="0" fontId="0" fillId="0" borderId="260" xfId="0" applyNumberFormat="1" applyBorder="1" applyProtection="1">
      <protection locked="0"/>
    </xf>
    <xf numFmtId="0" fontId="6" fillId="0" borderId="151" xfId="37" applyFont="1" applyBorder="1" applyAlignment="1" applyProtection="1">
      <alignment horizontal="center" textRotation="90" wrapText="1"/>
      <protection locked="0"/>
    </xf>
    <xf numFmtId="0" fontId="29" fillId="8" borderId="151" xfId="0" applyNumberFormat="1" applyFont="1" applyFill="1" applyBorder="1" applyAlignment="1" applyProtection="1">
      <alignment horizontal="center" vertical="center" wrapText="1"/>
      <protection locked="0"/>
    </xf>
    <xf numFmtId="0" fontId="49" fillId="0" borderId="151" xfId="0" applyNumberFormat="1" applyFont="1" applyBorder="1" applyAlignment="1" applyProtection="1">
      <alignment horizontal="left"/>
      <protection locked="0"/>
    </xf>
    <xf numFmtId="2" fontId="13" fillId="8" borderId="151" xfId="0" applyNumberFormat="1" applyFont="1" applyFill="1" applyBorder="1" applyAlignment="1" applyProtection="1">
      <alignment horizontal="center" vertical="center" wrapText="1"/>
      <protection locked="0"/>
    </xf>
    <xf numFmtId="164" fontId="13" fillId="0" borderId="225" xfId="0" applyFont="1" applyBorder="1" applyAlignment="1" applyProtection="1">
      <alignment vertical="center" wrapText="1"/>
      <protection locked="0"/>
    </xf>
    <xf numFmtId="3" fontId="6" fillId="0" borderId="151" xfId="0" applyNumberFormat="1" applyFont="1" applyBorder="1" applyAlignment="1" applyProtection="1">
      <alignment horizontal="right" vertical="center" wrapText="1"/>
      <protection locked="0"/>
    </xf>
    <xf numFmtId="0" fontId="62" fillId="0" borderId="264" xfId="37" applyFont="1" applyBorder="1" applyAlignment="1" applyProtection="1">
      <alignment horizontal="center"/>
      <protection locked="0"/>
    </xf>
    <xf numFmtId="0" fontId="0" fillId="0" borderId="20" xfId="0" applyNumberFormat="1" applyBorder="1" applyProtection="1">
      <protection locked="0"/>
    </xf>
    <xf numFmtId="0" fontId="0" fillId="0" borderId="133" xfId="0" applyNumberFormat="1" applyBorder="1" applyProtection="1">
      <protection locked="0"/>
    </xf>
    <xf numFmtId="0" fontId="9" fillId="0" borderId="129" xfId="37" applyFont="1" applyBorder="1" applyProtection="1">
      <protection locked="0"/>
    </xf>
    <xf numFmtId="164" fontId="29" fillId="0" borderId="151" xfId="0" applyFont="1" applyBorder="1" applyAlignment="1" applyProtection="1">
      <alignment vertical="center" wrapText="1"/>
      <protection locked="0"/>
    </xf>
    <xf numFmtId="164" fontId="13" fillId="0" borderId="151" xfId="0" applyFont="1" applyBorder="1" applyAlignment="1" applyProtection="1">
      <alignment vertical="center" wrapText="1"/>
      <protection locked="0"/>
    </xf>
    <xf numFmtId="0" fontId="16" fillId="0" borderId="221" xfId="0" applyNumberFormat="1" applyFont="1" applyBorder="1" applyAlignment="1" applyProtection="1">
      <alignment vertical="center" wrapText="1"/>
      <protection locked="0"/>
    </xf>
    <xf numFmtId="0" fontId="6" fillId="0" borderId="151" xfId="37" applyFont="1" applyBorder="1" applyAlignment="1" applyProtection="1">
      <alignment horizontal="right" vertical="center" wrapText="1"/>
      <protection locked="0"/>
    </xf>
    <xf numFmtId="0" fontId="12" fillId="8" borderId="241" xfId="0" applyNumberFormat="1" applyFont="1" applyFill="1" applyBorder="1" applyAlignment="1" applyProtection="1">
      <alignment horizontal="left" vertical="top" wrapText="1"/>
      <protection locked="0"/>
    </xf>
    <xf numFmtId="0" fontId="0" fillId="8" borderId="131" xfId="0" applyNumberFormat="1" applyFill="1" applyBorder="1" applyProtection="1">
      <protection locked="0"/>
    </xf>
    <xf numFmtId="0" fontId="6" fillId="0" borderId="129" xfId="37" applyFont="1" applyBorder="1" applyAlignment="1" applyProtection="1">
      <alignment horizontal="right" vertical="center" wrapText="1"/>
      <protection locked="0"/>
    </xf>
    <xf numFmtId="0" fontId="6" fillId="0" borderId="129" xfId="0" applyNumberFormat="1" applyFont="1" applyBorder="1" applyAlignment="1" applyProtection="1">
      <alignment vertical="center" wrapText="1"/>
      <protection locked="0"/>
    </xf>
    <xf numFmtId="0" fontId="16" fillId="0" borderId="2" xfId="37" applyFont="1" applyBorder="1" applyAlignment="1" applyProtection="1">
      <alignment horizontal="right" vertical="center" wrapText="1"/>
      <protection locked="0"/>
    </xf>
    <xf numFmtId="0" fontId="18" fillId="0" borderId="241" xfId="0" applyNumberFormat="1" applyFont="1" applyBorder="1" applyAlignment="1" applyProtection="1">
      <alignment horizontal="left" vertical="center" wrapText="1"/>
      <protection locked="0"/>
    </xf>
    <xf numFmtId="0" fontId="13" fillId="8" borderId="151" xfId="0" applyNumberFormat="1" applyFont="1" applyFill="1" applyBorder="1" applyAlignment="1" applyProtection="1">
      <alignment horizontal="left" vertical="center" wrapText="1"/>
      <protection locked="0"/>
    </xf>
    <xf numFmtId="0" fontId="17" fillId="0" borderId="2" xfId="0" applyNumberFormat="1" applyFont="1" applyBorder="1" applyAlignment="1" applyProtection="1">
      <alignment vertical="center" wrapText="1"/>
      <protection locked="0"/>
    </xf>
    <xf numFmtId="0" fontId="14" fillId="0" borderId="79" xfId="4" applyNumberFormat="1" applyFont="1" applyBorder="1" applyAlignment="1" applyProtection="1">
      <alignment horizontal="center" vertical="center" wrapText="1"/>
      <protection locked="0"/>
    </xf>
    <xf numFmtId="0" fontId="0" fillId="0" borderId="261" xfId="0" applyNumberFormat="1" applyBorder="1" applyProtection="1">
      <protection locked="0"/>
    </xf>
    <xf numFmtId="0" fontId="0" fillId="0" borderId="262" xfId="0" applyNumberFormat="1" applyBorder="1" applyProtection="1">
      <protection locked="0"/>
    </xf>
    <xf numFmtId="171" fontId="10" fillId="8" borderId="208" xfId="0" applyNumberFormat="1" applyFont="1" applyFill="1" applyBorder="1" applyAlignment="1" applyProtection="1">
      <alignment horizontal="center" vertical="center" wrapText="1"/>
      <protection locked="0"/>
    </xf>
    <xf numFmtId="0" fontId="31" fillId="0" borderId="265" xfId="37" applyFont="1" applyBorder="1" applyAlignment="1" applyProtection="1">
      <alignment horizontal="left"/>
      <protection locked="0"/>
    </xf>
    <xf numFmtId="0" fontId="0" fillId="0" borderId="46" xfId="0" applyNumberFormat="1" applyBorder="1" applyProtection="1">
      <protection locked="0"/>
    </xf>
    <xf numFmtId="0" fontId="0" fillId="0" borderId="45" xfId="0" applyNumberFormat="1" applyBorder="1" applyProtection="1">
      <protection locked="0"/>
    </xf>
    <xf numFmtId="164" fontId="16" fillId="0" borderId="12" xfId="0" applyFont="1" applyBorder="1" applyAlignment="1" applyProtection="1">
      <alignment horizontal="right" vertical="center" wrapText="1"/>
      <protection locked="0"/>
    </xf>
    <xf numFmtId="164" fontId="31" fillId="0" borderId="128" xfId="37" applyNumberFormat="1" applyFont="1" applyBorder="1" applyAlignment="1" applyProtection="1">
      <alignment horizontal="right" vertical="center" wrapText="1"/>
      <protection locked="0"/>
    </xf>
    <xf numFmtId="0" fontId="0" fillId="0" borderId="266" xfId="0" applyNumberFormat="1" applyBorder="1" applyProtection="1">
      <protection locked="0"/>
    </xf>
    <xf numFmtId="0" fontId="0" fillId="0" borderId="267" xfId="0" applyNumberFormat="1" applyBorder="1" applyProtection="1">
      <protection locked="0"/>
    </xf>
    <xf numFmtId="0" fontId="8" fillId="0" borderId="132" xfId="37" applyFont="1" applyBorder="1" applyAlignment="1" applyProtection="1">
      <alignment horizontal="center"/>
      <protection locked="0"/>
    </xf>
    <xf numFmtId="0" fontId="0" fillId="0" borderId="227" xfId="0" applyNumberFormat="1" applyBorder="1" applyProtection="1">
      <protection locked="0"/>
    </xf>
    <xf numFmtId="0" fontId="6" fillId="8" borderId="151" xfId="37" applyFont="1" applyFill="1" applyBorder="1" applyAlignment="1" applyProtection="1">
      <alignment horizontal="left" vertical="center" wrapText="1"/>
      <protection locked="0"/>
    </xf>
    <xf numFmtId="0" fontId="6" fillId="0" borderId="151" xfId="0" applyNumberFormat="1" applyFont="1" applyBorder="1" applyAlignment="1" applyProtection="1">
      <alignment horizontal="left"/>
      <protection locked="0"/>
    </xf>
    <xf numFmtId="164" fontId="79" fillId="0" borderId="123" xfId="37" applyNumberFormat="1" applyFont="1" applyBorder="1" applyAlignment="1" applyProtection="1">
      <alignment horizontal="right" vertical="center" wrapText="1"/>
      <protection locked="0"/>
    </xf>
    <xf numFmtId="164" fontId="6" fillId="0" borderId="151" xfId="0" applyFont="1" applyBorder="1" applyAlignment="1" applyProtection="1">
      <alignment horizontal="center" vertical="center" textRotation="90" wrapText="1"/>
      <protection locked="0"/>
    </xf>
    <xf numFmtId="0" fontId="190" fillId="0" borderId="11" xfId="0" applyNumberFormat="1" applyFont="1" applyBorder="1" applyAlignment="1" applyProtection="1">
      <alignment horizontal="center" vertical="top" wrapText="1"/>
      <protection locked="0"/>
    </xf>
    <xf numFmtId="164" fontId="79" fillId="0" borderId="122" xfId="37" applyNumberFormat="1" applyFont="1" applyBorder="1" applyAlignment="1" applyProtection="1">
      <alignment horizontal="right" vertical="center" wrapText="1"/>
      <protection locked="0"/>
    </xf>
    <xf numFmtId="164" fontId="79" fillId="0" borderId="123" xfId="0" applyFont="1" applyBorder="1" applyAlignment="1" applyProtection="1">
      <alignment horizontal="center" vertical="center" textRotation="90" wrapText="1"/>
      <protection locked="0"/>
    </xf>
    <xf numFmtId="164" fontId="29" fillId="0" borderId="129" xfId="37" applyNumberFormat="1" applyFont="1" applyBorder="1" applyAlignment="1" applyProtection="1">
      <alignment horizontal="right" vertical="center" wrapText="1"/>
      <protection locked="0"/>
    </xf>
    <xf numFmtId="164" fontId="134" fillId="0" borderId="119" xfId="0" applyFont="1" applyBorder="1" applyAlignment="1" applyProtection="1">
      <alignment horizontal="right" vertical="center" wrapText="1"/>
      <protection locked="0"/>
    </xf>
    <xf numFmtId="0" fontId="191" fillId="0" borderId="0" xfId="0" applyNumberFormat="1" applyFont="1" applyAlignment="1" applyProtection="1">
      <alignment horizontal="left" vertical="center" wrapText="1"/>
      <protection locked="0"/>
    </xf>
    <xf numFmtId="0" fontId="31" fillId="0" borderId="43" xfId="37" applyFont="1" applyBorder="1" applyAlignment="1" applyProtection="1">
      <alignment horizontal="center" vertical="center"/>
      <protection locked="0"/>
    </xf>
    <xf numFmtId="0" fontId="14" fillId="0" borderId="129" xfId="37" applyFont="1" applyBorder="1" applyAlignment="1" applyProtection="1">
      <alignment horizontal="center" vertical="top" wrapText="1"/>
      <protection locked="0"/>
    </xf>
    <xf numFmtId="0" fontId="187" fillId="0" borderId="8" xfId="24" applyFont="1" applyBorder="1" applyAlignment="1" applyProtection="1">
      <alignment horizontal="left"/>
      <protection locked="0"/>
    </xf>
    <xf numFmtId="0" fontId="9" fillId="0" borderId="123" xfId="0" applyNumberFormat="1" applyFont="1" applyBorder="1" applyAlignment="1" applyProtection="1">
      <alignment vertical="center" wrapText="1"/>
      <protection locked="0"/>
    </xf>
    <xf numFmtId="164" fontId="248" fillId="0" borderId="0" xfId="0" applyFont="1" applyAlignment="1" applyProtection="1">
      <alignment horizontal="left" wrapText="1"/>
      <protection locked="0"/>
    </xf>
    <xf numFmtId="164" fontId="251" fillId="0" borderId="151" xfId="0" applyFont="1" applyBorder="1" applyAlignment="1" applyProtection="1">
      <alignment horizontal="left" vertical="center"/>
      <protection locked="0"/>
    </xf>
    <xf numFmtId="0" fontId="6" fillId="0" borderId="129" xfId="0" applyNumberFormat="1" applyFont="1" applyBorder="1" applyAlignment="1" applyProtection="1">
      <alignment horizontal="left"/>
      <protection locked="0"/>
    </xf>
    <xf numFmtId="0" fontId="63" fillId="0" borderId="129" xfId="37" applyFont="1" applyBorder="1" applyAlignment="1" applyProtection="1">
      <alignment vertical="center" wrapText="1"/>
      <protection locked="0"/>
    </xf>
    <xf numFmtId="0" fontId="188" fillId="0" borderId="0" xfId="24" applyFont="1" applyAlignment="1" applyProtection="1">
      <alignment horizontal="left" vertical="center" wrapText="1"/>
      <protection locked="0"/>
    </xf>
    <xf numFmtId="0" fontId="187" fillId="0" borderId="8" xfId="24" applyFont="1" applyBorder="1" applyAlignment="1" applyProtection="1">
      <alignment horizontal="left" wrapText="1"/>
      <protection locked="0"/>
    </xf>
    <xf numFmtId="164" fontId="79" fillId="0" borderId="126" xfId="37" applyNumberFormat="1" applyFont="1" applyBorder="1" applyAlignment="1" applyProtection="1">
      <alignment horizontal="right" vertical="center" wrapText="1"/>
      <protection locked="0"/>
    </xf>
    <xf numFmtId="1" fontId="13" fillId="8" borderId="151" xfId="0" applyNumberFormat="1" applyFont="1" applyFill="1" applyBorder="1" applyAlignment="1" applyProtection="1">
      <alignment horizontal="center" vertical="center" wrapText="1"/>
      <protection locked="0"/>
    </xf>
    <xf numFmtId="164" fontId="6" fillId="0" borderId="221" xfId="0" applyFont="1" applyBorder="1" applyAlignment="1" applyProtection="1">
      <alignment horizontal="center" vertical="center" textRotation="90" wrapText="1"/>
      <protection locked="0"/>
    </xf>
    <xf numFmtId="0" fontId="79" fillId="0" borderId="134" xfId="37" applyFont="1" applyBorder="1" applyAlignment="1" applyProtection="1">
      <alignment horizontal="right" vertical="center" wrapText="1"/>
      <protection locked="0"/>
    </xf>
    <xf numFmtId="0" fontId="6" fillId="0" borderId="151" xfId="0" applyNumberFormat="1" applyFont="1" applyBorder="1" applyAlignment="1" applyProtection="1">
      <alignment horizontal="center" vertical="center" wrapText="1"/>
      <protection locked="0"/>
    </xf>
    <xf numFmtId="164" fontId="13" fillId="0" borderId="119" xfId="0" applyFont="1" applyBorder="1" applyAlignment="1" applyProtection="1">
      <alignment vertical="center" wrapText="1"/>
      <protection locked="0"/>
    </xf>
    <xf numFmtId="164" fontId="13" fillId="0" borderId="129" xfId="37" applyNumberFormat="1" applyFont="1" applyBorder="1" applyAlignment="1" applyProtection="1">
      <alignment horizontal="right" vertical="center" wrapText="1"/>
      <protection locked="0"/>
    </xf>
    <xf numFmtId="0" fontId="225" fillId="0" borderId="65" xfId="0" applyNumberFormat="1" applyFont="1" applyBorder="1" applyAlignment="1" applyProtection="1">
      <alignment horizontal="center" wrapText="1"/>
      <protection locked="0"/>
    </xf>
    <xf numFmtId="0" fontId="0" fillId="0" borderId="65" xfId="0" applyNumberFormat="1" applyBorder="1" applyProtection="1">
      <protection locked="0"/>
    </xf>
    <xf numFmtId="0" fontId="29" fillId="0" borderId="226" xfId="37" applyFont="1" applyBorder="1" applyAlignment="1" applyProtection="1">
      <alignment horizontal="right" vertical="center" wrapText="1"/>
      <protection locked="0"/>
    </xf>
    <xf numFmtId="164" fontId="16" fillId="0" borderId="9" xfId="0" applyFont="1" applyBorder="1" applyAlignment="1" applyProtection="1">
      <alignment horizontal="right" vertical="center" wrapText="1"/>
      <protection locked="0"/>
    </xf>
    <xf numFmtId="0" fontId="77" fillId="0" borderId="129" xfId="0" applyNumberFormat="1" applyFont="1" applyBorder="1" applyAlignment="1" applyProtection="1">
      <alignment horizontal="right" vertical="center" wrapText="1"/>
      <protection locked="0"/>
    </xf>
    <xf numFmtId="0" fontId="0" fillId="0" borderId="226" xfId="0" applyNumberFormat="1" applyBorder="1" applyProtection="1">
      <protection locked="0"/>
    </xf>
    <xf numFmtId="0" fontId="12" fillId="0" borderId="129" xfId="0" applyNumberFormat="1" applyFont="1" applyBorder="1" applyAlignment="1" applyProtection="1">
      <alignment horizontal="left" vertical="top" wrapText="1"/>
      <protection locked="0"/>
    </xf>
    <xf numFmtId="164" fontId="9" fillId="0" borderId="123" xfId="37" applyNumberFormat="1" applyFont="1" applyBorder="1" applyAlignment="1" applyProtection="1">
      <alignment horizontal="center"/>
      <protection locked="0"/>
    </xf>
    <xf numFmtId="0" fontId="31" fillId="0" borderId="263" xfId="37" applyFont="1" applyBorder="1" applyAlignment="1" applyProtection="1">
      <alignment horizontal="left"/>
      <protection locked="0"/>
    </xf>
    <xf numFmtId="0" fontId="0" fillId="0" borderId="48" xfId="0" applyNumberFormat="1" applyBorder="1" applyProtection="1">
      <protection locked="0"/>
    </xf>
    <xf numFmtId="0" fontId="12" fillId="8" borderId="151" xfId="0" applyNumberFormat="1" applyFont="1" applyFill="1" applyBorder="1" applyAlignment="1" applyProtection="1">
      <alignment horizontal="left" vertical="top" wrapText="1"/>
      <protection locked="0"/>
    </xf>
    <xf numFmtId="0" fontId="16" fillId="0" borderId="2" xfId="0" applyNumberFormat="1" applyFont="1" applyBorder="1" applyAlignment="1" applyProtection="1">
      <alignment horizontal="right" vertical="center" wrapText="1"/>
      <protection locked="0"/>
    </xf>
    <xf numFmtId="0" fontId="12" fillId="0" borderId="151" xfId="0" applyNumberFormat="1" applyFont="1" applyBorder="1" applyAlignment="1" applyProtection="1">
      <alignment horizontal="left" vertical="top" wrapText="1"/>
      <protection locked="0"/>
    </xf>
    <xf numFmtId="0" fontId="12" fillId="0" borderId="219" xfId="0" applyNumberFormat="1" applyFont="1" applyBorder="1" applyAlignment="1" applyProtection="1">
      <alignment vertical="center" wrapText="1"/>
      <protection locked="0"/>
    </xf>
    <xf numFmtId="0" fontId="17" fillId="0" borderId="11" xfId="0" applyNumberFormat="1" applyFont="1" applyBorder="1" applyAlignment="1" applyProtection="1">
      <alignment vertical="center" wrapText="1"/>
      <protection locked="0"/>
    </xf>
    <xf numFmtId="0" fontId="17" fillId="0" borderId="0" xfId="0" applyNumberFormat="1" applyFont="1" applyAlignment="1" applyProtection="1">
      <alignment horizontal="left" vertical="center" wrapText="1" indent="1"/>
      <protection locked="0"/>
    </xf>
    <xf numFmtId="0" fontId="16" fillId="0" borderId="151" xfId="0" applyNumberFormat="1" applyFont="1" applyBorder="1" applyAlignment="1" applyProtection="1">
      <alignment horizontal="center" vertical="center" wrapText="1"/>
      <protection locked="0"/>
    </xf>
    <xf numFmtId="164" fontId="10" fillId="0" borderId="151" xfId="0" applyFont="1" applyBorder="1" applyAlignment="1" applyProtection="1">
      <alignment horizontal="center" vertical="center" wrapText="1"/>
      <protection locked="0"/>
    </xf>
    <xf numFmtId="4" fontId="6" fillId="8" borderId="151" xfId="0" applyNumberFormat="1" applyFont="1" applyFill="1" applyBorder="1" applyAlignment="1" applyProtection="1">
      <alignment horizontal="center" vertical="center" wrapText="1"/>
      <protection locked="0"/>
    </xf>
    <xf numFmtId="164" fontId="92" fillId="0" borderId="151" xfId="0" applyFont="1" applyBorder="1" applyAlignment="1" applyProtection="1">
      <alignment horizontal="center" vertical="center" wrapText="1"/>
      <protection locked="0"/>
    </xf>
    <xf numFmtId="0" fontId="92" fillId="0" borderId="151" xfId="0" applyNumberFormat="1" applyFont="1" applyBorder="1" applyAlignment="1" applyProtection="1">
      <alignment horizontal="center" vertical="center" textRotation="90" wrapText="1"/>
      <protection locked="0"/>
    </xf>
    <xf numFmtId="164" fontId="10" fillId="0" borderId="0" xfId="0" applyFont="1" applyAlignment="1" applyProtection="1">
      <alignment horizontal="center" vertical="center" wrapText="1"/>
      <protection locked="0"/>
    </xf>
    <xf numFmtId="164" fontId="92" fillId="0" borderId="151" xfId="0" applyFont="1" applyBorder="1" applyAlignment="1" applyProtection="1">
      <alignment horizontal="center" vertical="center" textRotation="90" wrapText="1"/>
      <protection locked="0"/>
    </xf>
    <xf numFmtId="164" fontId="91" fillId="0" borderId="151" xfId="0" applyFont="1" applyBorder="1" applyAlignment="1" applyProtection="1">
      <alignment horizontal="center" vertical="center" textRotation="90" wrapText="1"/>
      <protection locked="0"/>
    </xf>
    <xf numFmtId="164" fontId="135" fillId="0" borderId="151" xfId="0" applyFont="1" applyBorder="1" applyAlignment="1" applyProtection="1">
      <alignment horizontal="center" vertical="center"/>
      <protection locked="0"/>
    </xf>
    <xf numFmtId="164" fontId="117" fillId="0" borderId="151" xfId="4" applyFont="1" applyBorder="1" applyAlignment="1" applyProtection="1">
      <alignment horizontal="left" vertical="center" wrapText="1"/>
      <protection locked="0"/>
    </xf>
    <xf numFmtId="164" fontId="92" fillId="0" borderId="151" xfId="0" applyFont="1" applyBorder="1" applyAlignment="1" applyProtection="1">
      <alignment horizontal="center" textRotation="90" wrapText="1"/>
      <protection locked="0"/>
    </xf>
    <xf numFmtId="164" fontId="106" fillId="0" borderId="75" xfId="0" applyFont="1" applyBorder="1" applyAlignment="1" applyProtection="1">
      <alignment horizontal="center" vertical="center" wrapText="1"/>
      <protection locked="0"/>
    </xf>
    <xf numFmtId="164" fontId="91" fillId="0" borderId="151" xfId="0" applyFont="1" applyBorder="1" applyAlignment="1" applyProtection="1">
      <alignment horizontal="center" vertical="center" wrapText="1"/>
      <protection locked="0"/>
    </xf>
    <xf numFmtId="0" fontId="9" fillId="0" borderId="270" xfId="8" applyNumberFormat="1" applyFont="1" applyBorder="1" applyAlignment="1">
      <alignment horizontal="center" vertical="center" wrapText="1"/>
    </xf>
    <xf numFmtId="164" fontId="28" fillId="0" borderId="0" xfId="4" applyFont="1" applyProtection="1">
      <protection locked="0"/>
    </xf>
    <xf numFmtId="0" fontId="0" fillId="0" borderId="204" xfId="0" applyNumberFormat="1" applyBorder="1"/>
    <xf numFmtId="164" fontId="90" fillId="0" borderId="151" xfId="4" applyFont="1" applyBorder="1" applyAlignment="1" applyProtection="1">
      <alignment horizontal="center" vertical="center"/>
      <protection locked="0"/>
    </xf>
    <xf numFmtId="164" fontId="0" fillId="0" borderId="3" xfId="0" applyBorder="1" applyAlignment="1" applyProtection="1">
      <alignment horizontal="center" vertical="center"/>
      <protection locked="0"/>
    </xf>
    <xf numFmtId="164" fontId="99" fillId="0" borderId="151" xfId="4" applyFont="1" applyBorder="1" applyAlignment="1" applyProtection="1">
      <alignment horizontal="center" vertical="center" wrapText="1"/>
      <protection locked="0"/>
    </xf>
    <xf numFmtId="164" fontId="96" fillId="0" borderId="151" xfId="4" applyFont="1" applyBorder="1" applyAlignment="1" applyProtection="1">
      <alignment horizontal="center" vertical="center"/>
      <protection locked="0"/>
    </xf>
    <xf numFmtId="164" fontId="92" fillId="0" borderId="151" xfId="4" applyFont="1" applyBorder="1" applyAlignment="1" applyProtection="1">
      <alignment horizontal="center" vertical="center" wrapText="1"/>
      <protection locked="0"/>
    </xf>
    <xf numFmtId="164" fontId="134" fillId="0" borderId="151" xfId="0" applyFont="1" applyBorder="1" applyAlignment="1" applyProtection="1">
      <alignment horizontal="center" vertical="center"/>
      <protection locked="0"/>
    </xf>
    <xf numFmtId="164" fontId="131" fillId="0" borderId="151" xfId="0" applyFont="1" applyBorder="1" applyAlignment="1" applyProtection="1">
      <alignment horizontal="center" vertical="center" wrapText="1"/>
      <protection locked="0"/>
    </xf>
    <xf numFmtId="164" fontId="304" fillId="0" borderId="151" xfId="4" applyFont="1" applyBorder="1" applyAlignment="1" applyProtection="1">
      <alignment horizontal="center" vertical="center" wrapText="1"/>
      <protection locked="0"/>
    </xf>
    <xf numFmtId="0" fontId="92" fillId="0" borderId="75" xfId="0" applyNumberFormat="1" applyFont="1" applyBorder="1" applyAlignment="1" applyProtection="1">
      <alignment horizontal="center" vertical="center" wrapText="1"/>
      <protection locked="0"/>
    </xf>
    <xf numFmtId="164" fontId="327" fillId="0" borderId="202" xfId="0" applyFont="1" applyBorder="1" applyAlignment="1" applyProtection="1">
      <alignment horizontal="center" vertical="center" wrapText="1"/>
      <protection locked="0"/>
    </xf>
    <xf numFmtId="164" fontId="256" fillId="0" borderId="27" xfId="0" applyFont="1" applyBorder="1" applyAlignment="1" applyProtection="1">
      <alignment horizontal="center" vertical="center" wrapText="1"/>
      <protection locked="0"/>
    </xf>
    <xf numFmtId="164" fontId="256" fillId="0" borderId="17" xfId="0" applyFont="1" applyBorder="1" applyAlignment="1" applyProtection="1">
      <alignment horizontal="center" vertical="center" wrapText="1"/>
      <protection locked="0"/>
    </xf>
    <xf numFmtId="164" fontId="117" fillId="0" borderId="151" xfId="4" applyFont="1" applyBorder="1" applyAlignment="1" applyProtection="1">
      <alignment horizontal="center" vertical="center" wrapText="1"/>
      <protection locked="0"/>
    </xf>
    <xf numFmtId="3" fontId="94" fillId="0" borderId="151" xfId="0" applyNumberFormat="1" applyFont="1" applyBorder="1" applyAlignment="1" applyProtection="1">
      <alignment horizontal="center" vertical="center" wrapText="1"/>
      <protection locked="0"/>
    </xf>
    <xf numFmtId="164" fontId="307" fillId="0" borderId="151" xfId="4" applyFont="1" applyBorder="1" applyAlignment="1" applyProtection="1">
      <alignment horizontal="left" vertical="center" wrapText="1"/>
      <protection locked="0"/>
    </xf>
    <xf numFmtId="164" fontId="159" fillId="0" borderId="151" xfId="0" applyFont="1" applyBorder="1" applyAlignment="1" applyProtection="1">
      <alignment vertical="center" wrapText="1"/>
      <protection locked="0"/>
    </xf>
    <xf numFmtId="164" fontId="92" fillId="0" borderId="75" xfId="0" applyFont="1" applyBorder="1" applyAlignment="1" applyProtection="1">
      <alignment horizontal="center" vertical="center" wrapText="1"/>
      <protection locked="0"/>
    </xf>
    <xf numFmtId="164" fontId="136" fillId="0" borderId="151" xfId="4" applyFont="1" applyBorder="1" applyAlignment="1" applyProtection="1">
      <alignment horizontal="center" vertical="center" wrapText="1"/>
      <protection locked="0"/>
    </xf>
    <xf numFmtId="168" fontId="303" fillId="0" borderId="151" xfId="0" applyNumberFormat="1" applyFont="1" applyBorder="1" applyAlignment="1" applyProtection="1">
      <alignment horizontal="center" vertical="center" textRotation="90" wrapText="1"/>
      <protection locked="0"/>
    </xf>
    <xf numFmtId="164" fontId="84" fillId="0" borderId="151" xfId="0" applyFont="1" applyBorder="1" applyAlignment="1" applyProtection="1">
      <alignment horizontal="center" vertical="center"/>
      <protection locked="0"/>
    </xf>
    <xf numFmtId="164" fontId="91" fillId="0" borderId="151" xfId="4" applyFont="1" applyBorder="1" applyAlignment="1" applyProtection="1">
      <alignment horizontal="center" vertical="center" textRotation="90" wrapText="1"/>
      <protection locked="0"/>
    </xf>
    <xf numFmtId="0" fontId="14" fillId="0" borderId="221" xfId="25" applyFont="1" applyBorder="1" applyAlignment="1">
      <alignment horizontal="center" vertical="center" wrapText="1"/>
    </xf>
    <xf numFmtId="0" fontId="0" fillId="0" borderId="223" xfId="0" applyNumberFormat="1" applyBorder="1"/>
    <xf numFmtId="0" fontId="194" fillId="0" borderId="244" xfId="25" applyFont="1" applyBorder="1" applyAlignment="1" applyProtection="1">
      <alignment horizontal="center" vertical="center"/>
      <protection locked="0"/>
    </xf>
    <xf numFmtId="0" fontId="142" fillId="0" borderId="151" xfId="25" applyFont="1" applyBorder="1" applyAlignment="1" applyProtection="1">
      <alignment horizontal="center" vertical="center" wrapText="1"/>
      <protection locked="0"/>
    </xf>
    <xf numFmtId="0" fontId="92" fillId="0" borderId="151" xfId="25" applyFont="1" applyBorder="1" applyAlignment="1" applyProtection="1">
      <alignment horizontal="left" vertical="center" wrapText="1"/>
      <protection locked="0"/>
    </xf>
    <xf numFmtId="0" fontId="135" fillId="0" borderId="151" xfId="25" applyFont="1" applyBorder="1" applyAlignment="1" applyProtection="1">
      <alignment horizontal="center" vertical="center" wrapText="1"/>
      <protection locked="0"/>
    </xf>
    <xf numFmtId="0" fontId="134" fillId="0" borderId="72" xfId="8" applyNumberFormat="1" applyFont="1" applyBorder="1" applyAlignment="1" applyProtection="1">
      <alignment horizontal="center" vertical="center" wrapText="1"/>
      <protection locked="0"/>
    </xf>
    <xf numFmtId="0" fontId="197" fillId="0" borderId="151" xfId="25" applyFont="1" applyBorder="1" applyAlignment="1" applyProtection="1">
      <alignment horizontal="center" vertical="center" wrapText="1"/>
      <protection locked="0"/>
    </xf>
    <xf numFmtId="0" fontId="91" fillId="0" borderId="121" xfId="25" applyFont="1" applyBorder="1" applyAlignment="1" applyProtection="1">
      <alignment horizontal="center" vertical="center" wrapText="1"/>
      <protection locked="0"/>
    </xf>
    <xf numFmtId="0" fontId="196" fillId="0" borderId="18" xfId="25" applyFont="1" applyBorder="1" applyAlignment="1" applyProtection="1">
      <alignment horizontal="left"/>
      <protection locked="0"/>
    </xf>
    <xf numFmtId="3" fontId="134" fillId="0" borderId="212" xfId="25" applyNumberFormat="1" applyFont="1" applyBorder="1" applyAlignment="1" applyProtection="1">
      <alignment horizontal="center" vertical="center" wrapText="1"/>
      <protection locked="0"/>
    </xf>
    <xf numFmtId="0" fontId="142" fillId="0" borderId="129" xfId="25" applyFont="1" applyBorder="1" applyAlignment="1" applyProtection="1">
      <alignment horizontal="center" vertical="center" wrapText="1"/>
      <protection locked="0"/>
    </xf>
    <xf numFmtId="0" fontId="91" fillId="0" borderId="123" xfId="25" applyFont="1" applyBorder="1" applyAlignment="1" applyProtection="1">
      <alignment horizontal="center" vertical="center" wrapText="1"/>
      <protection locked="0"/>
    </xf>
    <xf numFmtId="0" fontId="91" fillId="0" borderId="151" xfId="25" applyFont="1" applyBorder="1" applyAlignment="1" applyProtection="1">
      <alignment horizontal="center" vertical="center" wrapText="1"/>
      <protection locked="0"/>
    </xf>
    <xf numFmtId="0" fontId="99" fillId="0" borderId="151" xfId="25" applyFont="1" applyBorder="1" applyAlignment="1" applyProtection="1">
      <alignment horizontal="left" vertical="center" wrapText="1"/>
      <protection locked="0"/>
    </xf>
    <xf numFmtId="0" fontId="134" fillId="0" borderId="151" xfId="25" applyFont="1" applyBorder="1" applyAlignment="1" applyProtection="1">
      <alignment horizontal="center" vertical="center" wrapText="1"/>
      <protection locked="0"/>
    </xf>
    <xf numFmtId="0" fontId="145" fillId="0" borderId="151" xfId="25" applyFont="1" applyBorder="1" applyAlignment="1" applyProtection="1">
      <alignment horizontal="center" vertical="center" wrapText="1"/>
      <protection locked="0"/>
    </xf>
    <xf numFmtId="164" fontId="94" fillId="0" borderId="151" xfId="4" applyFont="1" applyBorder="1" applyAlignment="1" applyProtection="1">
      <alignment horizontal="left" vertical="top" wrapText="1"/>
      <protection locked="0"/>
    </xf>
    <xf numFmtId="0" fontId="94" fillId="0" borderId="151" xfId="4" applyNumberFormat="1" applyFont="1" applyBorder="1" applyAlignment="1" applyProtection="1">
      <alignment vertical="top" wrapText="1"/>
      <protection locked="0"/>
    </xf>
    <xf numFmtId="3" fontId="93" fillId="0" borderId="151" xfId="0" applyNumberFormat="1" applyFont="1" applyBorder="1" applyAlignment="1" applyProtection="1">
      <alignment horizontal="left" vertical="top" wrapText="1"/>
      <protection locked="0"/>
    </xf>
    <xf numFmtId="164" fontId="90" fillId="0" borderId="151" xfId="0" applyFont="1" applyBorder="1" applyAlignment="1" applyProtection="1">
      <alignment horizontal="center"/>
      <protection locked="0"/>
    </xf>
    <xf numFmtId="164" fontId="90" fillId="0" borderId="213" xfId="0" applyFont="1" applyBorder="1" applyAlignment="1" applyProtection="1">
      <alignment horizontal="center"/>
      <protection locked="0"/>
    </xf>
    <xf numFmtId="164" fontId="90" fillId="0" borderId="125" xfId="0" applyFont="1" applyBorder="1" applyAlignment="1" applyProtection="1">
      <alignment horizontal="center"/>
      <protection locked="0"/>
    </xf>
    <xf numFmtId="164" fontId="112" fillId="0" borderId="225" xfId="0" applyFont="1" applyBorder="1" applyAlignment="1" applyProtection="1">
      <alignment horizontal="left" vertical="center" wrapText="1"/>
      <protection locked="0"/>
    </xf>
    <xf numFmtId="164" fontId="87" fillId="0" borderId="120" xfId="0" applyFont="1" applyBorder="1" applyAlignment="1" applyProtection="1">
      <alignment horizontal="center" vertical="center" wrapText="1"/>
      <protection locked="0"/>
    </xf>
    <xf numFmtId="164" fontId="89" fillId="0" borderId="125" xfId="0" applyFont="1" applyBorder="1" applyAlignment="1" applyProtection="1">
      <alignment horizontal="center" vertical="center" wrapText="1"/>
      <protection locked="0"/>
    </xf>
    <xf numFmtId="0" fontId="0" fillId="0" borderId="235" xfId="0" applyNumberFormat="1" applyBorder="1" applyProtection="1">
      <protection locked="0"/>
    </xf>
    <xf numFmtId="164" fontId="95" fillId="0" borderId="0" xfId="0" applyFont="1" applyAlignment="1" applyProtection="1">
      <alignment horizontal="justify" vertical="center" wrapText="1"/>
      <protection locked="0"/>
    </xf>
    <xf numFmtId="164" fontId="87" fillId="0" borderId="0" xfId="0" applyFont="1" applyAlignment="1" applyProtection="1">
      <alignment horizontal="center" vertical="center" wrapText="1"/>
      <protection locked="0"/>
    </xf>
    <xf numFmtId="164" fontId="87" fillId="0" borderId="225" xfId="0" applyFont="1" applyBorder="1" applyAlignment="1" applyProtection="1">
      <alignment vertical="center" wrapText="1"/>
      <protection locked="0"/>
    </xf>
    <xf numFmtId="164" fontId="89" fillId="0" borderId="0" xfId="0" applyFont="1" applyAlignment="1" applyProtection="1">
      <alignment horizontal="center" vertical="center" wrapText="1"/>
      <protection locked="0"/>
    </xf>
    <xf numFmtId="164" fontId="87" fillId="0" borderId="121" xfId="0" applyFont="1" applyBorder="1" applyAlignment="1" applyProtection="1">
      <alignment vertical="center" wrapText="1"/>
      <protection locked="0"/>
    </xf>
    <xf numFmtId="164" fontId="88" fillId="0" borderId="225" xfId="0" applyFont="1" applyBorder="1" applyAlignment="1" applyProtection="1">
      <alignment horizontal="center" vertical="center" wrapText="1"/>
      <protection locked="0"/>
    </xf>
    <xf numFmtId="164" fontId="89" fillId="0" borderId="126" xfId="0" applyFont="1" applyBorder="1" applyAlignment="1" applyProtection="1">
      <alignment horizontal="center" vertical="center" wrapText="1"/>
      <protection locked="0"/>
    </xf>
    <xf numFmtId="164" fontId="87" fillId="0" borderId="225" xfId="0" applyFont="1" applyBorder="1" applyAlignment="1" applyProtection="1">
      <alignment horizontal="left" vertical="center" wrapText="1"/>
      <protection locked="0"/>
    </xf>
    <xf numFmtId="166" fontId="88" fillId="0" borderId="151" xfId="0" applyNumberFormat="1" applyFont="1" applyBorder="1" applyAlignment="1" applyProtection="1">
      <alignment horizontal="center" vertical="center"/>
      <protection locked="0"/>
    </xf>
    <xf numFmtId="164" fontId="87" fillId="0" borderId="125" xfId="0" applyFont="1" applyBorder="1" applyAlignment="1" applyProtection="1">
      <alignment horizontal="center" vertical="center" wrapText="1"/>
      <protection locked="0"/>
    </xf>
    <xf numFmtId="164" fontId="6" fillId="0" borderId="0" xfId="10" applyFont="1" applyFill="1" applyProtection="1">
      <protection locked="0"/>
    </xf>
    <xf numFmtId="164" fontId="8" fillId="0" borderId="0" xfId="10" applyFont="1" applyFill="1" applyProtection="1">
      <protection locked="0"/>
    </xf>
    <xf numFmtId="0" fontId="5" fillId="0" borderId="0" xfId="10" applyNumberFormat="1" applyFont="1" applyFill="1" applyProtection="1">
      <protection locked="0"/>
    </xf>
    <xf numFmtId="164" fontId="5" fillId="0" borderId="0" xfId="10" applyFont="1" applyFill="1" applyProtection="1">
      <protection locked="0"/>
    </xf>
    <xf numFmtId="0" fontId="204" fillId="0" borderId="0" xfId="10" applyNumberFormat="1" applyFont="1" applyFill="1" applyAlignment="1" applyProtection="1">
      <alignment horizontal="left" vertical="center" wrapText="1"/>
      <protection locked="0"/>
    </xf>
    <xf numFmtId="0" fontId="0" fillId="0" borderId="0" xfId="0" applyNumberFormat="1" applyFill="1" applyProtection="1">
      <protection locked="0"/>
    </xf>
    <xf numFmtId="0" fontId="33" fillId="0" borderId="0" xfId="10" applyNumberFormat="1" applyFont="1" applyFill="1" applyAlignment="1" applyProtection="1">
      <alignment horizontal="right" vertical="center" wrapText="1"/>
      <protection locked="0"/>
    </xf>
    <xf numFmtId="14" fontId="17" fillId="0" borderId="0" xfId="10" applyNumberFormat="1" applyFont="1" applyFill="1" applyAlignment="1" applyProtection="1">
      <alignment horizontal="center" vertical="center"/>
      <protection locked="0"/>
    </xf>
    <xf numFmtId="3" fontId="13" fillId="0" borderId="124" xfId="10" applyNumberFormat="1" applyFont="1" applyFill="1" applyBorder="1" applyAlignment="1" applyProtection="1">
      <alignment horizontal="center" vertical="center"/>
      <protection locked="0"/>
    </xf>
    <xf numFmtId="0" fontId="8" fillId="0" borderId="0" xfId="10" applyNumberFormat="1" applyFont="1" applyFill="1" applyProtection="1">
      <protection locked="0"/>
    </xf>
    <xf numFmtId="0" fontId="8" fillId="0" borderId="0" xfId="10" applyNumberFormat="1" applyFont="1" applyFill="1" applyAlignment="1" applyProtection="1">
      <alignment vertical="center"/>
      <protection locked="0"/>
    </xf>
    <xf numFmtId="0" fontId="16" fillId="0" borderId="0" xfId="10" applyNumberFormat="1" applyFont="1" applyFill="1" applyAlignment="1" applyProtection="1">
      <alignment horizontal="left" vertical="center" wrapText="1"/>
      <protection locked="0"/>
    </xf>
    <xf numFmtId="0" fontId="80" fillId="0" borderId="72" xfId="10" applyNumberFormat="1" applyFont="1" applyFill="1" applyBorder="1" applyAlignment="1" applyProtection="1">
      <alignment vertical="top" wrapText="1"/>
      <protection locked="0"/>
    </xf>
    <xf numFmtId="0" fontId="12" fillId="0" borderId="0" xfId="10" applyNumberFormat="1" applyFont="1" applyFill="1" applyAlignment="1" applyProtection="1">
      <alignment horizontal="right" vertical="center" wrapText="1"/>
      <protection locked="0"/>
    </xf>
    <xf numFmtId="0" fontId="32" fillId="0" borderId="0" xfId="10" applyNumberFormat="1" applyFont="1" applyFill="1" applyAlignment="1" applyProtection="1">
      <alignment horizontal="right" vertical="center" wrapText="1"/>
      <protection locked="0"/>
    </xf>
    <xf numFmtId="3" fontId="6" fillId="0" borderId="127" xfId="10" applyNumberFormat="1" applyFont="1" applyFill="1" applyBorder="1" applyAlignment="1" applyProtection="1">
      <alignment horizontal="left" vertical="center" wrapText="1"/>
      <protection locked="0"/>
    </xf>
    <xf numFmtId="0" fontId="0" fillId="0" borderId="144" xfId="0" applyNumberFormat="1" applyFill="1" applyBorder="1" applyProtection="1">
      <protection locked="0"/>
    </xf>
    <xf numFmtId="0" fontId="10" fillId="0" borderId="127" xfId="10" applyNumberFormat="1" applyFont="1" applyFill="1" applyBorder="1" applyAlignment="1" applyProtection="1">
      <alignment horizontal="left" vertical="center" wrapText="1"/>
      <protection locked="0"/>
    </xf>
    <xf numFmtId="0" fontId="0" fillId="0" borderId="122" xfId="0" applyNumberFormat="1" applyFill="1" applyBorder="1" applyProtection="1">
      <protection locked="0"/>
    </xf>
    <xf numFmtId="0" fontId="32" fillId="0" borderId="0" xfId="10" applyNumberFormat="1" applyFont="1" applyFill="1" applyAlignment="1" applyProtection="1">
      <alignment horizontal="right" vertical="center" wrapText="1"/>
      <protection locked="0"/>
    </xf>
    <xf numFmtId="0" fontId="18" fillId="0" borderId="0" xfId="10" applyNumberFormat="1" applyFont="1" applyFill="1" applyAlignment="1" applyProtection="1">
      <alignment vertical="center"/>
      <protection locked="0"/>
    </xf>
    <xf numFmtId="0" fontId="6" fillId="0" borderId="127" xfId="10" applyNumberFormat="1" applyFont="1" applyFill="1" applyBorder="1" applyAlignment="1" applyProtection="1">
      <alignment horizontal="left" vertical="center" wrapText="1"/>
      <protection locked="0"/>
    </xf>
    <xf numFmtId="0" fontId="43" fillId="0" borderId="0" xfId="10" applyNumberFormat="1" applyFont="1" applyFill="1" applyAlignment="1" applyProtection="1">
      <alignment horizontal="right" vertical="center"/>
      <protection locked="0"/>
    </xf>
    <xf numFmtId="0" fontId="9" fillId="0" borderId="124" xfId="10" applyNumberFormat="1" applyFont="1" applyFill="1" applyBorder="1" applyAlignment="1" applyProtection="1">
      <alignment horizontal="center" vertical="center" wrapText="1"/>
      <protection locked="0"/>
    </xf>
    <xf numFmtId="0" fontId="42" fillId="0" borderId="0" xfId="10" applyNumberFormat="1" applyFont="1" applyFill="1" applyAlignment="1" applyProtection="1">
      <alignment horizontal="right" vertical="center"/>
      <protection locked="0"/>
    </xf>
    <xf numFmtId="0" fontId="6" fillId="0" borderId="124" xfId="10" applyNumberFormat="1" applyFont="1" applyFill="1" applyBorder="1" applyAlignment="1" applyProtection="1">
      <alignment horizontal="center" vertical="center" wrapText="1"/>
      <protection locked="0"/>
    </xf>
    <xf numFmtId="0" fontId="11" fillId="0" borderId="0" xfId="10" applyNumberFormat="1" applyFont="1" applyFill="1" applyAlignment="1" applyProtection="1">
      <alignment vertical="center"/>
      <protection locked="0"/>
    </xf>
    <xf numFmtId="0" fontId="9" fillId="0" borderId="0" xfId="10" applyNumberFormat="1" applyFont="1" applyFill="1" applyAlignment="1" applyProtection="1">
      <alignment vertical="center"/>
      <protection locked="0"/>
    </xf>
    <xf numFmtId="0" fontId="41" fillId="0" borderId="0" xfId="10" applyNumberFormat="1" applyFont="1" applyFill="1" applyAlignment="1" applyProtection="1">
      <alignment horizontal="left" vertical="center" wrapText="1"/>
      <protection locked="0"/>
    </xf>
    <xf numFmtId="0" fontId="213" fillId="0" borderId="3" xfId="10" applyNumberFormat="1" applyFont="1" applyFill="1" applyBorder="1" applyAlignment="1" applyProtection="1">
      <alignment horizontal="justify" vertical="center"/>
      <protection locked="0"/>
    </xf>
    <xf numFmtId="0" fontId="0" fillId="0" borderId="23" xfId="0" applyNumberFormat="1" applyFill="1" applyBorder="1" applyProtection="1">
      <protection locked="0"/>
    </xf>
    <xf numFmtId="0" fontId="0" fillId="0" borderId="24" xfId="0" applyNumberFormat="1" applyFill="1" applyBorder="1" applyProtection="1">
      <protection locked="0"/>
    </xf>
    <xf numFmtId="164" fontId="11" fillId="0" borderId="12" xfId="10" applyFont="1" applyFill="1" applyBorder="1" applyAlignment="1" applyProtection="1">
      <alignment vertical="center"/>
      <protection locked="0"/>
    </xf>
    <xf numFmtId="164" fontId="11" fillId="0" borderId="0" xfId="10" applyFont="1" applyFill="1" applyAlignment="1" applyProtection="1">
      <alignment vertical="center"/>
      <protection locked="0"/>
    </xf>
    <xf numFmtId="164" fontId="8" fillId="0" borderId="0" xfId="10" applyFont="1" applyFill="1" applyAlignment="1" applyProtection="1">
      <alignment vertical="center"/>
      <protection locked="0"/>
    </xf>
    <xf numFmtId="164" fontId="201" fillId="0" borderId="151" xfId="10" applyFont="1" applyFill="1" applyBorder="1" applyAlignment="1" applyProtection="1">
      <alignment vertical="center" wrapText="1"/>
      <protection locked="0"/>
    </xf>
    <xf numFmtId="0" fontId="0" fillId="0" borderId="123" xfId="0" applyNumberFormat="1" applyFill="1" applyBorder="1" applyProtection="1">
      <protection locked="0"/>
    </xf>
    <xf numFmtId="0" fontId="10" fillId="0" borderId="0" xfId="10" applyNumberFormat="1" applyFont="1" applyFill="1" applyAlignment="1" applyProtection="1">
      <alignment vertical="center" wrapText="1"/>
      <protection locked="0"/>
    </xf>
    <xf numFmtId="164" fontId="40" fillId="0" borderId="0" xfId="10" applyFont="1" applyFill="1" applyProtection="1">
      <protection locked="0"/>
    </xf>
    <xf numFmtId="164" fontId="8" fillId="0" borderId="30" xfId="10" applyFont="1" applyFill="1" applyBorder="1" applyAlignment="1" applyProtection="1">
      <alignment horizontal="justify" vertical="center" wrapText="1"/>
      <protection locked="0"/>
    </xf>
    <xf numFmtId="0" fontId="0" fillId="0" borderId="32" xfId="0" applyNumberFormat="1" applyFill="1" applyBorder="1" applyProtection="1">
      <protection locked="0"/>
    </xf>
    <xf numFmtId="164" fontId="20" fillId="0" borderId="151" xfId="10" applyFont="1" applyFill="1" applyBorder="1" applyAlignment="1" applyProtection="1">
      <alignment horizontal="center" vertical="center" wrapText="1"/>
      <protection locked="0"/>
    </xf>
    <xf numFmtId="166" fontId="15" fillId="0" borderId="151" xfId="10" applyNumberFormat="1" applyFont="1" applyFill="1" applyBorder="1" applyAlignment="1" applyProtection="1">
      <alignment horizontal="center" vertical="center" wrapText="1"/>
      <protection locked="0"/>
    </xf>
    <xf numFmtId="164" fontId="20" fillId="0" borderId="151" xfId="10" applyFont="1" applyFill="1" applyBorder="1" applyAlignment="1" applyProtection="1">
      <alignment horizontal="justify" vertical="center" wrapText="1"/>
      <protection locked="0"/>
    </xf>
    <xf numFmtId="0" fontId="0" fillId="0" borderId="209" xfId="0" applyNumberFormat="1" applyFill="1" applyBorder="1" applyProtection="1">
      <protection locked="0"/>
    </xf>
    <xf numFmtId="0" fontId="0" fillId="0" borderId="120" xfId="0" applyNumberFormat="1" applyFill="1" applyBorder="1" applyProtection="1">
      <protection locked="0"/>
    </xf>
    <xf numFmtId="0" fontId="82" fillId="0" borderId="151" xfId="10" applyNumberFormat="1" applyFont="1" applyFill="1" applyBorder="1" applyAlignment="1" applyProtection="1">
      <alignment horizontal="justify" vertical="center" wrapText="1"/>
      <protection locked="0"/>
    </xf>
    <xf numFmtId="164" fontId="201" fillId="0" borderId="151" xfId="10" applyFont="1" applyFill="1" applyBorder="1" applyAlignment="1" applyProtection="1">
      <alignment horizontal="left" vertical="center" wrapText="1"/>
      <protection locked="0"/>
    </xf>
    <xf numFmtId="9" fontId="18" fillId="0" borderId="124" xfId="10" applyNumberFormat="1" applyFont="1" applyFill="1" applyBorder="1" applyAlignment="1" applyProtection="1">
      <alignment vertical="center" wrapText="1"/>
      <protection locked="0"/>
    </xf>
    <xf numFmtId="166" fontId="18" fillId="0" borderId="151" xfId="10" applyNumberFormat="1" applyFont="1" applyFill="1" applyBorder="1" applyAlignment="1" applyProtection="1">
      <alignment horizontal="center" vertical="center" wrapText="1"/>
      <protection locked="0"/>
    </xf>
    <xf numFmtId="0" fontId="0" fillId="0" borderId="75" xfId="0" applyNumberFormat="1" applyFill="1" applyBorder="1" applyProtection="1">
      <protection locked="0"/>
    </xf>
    <xf numFmtId="0" fontId="0" fillId="0" borderId="71" xfId="0" applyNumberFormat="1" applyFill="1" applyBorder="1" applyProtection="1">
      <protection locked="0"/>
    </xf>
    <xf numFmtId="0" fontId="0" fillId="0" borderId="72" xfId="0" applyNumberFormat="1" applyFill="1" applyBorder="1" applyProtection="1">
      <protection locked="0"/>
    </xf>
    <xf numFmtId="0" fontId="0" fillId="0" borderId="73" xfId="0" applyNumberFormat="1" applyFill="1" applyBorder="1" applyProtection="1">
      <protection locked="0"/>
    </xf>
    <xf numFmtId="9" fontId="8" fillId="0" borderId="0" xfId="10" applyNumberFormat="1" applyFont="1" applyFill="1" applyProtection="1">
      <protection locked="0"/>
    </xf>
    <xf numFmtId="164" fontId="29" fillId="0" borderId="151" xfId="10" applyFont="1" applyFill="1" applyBorder="1" applyAlignment="1" applyProtection="1">
      <alignment horizontal="left" vertical="center" wrapText="1"/>
      <protection locked="0"/>
    </xf>
    <xf numFmtId="166" fontId="20" fillId="0" borderId="151" xfId="10" applyNumberFormat="1" applyFont="1" applyFill="1" applyBorder="1" applyAlignment="1" applyProtection="1">
      <alignment horizontal="center" vertical="center"/>
      <protection locked="0"/>
    </xf>
    <xf numFmtId="9" fontId="17" fillId="0" borderId="75" xfId="19" applyFont="1" applyFill="1" applyBorder="1" applyAlignment="1" applyProtection="1">
      <alignment horizontal="center" vertical="center" wrapText="1"/>
      <protection locked="0"/>
    </xf>
    <xf numFmtId="164" fontId="15" fillId="0" borderId="73" xfId="10" applyFont="1" applyFill="1" applyBorder="1" applyAlignment="1" applyProtection="1">
      <alignment vertical="center" wrapText="1"/>
      <protection locked="0"/>
    </xf>
    <xf numFmtId="0" fontId="12" fillId="0" borderId="75" xfId="10" applyNumberFormat="1" applyFont="1" applyFill="1" applyBorder="1" applyAlignment="1" applyProtection="1">
      <alignment horizontal="left" vertical="center" wrapText="1"/>
      <protection locked="0"/>
    </xf>
    <xf numFmtId="0" fontId="39" fillId="0" borderId="0" xfId="10" applyNumberFormat="1" applyFont="1" applyFill="1" applyAlignment="1" applyProtection="1">
      <alignment horizontal="center" vertical="center"/>
      <protection locked="0"/>
    </xf>
    <xf numFmtId="0" fontId="39" fillId="0" borderId="0" xfId="10" applyNumberFormat="1" applyFont="1" applyFill="1" applyAlignment="1" applyProtection="1">
      <alignment horizontal="center" vertical="center"/>
      <protection locked="0"/>
    </xf>
    <xf numFmtId="0" fontId="18" fillId="0" borderId="3" xfId="21" applyNumberFormat="1" applyFont="1" applyFill="1" applyBorder="1" applyAlignment="1" applyProtection="1">
      <alignment horizontal="center" vertical="center" wrapText="1"/>
      <protection locked="0"/>
    </xf>
    <xf numFmtId="0" fontId="18" fillId="0" borderId="16" xfId="10" applyNumberFormat="1" applyFont="1" applyFill="1" applyBorder="1" applyAlignment="1" applyProtection="1">
      <alignment horizontal="center" vertical="center" wrapText="1"/>
      <protection locked="0"/>
    </xf>
    <xf numFmtId="164" fontId="30" fillId="0" borderId="151" xfId="10" applyFont="1" applyFill="1" applyBorder="1" applyAlignment="1" applyProtection="1">
      <alignment horizontal="left" vertical="center" wrapText="1"/>
      <protection locked="0"/>
    </xf>
    <xf numFmtId="166" fontId="20" fillId="0" borderId="124" xfId="10" applyNumberFormat="1" applyFont="1" applyFill="1" applyBorder="1" applyAlignment="1" applyProtection="1">
      <alignment horizontal="center" vertical="center"/>
      <protection locked="0"/>
    </xf>
    <xf numFmtId="9" fontId="17" fillId="0" borderId="124" xfId="21" applyFont="1" applyFill="1" applyBorder="1" applyAlignment="1" applyProtection="1">
      <alignment horizontal="center" vertical="center" wrapText="1"/>
      <protection locked="0"/>
    </xf>
    <xf numFmtId="164" fontId="19" fillId="0" borderId="258" xfId="10" applyFont="1" applyFill="1" applyBorder="1" applyAlignment="1" applyProtection="1">
      <alignment vertical="top" wrapText="1"/>
      <protection locked="0"/>
    </xf>
    <xf numFmtId="0" fontId="12" fillId="0" borderId="151" xfId="10" applyNumberFormat="1" applyFont="1" applyFill="1" applyBorder="1" applyAlignment="1" applyProtection="1">
      <alignment horizontal="left" vertical="center" wrapText="1"/>
      <protection locked="0"/>
    </xf>
    <xf numFmtId="0" fontId="9" fillId="0" borderId="0" xfId="10" applyNumberFormat="1" applyFont="1" applyFill="1" applyProtection="1">
      <protection locked="0"/>
    </xf>
    <xf numFmtId="0" fontId="30" fillId="0" borderId="143" xfId="10" applyNumberFormat="1" applyFont="1" applyFill="1" applyBorder="1" applyAlignment="1" applyProtection="1">
      <alignment horizontal="center" vertical="center"/>
      <protection locked="0"/>
    </xf>
    <xf numFmtId="164" fontId="30" fillId="0" borderId="151" xfId="10" applyFont="1" applyFill="1" applyBorder="1" applyAlignment="1" applyProtection="1">
      <alignment horizontal="left" vertical="center"/>
      <protection locked="0"/>
    </xf>
    <xf numFmtId="164" fontId="19" fillId="0" borderId="255" xfId="10" applyFont="1" applyFill="1" applyBorder="1" applyAlignment="1" applyProtection="1">
      <alignment vertical="top" wrapText="1"/>
      <protection locked="0"/>
    </xf>
    <xf numFmtId="0" fontId="0" fillId="0" borderId="10" xfId="0" applyNumberFormat="1" applyFill="1" applyBorder="1" applyProtection="1">
      <protection locked="0"/>
    </xf>
    <xf numFmtId="0" fontId="83" fillId="0" borderId="151" xfId="10" applyNumberFormat="1" applyFont="1" applyFill="1" applyBorder="1" applyAlignment="1" applyProtection="1">
      <alignment horizontal="left" vertical="center" wrapText="1"/>
      <protection locked="0"/>
    </xf>
    <xf numFmtId="164" fontId="21" fillId="0" borderId="2" xfId="10" applyFont="1" applyFill="1" applyBorder="1" applyAlignment="1" applyProtection="1">
      <alignment wrapText="1"/>
      <protection locked="0"/>
    </xf>
    <xf numFmtId="164" fontId="22" fillId="0" borderId="0" xfId="10" applyFont="1" applyFill="1" applyAlignment="1" applyProtection="1">
      <alignment horizontal="left" vertical="center" wrapText="1"/>
      <protection locked="0"/>
    </xf>
    <xf numFmtId="0" fontId="6" fillId="0" borderId="0" xfId="10" applyNumberFormat="1" applyFont="1" applyFill="1" applyAlignment="1" applyProtection="1">
      <alignment horizontal="right"/>
      <protection locked="0"/>
    </xf>
    <xf numFmtId="164" fontId="17" fillId="0" borderId="151" xfId="10" applyFont="1" applyFill="1" applyBorder="1" applyAlignment="1" applyProtection="1">
      <alignment horizontal="left" vertical="center" wrapText="1"/>
      <protection locked="0"/>
    </xf>
    <xf numFmtId="164" fontId="38" fillId="0" borderId="0" xfId="10" applyFont="1" applyFill="1" applyAlignment="1" applyProtection="1">
      <alignment wrapText="1"/>
      <protection locked="0"/>
    </xf>
    <xf numFmtId="0" fontId="1" fillId="0" borderId="0" xfId="0" applyNumberFormat="1" applyFont="1" applyFill="1" applyProtection="1">
      <protection locked="0"/>
    </xf>
    <xf numFmtId="0" fontId="0" fillId="0" borderId="0" xfId="0" applyNumberFormat="1" applyFill="1" applyProtection="1">
      <protection locked="0"/>
    </xf>
    <xf numFmtId="164" fontId="81" fillId="0" borderId="151" xfId="10" applyFont="1" applyFill="1" applyBorder="1" applyAlignment="1" applyProtection="1">
      <alignment horizontal="right" vertical="center" wrapText="1"/>
      <protection locked="0"/>
    </xf>
    <xf numFmtId="164" fontId="16" fillId="0" borderId="124" xfId="10" applyFont="1" applyFill="1" applyBorder="1" applyAlignment="1" applyProtection="1">
      <alignment horizontal="center" vertical="center" wrapText="1"/>
      <protection locked="0"/>
    </xf>
    <xf numFmtId="164" fontId="16" fillId="0" borderId="151" xfId="10" applyFont="1" applyFill="1" applyBorder="1" applyAlignment="1" applyProtection="1">
      <alignment horizontal="center" vertical="center" wrapText="1"/>
      <protection locked="0"/>
    </xf>
    <xf numFmtId="166" fontId="19" fillId="0" borderId="151" xfId="10" applyNumberFormat="1" applyFont="1" applyFill="1" applyBorder="1" applyAlignment="1" applyProtection="1">
      <alignment horizontal="center" vertical="center" wrapText="1"/>
      <protection locked="0"/>
    </xf>
    <xf numFmtId="0" fontId="83" fillId="0" borderId="121" xfId="10" applyNumberFormat="1" applyFont="1" applyFill="1" applyBorder="1" applyAlignment="1" applyProtection="1">
      <alignment horizontal="left" vertical="center" wrapText="1"/>
      <protection locked="0"/>
    </xf>
    <xf numFmtId="0" fontId="90" fillId="0" borderId="0" xfId="0" applyNumberFormat="1" applyFont="1" applyFill="1" applyProtection="1">
      <protection locked="0"/>
    </xf>
    <xf numFmtId="164" fontId="15" fillId="0" borderId="151" xfId="10" applyFont="1" applyFill="1" applyBorder="1" applyAlignment="1" applyProtection="1">
      <alignment horizontal="right" wrapText="1"/>
      <protection locked="0"/>
    </xf>
    <xf numFmtId="166" fontId="12" fillId="0" borderId="124" xfId="10" applyNumberFormat="1" applyFont="1" applyFill="1" applyBorder="1" applyAlignment="1" applyProtection="1">
      <alignment horizontal="center" vertical="center"/>
      <protection locked="0"/>
    </xf>
    <xf numFmtId="166" fontId="12" fillId="0" borderId="151" xfId="10" applyNumberFormat="1" applyFont="1" applyFill="1" applyBorder="1" applyAlignment="1" applyProtection="1">
      <alignment horizontal="center" vertical="center"/>
      <protection locked="0"/>
    </xf>
    <xf numFmtId="9" fontId="12" fillId="0" borderId="124" xfId="21" applyFont="1" applyFill="1" applyBorder="1" applyAlignment="1" applyProtection="1">
      <alignment horizontal="right" vertical="top" wrapText="1"/>
      <protection locked="0"/>
    </xf>
    <xf numFmtId="2" fontId="18" fillId="0" borderId="3" xfId="21" applyNumberFormat="1" applyFont="1" applyFill="1" applyBorder="1" applyAlignment="1" applyProtection="1">
      <alignment horizontal="center" vertical="center" wrapText="1"/>
      <protection locked="0"/>
    </xf>
    <xf numFmtId="2" fontId="90" fillId="0" borderId="0" xfId="23" applyNumberFormat="1" applyFont="1" applyFill="1" applyProtection="1">
      <protection locked="0"/>
    </xf>
    <xf numFmtId="166" fontId="90" fillId="0" borderId="124" xfId="23" applyNumberFormat="1" applyFont="1" applyFill="1" applyBorder="1" applyProtection="1">
      <protection locked="0"/>
    </xf>
    <xf numFmtId="166" fontId="90" fillId="0" borderId="121" xfId="23" applyNumberFormat="1" applyFont="1" applyFill="1" applyBorder="1" applyProtection="1">
      <protection locked="0"/>
    </xf>
    <xf numFmtId="164" fontId="19" fillId="0" borderId="0" xfId="10" applyFont="1" applyFill="1" applyAlignment="1" applyProtection="1">
      <alignment vertical="top" wrapText="1"/>
      <protection locked="0"/>
    </xf>
    <xf numFmtId="164" fontId="19" fillId="0" borderId="10" xfId="10" applyFont="1" applyFill="1" applyBorder="1" applyAlignment="1" applyProtection="1">
      <alignment vertical="top" wrapText="1"/>
      <protection locked="0"/>
    </xf>
    <xf numFmtId="0" fontId="2" fillId="0" borderId="0" xfId="0" applyNumberFormat="1" applyFont="1" applyFill="1" applyProtection="1">
      <protection locked="0"/>
    </xf>
    <xf numFmtId="164" fontId="31" fillId="0" borderId="151" xfId="10" applyFont="1" applyFill="1" applyBorder="1" applyAlignment="1" applyProtection="1">
      <alignment horizontal="right" vertical="center"/>
      <protection locked="0"/>
    </xf>
    <xf numFmtId="166" fontId="107" fillId="0" borderId="124" xfId="0" applyNumberFormat="1" applyFont="1" applyFill="1" applyBorder="1" applyAlignment="1" applyProtection="1">
      <alignment horizontal="center" vertical="center"/>
      <protection locked="0"/>
    </xf>
    <xf numFmtId="166" fontId="107" fillId="0" borderId="151" xfId="0" applyNumberFormat="1" applyFont="1" applyFill="1" applyBorder="1" applyAlignment="1" applyProtection="1">
      <alignment horizontal="center" vertical="center"/>
      <protection locked="0"/>
    </xf>
    <xf numFmtId="164" fontId="140" fillId="0" borderId="0" xfId="0" applyFont="1" applyFill="1" applyAlignment="1" applyProtection="1">
      <alignment vertical="center"/>
      <protection locked="0"/>
    </xf>
    <xf numFmtId="0" fontId="140" fillId="0" borderId="0" xfId="0" applyNumberFormat="1" applyFont="1" applyFill="1" applyAlignment="1" applyProtection="1">
      <alignment vertical="center"/>
      <protection locked="0"/>
    </xf>
    <xf numFmtId="9" fontId="17" fillId="0" borderId="124" xfId="19" applyFont="1" applyFill="1" applyBorder="1" applyAlignment="1" applyProtection="1">
      <alignment horizontal="center" vertical="center" wrapText="1"/>
      <protection locked="0"/>
    </xf>
    <xf numFmtId="164" fontId="15" fillId="0" borderId="123" xfId="10" applyFont="1" applyFill="1" applyBorder="1" applyAlignment="1" applyProtection="1">
      <alignment vertical="center" wrapText="1"/>
      <protection locked="0"/>
    </xf>
    <xf numFmtId="0" fontId="20" fillId="0" borderId="6" xfId="10" applyNumberFormat="1" applyFont="1" applyFill="1" applyBorder="1" applyAlignment="1" applyProtection="1">
      <alignment horizontal="center" vertical="center"/>
      <protection locked="0"/>
    </xf>
    <xf numFmtId="166" fontId="87" fillId="0" borderId="151" xfId="4" applyNumberFormat="1" applyFont="1" applyFill="1" applyBorder="1" applyAlignment="1" applyProtection="1">
      <alignment horizontal="center" vertical="center" wrapText="1"/>
      <protection locked="0"/>
    </xf>
    <xf numFmtId="164" fontId="30" fillId="0" borderId="123" xfId="10" applyFont="1" applyFill="1" applyBorder="1" applyAlignment="1" applyProtection="1">
      <alignment vertical="center" wrapText="1"/>
      <protection locked="0"/>
    </xf>
    <xf numFmtId="0" fontId="18" fillId="0" borderId="5" xfId="19" applyNumberFormat="1" applyFont="1" applyFill="1" applyBorder="1" applyAlignment="1" applyProtection="1">
      <alignment horizontal="center" vertical="center" wrapText="1"/>
      <protection locked="0"/>
    </xf>
    <xf numFmtId="164" fontId="9" fillId="0" borderId="151" xfId="10" applyFont="1" applyFill="1" applyBorder="1" applyAlignment="1" applyProtection="1">
      <alignment horizontal="left" vertical="center" wrapText="1"/>
      <protection locked="0"/>
    </xf>
    <xf numFmtId="164" fontId="18" fillId="0" borderId="123" xfId="10" applyFont="1" applyFill="1" applyBorder="1" applyAlignment="1" applyProtection="1">
      <alignment horizontal="left" vertical="center" wrapText="1"/>
      <protection locked="0"/>
    </xf>
    <xf numFmtId="0" fontId="17" fillId="0" borderId="3" xfId="19" applyNumberFormat="1" applyFont="1" applyFill="1" applyBorder="1" applyAlignment="1" applyProtection="1">
      <alignment horizontal="center" vertical="center" wrapText="1"/>
      <protection locked="0"/>
    </xf>
    <xf numFmtId="0" fontId="18" fillId="0" borderId="4" xfId="19" applyNumberFormat="1" applyFont="1" applyFill="1" applyBorder="1" applyAlignment="1" applyProtection="1">
      <alignment horizontal="center" vertical="center" wrapText="1"/>
      <protection locked="0"/>
    </xf>
    <xf numFmtId="0" fontId="20" fillId="0" borderId="80" xfId="10" applyNumberFormat="1" applyFont="1" applyFill="1" applyBorder="1" applyAlignment="1" applyProtection="1">
      <alignment horizontal="center" vertical="center"/>
      <protection locked="0"/>
    </xf>
    <xf numFmtId="164" fontId="18" fillId="0" borderId="151" xfId="10" applyFont="1" applyFill="1" applyBorder="1" applyAlignment="1" applyProtection="1">
      <alignment horizontal="left" vertical="center" wrapText="1"/>
      <protection locked="0"/>
    </xf>
    <xf numFmtId="0" fontId="18" fillId="0" borderId="3" xfId="19" applyNumberFormat="1" applyFont="1" applyFill="1" applyBorder="1" applyAlignment="1" applyProtection="1">
      <alignment horizontal="center" vertical="center" wrapText="1"/>
      <protection locked="0"/>
    </xf>
    <xf numFmtId="0" fontId="20" fillId="0" borderId="143" xfId="10" applyNumberFormat="1" applyFont="1" applyFill="1" applyBorder="1" applyAlignment="1" applyProtection="1">
      <alignment horizontal="center" vertical="center"/>
      <protection locked="0"/>
    </xf>
    <xf numFmtId="164" fontId="9" fillId="0" borderId="151" xfId="10" applyFont="1" applyFill="1" applyBorder="1" applyAlignment="1" applyProtection="1">
      <alignment vertical="center" wrapText="1"/>
      <protection locked="0"/>
    </xf>
    <xf numFmtId="0" fontId="31" fillId="0" borderId="0" xfId="10" applyNumberFormat="1" applyFont="1" applyFill="1" applyProtection="1">
      <protection locked="0"/>
    </xf>
    <xf numFmtId="164" fontId="212" fillId="0" borderId="151" xfId="10" applyFont="1" applyFill="1" applyBorder="1" applyAlignment="1" applyProtection="1">
      <alignment horizontal="left" vertical="center" wrapText="1"/>
      <protection locked="0"/>
    </xf>
    <xf numFmtId="9" fontId="34" fillId="0" borderId="124" xfId="19" applyFont="1" applyFill="1" applyBorder="1" applyAlignment="1" applyProtection="1">
      <alignment horizontal="center" vertical="center" wrapText="1"/>
      <protection locked="0"/>
    </xf>
    <xf numFmtId="0" fontId="37" fillId="0" borderId="0" xfId="10" applyNumberFormat="1" applyFont="1" applyFill="1" applyAlignment="1" applyProtection="1">
      <alignment vertical="center"/>
      <protection locked="0"/>
    </xf>
    <xf numFmtId="0" fontId="37" fillId="0" borderId="126" xfId="10" applyNumberFormat="1" applyFont="1" applyFill="1" applyBorder="1" applyAlignment="1" applyProtection="1">
      <alignment vertical="center"/>
      <protection locked="0"/>
    </xf>
    <xf numFmtId="0" fontId="36" fillId="0" borderId="0" xfId="10" applyNumberFormat="1" applyFont="1" applyFill="1" applyAlignment="1" applyProtection="1">
      <alignment vertical="center"/>
      <protection locked="0"/>
    </xf>
    <xf numFmtId="0" fontId="35" fillId="0" borderId="0" xfId="10" applyNumberFormat="1" applyFont="1" applyFill="1" applyAlignment="1" applyProtection="1">
      <alignment vertical="center"/>
      <protection locked="0"/>
    </xf>
    <xf numFmtId="0" fontId="35" fillId="0" borderId="0" xfId="10" applyNumberFormat="1" applyFont="1" applyFill="1" applyAlignment="1" applyProtection="1">
      <alignment vertical="center"/>
      <protection locked="0"/>
    </xf>
    <xf numFmtId="0" fontId="12" fillId="0" borderId="151" xfId="10" applyNumberFormat="1" applyFont="1" applyFill="1" applyBorder="1" applyAlignment="1" applyProtection="1">
      <alignment vertical="center" wrapText="1"/>
      <protection locked="0"/>
    </xf>
    <xf numFmtId="164" fontId="0" fillId="0" borderId="0" xfId="0" applyFill="1" applyProtection="1">
      <protection locked="0"/>
    </xf>
    <xf numFmtId="0" fontId="12" fillId="0" borderId="0" xfId="10" applyNumberFormat="1" applyFont="1" applyFill="1" applyAlignment="1" applyProtection="1">
      <alignment vertical="center" wrapText="1"/>
      <protection locked="0"/>
    </xf>
    <xf numFmtId="1" fontId="324" fillId="0" borderId="181" xfId="0" applyNumberFormat="1" applyFont="1" applyFill="1" applyBorder="1" applyAlignment="1" applyProtection="1">
      <alignment horizontal="left" vertical="center" indent="1"/>
      <protection locked="0"/>
    </xf>
    <xf numFmtId="164" fontId="324" fillId="0" borderId="182" xfId="0" applyFont="1" applyFill="1" applyBorder="1" applyAlignment="1" applyProtection="1">
      <alignment vertical="center"/>
      <protection locked="0"/>
    </xf>
    <xf numFmtId="164" fontId="325" fillId="0" borderId="0" xfId="0" applyFont="1" applyFill="1" applyAlignment="1" applyProtection="1">
      <alignment vertical="center"/>
      <protection locked="0"/>
    </xf>
    <xf numFmtId="1" fontId="324" fillId="0" borderId="181" xfId="0" applyNumberFormat="1" applyFont="1" applyFill="1" applyBorder="1" applyAlignment="1" applyProtection="1">
      <alignment horizontal="center" vertical="center" wrapText="1"/>
      <protection locked="0"/>
    </xf>
    <xf numFmtId="1" fontId="324" fillId="0" borderId="183" xfId="0" applyNumberFormat="1" applyFont="1" applyFill="1" applyBorder="1" applyAlignment="1" applyProtection="1">
      <alignment horizontal="center" vertical="center" wrapText="1"/>
      <protection locked="0"/>
    </xf>
    <xf numFmtId="1" fontId="324" fillId="0" borderId="182" xfId="0" applyNumberFormat="1" applyFont="1" applyFill="1" applyBorder="1" applyAlignment="1" applyProtection="1">
      <alignment horizontal="center" vertical="center" wrapText="1"/>
      <protection locked="0"/>
    </xf>
    <xf numFmtId="1" fontId="6" fillId="0" borderId="184" xfId="0" applyNumberFormat="1" applyFont="1" applyFill="1" applyBorder="1" applyAlignment="1" applyProtection="1">
      <alignment vertical="center"/>
      <protection locked="0"/>
    </xf>
    <xf numFmtId="164" fontId="326" fillId="0" borderId="185" xfId="0" applyFont="1" applyFill="1" applyBorder="1" applyAlignment="1" applyProtection="1">
      <alignment vertical="center"/>
      <protection locked="0"/>
    </xf>
    <xf numFmtId="1" fontId="6" fillId="0" borderId="184" xfId="0" applyNumberFormat="1" applyFont="1" applyFill="1" applyBorder="1" applyAlignment="1" applyProtection="1">
      <alignment horizontal="center" vertical="center"/>
      <protection locked="0"/>
    </xf>
    <xf numFmtId="1" fontId="6" fillId="0" borderId="186" xfId="0" applyNumberFormat="1" applyFont="1" applyFill="1" applyBorder="1" applyAlignment="1" applyProtection="1">
      <alignment horizontal="center" vertical="center"/>
      <protection locked="0"/>
    </xf>
    <xf numFmtId="1" fontId="6" fillId="0" borderId="185" xfId="0" applyNumberFormat="1" applyFont="1" applyFill="1" applyBorder="1" applyAlignment="1" applyProtection="1">
      <alignment horizontal="center" vertical="center"/>
      <protection locked="0"/>
    </xf>
    <xf numFmtId="1" fontId="6" fillId="0" borderId="187" xfId="0" applyNumberFormat="1" applyFont="1" applyFill="1" applyBorder="1" applyAlignment="1" applyProtection="1">
      <alignment vertical="center"/>
      <protection locked="0"/>
    </xf>
    <xf numFmtId="164" fontId="326" fillId="0" borderId="188" xfId="0" applyFont="1" applyFill="1" applyBorder="1" applyAlignment="1" applyProtection="1">
      <alignment vertical="center"/>
      <protection locked="0"/>
    </xf>
    <xf numFmtId="1" fontId="6" fillId="0" borderId="200" xfId="0" applyNumberFormat="1" applyFont="1" applyFill="1" applyBorder="1" applyAlignment="1" applyProtection="1">
      <alignment horizontal="center" vertical="center"/>
      <protection locked="0"/>
    </xf>
    <xf numFmtId="1" fontId="6" fillId="0" borderId="201" xfId="0" applyNumberFormat="1" applyFont="1" applyFill="1" applyBorder="1" applyAlignment="1" applyProtection="1">
      <alignment horizontal="center" vertical="center"/>
      <protection locked="0"/>
    </xf>
    <xf numFmtId="1" fontId="6" fillId="0" borderId="199" xfId="0" applyNumberFormat="1" applyFont="1" applyFill="1" applyBorder="1" applyAlignment="1" applyProtection="1">
      <alignment horizontal="center" vertical="center"/>
      <protection locked="0"/>
    </xf>
    <xf numFmtId="1" fontId="6" fillId="0" borderId="184" xfId="0" applyNumberFormat="1" applyFont="1" applyFill="1" applyBorder="1" applyAlignment="1" applyProtection="1">
      <alignment horizontal="left" vertical="center" indent="1"/>
      <protection locked="0"/>
    </xf>
    <xf numFmtId="1" fontId="6" fillId="0" borderId="187" xfId="0" applyNumberFormat="1" applyFont="1" applyFill="1" applyBorder="1" applyAlignment="1" applyProtection="1">
      <alignment horizontal="left" vertical="center" indent="1"/>
      <protection locked="0"/>
    </xf>
    <xf numFmtId="166" fontId="8" fillId="0" borderId="0" xfId="10" applyNumberFormat="1" applyFont="1" applyFill="1" applyAlignment="1" applyProtection="1">
      <alignment vertical="center"/>
      <protection locked="0"/>
    </xf>
    <xf numFmtId="1" fontId="324" fillId="0" borderId="190" xfId="0" applyNumberFormat="1" applyFont="1" applyFill="1" applyBorder="1" applyAlignment="1" applyProtection="1">
      <alignment vertical="center"/>
      <protection locked="0"/>
    </xf>
    <xf numFmtId="1" fontId="324" fillId="0" borderId="191" xfId="0" applyNumberFormat="1" applyFont="1" applyFill="1" applyBorder="1" applyAlignment="1" applyProtection="1">
      <alignment vertical="center"/>
      <protection locked="0"/>
    </xf>
    <xf numFmtId="164" fontId="326" fillId="0" borderId="192" xfId="0" applyFont="1" applyFill="1" applyBorder="1" applyAlignment="1" applyProtection="1">
      <alignment vertical="center"/>
      <protection locked="0"/>
    </xf>
    <xf numFmtId="1" fontId="10" fillId="0" borderId="193" xfId="0" applyNumberFormat="1" applyFont="1" applyFill="1" applyBorder="1" applyAlignment="1" applyProtection="1">
      <alignment vertical="center" wrapText="1"/>
      <protection locked="0"/>
    </xf>
    <xf numFmtId="1" fontId="10" fillId="0" borderId="192" xfId="0" applyNumberFormat="1" applyFont="1" applyFill="1" applyBorder="1" applyAlignment="1" applyProtection="1">
      <alignment vertical="center"/>
      <protection locked="0"/>
    </xf>
    <xf numFmtId="1" fontId="10" fillId="0" borderId="193" xfId="0" applyNumberFormat="1" applyFont="1" applyFill="1" applyBorder="1" applyAlignment="1" applyProtection="1">
      <alignment vertical="center"/>
      <protection locked="0"/>
    </xf>
    <xf numFmtId="1" fontId="10" fillId="0" borderId="194" xfId="0" applyNumberFormat="1" applyFont="1" applyFill="1" applyBorder="1" applyAlignment="1" applyProtection="1">
      <alignment vertical="center"/>
      <protection locked="0"/>
    </xf>
    <xf numFmtId="1" fontId="10" fillId="0" borderId="195" xfId="0" applyNumberFormat="1" applyFont="1" applyFill="1" applyBorder="1" applyAlignment="1" applyProtection="1">
      <alignment vertical="center"/>
      <protection locked="0"/>
    </xf>
    <xf numFmtId="0" fontId="30" fillId="0" borderId="119" xfId="10" applyNumberFormat="1" applyFont="1" applyFill="1" applyBorder="1" applyAlignment="1" applyProtection="1">
      <alignment vertical="center" wrapText="1"/>
      <protection locked="0"/>
    </xf>
    <xf numFmtId="0" fontId="19" fillId="0" borderId="213" xfId="10" applyNumberFormat="1" applyFont="1" applyFill="1" applyBorder="1" applyAlignment="1" applyProtection="1">
      <alignment vertical="center" wrapText="1"/>
      <protection locked="0"/>
    </xf>
    <xf numFmtId="0" fontId="0" fillId="0" borderId="126" xfId="0" applyNumberFormat="1" applyFill="1" applyBorder="1" applyProtection="1">
      <protection locked="0"/>
    </xf>
    <xf numFmtId="0" fontId="0" fillId="0" borderId="213" xfId="0" applyNumberFormat="1" applyFill="1" applyBorder="1" applyProtection="1">
      <protection locked="0"/>
    </xf>
    <xf numFmtId="0" fontId="12" fillId="0" borderId="66" xfId="10" applyNumberFormat="1" applyFont="1" applyFill="1" applyBorder="1" applyAlignment="1" applyProtection="1">
      <alignment vertical="center" wrapText="1"/>
      <protection locked="0"/>
    </xf>
    <xf numFmtId="0" fontId="20" fillId="0" borderId="124" xfId="10" applyNumberFormat="1" applyFont="1" applyFill="1" applyBorder="1" applyAlignment="1" applyProtection="1">
      <alignment horizontal="center" vertical="center"/>
      <protection locked="0"/>
    </xf>
    <xf numFmtId="0" fontId="34" fillId="0" borderId="0" xfId="10" applyNumberFormat="1" applyFont="1" applyFill="1" applyAlignment="1" applyProtection="1">
      <alignment vertical="center" wrapText="1"/>
      <protection locked="0"/>
    </xf>
    <xf numFmtId="0" fontId="34" fillId="0" borderId="0" xfId="10" applyNumberFormat="1" applyFont="1" applyFill="1" applyAlignment="1" applyProtection="1">
      <alignment vertical="center" wrapText="1"/>
      <protection locked="0"/>
    </xf>
    <xf numFmtId="0" fontId="34" fillId="0" borderId="10" xfId="10" applyNumberFormat="1" applyFont="1" applyFill="1" applyBorder="1" applyAlignment="1" applyProtection="1">
      <alignment vertical="center" wrapText="1"/>
      <protection locked="0"/>
    </xf>
    <xf numFmtId="0" fontId="15" fillId="0" borderId="2" xfId="10" applyNumberFormat="1" applyFont="1" applyFill="1" applyBorder="1" applyAlignment="1" applyProtection="1">
      <alignment vertical="center" wrapText="1"/>
      <protection locked="0"/>
    </xf>
    <xf numFmtId="0" fontId="15" fillId="0" borderId="0" xfId="10" applyNumberFormat="1" applyFont="1" applyFill="1" applyAlignment="1" applyProtection="1">
      <alignment vertical="center" wrapText="1"/>
      <protection locked="0"/>
    </xf>
    <xf numFmtId="0" fontId="18" fillId="0" borderId="151" xfId="10" applyNumberFormat="1" applyFont="1" applyFill="1" applyBorder="1" applyAlignment="1" applyProtection="1">
      <alignment vertical="center" wrapText="1"/>
      <protection locked="0"/>
    </xf>
    <xf numFmtId="0" fontId="12" fillId="0" borderId="225" xfId="10" applyNumberFormat="1" applyFont="1" applyFill="1" applyBorder="1" applyAlignment="1" applyProtection="1">
      <alignment vertical="center" wrapText="1"/>
      <protection locked="0"/>
    </xf>
    <xf numFmtId="164" fontId="300" fillId="0" borderId="137" xfId="4" applyFont="1" applyFill="1" applyBorder="1" applyAlignment="1" applyProtection="1">
      <alignment vertical="center"/>
      <protection locked="0"/>
    </xf>
    <xf numFmtId="164" fontId="178" fillId="0" borderId="135" xfId="4" applyFont="1" applyFill="1" applyBorder="1" applyAlignment="1" applyProtection="1">
      <alignment vertical="center"/>
      <protection locked="0"/>
    </xf>
    <xf numFmtId="0" fontId="178" fillId="0" borderId="135" xfId="4" applyNumberFormat="1" applyFont="1" applyFill="1" applyBorder="1" applyAlignment="1" applyProtection="1">
      <alignment vertical="center"/>
      <protection locked="0"/>
    </xf>
    <xf numFmtId="164" fontId="111" fillId="0" borderId="211" xfId="0" applyFont="1" applyFill="1" applyBorder="1" applyAlignment="1" applyProtection="1">
      <alignment vertical="center" wrapText="1"/>
      <protection locked="0"/>
    </xf>
    <xf numFmtId="0" fontId="0" fillId="0" borderId="74" xfId="0" applyNumberFormat="1" applyFill="1" applyBorder="1" applyProtection="1">
      <protection locked="0"/>
    </xf>
    <xf numFmtId="164" fontId="103" fillId="0" borderId="12" xfId="0" applyFont="1" applyFill="1" applyBorder="1" applyProtection="1">
      <protection locked="0"/>
    </xf>
    <xf numFmtId="164" fontId="103" fillId="0" borderId="0" xfId="0" applyFont="1" applyFill="1" applyProtection="1">
      <protection locked="0"/>
    </xf>
    <xf numFmtId="164" fontId="103" fillId="0" borderId="11" xfId="0" applyFont="1" applyFill="1" applyBorder="1" applyProtection="1">
      <protection locked="0"/>
    </xf>
    <xf numFmtId="0" fontId="109" fillId="0" borderId="35" xfId="0" applyNumberFormat="1" applyFont="1" applyFill="1" applyBorder="1" applyAlignment="1" applyProtection="1">
      <alignment horizontal="right" vertical="center" wrapText="1"/>
      <protection locked="0"/>
    </xf>
    <xf numFmtId="0" fontId="104" fillId="0" borderId="127" xfId="0" applyNumberFormat="1" applyFont="1" applyFill="1" applyBorder="1" applyAlignment="1" applyProtection="1">
      <alignment horizontal="left" vertical="center" wrapText="1"/>
      <protection locked="0"/>
    </xf>
    <xf numFmtId="0" fontId="104" fillId="0" borderId="0" xfId="0" applyNumberFormat="1" applyFont="1" applyFill="1" applyAlignment="1" applyProtection="1">
      <alignment horizontal="right" vertical="center" wrapText="1"/>
      <protection locked="0"/>
    </xf>
    <xf numFmtId="14" fontId="110" fillId="0" borderId="11" xfId="0" applyNumberFormat="1" applyFont="1" applyFill="1" applyBorder="1" applyAlignment="1" applyProtection="1">
      <alignment horizontal="center" vertical="center"/>
      <protection locked="0"/>
    </xf>
    <xf numFmtId="0" fontId="0" fillId="0" borderId="11" xfId="0" applyNumberFormat="1" applyFill="1" applyBorder="1" applyProtection="1">
      <protection locked="0"/>
    </xf>
    <xf numFmtId="0" fontId="109" fillId="0" borderId="210" xfId="0" applyNumberFormat="1" applyFont="1" applyFill="1" applyBorder="1" applyAlignment="1" applyProtection="1">
      <alignment vertical="center" wrapText="1"/>
      <protection locked="0"/>
    </xf>
    <xf numFmtId="0" fontId="0" fillId="0" borderId="142" xfId="0" applyNumberFormat="1" applyFill="1" applyBorder="1" applyProtection="1">
      <protection locked="0"/>
    </xf>
    <xf numFmtId="0" fontId="105" fillId="0" borderId="129" xfId="0" applyNumberFormat="1" applyFont="1" applyFill="1" applyBorder="1" applyAlignment="1" applyProtection="1">
      <alignment horizontal="center" vertical="center"/>
      <protection locked="0"/>
    </xf>
    <xf numFmtId="0" fontId="110" fillId="0" borderId="2" xfId="0" applyNumberFormat="1" applyFont="1" applyFill="1" applyBorder="1" applyAlignment="1" applyProtection="1">
      <alignment vertical="center" wrapText="1"/>
      <protection locked="0"/>
    </xf>
    <xf numFmtId="0" fontId="105" fillId="0" borderId="124" xfId="0" applyNumberFormat="1" applyFont="1" applyFill="1" applyBorder="1" applyAlignment="1" applyProtection="1">
      <alignment horizontal="center" vertical="center"/>
      <protection locked="0"/>
    </xf>
    <xf numFmtId="0" fontId="110" fillId="0" borderId="65" xfId="0" applyNumberFormat="1" applyFont="1" applyFill="1" applyBorder="1" applyAlignment="1" applyProtection="1">
      <alignment horizontal="left" vertical="center" wrapText="1"/>
      <protection locked="0"/>
    </xf>
    <xf numFmtId="0" fontId="110" fillId="0" borderId="219" xfId="0" applyNumberFormat="1" applyFont="1" applyFill="1" applyBorder="1" applyAlignment="1" applyProtection="1">
      <alignment vertical="center" wrapText="1"/>
      <protection locked="0"/>
    </xf>
    <xf numFmtId="0" fontId="106" fillId="0" borderId="2" xfId="0" applyNumberFormat="1" applyFont="1" applyFill="1" applyBorder="1" applyAlignment="1" applyProtection="1">
      <alignment vertical="center" wrapText="1"/>
      <protection locked="0"/>
    </xf>
    <xf numFmtId="0" fontId="106" fillId="0" borderId="66" xfId="0" applyNumberFormat="1" applyFont="1" applyFill="1" applyBorder="1" applyAlignment="1" applyProtection="1">
      <alignment vertical="center" wrapText="1"/>
      <protection locked="0"/>
    </xf>
    <xf numFmtId="0" fontId="106" fillId="0" borderId="65" xfId="0" applyNumberFormat="1" applyFont="1" applyFill="1" applyBorder="1" applyAlignment="1" applyProtection="1">
      <alignment vertical="center" wrapText="1"/>
      <protection locked="0"/>
    </xf>
    <xf numFmtId="0" fontId="103" fillId="0" borderId="12" xfId="0" applyNumberFormat="1" applyFont="1" applyFill="1" applyBorder="1" applyProtection="1">
      <protection locked="0"/>
    </xf>
    <xf numFmtId="0" fontId="103" fillId="0" borderId="0" xfId="0" applyNumberFormat="1" applyFont="1" applyFill="1" applyProtection="1">
      <protection locked="0"/>
    </xf>
    <xf numFmtId="0" fontId="103" fillId="0" borderId="11" xfId="0" applyNumberFormat="1" applyFont="1" applyFill="1" applyBorder="1" applyProtection="1">
      <protection locked="0"/>
    </xf>
    <xf numFmtId="0" fontId="102" fillId="0" borderId="241" xfId="0" applyNumberFormat="1" applyFont="1" applyFill="1" applyBorder="1" applyAlignment="1" applyProtection="1">
      <alignment vertical="center" wrapText="1"/>
      <protection locked="0"/>
    </xf>
    <xf numFmtId="0" fontId="0" fillId="0" borderId="131" xfId="0" applyNumberFormat="1" applyFill="1" applyBorder="1" applyProtection="1">
      <protection locked="0"/>
    </xf>
    <xf numFmtId="0" fontId="104" fillId="0" borderId="242" xfId="0" applyNumberFormat="1" applyFont="1" applyFill="1" applyBorder="1" applyAlignment="1" applyProtection="1">
      <alignment vertical="center" wrapText="1"/>
      <protection locked="0"/>
    </xf>
    <xf numFmtId="0" fontId="0" fillId="0" borderId="214" xfId="0" applyNumberFormat="1" applyFill="1" applyBorder="1" applyProtection="1">
      <protection locked="0"/>
    </xf>
    <xf numFmtId="0" fontId="0" fillId="0" borderId="243" xfId="0" applyNumberFormat="1" applyFill="1" applyBorder="1" applyProtection="1">
      <protection locked="0"/>
    </xf>
    <xf numFmtId="0" fontId="93" fillId="0" borderId="218" xfId="0" applyNumberFormat="1" applyFont="1" applyFill="1" applyBorder="1" applyAlignment="1" applyProtection="1">
      <alignment horizontal="justify" vertical="center"/>
      <protection locked="0"/>
    </xf>
    <xf numFmtId="0" fontId="0" fillId="0" borderId="14" xfId="0" applyNumberFormat="1" applyFill="1" applyBorder="1" applyProtection="1">
      <protection locked="0"/>
    </xf>
    <xf numFmtId="0" fontId="0" fillId="0" borderId="13" xfId="0" applyNumberFormat="1" applyFill="1" applyBorder="1" applyProtection="1">
      <protection locked="0"/>
    </xf>
    <xf numFmtId="0" fontId="93" fillId="0" borderId="12" xfId="0" applyNumberFormat="1" applyFont="1" applyFill="1" applyBorder="1" applyAlignment="1" applyProtection="1">
      <alignment horizontal="justify" vertical="center" wrapText="1"/>
      <protection locked="0"/>
    </xf>
    <xf numFmtId="0" fontId="93" fillId="0" borderId="0" xfId="0" applyNumberFormat="1" applyFont="1" applyFill="1" applyAlignment="1" applyProtection="1">
      <alignment horizontal="justify" vertical="center" wrapText="1"/>
      <protection locked="0"/>
    </xf>
    <xf numFmtId="0" fontId="93" fillId="0" borderId="11" xfId="0" applyNumberFormat="1" applyFont="1" applyFill="1" applyBorder="1" applyAlignment="1" applyProtection="1">
      <alignment horizontal="justify" vertical="center" wrapText="1"/>
      <protection locked="0"/>
    </xf>
    <xf numFmtId="0" fontId="93" fillId="0" borderId="257" xfId="0" applyNumberFormat="1" applyFont="1" applyFill="1" applyBorder="1" applyAlignment="1" applyProtection="1">
      <alignment horizontal="justify" vertical="center" wrapText="1"/>
      <protection locked="0"/>
    </xf>
    <xf numFmtId="0" fontId="0" fillId="0" borderId="8" xfId="0" applyNumberFormat="1" applyFill="1" applyBorder="1" applyProtection="1">
      <protection locked="0"/>
    </xf>
    <xf numFmtId="0" fontId="0" fillId="0" borderId="7" xfId="0" applyNumberFormat="1" applyFill="1" applyBorder="1" applyProtection="1">
      <protection locked="0"/>
    </xf>
  </cellXfs>
  <cellStyles count="62">
    <cellStyle name="Comma" xfId="2" builtinId="3"/>
    <cellStyle name="Comma [0] 2" xfId="59" xr:uid="{00000000-0005-0000-0000-00003C000000}"/>
    <cellStyle name="Comma 2" xfId="57" xr:uid="{00000000-0005-0000-0000-00003A000000}"/>
    <cellStyle name="Euro" xfId="1" xr:uid="{00000000-0005-0000-0000-000001000000}"/>
    <cellStyle name="Followed Hyperlink" xfId="27" builtinId="9" hidden="1"/>
    <cellStyle name="Hyperlink" xfId="26" builtinId="8" hidden="1"/>
    <cellStyle name="Millares [0] 2" xfId="55" xr:uid="{00000000-0005-0000-0000-000038000000}"/>
    <cellStyle name="Millares [0] 2 2" xfId="61" xr:uid="{00000000-0005-0000-0000-00003E000000}"/>
    <cellStyle name="Millares [0] 3" xfId="50" xr:uid="{00000000-0005-0000-0000-000033000000}"/>
    <cellStyle name="Millares [0] 3 2" xfId="60" xr:uid="{00000000-0005-0000-0000-00003D000000}"/>
    <cellStyle name="Millares 2" xfId="47" xr:uid="{00000000-0005-0000-0000-000030000000}"/>
    <cellStyle name="Millares 3" xfId="3" xr:uid="{00000000-0005-0000-0000-000003000000}"/>
    <cellStyle name="Normal" xfId="0" builtinId="0"/>
    <cellStyle name="Normal 10" xfId="24" xr:uid="{00000000-0005-0000-0000-000018000000}"/>
    <cellStyle name="Normal 11" xfId="25" xr:uid="{00000000-0005-0000-0000-000019000000}"/>
    <cellStyle name="Normal 12" xfId="33" xr:uid="{00000000-0005-0000-0000-000021000000}"/>
    <cellStyle name="Normal 12 2" xfId="54" xr:uid="{00000000-0005-0000-0000-000037000000}"/>
    <cellStyle name="Normal 12 3" xfId="49" xr:uid="{00000000-0005-0000-0000-000032000000}"/>
    <cellStyle name="Normal 13" xfId="37" xr:uid="{00000000-0005-0000-0000-000025000000}"/>
    <cellStyle name="Normal 14" xfId="45" xr:uid="{00000000-0005-0000-0000-00002D000000}"/>
    <cellStyle name="Normal 15" xfId="46" xr:uid="{00000000-0005-0000-0000-00002F000000}"/>
    <cellStyle name="Normal 15 2" xfId="51" xr:uid="{00000000-0005-0000-0000-000034000000}"/>
    <cellStyle name="Normal 16" xfId="52" xr:uid="{00000000-0005-0000-0000-000035000000}"/>
    <cellStyle name="Normal 2" xfId="4" xr:uid="{00000000-0005-0000-0000-000004000000}"/>
    <cellStyle name="Normal 2 2" xfId="5" xr:uid="{00000000-0005-0000-0000-000005000000}"/>
    <cellStyle name="Normal 2 2 2" xfId="38" xr:uid="{00000000-0005-0000-0000-000026000000}"/>
    <cellStyle name="Normal 2 3" xfId="28" xr:uid="{00000000-0005-0000-0000-00001C000000}"/>
    <cellStyle name="Normal 2 4" xfId="30" xr:uid="{00000000-0005-0000-0000-00001E000000}"/>
    <cellStyle name="Normal 3" xfId="6" xr:uid="{00000000-0005-0000-0000-000006000000}"/>
    <cellStyle name="Normal 3 2" xfId="7" xr:uid="{00000000-0005-0000-0000-000007000000}"/>
    <cellStyle name="Normal 3 2 2" xfId="31" xr:uid="{00000000-0005-0000-0000-00001F000000}"/>
    <cellStyle name="Normal 3 3" xfId="39" xr:uid="{00000000-0005-0000-0000-000027000000}"/>
    <cellStyle name="Normal 4" xfId="8" xr:uid="{00000000-0005-0000-0000-000008000000}"/>
    <cellStyle name="Normal 4 2" xfId="9" xr:uid="{00000000-0005-0000-0000-000009000000}"/>
    <cellStyle name="Normal 4 2 2" xfId="40" xr:uid="{00000000-0005-0000-0000-000028000000}"/>
    <cellStyle name="Normal 4 3" xfId="34" xr:uid="{00000000-0005-0000-0000-000022000000}"/>
    <cellStyle name="Normal 5" xfId="10" xr:uid="{00000000-0005-0000-0000-00000A000000}"/>
    <cellStyle name="Normal 5 2" xfId="32" xr:uid="{00000000-0005-0000-0000-000020000000}"/>
    <cellStyle name="Normal 5 3" xfId="35" xr:uid="{00000000-0005-0000-0000-000023000000}"/>
    <cellStyle name="Normal 6" xfId="11" xr:uid="{00000000-0005-0000-0000-00000B000000}"/>
    <cellStyle name="Normal 6 2" xfId="12" xr:uid="{00000000-0005-0000-0000-00000C000000}"/>
    <cellStyle name="Normal 6 2 2" xfId="42" xr:uid="{00000000-0005-0000-0000-00002A000000}"/>
    <cellStyle name="Normal 6 3" xfId="41" xr:uid="{00000000-0005-0000-0000-000029000000}"/>
    <cellStyle name="Normal 7" xfId="13" xr:uid="{00000000-0005-0000-0000-00000D000000}"/>
    <cellStyle name="Normal 7 2" xfId="43" xr:uid="{00000000-0005-0000-0000-00002B000000}"/>
    <cellStyle name="Normal 7 3" xfId="56" xr:uid="{00000000-0005-0000-0000-000039000000}"/>
    <cellStyle name="Normal 8" xfId="14" xr:uid="{00000000-0005-0000-0000-00000E000000}"/>
    <cellStyle name="Normal 8 2" xfId="44" xr:uid="{00000000-0005-0000-0000-00002C000000}"/>
    <cellStyle name="Normal 9" xfId="23" xr:uid="{00000000-0005-0000-0000-000017000000}"/>
    <cellStyle name="Normal 9 2" xfId="48" xr:uid="{00000000-0005-0000-0000-000031000000}"/>
    <cellStyle name="Normal_CARGA SUPERVISION 2003 2" xfId="15" xr:uid="{00000000-0005-0000-0000-00000F000000}"/>
    <cellStyle name="Percent" xfId="16" builtinId="5"/>
    <cellStyle name="Percent 2" xfId="58" xr:uid="{00000000-0005-0000-0000-00003B000000}"/>
    <cellStyle name="Porcentaje 2" xfId="29" xr:uid="{00000000-0005-0000-0000-00001D000000}"/>
    <cellStyle name="Porcentaje 3" xfId="36" xr:uid="{00000000-0005-0000-0000-000024000000}"/>
    <cellStyle name="Porcentual 2" xfId="17" xr:uid="{00000000-0005-0000-0000-000011000000}"/>
    <cellStyle name="Porcentual 2 2" xfId="18" xr:uid="{00000000-0005-0000-0000-000012000000}"/>
    <cellStyle name="Porcentual 3" xfId="19" xr:uid="{00000000-0005-0000-0000-000013000000}"/>
    <cellStyle name="Porcentual 3 2" xfId="53" xr:uid="{00000000-0005-0000-0000-000036000000}"/>
    <cellStyle name="Porcentual 4" xfId="20" xr:uid="{00000000-0005-0000-0000-000014000000}"/>
    <cellStyle name="Porcentual 4 2" xfId="21" xr:uid="{00000000-0005-0000-0000-000015000000}"/>
    <cellStyle name="Porcentual 5" xfId="22" xr:uid="{00000000-0005-0000-0000-000016000000}"/>
  </cellStyles>
  <dxfs count="0"/>
  <tableStyles count="0" defaultTableStyle="TableStyleMedium9" defaultPivotStyle="PivotStyleLight16"/>
  <colors>
    <mruColors>
      <color rgb="FF00FFFF"/>
      <color rgb="FF0000FF"/>
      <color rgb="FFFF00FF"/>
      <color rgb="FFFF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sheetName val="F0 Cobertura real"/>
      <sheetName val="F1 Promoción"/>
      <sheetName val="F2 Detección"/>
      <sheetName val="F3.1 estudiantes prevención"/>
      <sheetName val="F3.2 Cobertura prevención"/>
      <sheetName val="F3.3 Prevención Talleres"/>
      <sheetName val="F4 Derivación"/>
      <sheetName val="F5 RED"/>
      <sheetName val="F6 Equipo"/>
      <sheetName val="F7 RESUMEN"/>
      <sheetName val="F8.A PRE - EVALUACIÓN REGIONAL"/>
      <sheetName val="F8.B EVALUACIÓN TECNICA"/>
      <sheetName val="RESUMEN REGIÓN"/>
      <sheetName val="RES EVALUAC"/>
      <sheetName val="I1  INSERC-IMPLEM"/>
      <sheetName val="I2  anexo SOPORTE"/>
      <sheetName val="P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t="str">
            <v>ENERO</v>
          </cell>
          <cell r="G6" t="str">
            <v>Psicólogo/a</v>
          </cell>
          <cell r="J6" t="str">
            <v>CONTRATA</v>
          </cell>
        </row>
        <row r="7">
          <cell r="B7" t="str">
            <v>FEBRERO</v>
          </cell>
          <cell r="G7" t="str">
            <v>Trabajador/a Social</v>
          </cell>
          <cell r="J7" t="str">
            <v>HONORARIOS</v>
          </cell>
        </row>
        <row r="8">
          <cell r="B8" t="str">
            <v>MARZO</v>
          </cell>
          <cell r="G8" t="str">
            <v>Profesor/a</v>
          </cell>
          <cell r="J8" t="str">
            <v>CONTRATO PLAZO FIJO</v>
          </cell>
        </row>
        <row r="9">
          <cell r="B9" t="str">
            <v>ABRIL</v>
          </cell>
          <cell r="G9" t="str">
            <v>Psicopedagogo/a</v>
          </cell>
          <cell r="J9" t="str">
            <v>CONTRATO INDEFINIDO</v>
          </cell>
        </row>
        <row r="10">
          <cell r="B10" t="str">
            <v>MAYO</v>
          </cell>
          <cell r="G10" t="str">
            <v>Otro profesional Educación</v>
          </cell>
          <cell r="J10" t="str">
            <v>OTRO</v>
          </cell>
        </row>
        <row r="11">
          <cell r="B11" t="str">
            <v>JUNIO</v>
          </cell>
          <cell r="G11" t="str">
            <v>Otro profesional Ciencias Sociales</v>
          </cell>
        </row>
        <row r="12">
          <cell r="B12" t="str">
            <v>JULIO</v>
          </cell>
          <cell r="G12" t="str">
            <v>Otro</v>
          </cell>
        </row>
        <row r="13">
          <cell r="B13" t="str">
            <v>AGOSTO</v>
          </cell>
        </row>
        <row r="14">
          <cell r="B14" t="str">
            <v>SEPTIEMBRE</v>
          </cell>
        </row>
        <row r="15">
          <cell r="B15" t="str">
            <v>OCTUBRE</v>
          </cell>
        </row>
        <row r="16">
          <cell r="B16" t="str">
            <v>NOVIEMBRE</v>
          </cell>
        </row>
        <row r="17">
          <cell r="B17" t="str">
            <v>DICIEMBRE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I396"/>
  <sheetViews>
    <sheetView showGridLines="0" zoomScaleNormal="100" workbookViewId="0">
      <selection activeCell="D25" sqref="D25"/>
    </sheetView>
  </sheetViews>
  <sheetFormatPr defaultColWidth="0" defaultRowHeight="12.75" zeroHeight="1"/>
  <cols>
    <col min="1" max="1" width="3.140625" style="87" customWidth="1"/>
    <col min="2" max="2" width="9.42578125" style="86" customWidth="1"/>
    <col min="3" max="3" width="27.42578125" style="86" customWidth="1"/>
    <col min="4" max="4" width="24.42578125" style="86" customWidth="1"/>
    <col min="5" max="5" width="8.42578125" style="86" customWidth="1"/>
    <col min="6" max="6" width="7.42578125" style="86" customWidth="1"/>
    <col min="7" max="8" width="6.42578125" style="86" customWidth="1"/>
    <col min="9" max="9" width="9.42578125" style="86" customWidth="1"/>
    <col min="10" max="10" width="6.42578125" style="86" customWidth="1"/>
    <col min="11" max="11" width="5" style="86" customWidth="1"/>
    <col min="12" max="12" width="7.42578125" style="86" customWidth="1"/>
    <col min="13" max="13" width="21.85546875" style="86" customWidth="1"/>
    <col min="14" max="14" width="6.42578125" style="86" customWidth="1"/>
    <col min="15" max="15" width="8" style="86" hidden="1" customWidth="1"/>
    <col min="16" max="16" width="7.42578125" style="86" hidden="1" customWidth="1"/>
    <col min="17" max="17" width="7.42578125" style="87" hidden="1" customWidth="1"/>
    <col min="18" max="18" width="6.42578125" style="87" hidden="1" customWidth="1"/>
    <col min="19" max="19" width="9.42578125" style="87" hidden="1" customWidth="1"/>
    <col min="20" max="20" width="6.42578125" style="88" hidden="1" customWidth="1"/>
    <col min="21" max="24" width="5.42578125" style="88" hidden="1" customWidth="1"/>
    <col min="25" max="25" width="3.42578125" style="88" hidden="1" customWidth="1"/>
    <col min="26" max="26" width="28.140625" style="88" hidden="1" customWidth="1"/>
    <col min="27" max="27" width="17.42578125" style="87" hidden="1" customWidth="1"/>
    <col min="28" max="28" width="8.42578125" style="87" hidden="1" customWidth="1"/>
    <col min="29" max="29" width="9" style="88" hidden="1" customWidth="1"/>
    <col min="30" max="30" width="13.42578125" style="88" hidden="1" customWidth="1"/>
    <col min="31" max="31" width="70" style="88" hidden="1" customWidth="1"/>
    <col min="32" max="32" width="28.140625" style="88" hidden="1" customWidth="1"/>
    <col min="33" max="33" width="11.42578125" style="88" hidden="1" customWidth="1"/>
    <col min="34" max="34" width="10" style="88" hidden="1" customWidth="1"/>
    <col min="35" max="35" width="9.85546875" style="88" hidden="1" customWidth="1"/>
    <col min="36" max="36" width="6" style="88" hidden="1" customWidth="1"/>
    <col min="37" max="38" width="10.42578125" style="87" hidden="1" customWidth="1"/>
    <col min="39" max="39" width="7.7109375" style="87" hidden="1" customWidth="1"/>
    <col min="40" max="40" width="2.42578125" style="87" hidden="1" customWidth="1"/>
    <col min="41" max="41" width="5.140625" style="87" hidden="1" customWidth="1"/>
    <col min="42" max="43" width="7.42578125" style="87" hidden="1" customWidth="1"/>
    <col min="44" max="44" width="9.42578125" style="87" hidden="1" customWidth="1"/>
    <col min="45" max="47" width="11.42578125" style="87" hidden="1" customWidth="1"/>
    <col min="48" max="48" width="5.42578125" style="87" hidden="1" customWidth="1"/>
    <col min="49" max="49" width="4.42578125" style="87" hidden="1" customWidth="1"/>
    <col min="50" max="50" width="8.42578125" style="87" hidden="1" customWidth="1"/>
    <col min="51" max="51" width="5.42578125" style="87" hidden="1" customWidth="1"/>
    <col min="52" max="52" width="7.42578125" style="87" hidden="1" customWidth="1"/>
    <col min="53" max="53" width="6.42578125" style="87" hidden="1" customWidth="1"/>
    <col min="54" max="54" width="7.42578125" style="87" hidden="1" customWidth="1"/>
    <col min="55" max="87" width="0" style="87" hidden="1" customWidth="1"/>
    <col min="88" max="88" width="11.42578125" style="87" hidden="1" customWidth="1"/>
    <col min="89" max="16384" width="11.42578125" style="87" hidden="1"/>
  </cols>
  <sheetData>
    <row r="1" spans="2:13" ht="20.100000000000001" customHeight="1" thickBot="1"/>
    <row r="2" spans="2:13" ht="20.100000000000001" customHeight="1">
      <c r="B2" s="89"/>
      <c r="C2" s="90"/>
      <c r="D2" s="91"/>
      <c r="E2" s="91"/>
      <c r="F2" s="91"/>
      <c r="G2" s="91"/>
      <c r="H2" s="91"/>
      <c r="I2" s="91"/>
      <c r="J2" s="91"/>
      <c r="K2" s="91"/>
      <c r="L2" s="91"/>
      <c r="M2" s="92"/>
    </row>
    <row r="3" spans="2:13" ht="40.5" customHeight="1">
      <c r="B3" s="93"/>
      <c r="C3" s="94" t="s">
        <v>0</v>
      </c>
      <c r="D3" s="95"/>
      <c r="E3" s="95"/>
      <c r="F3" s="95"/>
      <c r="G3" s="95"/>
      <c r="H3" s="95"/>
      <c r="I3" s="95"/>
      <c r="J3" s="95"/>
      <c r="K3" s="95"/>
      <c r="L3" s="95"/>
      <c r="M3" s="96"/>
    </row>
    <row r="4" spans="2:13" ht="20.100000000000001" customHeight="1">
      <c r="B4" s="93"/>
      <c r="C4" s="97" t="s">
        <v>1</v>
      </c>
      <c r="D4" s="98"/>
      <c r="E4" s="95"/>
      <c r="F4" s="95"/>
      <c r="G4" s="95"/>
      <c r="H4" s="95"/>
      <c r="I4" s="95"/>
      <c r="J4" s="95"/>
      <c r="K4" s="95"/>
      <c r="L4" s="95"/>
      <c r="M4" s="96"/>
    </row>
    <row r="5" spans="2:13" ht="20.100000000000001" customHeight="1">
      <c r="B5" s="93"/>
      <c r="C5" s="99">
        <v>2025</v>
      </c>
      <c r="D5" s="95"/>
      <c r="E5" s="95"/>
      <c r="F5" s="95"/>
      <c r="G5" s="95"/>
      <c r="H5" s="95"/>
      <c r="I5" s="95"/>
      <c r="J5" s="95"/>
      <c r="K5" s="95"/>
      <c r="L5" s="95"/>
      <c r="M5" s="96"/>
    </row>
    <row r="6" spans="2:13" ht="20.100000000000001" customHeight="1">
      <c r="B6" s="93"/>
      <c r="C6" s="100"/>
      <c r="D6" s="95"/>
      <c r="E6" s="95"/>
      <c r="F6" s="95"/>
      <c r="G6" s="95"/>
      <c r="H6" s="95"/>
      <c r="I6" s="95"/>
      <c r="J6" s="95"/>
      <c r="K6" s="95"/>
      <c r="L6" s="95"/>
      <c r="M6" s="96"/>
    </row>
    <row r="7" spans="2:13" ht="20.100000000000001" customHeight="1">
      <c r="B7" s="93"/>
      <c r="C7" s="100"/>
      <c r="D7" s="95"/>
      <c r="E7" s="95"/>
      <c r="F7" s="95"/>
      <c r="G7" s="95"/>
      <c r="H7" s="95"/>
      <c r="I7" s="95"/>
      <c r="J7" s="95"/>
      <c r="K7" s="95"/>
      <c r="L7" s="95"/>
      <c r="M7" s="96"/>
    </row>
    <row r="8" spans="2:13" ht="20.100000000000001" customHeight="1">
      <c r="B8" s="93"/>
      <c r="C8" s="100"/>
      <c r="D8" s="95"/>
      <c r="E8" s="95"/>
      <c r="F8" s="95"/>
      <c r="G8" s="95"/>
      <c r="H8" s="95"/>
      <c r="I8" s="95"/>
      <c r="J8" s="95"/>
      <c r="K8" s="95"/>
      <c r="L8" s="95"/>
      <c r="M8" s="96"/>
    </row>
    <row r="9" spans="2:13" ht="20.100000000000001" customHeight="1">
      <c r="B9" s="93"/>
      <c r="C9" s="100"/>
      <c r="D9" s="95"/>
      <c r="E9" s="95"/>
      <c r="F9" s="95"/>
      <c r="G9" s="95"/>
      <c r="H9" s="95"/>
      <c r="I9" s="95"/>
      <c r="J9" s="95"/>
      <c r="K9" s="95"/>
      <c r="L9" s="95"/>
      <c r="M9" s="96"/>
    </row>
    <row r="10" spans="2:13" ht="20.100000000000001" customHeight="1">
      <c r="B10" s="93"/>
      <c r="C10" s="100"/>
      <c r="D10" s="95"/>
      <c r="E10" s="95"/>
      <c r="F10" s="95"/>
      <c r="G10" s="95"/>
      <c r="H10" s="95"/>
      <c r="I10" s="95"/>
      <c r="J10" s="95"/>
      <c r="K10" s="95"/>
      <c r="L10" s="95"/>
      <c r="M10" s="96"/>
    </row>
    <row r="11" spans="2:13" ht="20.100000000000001" customHeight="1">
      <c r="B11" s="93"/>
      <c r="C11" s="100"/>
      <c r="D11" s="95"/>
      <c r="E11" s="95"/>
      <c r="F11" s="95"/>
      <c r="G11" s="95"/>
      <c r="H11" s="95"/>
      <c r="I11" s="95"/>
      <c r="J11" s="95"/>
      <c r="K11" s="95"/>
      <c r="L11" s="95"/>
      <c r="M11" s="96"/>
    </row>
    <row r="12" spans="2:13" ht="20.100000000000001" customHeight="1">
      <c r="B12" s="93"/>
      <c r="C12" s="100"/>
      <c r="D12" s="95"/>
      <c r="E12" s="95"/>
      <c r="F12" s="95"/>
      <c r="G12" s="95"/>
      <c r="H12" s="95"/>
      <c r="I12" s="95"/>
      <c r="J12" s="95"/>
      <c r="K12" s="95"/>
      <c r="L12" s="95"/>
      <c r="M12" s="96"/>
    </row>
    <row r="13" spans="2:13" ht="20.100000000000001" customHeight="1">
      <c r="B13" s="93"/>
      <c r="C13" s="100"/>
      <c r="D13" s="95"/>
      <c r="E13" s="95"/>
      <c r="F13" s="95"/>
      <c r="G13" s="95"/>
      <c r="H13" s="95"/>
      <c r="I13" s="95"/>
      <c r="J13" s="95"/>
      <c r="K13" s="95"/>
      <c r="L13" s="95"/>
      <c r="M13" s="96"/>
    </row>
    <row r="14" spans="2:13" ht="20.100000000000001" customHeight="1">
      <c r="B14" s="93"/>
      <c r="C14" s="100"/>
      <c r="D14" s="95"/>
      <c r="E14" s="95"/>
      <c r="F14" s="95"/>
      <c r="G14" s="95"/>
      <c r="H14" s="95"/>
      <c r="I14" s="95"/>
      <c r="J14" s="95"/>
      <c r="K14" s="95"/>
      <c r="L14" s="95"/>
      <c r="M14" s="96"/>
    </row>
    <row r="15" spans="2:13" ht="20.100000000000001" customHeight="1">
      <c r="B15" s="93"/>
      <c r="C15" s="99" t="s">
        <v>2</v>
      </c>
      <c r="D15" s="95"/>
      <c r="E15" s="95"/>
      <c r="F15" s="95"/>
      <c r="G15" s="95"/>
      <c r="H15" s="95"/>
      <c r="I15" s="95"/>
      <c r="J15" s="95"/>
      <c r="K15" s="95"/>
      <c r="L15" s="95"/>
      <c r="M15" s="96"/>
    </row>
    <row r="16" spans="2:13" ht="20.100000000000001" customHeight="1">
      <c r="B16" s="93"/>
      <c r="C16" s="101" t="s">
        <v>3</v>
      </c>
      <c r="D16" s="95"/>
      <c r="E16" s="95"/>
      <c r="F16" s="95"/>
      <c r="G16" s="95"/>
      <c r="H16" s="95"/>
      <c r="I16" s="95"/>
      <c r="J16" s="95"/>
      <c r="K16" s="95"/>
      <c r="L16" s="95"/>
      <c r="M16" s="96"/>
    </row>
    <row r="17" spans="1:87" ht="20.100000000000001" customHeight="1">
      <c r="B17" s="93"/>
      <c r="C17" s="1538" t="s">
        <v>4</v>
      </c>
      <c r="D17" s="95"/>
      <c r="E17" s="95"/>
      <c r="F17" s="95"/>
      <c r="G17" s="95"/>
      <c r="H17" s="95"/>
      <c r="I17" s="95"/>
      <c r="J17" s="95"/>
      <c r="K17" s="95"/>
      <c r="L17" s="95"/>
      <c r="M17" s="96"/>
    </row>
    <row r="18" spans="1:87" ht="20.100000000000001" customHeight="1">
      <c r="B18" s="93"/>
      <c r="C18" s="100"/>
      <c r="D18" s="95"/>
      <c r="E18" s="95"/>
      <c r="F18" s="95"/>
      <c r="G18" s="95"/>
      <c r="H18" s="95"/>
      <c r="I18" s="95"/>
      <c r="J18" s="95"/>
      <c r="K18" s="95"/>
      <c r="L18" s="95"/>
      <c r="M18" s="96"/>
    </row>
    <row r="19" spans="1:87" ht="20.100000000000001" customHeight="1">
      <c r="B19" s="93"/>
      <c r="C19"/>
      <c r="D19"/>
      <c r="E19"/>
      <c r="F19"/>
      <c r="G19"/>
      <c r="H19"/>
      <c r="I19"/>
      <c r="J19"/>
      <c r="K19"/>
      <c r="L19"/>
      <c r="M19" s="96"/>
    </row>
    <row r="20" spans="1:87" ht="20.100000000000001" customHeight="1">
      <c r="B20" s="93"/>
      <c r="C20"/>
      <c r="D20"/>
      <c r="E20"/>
      <c r="F20"/>
      <c r="G20"/>
      <c r="H20"/>
      <c r="I20"/>
      <c r="J20"/>
      <c r="K20"/>
      <c r="L20"/>
      <c r="M20" s="96"/>
    </row>
    <row r="21" spans="1:87" ht="20.100000000000001" customHeight="1">
      <c r="B21" s="93"/>
      <c r="C21"/>
      <c r="D21"/>
      <c r="E21"/>
      <c r="F21"/>
      <c r="G21"/>
      <c r="H21"/>
      <c r="I21"/>
      <c r="J21"/>
      <c r="K21"/>
      <c r="L21"/>
      <c r="M21" s="96"/>
    </row>
    <row r="22" spans="1:87" ht="20.100000000000001" customHeight="1" thickBot="1">
      <c r="B22" s="103"/>
      <c r="C22" s="104"/>
      <c r="D22" s="105"/>
      <c r="E22" s="105"/>
      <c r="F22" s="105"/>
      <c r="G22" s="105"/>
      <c r="H22" s="105"/>
      <c r="I22" s="105"/>
      <c r="J22" s="105"/>
      <c r="K22" s="105"/>
      <c r="L22" s="105"/>
      <c r="M22" s="106"/>
    </row>
    <row r="23" spans="1:87" ht="20.100000000000001" customHeight="1"/>
    <row r="24" spans="1:87"/>
    <row r="25" spans="1:87" ht="24.6" customHeight="1">
      <c r="A25" s="109"/>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8"/>
      <c r="Z25" s="121" t="s">
        <v>5</v>
      </c>
      <c r="AA25" s="109" t="s">
        <v>6</v>
      </c>
      <c r="AB25" s="109"/>
      <c r="AC25" s="108"/>
      <c r="AD25" s="108"/>
      <c r="AE25" s="108"/>
      <c r="AF25" s="108"/>
      <c r="AG25" s="108"/>
      <c r="AH25" s="108"/>
      <c r="AI25" s="108"/>
      <c r="AJ25" s="108"/>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row>
    <row r="26" spans="1:87" ht="10.35" customHeight="1">
      <c r="A26" s="109"/>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8"/>
      <c r="Z26" s="121" t="s">
        <v>7</v>
      </c>
      <c r="AA26" s="109" t="s">
        <v>8</v>
      </c>
      <c r="AB26" s="109"/>
      <c r="AC26" s="108"/>
      <c r="AD26" s="108"/>
      <c r="AE26" s="108"/>
      <c r="AF26" s="108"/>
      <c r="AG26" s="108"/>
      <c r="AH26" s="108"/>
      <c r="AI26" s="108"/>
      <c r="AJ26" s="108"/>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row>
    <row r="27" spans="1:87" ht="20.100000000000001" customHeight="1">
      <c r="A27" s="109"/>
      <c r="B27" s="107"/>
      <c r="C27" s="853" t="s">
        <v>9</v>
      </c>
      <c r="D27" s="853" t="s">
        <v>10</v>
      </c>
      <c r="E27" s="854" t="s">
        <v>11</v>
      </c>
      <c r="F27" s="107"/>
      <c r="G27" s="107"/>
      <c r="H27" s="107"/>
      <c r="I27" s="107"/>
      <c r="J27" s="107"/>
      <c r="K27" s="107"/>
      <c r="L27" s="107"/>
      <c r="M27" s="107"/>
      <c r="N27" s="107"/>
      <c r="O27" s="107"/>
      <c r="P27" s="107"/>
      <c r="Q27" s="107"/>
      <c r="R27" s="107"/>
      <c r="S27" s="107"/>
      <c r="T27" s="107"/>
      <c r="U27" s="107"/>
      <c r="V27" s="107"/>
      <c r="W27" s="107"/>
      <c r="X27" s="107"/>
      <c r="Y27" s="108"/>
      <c r="Z27" s="121" t="s">
        <v>12</v>
      </c>
      <c r="AA27" s="109"/>
      <c r="AB27" s="109"/>
      <c r="AC27" s="108"/>
      <c r="AD27" s="108"/>
      <c r="AE27" s="108"/>
      <c r="AF27" s="108"/>
      <c r="AG27" s="108"/>
      <c r="AH27" s="108"/>
      <c r="AI27" s="108"/>
      <c r="AJ27" s="108"/>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row>
    <row r="28" spans="1:87" ht="15" customHeight="1">
      <c r="A28" s="109"/>
      <c r="B28" s="107"/>
      <c r="C28" s="110" t="s">
        <v>13</v>
      </c>
      <c r="D28" s="111" t="s">
        <v>14</v>
      </c>
      <c r="E28" s="112"/>
      <c r="F28" s="107"/>
      <c r="G28" s="107"/>
      <c r="H28" s="107"/>
      <c r="I28" s="107"/>
      <c r="J28" s="107"/>
      <c r="K28" s="107"/>
      <c r="L28" s="107"/>
      <c r="M28" s="107"/>
      <c r="N28" s="107"/>
      <c r="O28" s="107"/>
      <c r="P28" s="107"/>
      <c r="Q28" s="107"/>
      <c r="R28" s="107"/>
      <c r="S28" s="107"/>
      <c r="T28" s="107"/>
      <c r="U28" s="107"/>
      <c r="V28" s="107"/>
      <c r="W28" s="107"/>
      <c r="X28" s="107"/>
      <c r="Y28" s="108"/>
      <c r="Z28" s="121" t="s">
        <v>15</v>
      </c>
      <c r="AA28" s="109"/>
      <c r="AB28" s="109"/>
      <c r="AC28" s="108"/>
      <c r="AD28" s="108"/>
      <c r="AE28" s="108"/>
      <c r="AF28" s="108"/>
      <c r="AG28" s="108"/>
      <c r="AH28" s="108"/>
      <c r="AI28" s="108"/>
      <c r="AJ28" s="108"/>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row>
    <row r="29" spans="1:87" ht="45" customHeight="1">
      <c r="A29" s="109"/>
      <c r="B29" s="107"/>
      <c r="C29" s="110" t="s">
        <v>16</v>
      </c>
      <c r="D29" s="111" t="s">
        <v>17</v>
      </c>
      <c r="E29" s="107"/>
      <c r="F29" s="107"/>
      <c r="G29" s="107"/>
      <c r="H29" s="107"/>
      <c r="I29" s="107"/>
      <c r="J29" s="107"/>
      <c r="K29" s="107"/>
      <c r="L29" s="107"/>
      <c r="M29" s="107"/>
      <c r="N29" s="107"/>
      <c r="O29" s="107"/>
      <c r="P29" s="107"/>
      <c r="Q29" s="107"/>
      <c r="R29" s="107"/>
      <c r="S29" s="107"/>
      <c r="T29" s="107"/>
      <c r="U29" s="107"/>
      <c r="V29" s="107"/>
      <c r="W29" s="107"/>
      <c r="X29" s="107"/>
      <c r="Y29" s="108"/>
      <c r="Z29" s="121" t="s">
        <v>18</v>
      </c>
      <c r="AA29" s="109"/>
      <c r="AB29" s="109"/>
      <c r="AC29" s="108"/>
      <c r="AD29" s="108"/>
      <c r="AE29" s="108"/>
      <c r="AF29" s="108"/>
      <c r="AG29" s="108"/>
      <c r="AH29" s="108"/>
      <c r="AI29" s="108"/>
      <c r="AJ29" s="108"/>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row>
    <row r="30" spans="1:87" ht="30" customHeight="1">
      <c r="A30" s="109"/>
      <c r="B30" s="107"/>
      <c r="C30" s="110" t="s">
        <v>19</v>
      </c>
      <c r="D30" s="111" t="s">
        <v>20</v>
      </c>
      <c r="E30" s="107"/>
      <c r="F30" s="107"/>
      <c r="G30" s="107"/>
      <c r="H30" s="107"/>
      <c r="I30" s="107"/>
      <c r="J30" s="107"/>
      <c r="K30" s="107"/>
      <c r="L30" s="107"/>
      <c r="M30" s="107"/>
      <c r="N30" s="107"/>
      <c r="O30" s="107"/>
      <c r="P30" s="107"/>
      <c r="Q30" s="107"/>
      <c r="R30" s="107"/>
      <c r="S30" s="107"/>
      <c r="T30" s="107"/>
      <c r="U30" s="107"/>
      <c r="V30" s="107"/>
      <c r="W30" s="107"/>
      <c r="X30" s="107"/>
      <c r="Y30" s="108"/>
      <c r="Z30" s="121" t="s">
        <v>21</v>
      </c>
      <c r="AA30" s="109"/>
      <c r="AB30" s="109"/>
      <c r="AC30" s="108"/>
      <c r="AD30" s="108"/>
      <c r="AE30" s="108"/>
      <c r="AF30" s="108"/>
      <c r="AG30" s="108"/>
      <c r="AH30" s="108"/>
      <c r="AI30" s="108"/>
      <c r="AJ30" s="108"/>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row>
    <row r="31" spans="1:87" ht="15.75" customHeight="1">
      <c r="A31" s="109"/>
      <c r="B31" s="113"/>
      <c r="C31" s="110" t="s">
        <v>22</v>
      </c>
      <c r="D31" s="111" t="s">
        <v>23</v>
      </c>
      <c r="E31" s="113"/>
      <c r="F31" s="113"/>
      <c r="G31" s="113"/>
      <c r="H31" s="113"/>
      <c r="I31" s="113"/>
      <c r="J31" s="113"/>
      <c r="K31" s="113"/>
      <c r="L31" s="113"/>
      <c r="M31" s="114"/>
      <c r="N31" s="114"/>
      <c r="O31" s="114"/>
      <c r="P31" s="114"/>
      <c r="Q31" s="102"/>
      <c r="R31" s="102"/>
      <c r="S31" s="102"/>
      <c r="T31" s="108"/>
      <c r="U31" s="108"/>
      <c r="V31" s="108"/>
      <c r="W31" s="108"/>
      <c r="X31" s="108"/>
      <c r="Y31" s="108"/>
      <c r="Z31" s="121" t="s">
        <v>24</v>
      </c>
      <c r="AA31" s="109"/>
      <c r="AB31" s="109"/>
      <c r="AC31" s="108"/>
      <c r="AD31" s="108"/>
      <c r="AE31" s="108"/>
      <c r="AF31" s="108"/>
      <c r="AG31" s="108"/>
      <c r="AH31" s="108"/>
      <c r="AI31" s="108"/>
      <c r="AJ31" s="108"/>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row>
    <row r="32" spans="1:87" ht="45" customHeight="1">
      <c r="A32" s="109"/>
      <c r="B32" s="107"/>
      <c r="C32" s="110" t="s">
        <v>25</v>
      </c>
      <c r="D32" s="111" t="s">
        <v>26</v>
      </c>
      <c r="E32" s="107"/>
      <c r="F32" s="107"/>
      <c r="G32" s="107"/>
      <c r="H32" s="107"/>
      <c r="I32" s="107"/>
      <c r="J32" s="107"/>
      <c r="K32" s="107"/>
      <c r="L32" s="107"/>
      <c r="M32" s="107"/>
      <c r="N32" s="107"/>
      <c r="O32" s="107"/>
      <c r="P32" s="107"/>
      <c r="Q32" s="107"/>
      <c r="R32" s="107"/>
      <c r="S32" s="107"/>
      <c r="T32" s="107"/>
      <c r="U32" s="107"/>
      <c r="V32" s="107"/>
      <c r="W32" s="107"/>
      <c r="X32" s="107"/>
      <c r="Y32" s="108"/>
      <c r="Z32" s="121" t="s">
        <v>27</v>
      </c>
      <c r="AA32" s="109"/>
      <c r="AB32" s="109"/>
      <c r="AC32" s="108"/>
      <c r="AD32" s="108"/>
      <c r="AE32" s="108"/>
      <c r="AF32" s="108"/>
      <c r="AG32" s="108"/>
      <c r="AH32" s="108"/>
      <c r="AI32" s="108"/>
      <c r="AJ32" s="108"/>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row>
    <row r="33" spans="1:87" ht="60" customHeight="1">
      <c r="A33" s="109"/>
      <c r="B33" s="107"/>
      <c r="C33" s="110" t="s">
        <v>28</v>
      </c>
      <c r="D33" s="111" t="s">
        <v>29</v>
      </c>
      <c r="E33" s="107"/>
      <c r="F33" s="107"/>
      <c r="G33" s="107"/>
      <c r="H33" s="107"/>
      <c r="I33" s="107"/>
      <c r="J33" s="107"/>
      <c r="K33" s="107"/>
      <c r="L33" s="107"/>
      <c r="M33" s="107"/>
      <c r="N33" s="107"/>
      <c r="O33" s="107"/>
      <c r="P33" s="107"/>
      <c r="Q33" s="107"/>
      <c r="R33" s="107"/>
      <c r="S33" s="107"/>
      <c r="T33" s="107"/>
      <c r="U33" s="107"/>
      <c r="V33" s="107"/>
      <c r="W33" s="107"/>
      <c r="X33" s="107"/>
      <c r="Y33" s="108"/>
      <c r="Z33" s="108"/>
      <c r="AA33" s="109"/>
      <c r="AB33" s="109"/>
      <c r="AC33" s="108"/>
      <c r="AD33" s="108"/>
      <c r="AE33" s="108"/>
      <c r="AF33" s="108"/>
      <c r="AG33" s="108"/>
      <c r="AH33" s="108"/>
      <c r="AI33" s="108"/>
      <c r="AJ33" s="108"/>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row>
    <row r="34" spans="1:87" ht="15" customHeight="1">
      <c r="A34" s="109"/>
      <c r="B34" s="107"/>
      <c r="C34" s="110" t="s">
        <v>30</v>
      </c>
      <c r="D34" s="111" t="s">
        <v>31</v>
      </c>
      <c r="E34" s="107"/>
      <c r="F34" s="107"/>
      <c r="G34" s="107"/>
      <c r="H34" s="107"/>
      <c r="I34" s="107"/>
      <c r="J34" s="107"/>
      <c r="K34" s="107"/>
      <c r="L34" s="107"/>
      <c r="M34" s="107"/>
      <c r="N34" s="107"/>
      <c r="O34" s="107"/>
      <c r="P34" s="107"/>
      <c r="Q34" s="107"/>
      <c r="R34" s="107"/>
      <c r="S34" s="107"/>
      <c r="T34" s="107"/>
      <c r="U34" s="107"/>
      <c r="V34" s="107"/>
      <c r="W34" s="107"/>
      <c r="X34" s="107"/>
      <c r="Y34" s="108"/>
      <c r="Z34" s="108"/>
      <c r="AA34" s="109"/>
      <c r="AB34" s="109"/>
      <c r="AC34" s="108"/>
      <c r="AD34" s="108"/>
      <c r="AE34" s="108"/>
      <c r="AF34" s="108"/>
      <c r="AG34" s="108"/>
      <c r="AH34" s="108"/>
      <c r="AI34" s="108"/>
      <c r="AJ34" s="108"/>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row>
    <row r="35" spans="1:87" ht="30" customHeight="1">
      <c r="A35" s="109"/>
      <c r="B35" s="107"/>
      <c r="C35" s="110" t="s">
        <v>32</v>
      </c>
      <c r="D35" s="111" t="s">
        <v>33</v>
      </c>
      <c r="E35" s="107"/>
      <c r="F35" s="107"/>
      <c r="G35" s="107"/>
      <c r="H35" s="107"/>
      <c r="I35" s="107"/>
      <c r="J35" s="107"/>
      <c r="K35" s="107"/>
      <c r="L35" s="107"/>
      <c r="M35" s="107"/>
      <c r="N35" s="107"/>
      <c r="O35" s="107"/>
      <c r="P35" s="107"/>
      <c r="Q35" s="107"/>
      <c r="R35" s="107"/>
      <c r="S35" s="107"/>
      <c r="T35" s="107"/>
      <c r="U35" s="107"/>
      <c r="V35" s="107"/>
      <c r="W35" s="107"/>
      <c r="X35" s="107"/>
      <c r="Y35" s="108"/>
      <c r="Z35" s="108"/>
      <c r="AA35" s="109"/>
      <c r="AB35" s="109"/>
      <c r="AC35" s="108"/>
      <c r="AD35" s="108"/>
      <c r="AE35" s="108"/>
      <c r="AF35" s="108"/>
      <c r="AG35" s="108"/>
      <c r="AH35" s="108"/>
      <c r="AI35" s="108"/>
      <c r="AJ35" s="108"/>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row>
    <row r="36" spans="1:87" ht="30" customHeight="1">
      <c r="A36" s="109"/>
      <c r="B36" s="107"/>
      <c r="C36" s="110" t="s">
        <v>34</v>
      </c>
      <c r="D36" s="111" t="s">
        <v>35</v>
      </c>
      <c r="E36" s="107"/>
      <c r="F36" s="107"/>
      <c r="G36" s="107"/>
      <c r="H36" s="107"/>
      <c r="I36" s="107"/>
      <c r="J36" s="107"/>
      <c r="K36" s="107"/>
      <c r="L36" s="107"/>
      <c r="M36" s="107"/>
      <c r="N36" s="107"/>
      <c r="O36" s="107"/>
      <c r="P36" s="107"/>
      <c r="Q36" s="107"/>
      <c r="R36" s="107"/>
      <c r="S36" s="107"/>
      <c r="T36" s="107"/>
      <c r="U36" s="107"/>
      <c r="V36" s="107"/>
      <c r="W36" s="107"/>
      <c r="X36" s="107"/>
      <c r="Y36" s="108"/>
      <c r="Z36" s="108"/>
      <c r="AA36" s="109"/>
      <c r="AB36" s="109"/>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row>
    <row r="37" spans="1:87" ht="30" customHeight="1">
      <c r="A37" s="109"/>
      <c r="B37" s="107"/>
      <c r="C37" s="110" t="s">
        <v>36</v>
      </c>
      <c r="D37" s="111" t="s">
        <v>37</v>
      </c>
      <c r="E37" s="107"/>
      <c r="F37" s="107"/>
      <c r="G37" s="107"/>
      <c r="H37" s="107"/>
      <c r="I37" s="107"/>
      <c r="J37" s="107"/>
      <c r="K37" s="107"/>
      <c r="L37" s="107"/>
      <c r="M37" s="107"/>
      <c r="N37" s="107"/>
      <c r="O37" s="107"/>
      <c r="P37" s="107"/>
      <c r="Q37" s="107"/>
      <c r="R37" s="107"/>
      <c r="S37" s="107"/>
      <c r="T37" s="107"/>
      <c r="U37" s="107"/>
      <c r="V37" s="107"/>
      <c r="W37" s="107"/>
      <c r="X37" s="107"/>
      <c r="Y37" s="115"/>
      <c r="Z37" s="108"/>
      <c r="AA37" s="108"/>
      <c r="AB37" s="108" t="s">
        <v>1</v>
      </c>
      <c r="AC37" s="108"/>
      <c r="AD37" s="108"/>
      <c r="AE37" s="108"/>
      <c r="AF37" s="108"/>
      <c r="AG37" s="108"/>
      <c r="AH37" s="115"/>
      <c r="AI37" s="108"/>
      <c r="AJ37" s="108"/>
      <c r="AK37" s="108"/>
      <c r="AL37" s="108"/>
      <c r="AM37" s="108"/>
      <c r="AN37" s="115"/>
      <c r="AO37" s="115"/>
      <c r="AP37" s="108"/>
      <c r="AQ37" s="115"/>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row>
    <row r="38" spans="1:87" ht="30" customHeight="1">
      <c r="A38" s="109"/>
      <c r="B38" s="107"/>
      <c r="C38" s="110" t="s">
        <v>38</v>
      </c>
      <c r="D38" s="111" t="s">
        <v>39</v>
      </c>
      <c r="E38" s="107"/>
      <c r="F38" s="107"/>
      <c r="G38" s="107"/>
      <c r="H38" s="107"/>
      <c r="I38" s="107"/>
      <c r="J38" s="107"/>
      <c r="K38" s="107"/>
      <c r="L38" s="107"/>
      <c r="M38" s="107"/>
      <c r="N38" s="107"/>
      <c r="O38" s="107"/>
      <c r="P38" s="107"/>
      <c r="Q38" s="107"/>
      <c r="R38" s="107"/>
      <c r="S38" s="107"/>
      <c r="T38" s="107"/>
      <c r="U38" s="107"/>
      <c r="V38" s="107"/>
      <c r="W38" s="107"/>
      <c r="X38" s="107"/>
      <c r="Y38" s="115"/>
      <c r="Z38" s="108"/>
      <c r="AA38" s="108"/>
      <c r="AB38" s="108"/>
      <c r="AC38" s="108"/>
      <c r="AD38" s="108"/>
      <c r="AE38" s="108"/>
      <c r="AF38" s="108"/>
      <c r="AG38" s="108"/>
      <c r="AH38" s="115"/>
      <c r="AI38" s="108"/>
      <c r="AJ38" s="108"/>
      <c r="AK38" s="108"/>
      <c r="AL38" s="108"/>
      <c r="AM38" s="108"/>
      <c r="AN38" s="115"/>
      <c r="AO38" s="115"/>
      <c r="AP38" s="108"/>
      <c r="AQ38" s="115"/>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row>
    <row r="39" spans="1:87" ht="15" customHeight="1">
      <c r="A39" s="109"/>
      <c r="B39" s="107"/>
      <c r="C39" s="838" t="s">
        <v>40</v>
      </c>
      <c r="D39" s="111"/>
      <c r="E39" s="107"/>
      <c r="F39" s="107"/>
      <c r="G39" s="107"/>
      <c r="H39" s="107"/>
      <c r="I39" s="107"/>
      <c r="J39" s="107"/>
      <c r="K39" s="107"/>
      <c r="L39" s="107"/>
      <c r="M39" s="107"/>
      <c r="N39" s="107"/>
      <c r="O39" s="107"/>
      <c r="P39" s="107"/>
      <c r="Q39" s="107"/>
      <c r="R39" s="107"/>
      <c r="S39" s="107"/>
      <c r="T39" s="107"/>
      <c r="U39" s="107"/>
      <c r="V39" s="107"/>
      <c r="W39" s="107"/>
      <c r="X39" s="107"/>
      <c r="Y39" s="115"/>
      <c r="Z39" s="108"/>
      <c r="AA39" s="108"/>
      <c r="AB39" s="108"/>
      <c r="AC39" s="108"/>
      <c r="AD39" s="108"/>
      <c r="AE39" s="108"/>
      <c r="AF39" s="108"/>
      <c r="AG39" s="108"/>
      <c r="AH39" s="115"/>
      <c r="AI39" s="108"/>
      <c r="AJ39" s="108"/>
      <c r="AK39" s="108"/>
      <c r="AL39" s="108"/>
      <c r="AM39" s="108"/>
      <c r="AN39" s="115"/>
      <c r="AO39" s="115"/>
      <c r="AP39" s="108"/>
      <c r="AQ39" s="115"/>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row>
    <row r="40" spans="1:87" ht="75" customHeight="1">
      <c r="A40" s="107"/>
      <c r="B40" s="107"/>
      <c r="C40" s="838" t="s">
        <v>41</v>
      </c>
      <c r="D40" s="111" t="s">
        <v>42</v>
      </c>
      <c r="E40" s="107"/>
      <c r="F40" s="107"/>
      <c r="G40" s="107"/>
      <c r="H40" s="107"/>
      <c r="I40" s="107"/>
      <c r="J40" s="107"/>
      <c r="K40" s="107"/>
      <c r="L40" s="107"/>
      <c r="M40" s="107"/>
      <c r="N40" s="107"/>
      <c r="O40" s="107"/>
      <c r="P40" s="107"/>
      <c r="Q40" s="107"/>
      <c r="R40" s="107"/>
      <c r="S40" s="107"/>
      <c r="T40" s="107"/>
      <c r="U40" s="107"/>
      <c r="V40" s="107"/>
      <c r="W40" s="107"/>
      <c r="X40" s="107"/>
      <c r="Y40" s="115"/>
      <c r="Z40" s="108"/>
      <c r="AA40" s="108"/>
      <c r="AB40" s="108"/>
      <c r="AC40" s="108"/>
      <c r="AD40" s="108"/>
      <c r="AE40" s="108"/>
      <c r="AF40" s="108"/>
      <c r="AG40" s="108"/>
      <c r="AH40" s="115"/>
      <c r="AI40" s="108"/>
      <c r="AJ40" s="108"/>
      <c r="AK40" s="108"/>
      <c r="AL40" s="108"/>
      <c r="AM40" s="108"/>
      <c r="AN40" s="115"/>
      <c r="AO40" s="115"/>
      <c r="AP40" s="108"/>
      <c r="AQ40" s="115"/>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row>
    <row r="41" spans="1:87" ht="105" customHeight="1">
      <c r="A41" s="107"/>
      <c r="B41" s="107"/>
      <c r="C41" s="838" t="s">
        <v>43</v>
      </c>
      <c r="D41" s="111" t="s">
        <v>44</v>
      </c>
      <c r="E41" s="107"/>
      <c r="F41" s="107"/>
      <c r="G41" s="107"/>
      <c r="H41" s="107"/>
      <c r="I41" s="107"/>
      <c r="J41" s="107"/>
      <c r="K41" s="107"/>
      <c r="L41" s="107"/>
      <c r="M41" s="107"/>
      <c r="N41" s="107"/>
      <c r="O41" s="107"/>
      <c r="P41" s="107"/>
      <c r="Q41" s="107"/>
      <c r="R41" s="107"/>
      <c r="S41" s="107"/>
      <c r="T41" s="107"/>
      <c r="U41" s="107"/>
      <c r="V41" s="107"/>
      <c r="W41" s="107"/>
      <c r="X41" s="107"/>
      <c r="Y41" s="108"/>
      <c r="Z41" s="108"/>
      <c r="AA41" s="108"/>
      <c r="AB41" s="108"/>
      <c r="AC41" s="108"/>
      <c r="AD41" s="108"/>
      <c r="AE41" s="108"/>
      <c r="AF41" s="108"/>
      <c r="AG41" s="108"/>
      <c r="AH41" s="116"/>
      <c r="AI41" s="108"/>
      <c r="AJ41" s="108"/>
      <c r="AK41" s="108"/>
      <c r="AL41" s="108"/>
      <c r="AM41" s="108"/>
      <c r="AN41" s="115"/>
      <c r="AO41" s="115"/>
      <c r="AP41" s="108"/>
      <c r="AQ41" s="115"/>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row>
    <row r="42" spans="1:87" ht="15" customHeight="1">
      <c r="A42" s="107"/>
      <c r="B42" s="107"/>
      <c r="C42" s="838" t="s">
        <v>45</v>
      </c>
      <c r="D42" s="111" t="s">
        <v>46</v>
      </c>
      <c r="E42" s="107"/>
      <c r="F42" s="107"/>
      <c r="G42" s="107"/>
      <c r="H42" s="107"/>
      <c r="I42" s="107"/>
      <c r="J42" s="107"/>
      <c r="K42" s="107"/>
      <c r="L42" s="107"/>
      <c r="M42" s="107"/>
      <c r="N42" s="107"/>
      <c r="O42" s="107"/>
      <c r="P42" s="107"/>
      <c r="Q42" s="107"/>
      <c r="R42" s="107"/>
      <c r="S42" s="107"/>
      <c r="T42" s="107"/>
      <c r="U42" s="107"/>
      <c r="V42" s="107"/>
      <c r="W42" s="107"/>
      <c r="X42" s="107"/>
      <c r="Y42" s="108"/>
      <c r="Z42" s="108"/>
      <c r="AA42" s="108"/>
      <c r="AB42" s="108"/>
      <c r="AC42" s="117">
        <v>6</v>
      </c>
      <c r="AD42" s="116"/>
      <c r="AE42" s="118">
        <v>8</v>
      </c>
      <c r="AF42" s="108">
        <v>11</v>
      </c>
      <c r="AG42" s="119">
        <v>12</v>
      </c>
      <c r="AH42" s="108">
        <v>13</v>
      </c>
      <c r="AI42" s="108"/>
      <c r="AJ42" s="855">
        <v>14</v>
      </c>
      <c r="AK42" s="116"/>
      <c r="AL42" s="108"/>
      <c r="AM42" s="116"/>
      <c r="AN42" s="115"/>
      <c r="AO42" s="115"/>
      <c r="AP42" s="108"/>
      <c r="AQ42" s="115"/>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row>
    <row r="43" spans="1:87" s="124" customFormat="1" ht="25.5" customHeight="1">
      <c r="A43" s="107"/>
      <c r="B43" s="107"/>
      <c r="C43" s="838" t="s">
        <v>47</v>
      </c>
      <c r="D43" s="111" t="s">
        <v>48</v>
      </c>
      <c r="E43" s="107"/>
      <c r="F43" s="107"/>
      <c r="G43" s="107"/>
      <c r="H43" s="107"/>
      <c r="I43" s="107"/>
      <c r="J43" s="107"/>
      <c r="K43" s="107"/>
      <c r="L43" s="107"/>
      <c r="M43" s="107"/>
      <c r="N43" s="107"/>
      <c r="O43" s="107"/>
      <c r="P43" s="107"/>
      <c r="Q43" s="107"/>
      <c r="R43" s="107"/>
      <c r="S43" s="107"/>
      <c r="T43" s="107"/>
      <c r="U43" s="107"/>
      <c r="V43" s="107"/>
      <c r="W43" s="107"/>
      <c r="X43" s="107"/>
      <c r="Y43" s="120"/>
      <c r="Z43" s="121"/>
      <c r="AA43" s="121" t="s">
        <v>49</v>
      </c>
      <c r="AB43" s="856" t="s">
        <v>50</v>
      </c>
      <c r="AC43" s="856" t="s">
        <v>51</v>
      </c>
      <c r="AD43" s="856" t="s">
        <v>52</v>
      </c>
      <c r="AE43" s="856" t="s">
        <v>53</v>
      </c>
      <c r="AF43" s="856" t="s">
        <v>54</v>
      </c>
      <c r="AG43" s="857" t="s">
        <v>55</v>
      </c>
      <c r="AH43" s="857" t="s">
        <v>56</v>
      </c>
      <c r="AI43" s="857" t="s">
        <v>57</v>
      </c>
      <c r="AJ43" s="855" t="s">
        <v>58</v>
      </c>
      <c r="AK43" s="108"/>
      <c r="AL43" s="122"/>
      <c r="AM43" s="858">
        <v>2023</v>
      </c>
      <c r="AN43" s="858" t="s">
        <v>59</v>
      </c>
      <c r="AO43" s="123"/>
      <c r="AP43" s="108"/>
      <c r="AQ43" s="115"/>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row>
    <row r="44" spans="1:87" s="130" customFormat="1" ht="15" customHeight="1">
      <c r="A44" s="107"/>
      <c r="B44" s="107"/>
      <c r="C44" s="110" t="s">
        <v>60</v>
      </c>
      <c r="D44" s="111"/>
      <c r="E44" s="107"/>
      <c r="F44" s="107"/>
      <c r="G44" s="107"/>
      <c r="H44" s="107"/>
      <c r="I44" s="107"/>
      <c r="J44" s="107"/>
      <c r="K44" s="107"/>
      <c r="L44" s="107"/>
      <c r="M44" s="107"/>
      <c r="N44" s="107"/>
      <c r="O44" s="107"/>
      <c r="P44" s="107"/>
      <c r="Q44" s="107"/>
      <c r="R44" s="107"/>
      <c r="S44" s="107"/>
      <c r="T44" s="107"/>
      <c r="U44" s="107"/>
      <c r="V44" s="107"/>
      <c r="W44" s="107"/>
      <c r="X44" s="107"/>
      <c r="Y44" s="125"/>
      <c r="Z44" s="859">
        <v>1</v>
      </c>
      <c r="AA44" s="860" t="s">
        <v>61</v>
      </c>
      <c r="AB44" s="859">
        <v>5</v>
      </c>
      <c r="AC44" s="859"/>
      <c r="AD44" s="859">
        <f t="shared" ref="AD44:AD107" si="0">+IF(AC44&lt;$G$34,12,IF(AC44=$G$34,6,""))</f>
        <v>6</v>
      </c>
      <c r="AE44" s="859"/>
      <c r="AF44" s="859"/>
      <c r="AG44" s="859"/>
      <c r="AH44" s="859"/>
      <c r="AI44" s="859"/>
      <c r="AJ44" s="859"/>
      <c r="AK44" s="126"/>
      <c r="AL44" s="127"/>
      <c r="AM44" s="125"/>
      <c r="AN44" s="128"/>
      <c r="AO44" s="128"/>
      <c r="AP44" s="126"/>
      <c r="AQ44" s="128"/>
      <c r="AR44" s="129"/>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row>
    <row r="45" spans="1:87" s="130" customFormat="1" ht="15" customHeight="1">
      <c r="A45" s="107"/>
      <c r="B45" s="107"/>
      <c r="C45" s="110" t="s">
        <v>62</v>
      </c>
      <c r="D45" s="111"/>
      <c r="E45" s="107"/>
      <c r="F45" s="107"/>
      <c r="G45" s="107"/>
      <c r="H45" s="107"/>
      <c r="I45" s="107"/>
      <c r="J45" s="107"/>
      <c r="K45" s="107"/>
      <c r="L45" s="107"/>
      <c r="M45" s="107"/>
      <c r="N45" s="107"/>
      <c r="O45" s="107"/>
      <c r="P45" s="107"/>
      <c r="Q45" s="107"/>
      <c r="R45" s="107"/>
      <c r="S45" s="107"/>
      <c r="T45" s="107"/>
      <c r="U45" s="107"/>
      <c r="V45" s="107"/>
      <c r="W45" s="107"/>
      <c r="X45" s="107"/>
      <c r="Y45" s="125"/>
      <c r="Z45" s="126">
        <v>2</v>
      </c>
      <c r="AA45" s="860" t="s">
        <v>63</v>
      </c>
      <c r="AB45" s="859">
        <v>13</v>
      </c>
      <c r="AC45" s="859"/>
      <c r="AD45" s="859">
        <f t="shared" si="0"/>
        <v>6</v>
      </c>
      <c r="AE45" s="859"/>
      <c r="AF45" s="859"/>
      <c r="AG45" s="859"/>
      <c r="AH45" s="859"/>
      <c r="AI45" s="859"/>
      <c r="AJ45" s="859"/>
      <c r="AK45" s="126"/>
      <c r="AL45" s="127"/>
      <c r="AM45" s="125"/>
      <c r="AN45" s="128"/>
      <c r="AO45" s="128"/>
      <c r="AP45" s="126"/>
      <c r="AQ45" s="128"/>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row>
    <row r="46" spans="1:87" s="130" customFormat="1" ht="15" customHeight="1">
      <c r="A46" s="107"/>
      <c r="B46" s="107"/>
      <c r="C46" s="110" t="s">
        <v>64</v>
      </c>
      <c r="D46" s="111"/>
      <c r="E46" s="107"/>
      <c r="F46" s="107"/>
      <c r="G46" s="107"/>
      <c r="H46" s="107"/>
      <c r="I46" s="107"/>
      <c r="J46" s="107"/>
      <c r="K46" s="107"/>
      <c r="L46" s="107"/>
      <c r="M46" s="107"/>
      <c r="N46" s="107"/>
      <c r="O46" s="107"/>
      <c r="P46" s="107"/>
      <c r="Q46" s="107"/>
      <c r="R46" s="107"/>
      <c r="S46" s="107"/>
      <c r="T46" s="107"/>
      <c r="U46" s="107"/>
      <c r="V46" s="107"/>
      <c r="W46" s="107"/>
      <c r="X46" s="107"/>
      <c r="Y46" s="125"/>
      <c r="Z46" s="126">
        <v>3</v>
      </c>
      <c r="AA46" s="860" t="s">
        <v>65</v>
      </c>
      <c r="AB46" s="859">
        <v>8</v>
      </c>
      <c r="AC46" s="859"/>
      <c r="AD46" s="859">
        <f t="shared" si="0"/>
        <v>6</v>
      </c>
      <c r="AE46" s="859"/>
      <c r="AF46" s="859"/>
      <c r="AG46" s="859"/>
      <c r="AH46" s="859"/>
      <c r="AI46" s="859"/>
      <c r="AJ46" s="859"/>
      <c r="AK46" s="126"/>
      <c r="AL46" s="127"/>
      <c r="AM46" s="125"/>
      <c r="AN46" s="128"/>
      <c r="AO46" s="128"/>
      <c r="AP46" s="126"/>
      <c r="AQ46" s="128"/>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row>
    <row r="47" spans="1:87" s="130" customFormat="1" ht="15" customHeight="1">
      <c r="A47" s="107"/>
      <c r="B47" s="107"/>
      <c r="C47" s="110" t="s">
        <v>66</v>
      </c>
      <c r="D47" s="111"/>
      <c r="E47" s="107"/>
      <c r="F47" s="107"/>
      <c r="G47" s="107"/>
      <c r="H47" s="107"/>
      <c r="I47" s="107"/>
      <c r="J47" s="107"/>
      <c r="K47" s="107"/>
      <c r="L47" s="107"/>
      <c r="M47" s="107"/>
      <c r="N47" s="107"/>
      <c r="O47" s="107"/>
      <c r="P47" s="107"/>
      <c r="Q47" s="107"/>
      <c r="R47" s="107"/>
      <c r="S47" s="107"/>
      <c r="T47" s="107"/>
      <c r="U47" s="107"/>
      <c r="V47" s="107"/>
      <c r="W47" s="107"/>
      <c r="X47" s="107"/>
      <c r="Y47" s="125"/>
      <c r="Z47" s="126">
        <v>6</v>
      </c>
      <c r="AA47" s="860" t="s">
        <v>67</v>
      </c>
      <c r="AB47" s="859">
        <v>3</v>
      </c>
      <c r="AC47" s="859"/>
      <c r="AD47" s="859">
        <f t="shared" si="0"/>
        <v>6</v>
      </c>
      <c r="AE47" s="859"/>
      <c r="AF47" s="859"/>
      <c r="AG47" s="859"/>
      <c r="AH47" s="859"/>
      <c r="AI47" s="859"/>
      <c r="AJ47" s="859"/>
      <c r="AK47" s="126"/>
      <c r="AL47" s="127"/>
      <c r="AM47" s="125"/>
      <c r="AN47" s="128"/>
      <c r="AO47" s="128"/>
      <c r="AP47" s="126"/>
      <c r="AQ47" s="128"/>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row>
    <row r="48" spans="1:87" s="130" customFormat="1" ht="24"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25"/>
      <c r="Z48" s="126"/>
      <c r="AA48" s="860" t="s">
        <v>68</v>
      </c>
      <c r="AB48" s="859">
        <v>1</v>
      </c>
      <c r="AC48" s="859">
        <v>2010</v>
      </c>
      <c r="AD48" s="859" t="str">
        <f t="shared" si="0"/>
        <v/>
      </c>
      <c r="AE48" s="859" t="s">
        <v>69</v>
      </c>
      <c r="AF48" s="859" t="s">
        <v>7</v>
      </c>
      <c r="AG48" s="859">
        <v>17</v>
      </c>
      <c r="AH48" s="859">
        <v>6015</v>
      </c>
      <c r="AI48" s="859">
        <v>150</v>
      </c>
      <c r="AJ48" s="859"/>
      <c r="AK48" s="126"/>
      <c r="AL48" s="127"/>
      <c r="AM48" s="125"/>
      <c r="AN48" s="128"/>
      <c r="AO48" s="128"/>
      <c r="AP48" s="126"/>
      <c r="AQ48" s="128"/>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row>
    <row r="49" spans="1:87" s="130" customFormat="1" ht="24" hidden="1" customHeight="1">
      <c r="A49" s="131"/>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25"/>
      <c r="Z49" s="126"/>
      <c r="AA49" s="860" t="s">
        <v>70</v>
      </c>
      <c r="AB49" s="859">
        <v>10</v>
      </c>
      <c r="AC49" s="859"/>
      <c r="AD49" s="859">
        <f t="shared" si="0"/>
        <v>6</v>
      </c>
      <c r="AE49" s="859"/>
      <c r="AF49" s="859"/>
      <c r="AG49" s="859"/>
      <c r="AH49" s="859"/>
      <c r="AI49" s="859"/>
      <c r="AJ49" s="859"/>
      <c r="AK49" s="126"/>
      <c r="AL49" s="127"/>
      <c r="AM49" s="125"/>
      <c r="AN49" s="128"/>
      <c r="AO49" s="128"/>
      <c r="AP49" s="126"/>
      <c r="AQ49" s="128"/>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row>
    <row r="50" spans="1:87" s="130" customFormat="1" ht="24" hidden="1" customHeight="1">
      <c r="A50" s="131"/>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25"/>
      <c r="Z50" s="126"/>
      <c r="AA50" s="860" t="s">
        <v>71</v>
      </c>
      <c r="AB50" s="859">
        <v>4</v>
      </c>
      <c r="AC50" s="859"/>
      <c r="AD50" s="859">
        <f t="shared" si="0"/>
        <v>6</v>
      </c>
      <c r="AE50" s="859"/>
      <c r="AF50" s="859"/>
      <c r="AG50" s="859"/>
      <c r="AH50" s="859"/>
      <c r="AI50" s="859"/>
      <c r="AJ50" s="859"/>
      <c r="AK50" s="126"/>
      <c r="AL50" s="127"/>
      <c r="AM50" s="125"/>
      <c r="AN50" s="128"/>
      <c r="AO50" s="128"/>
      <c r="AP50" s="126"/>
      <c r="AQ50" s="128"/>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row>
    <row r="51" spans="1:87" s="130" customFormat="1" ht="24" hidden="1" customHeight="1">
      <c r="A51" s="131"/>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25"/>
      <c r="Z51" s="126"/>
      <c r="AA51" s="860" t="s">
        <v>72</v>
      </c>
      <c r="AB51" s="859">
        <v>9</v>
      </c>
      <c r="AC51" s="859">
        <v>2019</v>
      </c>
      <c r="AD51" s="859" t="str">
        <f t="shared" si="0"/>
        <v/>
      </c>
      <c r="AE51" s="859" t="s">
        <v>73</v>
      </c>
      <c r="AF51" s="859" t="s">
        <v>12</v>
      </c>
      <c r="AG51" s="859">
        <v>9</v>
      </c>
      <c r="AH51" s="859">
        <v>1636</v>
      </c>
      <c r="AI51" s="859">
        <v>58</v>
      </c>
      <c r="AJ51" s="859"/>
      <c r="AK51" s="126"/>
      <c r="AL51" s="127"/>
      <c r="AM51" s="125"/>
      <c r="AN51" s="128"/>
      <c r="AO51" s="128"/>
      <c r="AP51" s="126"/>
      <c r="AQ51" s="128"/>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row>
    <row r="52" spans="1:87" s="130" customFormat="1" ht="24" hidden="1" customHeight="1">
      <c r="A52" s="131"/>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25"/>
      <c r="Z52" s="126"/>
      <c r="AA52" s="860" t="s">
        <v>74</v>
      </c>
      <c r="AB52" s="859">
        <v>12</v>
      </c>
      <c r="AC52" s="859"/>
      <c r="AD52" s="859">
        <f t="shared" si="0"/>
        <v>6</v>
      </c>
      <c r="AE52" s="859"/>
      <c r="AF52" s="859"/>
      <c r="AG52" s="859"/>
      <c r="AH52" s="859"/>
      <c r="AI52" s="859"/>
      <c r="AJ52" s="859"/>
      <c r="AK52" s="126"/>
      <c r="AL52" s="127"/>
      <c r="AM52" s="125"/>
      <c r="AN52" s="128"/>
      <c r="AO52" s="128"/>
      <c r="AP52" s="126"/>
      <c r="AQ52" s="128"/>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row>
    <row r="53" spans="1:87" s="130" customFormat="1" ht="24" hidden="1" customHeight="1">
      <c r="A53" s="131"/>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25"/>
      <c r="Z53" s="126"/>
      <c r="AA53" s="860" t="s">
        <v>75</v>
      </c>
      <c r="AB53" s="859">
        <v>2</v>
      </c>
      <c r="AC53" s="859">
        <v>2015</v>
      </c>
      <c r="AD53" s="859" t="str">
        <f t="shared" si="0"/>
        <v/>
      </c>
      <c r="AE53" s="859" t="s">
        <v>76</v>
      </c>
      <c r="AF53" s="859" t="s">
        <v>5</v>
      </c>
      <c r="AG53" s="859">
        <v>34</v>
      </c>
      <c r="AH53" s="859">
        <v>11756</v>
      </c>
      <c r="AI53" s="859">
        <v>339</v>
      </c>
      <c r="AJ53" s="859"/>
      <c r="AK53" s="126"/>
      <c r="AL53" s="127"/>
      <c r="AM53" s="125"/>
      <c r="AN53" s="128"/>
      <c r="AO53" s="128"/>
      <c r="AP53" s="126"/>
      <c r="AQ53" s="128"/>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row>
    <row r="54" spans="1:87" s="130" customFormat="1" ht="24" hidden="1" customHeight="1">
      <c r="A54" s="131"/>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25"/>
      <c r="Z54" s="126"/>
      <c r="AA54" s="860" t="s">
        <v>77</v>
      </c>
      <c r="AB54" s="859">
        <v>8</v>
      </c>
      <c r="AC54" s="859"/>
      <c r="AD54" s="859">
        <f t="shared" si="0"/>
        <v>6</v>
      </c>
      <c r="AE54" s="859"/>
      <c r="AF54" s="859"/>
      <c r="AG54" s="859"/>
      <c r="AH54" s="859"/>
      <c r="AI54" s="859"/>
      <c r="AJ54" s="859"/>
      <c r="AK54" s="126"/>
      <c r="AL54" s="127"/>
      <c r="AM54" s="125"/>
      <c r="AN54" s="128"/>
      <c r="AO54" s="128"/>
      <c r="AP54" s="126"/>
      <c r="AQ54" s="128"/>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row>
    <row r="55" spans="1:87" s="130" customFormat="1" ht="22.5" hidden="1" customHeight="1">
      <c r="A55" s="13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25"/>
      <c r="Z55" s="126"/>
      <c r="AA55" s="860" t="s">
        <v>78</v>
      </c>
      <c r="AB55" s="859">
        <v>8</v>
      </c>
      <c r="AC55" s="859">
        <v>2023</v>
      </c>
      <c r="AD55" s="859" t="str">
        <f t="shared" si="0"/>
        <v/>
      </c>
      <c r="AE55" s="859" t="s">
        <v>79</v>
      </c>
      <c r="AF55" s="859" t="s">
        <v>5</v>
      </c>
      <c r="AG55" s="859">
        <v>12</v>
      </c>
      <c r="AH55" s="859">
        <v>1304</v>
      </c>
      <c r="AI55" s="859">
        <v>48</v>
      </c>
      <c r="AJ55" s="859"/>
      <c r="AK55" s="126"/>
      <c r="AL55" s="127"/>
      <c r="AM55" s="125"/>
      <c r="AN55" s="128"/>
      <c r="AO55" s="128"/>
      <c r="AP55" s="126"/>
      <c r="AQ55" s="128"/>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row>
    <row r="56" spans="1:87" s="130" customFormat="1" ht="24" hidden="1" customHeight="1">
      <c r="A56" s="131"/>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25"/>
      <c r="Z56" s="126"/>
      <c r="AA56" s="860" t="s">
        <v>80</v>
      </c>
      <c r="AB56" s="859">
        <v>15</v>
      </c>
      <c r="AC56" s="859">
        <v>2015</v>
      </c>
      <c r="AD56" s="859" t="str">
        <f t="shared" si="0"/>
        <v/>
      </c>
      <c r="AE56" s="859" t="s">
        <v>81</v>
      </c>
      <c r="AF56" s="859" t="s">
        <v>18</v>
      </c>
      <c r="AG56" s="859">
        <v>19</v>
      </c>
      <c r="AH56" s="859">
        <v>5083</v>
      </c>
      <c r="AI56" s="859">
        <v>137</v>
      </c>
      <c r="AJ56" s="859"/>
      <c r="AK56" s="126"/>
      <c r="AL56" s="127"/>
      <c r="AM56" s="125"/>
      <c r="AN56" s="128"/>
      <c r="AO56" s="128"/>
      <c r="AP56" s="126"/>
      <c r="AQ56" s="128"/>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row>
    <row r="57" spans="1:87" s="130" customFormat="1" ht="24" hidden="1" customHeight="1">
      <c r="A57" s="131"/>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25"/>
      <c r="Z57" s="126"/>
      <c r="AA57" s="860" t="s">
        <v>82</v>
      </c>
      <c r="AB57" s="859">
        <v>15</v>
      </c>
      <c r="AC57" s="859">
        <v>2015</v>
      </c>
      <c r="AD57" s="859" t="str">
        <f t="shared" si="0"/>
        <v/>
      </c>
      <c r="AE57" s="859" t="s">
        <v>83</v>
      </c>
      <c r="AF57" s="859" t="s">
        <v>18</v>
      </c>
      <c r="AG57" s="859">
        <v>21</v>
      </c>
      <c r="AH57" s="859">
        <v>3868</v>
      </c>
      <c r="AI57" s="859">
        <v>121</v>
      </c>
      <c r="AJ57" s="859"/>
      <c r="AK57" s="126"/>
      <c r="AL57" s="127"/>
      <c r="AM57" s="125"/>
      <c r="AN57" s="128"/>
      <c r="AO57" s="128"/>
      <c r="AP57" s="126"/>
      <c r="AQ57" s="128"/>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row>
    <row r="58" spans="1:87" s="130" customFormat="1" ht="24" hidden="1" customHeight="1">
      <c r="A58" s="131"/>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25"/>
      <c r="Z58" s="126"/>
      <c r="AA58" s="860" t="s">
        <v>84</v>
      </c>
      <c r="AB58" s="859">
        <v>11</v>
      </c>
      <c r="AC58" s="859">
        <v>2017</v>
      </c>
      <c r="AD58" s="859" t="str">
        <f t="shared" si="0"/>
        <v/>
      </c>
      <c r="AE58" s="859" t="s">
        <v>85</v>
      </c>
      <c r="AF58" s="859" t="s">
        <v>5</v>
      </c>
      <c r="AG58" s="859">
        <v>8</v>
      </c>
      <c r="AH58" s="859">
        <v>662</v>
      </c>
      <c r="AI58" s="859">
        <v>34</v>
      </c>
      <c r="AJ58" s="859"/>
      <c r="AK58" s="126"/>
      <c r="AL58" s="127"/>
      <c r="AM58" s="125"/>
      <c r="AN58" s="128"/>
      <c r="AO58" s="128"/>
      <c r="AP58" s="126"/>
      <c r="AQ58" s="128"/>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row>
    <row r="59" spans="1:87" s="133" customFormat="1" ht="24" hidden="1" customHeight="1">
      <c r="A59" s="132"/>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26"/>
      <c r="Z59" s="126"/>
      <c r="AA59" s="860" t="s">
        <v>86</v>
      </c>
      <c r="AB59" s="859">
        <v>13</v>
      </c>
      <c r="AC59" s="859">
        <v>2015</v>
      </c>
      <c r="AD59" s="859" t="str">
        <f t="shared" si="0"/>
        <v/>
      </c>
      <c r="AE59" s="859" t="s">
        <v>87</v>
      </c>
      <c r="AF59" s="859" t="s">
        <v>5</v>
      </c>
      <c r="AG59" s="859"/>
      <c r="AH59" s="859"/>
      <c r="AI59" s="859"/>
      <c r="AJ59" s="859"/>
      <c r="AK59" s="126"/>
      <c r="AL59" s="127"/>
      <c r="AM59" s="126"/>
      <c r="AN59" s="128"/>
      <c r="AO59" s="128"/>
      <c r="AP59" s="126"/>
      <c r="AQ59" s="128"/>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row>
    <row r="60" spans="1:87" s="133" customFormat="1" ht="24" hidden="1" customHeight="1">
      <c r="A60" s="132"/>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26"/>
      <c r="Z60" s="126"/>
      <c r="AA60" s="860" t="s">
        <v>88</v>
      </c>
      <c r="AB60" s="859">
        <v>8</v>
      </c>
      <c r="AC60" s="859"/>
      <c r="AD60" s="859">
        <f t="shared" si="0"/>
        <v>6</v>
      </c>
      <c r="AE60" s="859"/>
      <c r="AF60" s="859"/>
      <c r="AG60" s="859"/>
      <c r="AH60" s="859"/>
      <c r="AI60" s="859"/>
      <c r="AJ60" s="859"/>
      <c r="AK60" s="126"/>
      <c r="AL60" s="127"/>
      <c r="AM60" s="126"/>
      <c r="AN60" s="128"/>
      <c r="AO60" s="128"/>
      <c r="AP60" s="126"/>
      <c r="AQ60" s="128"/>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row>
    <row r="61" spans="1:87" s="133" customFormat="1" ht="24" hidden="1" customHeight="1">
      <c r="A61" s="132"/>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26"/>
      <c r="Z61" s="126"/>
      <c r="AA61" s="860" t="s">
        <v>89</v>
      </c>
      <c r="AB61" s="859">
        <v>5</v>
      </c>
      <c r="AC61" s="859">
        <v>2016</v>
      </c>
      <c r="AD61" s="859" t="str">
        <f t="shared" si="0"/>
        <v/>
      </c>
      <c r="AE61" s="859" t="s">
        <v>90</v>
      </c>
      <c r="AF61" s="859" t="s">
        <v>5</v>
      </c>
      <c r="AG61" s="859">
        <v>14</v>
      </c>
      <c r="AH61" s="859">
        <v>966</v>
      </c>
      <c r="AI61" s="859">
        <v>50</v>
      </c>
      <c r="AJ61" s="859"/>
      <c r="AK61" s="126"/>
      <c r="AL61" s="127"/>
      <c r="AM61" s="126"/>
      <c r="AN61" s="128"/>
      <c r="AO61" s="128"/>
      <c r="AP61" s="126"/>
      <c r="AQ61" s="128"/>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row>
    <row r="62" spans="1:87" s="133" customFormat="1" ht="24" hidden="1" customHeight="1">
      <c r="A62" s="132"/>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26"/>
      <c r="Z62" s="126"/>
      <c r="AA62" s="860" t="s">
        <v>91</v>
      </c>
      <c r="AB62" s="859">
        <v>12</v>
      </c>
      <c r="AC62" s="859"/>
      <c r="AD62" s="859">
        <f t="shared" si="0"/>
        <v>6</v>
      </c>
      <c r="AE62" s="859"/>
      <c r="AF62" s="859"/>
      <c r="AG62" s="859"/>
      <c r="AH62" s="859"/>
      <c r="AI62" s="859"/>
      <c r="AJ62" s="859"/>
      <c r="AK62" s="126"/>
      <c r="AL62" s="127"/>
      <c r="AM62" s="126"/>
      <c r="AN62" s="128"/>
      <c r="AO62" s="128"/>
      <c r="AP62" s="126"/>
      <c r="AQ62" s="128"/>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row>
    <row r="63" spans="1:87" s="133" customFormat="1" ht="24" hidden="1" customHeight="1">
      <c r="A63" s="132"/>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26"/>
      <c r="Z63" s="126"/>
      <c r="AA63" s="860" t="s">
        <v>92</v>
      </c>
      <c r="AB63" s="859">
        <v>8</v>
      </c>
      <c r="AC63" s="859"/>
      <c r="AD63" s="859">
        <f t="shared" si="0"/>
        <v>6</v>
      </c>
      <c r="AE63" s="859"/>
      <c r="AF63" s="859"/>
      <c r="AG63" s="859"/>
      <c r="AH63" s="859"/>
      <c r="AI63" s="859"/>
      <c r="AJ63" s="859"/>
      <c r="AK63" s="126"/>
      <c r="AL63" s="127"/>
      <c r="AM63" s="126"/>
      <c r="AN63" s="128"/>
      <c r="AO63" s="128"/>
      <c r="AP63" s="126"/>
      <c r="AQ63" s="128"/>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row>
    <row r="64" spans="1:87" s="133" customFormat="1" ht="24" hidden="1" customHeight="1">
      <c r="A64" s="132"/>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26"/>
      <c r="Z64" s="126"/>
      <c r="AA64" s="860" t="s">
        <v>93</v>
      </c>
      <c r="AB64" s="859">
        <v>2</v>
      </c>
      <c r="AC64" s="859">
        <v>2023</v>
      </c>
      <c r="AD64" s="859" t="str">
        <f t="shared" si="0"/>
        <v/>
      </c>
      <c r="AE64" s="859" t="s">
        <v>94</v>
      </c>
      <c r="AF64" s="859" t="s">
        <v>5</v>
      </c>
      <c r="AG64" s="859">
        <v>9</v>
      </c>
      <c r="AH64" s="859">
        <v>3910</v>
      </c>
      <c r="AI64" s="859">
        <v>97</v>
      </c>
      <c r="AJ64" s="859"/>
      <c r="AK64" s="126"/>
      <c r="AL64" s="127"/>
      <c r="AM64" s="126"/>
      <c r="AN64" s="128"/>
      <c r="AO64" s="128"/>
      <c r="AP64" s="126"/>
      <c r="AQ64" s="128"/>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row>
    <row r="65" spans="1:87" s="133" customFormat="1" ht="24" hidden="1" customHeight="1">
      <c r="A65" s="132"/>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26"/>
      <c r="Z65" s="126"/>
      <c r="AA65" s="860" t="s">
        <v>95</v>
      </c>
      <c r="AB65" s="859">
        <v>10</v>
      </c>
      <c r="AC65" s="859"/>
      <c r="AD65" s="859">
        <f t="shared" si="0"/>
        <v>6</v>
      </c>
      <c r="AE65" s="859"/>
      <c r="AF65" s="859"/>
      <c r="AG65" s="859"/>
      <c r="AH65" s="859"/>
      <c r="AI65" s="859"/>
      <c r="AJ65" s="859"/>
      <c r="AK65" s="126"/>
      <c r="AL65" s="127"/>
      <c r="AM65" s="126"/>
      <c r="AN65" s="128"/>
      <c r="AO65" s="128"/>
      <c r="AP65" s="126"/>
      <c r="AQ65" s="128"/>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row>
    <row r="66" spans="1:87" s="133" customFormat="1" ht="24" hidden="1" customHeight="1">
      <c r="A66" s="132"/>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26"/>
      <c r="Z66" s="126"/>
      <c r="AA66" s="860" t="s">
        <v>96</v>
      </c>
      <c r="AB66" s="859">
        <v>3</v>
      </c>
      <c r="AC66" s="859"/>
      <c r="AD66" s="859">
        <f t="shared" si="0"/>
        <v>6</v>
      </c>
      <c r="AE66" s="859"/>
      <c r="AF66" s="859"/>
      <c r="AG66" s="859"/>
      <c r="AH66" s="859"/>
      <c r="AI66" s="859"/>
      <c r="AJ66" s="859"/>
      <c r="AK66" s="126"/>
      <c r="AL66" s="127"/>
      <c r="AM66" s="126"/>
      <c r="AN66" s="128"/>
      <c r="AO66" s="128"/>
      <c r="AP66" s="126"/>
      <c r="AQ66" s="128"/>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row>
    <row r="67" spans="1:87" s="133" customFormat="1" ht="24" hidden="1" customHeight="1">
      <c r="A67" s="132"/>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26"/>
      <c r="Z67" s="126"/>
      <c r="AA67" s="860" t="s">
        <v>97</v>
      </c>
      <c r="AB67" s="859">
        <v>5</v>
      </c>
      <c r="AC67" s="859">
        <v>2015</v>
      </c>
      <c r="AD67" s="859" t="str">
        <f t="shared" si="0"/>
        <v/>
      </c>
      <c r="AE67" s="859" t="s">
        <v>98</v>
      </c>
      <c r="AF67" s="859" t="s">
        <v>7</v>
      </c>
      <c r="AG67" s="859">
        <v>24</v>
      </c>
      <c r="AH67" s="859">
        <v>3431</v>
      </c>
      <c r="AI67" s="859">
        <v>118</v>
      </c>
      <c r="AJ67" s="859"/>
      <c r="AK67" s="126"/>
      <c r="AL67" s="127"/>
      <c r="AM67" s="126"/>
      <c r="AN67" s="128"/>
      <c r="AO67" s="128"/>
      <c r="AP67" s="126"/>
      <c r="AQ67" s="128"/>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row>
    <row r="68" spans="1:87" s="133" customFormat="1" ht="24" hidden="1" customHeight="1">
      <c r="A68" s="132"/>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26"/>
      <c r="Z68" s="126"/>
      <c r="AA68" s="860" t="s">
        <v>99</v>
      </c>
      <c r="AB68" s="859">
        <v>13</v>
      </c>
      <c r="AC68" s="859"/>
      <c r="AD68" s="859">
        <f t="shared" si="0"/>
        <v>6</v>
      </c>
      <c r="AE68" s="859"/>
      <c r="AF68" s="859"/>
      <c r="AG68" s="859"/>
      <c r="AH68" s="859"/>
      <c r="AI68" s="859"/>
      <c r="AJ68" s="859"/>
      <c r="AK68" s="126"/>
      <c r="AL68" s="127"/>
      <c r="AM68" s="126"/>
      <c r="AN68" s="128"/>
      <c r="AO68" s="128"/>
      <c r="AP68" s="126"/>
      <c r="AQ68" s="128"/>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row>
    <row r="69" spans="1:87" s="133" customFormat="1" ht="24" hidden="1" customHeight="1">
      <c r="A69" s="132"/>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26"/>
      <c r="Z69" s="126"/>
      <c r="AA69" s="860" t="s">
        <v>100</v>
      </c>
      <c r="AB69" s="859">
        <v>5</v>
      </c>
      <c r="AC69" s="859">
        <v>2019</v>
      </c>
      <c r="AD69" s="859" t="str">
        <f t="shared" si="0"/>
        <v/>
      </c>
      <c r="AE69" s="859" t="s">
        <v>101</v>
      </c>
      <c r="AF69" s="859" t="s">
        <v>7</v>
      </c>
      <c r="AG69" s="859">
        <v>8</v>
      </c>
      <c r="AH69" s="859">
        <v>805</v>
      </c>
      <c r="AI69" s="859">
        <v>33</v>
      </c>
      <c r="AJ69" s="859"/>
      <c r="AK69" s="126"/>
      <c r="AL69" s="127"/>
      <c r="AM69" s="126"/>
      <c r="AN69" s="128"/>
      <c r="AO69" s="128"/>
      <c r="AP69" s="126"/>
      <c r="AQ69" s="128"/>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row>
    <row r="70" spans="1:87" s="133" customFormat="1" ht="24" hidden="1" customHeight="1">
      <c r="A70" s="132"/>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26"/>
      <c r="Z70" s="126"/>
      <c r="AA70" s="860" t="s">
        <v>102</v>
      </c>
      <c r="AB70" s="859">
        <v>15</v>
      </c>
      <c r="AC70" s="859"/>
      <c r="AD70" s="859">
        <f t="shared" si="0"/>
        <v>6</v>
      </c>
      <c r="AE70" s="859"/>
      <c r="AF70" s="859"/>
      <c r="AG70" s="859"/>
      <c r="AH70" s="859"/>
      <c r="AI70" s="859"/>
      <c r="AJ70" s="859"/>
      <c r="AK70" s="126"/>
      <c r="AL70" s="127"/>
      <c r="AM70" s="126"/>
      <c r="AN70" s="128"/>
      <c r="AO70" s="128"/>
      <c r="AP70" s="126"/>
      <c r="AQ70" s="128"/>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row>
    <row r="71" spans="1:87" s="133" customFormat="1" ht="24" hidden="1" customHeight="1">
      <c r="A71" s="132"/>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26"/>
      <c r="Z71" s="126"/>
      <c r="AA71" s="860" t="s">
        <v>103</v>
      </c>
      <c r="AB71" s="859">
        <v>1</v>
      </c>
      <c r="AC71" s="859"/>
      <c r="AD71" s="859">
        <f t="shared" si="0"/>
        <v>6</v>
      </c>
      <c r="AE71" s="859"/>
      <c r="AF71" s="859"/>
      <c r="AG71" s="859"/>
      <c r="AH71" s="859"/>
      <c r="AI71" s="859"/>
      <c r="AJ71" s="859"/>
      <c r="AK71" s="126"/>
      <c r="AL71" s="127"/>
      <c r="AM71" s="126"/>
      <c r="AN71" s="128"/>
      <c r="AO71" s="128"/>
      <c r="AP71" s="126"/>
      <c r="AQ71" s="128"/>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row>
    <row r="72" spans="1:87" s="133" customFormat="1" ht="24" hidden="1" customHeight="1">
      <c r="A72" s="132"/>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26"/>
      <c r="Z72" s="126"/>
      <c r="AA72" s="860" t="s">
        <v>104</v>
      </c>
      <c r="AB72" s="859">
        <v>4</v>
      </c>
      <c r="AC72" s="859"/>
      <c r="AD72" s="859">
        <f t="shared" si="0"/>
        <v>6</v>
      </c>
      <c r="AE72" s="859"/>
      <c r="AF72" s="859"/>
      <c r="AG72" s="859"/>
      <c r="AH72" s="859"/>
      <c r="AI72" s="859"/>
      <c r="AJ72" s="859"/>
      <c r="AK72" s="126"/>
      <c r="AL72" s="127"/>
      <c r="AM72" s="126"/>
      <c r="AN72" s="128"/>
      <c r="AO72" s="128"/>
      <c r="AP72" s="126"/>
      <c r="AQ72" s="128"/>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row>
    <row r="73" spans="1:87" s="133" customFormat="1" ht="24" hidden="1" customHeight="1">
      <c r="A73" s="132"/>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26"/>
      <c r="Z73" s="126"/>
      <c r="AA73" s="860" t="s">
        <v>105</v>
      </c>
      <c r="AB73" s="859">
        <v>8</v>
      </c>
      <c r="AC73" s="859"/>
      <c r="AD73" s="859">
        <f t="shared" si="0"/>
        <v>6</v>
      </c>
      <c r="AE73" s="859"/>
      <c r="AF73" s="859"/>
      <c r="AG73" s="859"/>
      <c r="AH73" s="859"/>
      <c r="AI73" s="859"/>
      <c r="AJ73" s="859"/>
      <c r="AK73" s="126"/>
      <c r="AL73" s="127"/>
      <c r="AM73" s="126"/>
      <c r="AN73" s="128"/>
      <c r="AO73" s="128"/>
      <c r="AP73" s="126"/>
      <c r="AQ73" s="128"/>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row>
    <row r="74" spans="1:87" s="133" customFormat="1" ht="24" hidden="1" customHeight="1">
      <c r="A74" s="132"/>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26"/>
      <c r="Z74" s="126"/>
      <c r="AA74" s="860" t="s">
        <v>106</v>
      </c>
      <c r="AB74" s="859">
        <v>9</v>
      </c>
      <c r="AC74" s="859">
        <v>2016</v>
      </c>
      <c r="AD74" s="859" t="str">
        <f t="shared" si="0"/>
        <v/>
      </c>
      <c r="AE74" s="859" t="s">
        <v>107</v>
      </c>
      <c r="AF74" s="859" t="s">
        <v>5</v>
      </c>
      <c r="AG74" s="859">
        <v>6</v>
      </c>
      <c r="AH74" s="859">
        <v>845</v>
      </c>
      <c r="AI74" s="859">
        <v>33</v>
      </c>
      <c r="AJ74" s="859"/>
      <c r="AK74" s="126"/>
      <c r="AL74" s="127"/>
      <c r="AM74" s="126"/>
      <c r="AN74" s="128"/>
      <c r="AO74" s="128"/>
      <c r="AP74" s="126"/>
      <c r="AQ74" s="128"/>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row>
    <row r="75" spans="1:87" s="133" customFormat="1" ht="24" hidden="1" customHeight="1">
      <c r="A75" s="132"/>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26"/>
      <c r="Z75" s="126"/>
      <c r="AA75" s="860" t="s">
        <v>108</v>
      </c>
      <c r="AB75" s="859">
        <v>5</v>
      </c>
      <c r="AC75" s="859"/>
      <c r="AD75" s="859">
        <f t="shared" si="0"/>
        <v>6</v>
      </c>
      <c r="AE75" s="859"/>
      <c r="AF75" s="859"/>
      <c r="AG75" s="859"/>
      <c r="AH75" s="859"/>
      <c r="AI75" s="859"/>
      <c r="AJ75" s="859"/>
      <c r="AK75" s="126"/>
      <c r="AL75" s="127"/>
      <c r="AM75" s="126"/>
      <c r="AN75" s="128"/>
      <c r="AO75" s="128"/>
      <c r="AP75" s="126"/>
      <c r="AQ75" s="128"/>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row>
    <row r="76" spans="1:87" s="133" customFormat="1" ht="24" hidden="1" customHeight="1">
      <c r="A76" s="132"/>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26"/>
      <c r="Z76" s="126"/>
      <c r="AA76" s="860" t="s">
        <v>109</v>
      </c>
      <c r="AB76" s="859">
        <v>5</v>
      </c>
      <c r="AC76" s="859"/>
      <c r="AD76" s="859">
        <f t="shared" si="0"/>
        <v>6</v>
      </c>
      <c r="AE76" s="859"/>
      <c r="AF76" s="859"/>
      <c r="AG76" s="859"/>
      <c r="AH76" s="859"/>
      <c r="AI76" s="859"/>
      <c r="AJ76" s="859"/>
      <c r="AK76" s="126"/>
      <c r="AL76" s="127"/>
      <c r="AM76" s="126"/>
      <c r="AN76" s="128"/>
      <c r="AO76" s="128"/>
      <c r="AP76" s="126"/>
      <c r="AQ76" s="128"/>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row>
    <row r="77" spans="1:87" s="133" customFormat="1" ht="24" hidden="1" customHeight="1">
      <c r="A77" s="132"/>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26"/>
      <c r="Z77" s="126"/>
      <c r="AA77" s="860" t="s">
        <v>110</v>
      </c>
      <c r="AB77" s="859">
        <v>10</v>
      </c>
      <c r="AC77" s="859"/>
      <c r="AD77" s="859">
        <f t="shared" si="0"/>
        <v>6</v>
      </c>
      <c r="AE77" s="859"/>
      <c r="AF77" s="859"/>
      <c r="AG77" s="859"/>
      <c r="AH77" s="859"/>
      <c r="AI77" s="859"/>
      <c r="AJ77" s="859"/>
      <c r="AK77" s="126"/>
      <c r="AL77" s="127"/>
      <c r="AM77" s="126"/>
      <c r="AN77" s="128"/>
      <c r="AO77" s="128"/>
      <c r="AP77" s="126"/>
      <c r="AQ77" s="128"/>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row>
    <row r="78" spans="1:87" s="133" customFormat="1" ht="24" hidden="1" customHeight="1">
      <c r="A78" s="132"/>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26"/>
      <c r="Z78" s="126"/>
      <c r="AA78" s="860" t="s">
        <v>111</v>
      </c>
      <c r="AB78" s="859">
        <v>5</v>
      </c>
      <c r="AC78" s="859"/>
      <c r="AD78" s="859">
        <f t="shared" si="0"/>
        <v>6</v>
      </c>
      <c r="AE78" s="859"/>
      <c r="AF78" s="859"/>
      <c r="AG78" s="859"/>
      <c r="AH78" s="859"/>
      <c r="AI78" s="859"/>
      <c r="AJ78" s="859"/>
      <c r="AK78" s="126"/>
      <c r="AL78" s="127"/>
      <c r="AM78" s="126"/>
      <c r="AN78" s="128"/>
      <c r="AO78" s="128"/>
      <c r="AP78" s="126"/>
      <c r="AQ78" s="128"/>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row>
    <row r="79" spans="1:87" s="133" customFormat="1" ht="24" hidden="1" customHeight="1">
      <c r="A79" s="132"/>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26"/>
      <c r="Z79" s="126"/>
      <c r="AA79" s="860" t="s">
        <v>112</v>
      </c>
      <c r="AB79" s="859">
        <v>7</v>
      </c>
      <c r="AC79" s="859">
        <v>2015</v>
      </c>
      <c r="AD79" s="859" t="str">
        <f t="shared" si="0"/>
        <v/>
      </c>
      <c r="AE79" s="859" t="s">
        <v>113</v>
      </c>
      <c r="AF79" s="859" t="s">
        <v>5</v>
      </c>
      <c r="AG79" s="859">
        <v>16</v>
      </c>
      <c r="AH79" s="859">
        <v>1449</v>
      </c>
      <c r="AI79" s="859">
        <v>79</v>
      </c>
      <c r="AJ79" s="859"/>
      <c r="AK79" s="126"/>
      <c r="AL79" s="127"/>
      <c r="AM79" s="126"/>
      <c r="AN79" s="128"/>
      <c r="AO79" s="128"/>
      <c r="AP79" s="126"/>
      <c r="AQ79" s="128"/>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row>
    <row r="80" spans="1:87" s="133" customFormat="1" ht="24" hidden="1" customHeight="1">
      <c r="A80" s="132"/>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26"/>
      <c r="Z80" s="126"/>
      <c r="AA80" s="860" t="s">
        <v>114</v>
      </c>
      <c r="AB80" s="859">
        <v>13</v>
      </c>
      <c r="AC80" s="859"/>
      <c r="AD80" s="859">
        <f t="shared" si="0"/>
        <v>6</v>
      </c>
      <c r="AE80" s="859"/>
      <c r="AF80" s="859"/>
      <c r="AG80" s="859"/>
      <c r="AH80" s="859"/>
      <c r="AI80" s="859"/>
      <c r="AJ80" s="859"/>
      <c r="AK80" s="126"/>
      <c r="AL80" s="127"/>
      <c r="AM80" s="126"/>
      <c r="AN80" s="128"/>
      <c r="AO80" s="128"/>
      <c r="AP80" s="126"/>
      <c r="AQ80" s="128"/>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row>
    <row r="81" spans="1:87" s="133" customFormat="1" ht="24" hidden="1" customHeight="1">
      <c r="A81" s="132"/>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26"/>
      <c r="Z81" s="126"/>
      <c r="AA81" s="860" t="s">
        <v>115</v>
      </c>
      <c r="AB81" s="859">
        <v>13</v>
      </c>
      <c r="AC81" s="859">
        <v>2015</v>
      </c>
      <c r="AD81" s="859" t="str">
        <f t="shared" si="0"/>
        <v/>
      </c>
      <c r="AE81" s="859" t="s">
        <v>116</v>
      </c>
      <c r="AF81" s="859" t="s">
        <v>5</v>
      </c>
      <c r="AG81" s="859">
        <v>21</v>
      </c>
      <c r="AH81" s="859">
        <v>2665</v>
      </c>
      <c r="AI81" s="859">
        <v>102</v>
      </c>
      <c r="AJ81" s="859"/>
      <c r="AK81" s="126"/>
      <c r="AL81" s="127"/>
      <c r="AM81" s="126"/>
      <c r="AN81" s="128"/>
      <c r="AO81" s="128"/>
      <c r="AP81" s="126"/>
      <c r="AQ81" s="128"/>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row>
    <row r="82" spans="1:87" s="133" customFormat="1" ht="24" hidden="1" customHeight="1">
      <c r="A82" s="132"/>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26"/>
      <c r="Z82" s="126"/>
      <c r="AA82" s="860" t="s">
        <v>117</v>
      </c>
      <c r="AB82" s="859">
        <v>10</v>
      </c>
      <c r="AC82" s="859"/>
      <c r="AD82" s="859">
        <f t="shared" si="0"/>
        <v>6</v>
      </c>
      <c r="AE82" s="859"/>
      <c r="AF82" s="859"/>
      <c r="AG82" s="859"/>
      <c r="AH82" s="859"/>
      <c r="AI82" s="859"/>
      <c r="AJ82" s="859"/>
      <c r="AK82" s="126"/>
      <c r="AL82" s="127"/>
      <c r="AM82" s="126"/>
      <c r="AN82" s="128"/>
      <c r="AO82" s="128"/>
      <c r="AP82" s="126"/>
      <c r="AQ82" s="128"/>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row>
    <row r="83" spans="1:87" s="133" customFormat="1" ht="24" hidden="1" customHeight="1">
      <c r="A83" s="132"/>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26"/>
      <c r="Z83" s="126"/>
      <c r="AA83" s="860" t="s">
        <v>118</v>
      </c>
      <c r="AB83" s="859">
        <v>7</v>
      </c>
      <c r="AC83" s="859"/>
      <c r="AD83" s="859">
        <f t="shared" si="0"/>
        <v>6</v>
      </c>
      <c r="AE83" s="859"/>
      <c r="AF83" s="859"/>
      <c r="AG83" s="859"/>
      <c r="AH83" s="859"/>
      <c r="AI83" s="859"/>
      <c r="AJ83" s="859"/>
      <c r="AK83" s="126"/>
      <c r="AL83" s="127"/>
      <c r="AM83" s="126"/>
      <c r="AN83" s="128"/>
      <c r="AO83" s="128"/>
      <c r="AP83" s="126"/>
      <c r="AQ83" s="128"/>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row>
    <row r="84" spans="1:87" s="133" customFormat="1" ht="24" hidden="1" customHeight="1">
      <c r="A84" s="132"/>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26"/>
      <c r="Z84" s="126"/>
      <c r="AA84" s="860" t="s">
        <v>119</v>
      </c>
      <c r="AB84" s="859">
        <v>3</v>
      </c>
      <c r="AC84" s="859">
        <v>2017</v>
      </c>
      <c r="AD84" s="859" t="str">
        <f t="shared" si="0"/>
        <v/>
      </c>
      <c r="AE84" s="859" t="s">
        <v>120</v>
      </c>
      <c r="AF84" s="859" t="s">
        <v>27</v>
      </c>
      <c r="AG84" s="859">
        <v>5</v>
      </c>
      <c r="AH84" s="859">
        <v>823</v>
      </c>
      <c r="AI84" s="859">
        <v>29</v>
      </c>
      <c r="AJ84" s="859"/>
      <c r="AK84" s="126"/>
      <c r="AL84" s="127"/>
      <c r="AM84" s="126"/>
      <c r="AN84" s="128"/>
      <c r="AO84" s="128"/>
      <c r="AP84" s="126"/>
      <c r="AQ84" s="128"/>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row>
    <row r="85" spans="1:87" s="133" customFormat="1" ht="24" hidden="1" customHeight="1">
      <c r="A85" s="132"/>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26"/>
      <c r="Z85" s="126"/>
      <c r="AA85" s="860" t="s">
        <v>121</v>
      </c>
      <c r="AB85" s="859">
        <v>6</v>
      </c>
      <c r="AC85" s="859"/>
      <c r="AD85" s="859">
        <f t="shared" si="0"/>
        <v>6</v>
      </c>
      <c r="AE85" s="859"/>
      <c r="AF85" s="859"/>
      <c r="AG85" s="859"/>
      <c r="AH85" s="859"/>
      <c r="AI85" s="859"/>
      <c r="AJ85" s="859"/>
      <c r="AK85" s="126"/>
      <c r="AL85" s="127"/>
      <c r="AM85" s="126"/>
      <c r="AN85" s="128"/>
      <c r="AO85" s="128"/>
      <c r="AP85" s="126"/>
      <c r="AQ85" s="128"/>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row>
    <row r="86" spans="1:87" s="133" customFormat="1" ht="24" hidden="1" customHeight="1">
      <c r="A86" s="132"/>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26"/>
      <c r="Z86" s="126"/>
      <c r="AA86" s="860" t="s">
        <v>122</v>
      </c>
      <c r="AB86" s="859">
        <v>8</v>
      </c>
      <c r="AC86" s="859">
        <v>2023</v>
      </c>
      <c r="AD86" s="859" t="str">
        <f t="shared" si="0"/>
        <v/>
      </c>
      <c r="AE86" s="859" t="s">
        <v>123</v>
      </c>
      <c r="AF86" s="859" t="s">
        <v>27</v>
      </c>
      <c r="AG86" s="859">
        <v>7</v>
      </c>
      <c r="AH86" s="859">
        <v>613</v>
      </c>
      <c r="AI86" s="859">
        <v>35</v>
      </c>
      <c r="AJ86" s="859"/>
      <c r="AK86" s="126"/>
      <c r="AL86" s="127"/>
      <c r="AM86" s="126"/>
      <c r="AN86" s="128"/>
      <c r="AO86" s="128"/>
      <c r="AP86" s="126"/>
      <c r="AQ86" s="128"/>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row>
    <row r="87" spans="1:87" s="133" customFormat="1" ht="24" hidden="1" customHeight="1">
      <c r="A87" s="132"/>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26"/>
      <c r="Z87" s="126"/>
      <c r="AA87" s="860" t="s">
        <v>124</v>
      </c>
      <c r="AB87" s="859">
        <v>11</v>
      </c>
      <c r="AC87" s="859"/>
      <c r="AD87" s="859">
        <f t="shared" si="0"/>
        <v>6</v>
      </c>
      <c r="AE87" s="859"/>
      <c r="AF87" s="859"/>
      <c r="AG87" s="859"/>
      <c r="AH87" s="859"/>
      <c r="AI87" s="859"/>
      <c r="AJ87" s="859"/>
      <c r="AK87" s="126"/>
      <c r="AL87" s="127"/>
      <c r="AM87" s="126"/>
      <c r="AN87" s="128"/>
      <c r="AO87" s="128"/>
      <c r="AP87" s="126"/>
      <c r="AQ87" s="128"/>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row>
    <row r="88" spans="1:87" s="133" customFormat="1" ht="24" hidden="1" customHeight="1">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26"/>
      <c r="Z88" s="126"/>
      <c r="AA88" s="860" t="s">
        <v>125</v>
      </c>
      <c r="AB88" s="859">
        <v>8</v>
      </c>
      <c r="AC88" s="859">
        <v>2015</v>
      </c>
      <c r="AD88" s="859" t="str">
        <f t="shared" si="0"/>
        <v/>
      </c>
      <c r="AE88" s="859" t="s">
        <v>126</v>
      </c>
      <c r="AF88" s="859" t="s">
        <v>5</v>
      </c>
      <c r="AG88" s="859">
        <v>32</v>
      </c>
      <c r="AH88" s="859">
        <v>3409</v>
      </c>
      <c r="AI88" s="859">
        <v>165</v>
      </c>
      <c r="AJ88" s="859"/>
      <c r="AK88" s="126"/>
      <c r="AL88" s="126"/>
      <c r="AM88" s="126"/>
      <c r="AN88" s="128"/>
      <c r="AO88" s="128"/>
      <c r="AP88" s="126"/>
      <c r="AQ88" s="128"/>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row>
    <row r="89" spans="1:87" ht="42" hidden="1" customHeight="1">
      <c r="B89" s="107"/>
      <c r="C89" s="107"/>
      <c r="D89" s="107"/>
      <c r="E89" s="107"/>
      <c r="F89" s="107"/>
      <c r="G89" s="107"/>
      <c r="H89" s="107"/>
      <c r="I89" s="107"/>
      <c r="J89" s="107"/>
      <c r="K89" s="107"/>
      <c r="L89" s="107"/>
      <c r="M89" s="107"/>
      <c r="N89" s="107"/>
      <c r="O89" s="107"/>
      <c r="P89" s="107"/>
      <c r="Q89" s="107"/>
      <c r="R89" s="107"/>
      <c r="S89" s="109"/>
      <c r="T89" s="108"/>
      <c r="U89" s="108"/>
      <c r="V89" s="108"/>
      <c r="W89" s="134"/>
      <c r="X89" s="116"/>
      <c r="Y89" s="116"/>
      <c r="Z89" s="108"/>
      <c r="AA89" s="121" t="s">
        <v>127</v>
      </c>
      <c r="AB89" s="861">
        <v>8</v>
      </c>
      <c r="AC89" s="861">
        <v>2016</v>
      </c>
      <c r="AD89" s="861" t="str">
        <f t="shared" si="0"/>
        <v/>
      </c>
      <c r="AE89" s="861" t="s">
        <v>128</v>
      </c>
      <c r="AF89" s="861" t="s">
        <v>5</v>
      </c>
      <c r="AG89" s="859">
        <v>7</v>
      </c>
      <c r="AH89" s="859">
        <v>395</v>
      </c>
      <c r="AI89" s="859">
        <v>23</v>
      </c>
      <c r="AJ89" s="861"/>
      <c r="AK89" s="108"/>
      <c r="AL89" s="108"/>
      <c r="AM89" s="108"/>
      <c r="AN89" s="115"/>
      <c r="AO89" s="115"/>
      <c r="AP89" s="108"/>
      <c r="AQ89" s="115"/>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row>
    <row r="90" spans="1:87" ht="15" hidden="1" customHeight="1">
      <c r="B90" s="107"/>
      <c r="C90" s="107"/>
      <c r="D90" s="107"/>
      <c r="E90" s="107"/>
      <c r="F90" s="107"/>
      <c r="G90" s="107"/>
      <c r="H90" s="107"/>
      <c r="I90" s="107"/>
      <c r="J90" s="107"/>
      <c r="K90" s="107"/>
      <c r="L90" s="107"/>
      <c r="M90" s="107"/>
      <c r="N90" s="107"/>
      <c r="O90" s="107"/>
      <c r="P90" s="107"/>
      <c r="Q90" s="107"/>
      <c r="R90" s="107"/>
      <c r="S90" s="109"/>
      <c r="T90" s="108"/>
      <c r="U90" s="108"/>
      <c r="V90" s="108"/>
      <c r="W90" s="108"/>
      <c r="X90" s="116"/>
      <c r="Y90" s="116"/>
      <c r="Z90" s="108"/>
      <c r="AA90" s="121" t="s">
        <v>129</v>
      </c>
      <c r="AB90" s="861">
        <v>6</v>
      </c>
      <c r="AC90" s="861"/>
      <c r="AD90" s="861">
        <f t="shared" si="0"/>
        <v>6</v>
      </c>
      <c r="AE90" s="861"/>
      <c r="AF90" s="861"/>
      <c r="AG90" s="859"/>
      <c r="AH90" s="859"/>
      <c r="AI90" s="859"/>
      <c r="AJ90" s="861"/>
      <c r="AK90" s="108"/>
      <c r="AL90" s="108"/>
      <c r="AM90" s="108"/>
      <c r="AN90" s="115"/>
      <c r="AO90" s="115"/>
      <c r="AP90" s="108"/>
      <c r="AQ90" s="115"/>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row>
    <row r="91" spans="1:87" ht="15" hidden="1" customHeight="1">
      <c r="B91" s="107"/>
      <c r="C91" s="107"/>
      <c r="D91" s="107"/>
      <c r="E91" s="107"/>
      <c r="F91" s="107"/>
      <c r="G91" s="107"/>
      <c r="H91" s="107"/>
      <c r="I91" s="107"/>
      <c r="J91" s="107"/>
      <c r="K91" s="107"/>
      <c r="L91" s="107"/>
      <c r="M91" s="107"/>
      <c r="N91" s="107"/>
      <c r="O91" s="107"/>
      <c r="P91" s="107"/>
      <c r="Q91" s="107"/>
      <c r="R91" s="107"/>
      <c r="S91" s="109"/>
      <c r="T91" s="108"/>
      <c r="U91" s="108"/>
      <c r="V91" s="108"/>
      <c r="W91" s="108"/>
      <c r="X91" s="108"/>
      <c r="Y91" s="116"/>
      <c r="Z91" s="108"/>
      <c r="AA91" s="121" t="s">
        <v>130</v>
      </c>
      <c r="AB91" s="861">
        <v>9</v>
      </c>
      <c r="AC91" s="861"/>
      <c r="AD91" s="861">
        <f t="shared" si="0"/>
        <v>6</v>
      </c>
      <c r="AE91" s="861"/>
      <c r="AF91" s="861"/>
      <c r="AG91" s="859"/>
      <c r="AH91" s="859"/>
      <c r="AI91" s="859"/>
      <c r="AJ91" s="861"/>
      <c r="AK91" s="108"/>
      <c r="AL91" s="108"/>
      <c r="AM91" s="108"/>
      <c r="AN91" s="115"/>
      <c r="AO91" s="115"/>
      <c r="AP91" s="108"/>
      <c r="AQ91" s="115"/>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row>
    <row r="92" spans="1:87" ht="15" hidden="1" customHeight="1">
      <c r="B92" s="107"/>
      <c r="C92" s="107"/>
      <c r="D92" s="107"/>
      <c r="E92" s="107"/>
      <c r="F92" s="107"/>
      <c r="G92" s="107"/>
      <c r="H92" s="107"/>
      <c r="I92" s="107"/>
      <c r="J92" s="107"/>
      <c r="K92" s="107"/>
      <c r="L92" s="107"/>
      <c r="M92" s="107"/>
      <c r="N92" s="107"/>
      <c r="O92" s="107"/>
      <c r="P92" s="107"/>
      <c r="Q92" s="107"/>
      <c r="R92" s="107"/>
      <c r="S92" s="109"/>
      <c r="T92" s="108"/>
      <c r="U92" s="108"/>
      <c r="V92" s="108"/>
      <c r="W92" s="108"/>
      <c r="X92" s="108"/>
      <c r="Y92" s="116"/>
      <c r="Z92" s="108"/>
      <c r="AA92" s="121" t="s">
        <v>131</v>
      </c>
      <c r="AB92" s="861">
        <v>10</v>
      </c>
      <c r="AC92" s="861"/>
      <c r="AD92" s="861">
        <f t="shared" si="0"/>
        <v>6</v>
      </c>
      <c r="AE92" s="861"/>
      <c r="AF92" s="861"/>
      <c r="AG92" s="859"/>
      <c r="AH92" s="859"/>
      <c r="AI92" s="859"/>
      <c r="AJ92" s="861"/>
      <c r="AK92" s="108"/>
      <c r="AL92" s="108"/>
      <c r="AM92" s="108"/>
      <c r="AN92" s="115"/>
      <c r="AO92" s="115"/>
      <c r="AP92" s="108"/>
      <c r="AQ92" s="115"/>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row>
    <row r="93" spans="1:87" ht="15" hidden="1" customHeight="1">
      <c r="B93" s="107"/>
      <c r="C93" s="107"/>
      <c r="D93" s="107"/>
      <c r="E93" s="107"/>
      <c r="F93" s="107"/>
      <c r="G93" s="107"/>
      <c r="H93" s="107"/>
      <c r="I93" s="107"/>
      <c r="J93" s="107"/>
      <c r="K93" s="107"/>
      <c r="L93" s="107"/>
      <c r="M93" s="107"/>
      <c r="N93" s="107"/>
      <c r="O93" s="107"/>
      <c r="P93" s="107"/>
      <c r="Q93" s="107"/>
      <c r="R93" s="107"/>
      <c r="S93" s="109"/>
      <c r="T93" s="108"/>
      <c r="U93" s="108"/>
      <c r="V93" s="108"/>
      <c r="W93" s="108"/>
      <c r="X93" s="108"/>
      <c r="Y93" s="116"/>
      <c r="Z93" s="108"/>
      <c r="AA93" s="121" t="s">
        <v>132</v>
      </c>
      <c r="AB93" s="861">
        <v>11</v>
      </c>
      <c r="AC93" s="861"/>
      <c r="AD93" s="861">
        <f t="shared" si="0"/>
        <v>6</v>
      </c>
      <c r="AE93" s="861"/>
      <c r="AF93" s="861"/>
      <c r="AG93" s="859"/>
      <c r="AH93" s="859"/>
      <c r="AI93" s="859"/>
      <c r="AJ93" s="861"/>
      <c r="AK93" s="108"/>
      <c r="AL93" s="108"/>
      <c r="AM93" s="108"/>
      <c r="AN93" s="115"/>
      <c r="AO93" s="115"/>
      <c r="AP93" s="108"/>
      <c r="AQ93" s="115"/>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row>
    <row r="94" spans="1:87" ht="15" hidden="1" customHeight="1">
      <c r="B94" s="107"/>
      <c r="C94" s="107"/>
      <c r="D94" s="107"/>
      <c r="E94" s="107"/>
      <c r="F94" s="107"/>
      <c r="G94" s="107"/>
      <c r="H94" s="107"/>
      <c r="I94" s="107"/>
      <c r="J94" s="107"/>
      <c r="K94" s="107"/>
      <c r="L94" s="107"/>
      <c r="M94" s="107"/>
      <c r="N94" s="107"/>
      <c r="O94" s="107"/>
      <c r="P94" s="107"/>
      <c r="Q94" s="107"/>
      <c r="R94" s="107"/>
      <c r="S94" s="109"/>
      <c r="T94" s="108"/>
      <c r="U94" s="108"/>
      <c r="V94" s="108"/>
      <c r="W94" s="108"/>
      <c r="X94" s="108"/>
      <c r="Y94" s="116"/>
      <c r="Z94" s="108"/>
      <c r="AA94" s="121" t="s">
        <v>133</v>
      </c>
      <c r="AB94" s="861">
        <v>8</v>
      </c>
      <c r="AC94" s="861"/>
      <c r="AD94" s="861">
        <f t="shared" si="0"/>
        <v>6</v>
      </c>
      <c r="AE94" s="861"/>
      <c r="AF94" s="861"/>
      <c r="AG94" s="859"/>
      <c r="AH94" s="859"/>
      <c r="AI94" s="859"/>
      <c r="AJ94" s="861"/>
      <c r="AK94" s="108"/>
      <c r="AL94" s="108"/>
      <c r="AM94" s="108"/>
      <c r="AN94" s="115"/>
      <c r="AO94" s="115"/>
      <c r="AP94" s="108"/>
      <c r="AQ94" s="115"/>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row>
    <row r="95" spans="1:87" ht="15" hidden="1" customHeight="1">
      <c r="B95" s="107"/>
      <c r="C95" s="107"/>
      <c r="D95" s="107"/>
      <c r="E95" s="107"/>
      <c r="F95" s="107"/>
      <c r="G95" s="107"/>
      <c r="H95" s="107"/>
      <c r="I95" s="107"/>
      <c r="J95" s="107"/>
      <c r="K95" s="107"/>
      <c r="L95" s="107"/>
      <c r="M95" s="107"/>
      <c r="N95" s="107"/>
      <c r="O95" s="107"/>
      <c r="P95" s="107"/>
      <c r="Q95" s="107"/>
      <c r="R95" s="107"/>
      <c r="S95" s="109"/>
      <c r="T95" s="108"/>
      <c r="U95" s="108"/>
      <c r="V95" s="108"/>
      <c r="W95" s="108"/>
      <c r="X95" s="108"/>
      <c r="Y95" s="116"/>
      <c r="Z95" s="108"/>
      <c r="AA95" s="121" t="s">
        <v>134</v>
      </c>
      <c r="AB95" s="861">
        <v>10</v>
      </c>
      <c r="AC95" s="861"/>
      <c r="AD95" s="861">
        <f t="shared" si="0"/>
        <v>6</v>
      </c>
      <c r="AE95" s="861"/>
      <c r="AF95" s="861"/>
      <c r="AG95" s="859"/>
      <c r="AH95" s="859"/>
      <c r="AI95" s="859"/>
      <c r="AJ95" s="861"/>
      <c r="AK95" s="108"/>
      <c r="AL95" s="108"/>
      <c r="AM95" s="108"/>
      <c r="AN95" s="115"/>
      <c r="AO95" s="115"/>
      <c r="AP95" s="108"/>
      <c r="AQ95" s="115"/>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row>
    <row r="96" spans="1:87" s="88" customFormat="1" ht="15" hidden="1" customHeight="1">
      <c r="B96" s="107"/>
      <c r="C96" s="107"/>
      <c r="D96" s="107"/>
      <c r="E96" s="107"/>
      <c r="F96" s="107"/>
      <c r="G96" s="107"/>
      <c r="H96" s="107"/>
      <c r="I96" s="107"/>
      <c r="J96" s="107"/>
      <c r="K96" s="107"/>
      <c r="L96" s="107"/>
      <c r="M96" s="107"/>
      <c r="N96" s="107"/>
      <c r="O96" s="107"/>
      <c r="P96" s="107"/>
      <c r="Q96" s="107"/>
      <c r="R96" s="107"/>
      <c r="S96" s="135"/>
      <c r="T96" s="108"/>
      <c r="U96" s="136"/>
      <c r="V96" s="108"/>
      <c r="W96" s="108"/>
      <c r="X96" s="108"/>
      <c r="Y96" s="116"/>
      <c r="Z96" s="108"/>
      <c r="AA96" s="121" t="s">
        <v>135</v>
      </c>
      <c r="AB96" s="861">
        <v>11</v>
      </c>
      <c r="AC96" s="861">
        <v>2023</v>
      </c>
      <c r="AD96" s="861" t="str">
        <f t="shared" si="0"/>
        <v/>
      </c>
      <c r="AE96" s="861" t="s">
        <v>136</v>
      </c>
      <c r="AF96" s="861" t="s">
        <v>5</v>
      </c>
      <c r="AG96" s="859">
        <v>1</v>
      </c>
      <c r="AH96" s="859">
        <v>115</v>
      </c>
      <c r="AI96" s="859">
        <v>4</v>
      </c>
      <c r="AJ96" s="861"/>
      <c r="AK96" s="108"/>
      <c r="AL96" s="108"/>
      <c r="AM96" s="108"/>
      <c r="AN96" s="115"/>
      <c r="AO96" s="115"/>
      <c r="AP96" s="108"/>
      <c r="AQ96" s="115"/>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row>
    <row r="97" spans="1:87" s="88" customFormat="1" ht="15" hidden="1" customHeight="1">
      <c r="B97" s="107"/>
      <c r="C97" s="107"/>
      <c r="D97" s="107"/>
      <c r="E97" s="107"/>
      <c r="F97" s="107"/>
      <c r="G97" s="107"/>
      <c r="H97" s="107"/>
      <c r="I97" s="107"/>
      <c r="J97" s="107"/>
      <c r="K97" s="107"/>
      <c r="L97" s="107"/>
      <c r="M97" s="107"/>
      <c r="N97" s="107"/>
      <c r="O97" s="107"/>
      <c r="P97" s="107"/>
      <c r="Q97" s="107"/>
      <c r="R97" s="107"/>
      <c r="S97" s="135"/>
      <c r="T97" s="114"/>
      <c r="U97" s="136"/>
      <c r="V97" s="108"/>
      <c r="W97" s="108"/>
      <c r="X97" s="108"/>
      <c r="Y97" s="116"/>
      <c r="Z97" s="108"/>
      <c r="AA97" s="121" t="s">
        <v>137</v>
      </c>
      <c r="AB97" s="861">
        <v>6</v>
      </c>
      <c r="AC97" s="861"/>
      <c r="AD97" s="861">
        <f t="shared" si="0"/>
        <v>6</v>
      </c>
      <c r="AE97" s="861"/>
      <c r="AF97" s="861"/>
      <c r="AG97" s="859"/>
      <c r="AH97" s="859"/>
      <c r="AI97" s="859"/>
      <c r="AJ97" s="861"/>
      <c r="AK97" s="108"/>
      <c r="AL97" s="108"/>
      <c r="AM97" s="108"/>
      <c r="AN97" s="115"/>
      <c r="AO97" s="115"/>
      <c r="AP97" s="108"/>
      <c r="AQ97" s="115"/>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row>
    <row r="98" spans="1:87" s="88" customFormat="1" ht="15" hidden="1" customHeight="1">
      <c r="B98" s="107"/>
      <c r="C98" s="107"/>
      <c r="D98" s="107"/>
      <c r="E98" s="107"/>
      <c r="F98" s="107"/>
      <c r="G98" s="107"/>
      <c r="H98" s="107"/>
      <c r="I98" s="107"/>
      <c r="J98" s="107"/>
      <c r="K98" s="107"/>
      <c r="L98" s="107"/>
      <c r="M98" s="107"/>
      <c r="N98" s="107"/>
      <c r="O98" s="107"/>
      <c r="P98" s="107"/>
      <c r="Q98" s="107"/>
      <c r="R98" s="107"/>
      <c r="S98" s="135"/>
      <c r="T98" s="114"/>
      <c r="U98" s="136"/>
      <c r="V98" s="108"/>
      <c r="W98" s="108"/>
      <c r="X98" s="108"/>
      <c r="Y98" s="116"/>
      <c r="Z98" s="108"/>
      <c r="AA98" s="121" t="s">
        <v>138</v>
      </c>
      <c r="AB98" s="861">
        <v>8</v>
      </c>
      <c r="AC98" s="861"/>
      <c r="AD98" s="861">
        <f t="shared" si="0"/>
        <v>6</v>
      </c>
      <c r="AE98" s="861"/>
      <c r="AF98" s="861"/>
      <c r="AG98" s="859"/>
      <c r="AH98" s="859"/>
      <c r="AI98" s="859"/>
      <c r="AJ98" s="861"/>
      <c r="AK98" s="108"/>
      <c r="AL98" s="108"/>
      <c r="AM98" s="108"/>
      <c r="AN98" s="115"/>
      <c r="AO98" s="115"/>
      <c r="AP98" s="108"/>
      <c r="AQ98" s="115"/>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row>
    <row r="99" spans="1:87" s="119" customFormat="1" ht="15" hidden="1" customHeight="1">
      <c r="B99" s="107"/>
      <c r="C99" s="107"/>
      <c r="D99" s="107"/>
      <c r="E99" s="107"/>
      <c r="F99" s="107"/>
      <c r="G99" s="107"/>
      <c r="H99" s="107"/>
      <c r="I99" s="107"/>
      <c r="J99" s="107"/>
      <c r="K99" s="107"/>
      <c r="L99" s="107"/>
      <c r="M99" s="107"/>
      <c r="N99" s="107"/>
      <c r="O99" s="107"/>
      <c r="P99" s="107"/>
      <c r="Q99" s="107"/>
      <c r="R99" s="107"/>
      <c r="S99" s="135"/>
      <c r="T99" s="114"/>
      <c r="U99" s="136"/>
      <c r="V99" s="108"/>
      <c r="W99" s="108"/>
      <c r="X99" s="108"/>
      <c r="Z99" s="108"/>
      <c r="AA99" s="121" t="s">
        <v>139</v>
      </c>
      <c r="AB99" s="861">
        <v>8</v>
      </c>
      <c r="AC99" s="861">
        <v>2016</v>
      </c>
      <c r="AD99" s="861" t="str">
        <f t="shared" si="0"/>
        <v/>
      </c>
      <c r="AE99" s="861" t="s">
        <v>140</v>
      </c>
      <c r="AF99" s="861" t="s">
        <v>5</v>
      </c>
      <c r="AG99" s="859">
        <v>13</v>
      </c>
      <c r="AH99" s="859">
        <v>1114</v>
      </c>
      <c r="AI99" s="859">
        <v>51</v>
      </c>
      <c r="AJ99" s="861"/>
      <c r="AK99" s="108"/>
      <c r="AN99" s="115"/>
      <c r="AO99" s="115"/>
      <c r="AP99" s="108"/>
      <c r="AQ99" s="115"/>
      <c r="AU99" s="137"/>
      <c r="AV99" s="137"/>
      <c r="CD99" s="138"/>
      <c r="CE99" s="139"/>
      <c r="CH99" s="140"/>
    </row>
    <row r="100" spans="1:87" s="119" customFormat="1" ht="15" hidden="1" customHeight="1">
      <c r="B100" s="107"/>
      <c r="C100" s="107"/>
      <c r="D100" s="107"/>
      <c r="E100" s="107"/>
      <c r="F100" s="107"/>
      <c r="G100" s="107"/>
      <c r="H100" s="107"/>
      <c r="I100" s="107"/>
      <c r="J100" s="107"/>
      <c r="K100" s="107"/>
      <c r="L100" s="107"/>
      <c r="M100" s="107"/>
      <c r="N100" s="107"/>
      <c r="O100" s="107"/>
      <c r="P100" s="107"/>
      <c r="Q100" s="107"/>
      <c r="R100" s="107"/>
      <c r="S100" s="141"/>
      <c r="T100" s="114"/>
      <c r="U100" s="136"/>
      <c r="V100" s="108"/>
      <c r="W100" s="108"/>
      <c r="X100" s="108"/>
      <c r="Z100" s="108"/>
      <c r="AA100" s="121" t="s">
        <v>141</v>
      </c>
      <c r="AB100" s="861">
        <v>6</v>
      </c>
      <c r="AC100" s="861"/>
      <c r="AD100" s="861">
        <f t="shared" si="0"/>
        <v>6</v>
      </c>
      <c r="AE100" s="861"/>
      <c r="AF100" s="861"/>
      <c r="AG100" s="859"/>
      <c r="AH100" s="859"/>
      <c r="AI100" s="859"/>
      <c r="AJ100" s="861"/>
      <c r="AK100" s="108"/>
      <c r="AN100" s="115"/>
      <c r="AO100" s="115"/>
      <c r="AP100" s="108"/>
      <c r="AQ100" s="115"/>
      <c r="AU100" s="137"/>
      <c r="AV100" s="137"/>
      <c r="CD100" s="138"/>
      <c r="CE100" s="139"/>
      <c r="CH100" s="140"/>
    </row>
    <row r="101" spans="1:87" s="107" customFormat="1" ht="15.75" hidden="1" customHeight="1">
      <c r="S101" s="142"/>
      <c r="T101" s="114"/>
      <c r="U101" s="136"/>
      <c r="V101" s="108"/>
      <c r="W101" s="108"/>
      <c r="X101" s="108"/>
      <c r="Y101" s="119"/>
      <c r="Z101" s="108"/>
      <c r="AA101" s="121" t="s">
        <v>142</v>
      </c>
      <c r="AB101" s="861">
        <v>7</v>
      </c>
      <c r="AC101" s="861">
        <v>2015</v>
      </c>
      <c r="AD101" s="861" t="str">
        <f t="shared" si="0"/>
        <v/>
      </c>
      <c r="AE101" s="861" t="s">
        <v>143</v>
      </c>
      <c r="AF101" s="861" t="s">
        <v>5</v>
      </c>
      <c r="AG101" s="859">
        <v>13</v>
      </c>
      <c r="AH101" s="859">
        <v>1170</v>
      </c>
      <c r="AI101" s="859">
        <v>48</v>
      </c>
      <c r="AJ101" s="861"/>
      <c r="AK101" s="108"/>
      <c r="AL101" s="119"/>
      <c r="AM101" s="119"/>
      <c r="AN101" s="115"/>
      <c r="AO101" s="115"/>
      <c r="AP101" s="108"/>
      <c r="AQ101" s="115"/>
      <c r="AR101" s="119"/>
      <c r="AS101" s="119"/>
      <c r="AT101" s="119"/>
      <c r="AU101" s="137"/>
      <c r="AV101" s="137"/>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38"/>
      <c r="CE101" s="139"/>
      <c r="CF101" s="119"/>
      <c r="CG101" s="119"/>
      <c r="CH101" s="140"/>
      <c r="CI101" s="119"/>
    </row>
    <row r="102" spans="1:87" s="107" customFormat="1" ht="15" hidden="1" customHeight="1">
      <c r="S102" s="142"/>
      <c r="T102" s="114"/>
      <c r="U102" s="136"/>
      <c r="V102" s="108"/>
      <c r="W102" s="108"/>
      <c r="X102" s="108"/>
      <c r="Y102" s="119"/>
      <c r="Z102" s="108"/>
      <c r="AA102" s="121" t="s">
        <v>144</v>
      </c>
      <c r="AB102" s="861">
        <v>1</v>
      </c>
      <c r="AC102" s="861"/>
      <c r="AD102" s="861">
        <f t="shared" si="0"/>
        <v>6</v>
      </c>
      <c r="AE102" s="861"/>
      <c r="AF102" s="861"/>
      <c r="AG102" s="859"/>
      <c r="AH102" s="859"/>
      <c r="AI102" s="859"/>
      <c r="AJ102" s="861"/>
      <c r="AK102" s="108"/>
      <c r="AL102" s="119"/>
      <c r="AM102" s="119"/>
      <c r="AN102" s="115"/>
      <c r="AO102" s="115"/>
      <c r="AP102" s="108"/>
      <c r="AQ102" s="115"/>
      <c r="AR102" s="119"/>
      <c r="AS102" s="119"/>
      <c r="AT102" s="119"/>
      <c r="AU102" s="137"/>
      <c r="AV102" s="137"/>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38"/>
      <c r="CE102" s="139"/>
      <c r="CF102" s="119"/>
      <c r="CG102" s="119"/>
      <c r="CH102" s="140"/>
      <c r="CI102" s="119"/>
    </row>
    <row r="103" spans="1:87" s="107" customFormat="1" ht="15" hidden="1" customHeight="1">
      <c r="S103" s="142"/>
      <c r="T103" s="114"/>
      <c r="U103" s="136"/>
      <c r="V103" s="108"/>
      <c r="W103" s="108"/>
      <c r="X103" s="108"/>
      <c r="Y103" s="119"/>
      <c r="Z103" s="108"/>
      <c r="AA103" s="121" t="s">
        <v>145</v>
      </c>
      <c r="AB103" s="861">
        <v>13</v>
      </c>
      <c r="AC103" s="861">
        <v>2016</v>
      </c>
      <c r="AD103" s="861" t="str">
        <f t="shared" si="0"/>
        <v/>
      </c>
      <c r="AE103" s="861" t="s">
        <v>146</v>
      </c>
      <c r="AF103" s="861" t="s">
        <v>5</v>
      </c>
      <c r="AG103" s="859">
        <v>11</v>
      </c>
      <c r="AH103" s="859">
        <v>2566</v>
      </c>
      <c r="AI103" s="859">
        <v>70</v>
      </c>
      <c r="AJ103" s="861"/>
      <c r="AK103" s="108"/>
      <c r="AL103" s="119"/>
      <c r="AM103" s="119"/>
      <c r="AN103" s="115"/>
      <c r="AO103" s="115"/>
      <c r="AP103" s="108"/>
      <c r="AQ103" s="115"/>
      <c r="AR103" s="119"/>
      <c r="AS103" s="119"/>
      <c r="AT103" s="119"/>
      <c r="AU103" s="137"/>
      <c r="AV103" s="137"/>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38"/>
      <c r="CE103" s="139"/>
      <c r="CF103" s="119"/>
      <c r="CG103" s="119"/>
      <c r="CH103" s="140"/>
      <c r="CI103" s="119"/>
    </row>
    <row r="104" spans="1:87" ht="15" hidden="1" customHeight="1">
      <c r="B104" s="107"/>
      <c r="C104" s="107"/>
      <c r="D104" s="107"/>
      <c r="E104" s="107"/>
      <c r="F104" s="107"/>
      <c r="G104" s="107"/>
      <c r="H104" s="107"/>
      <c r="I104" s="107"/>
      <c r="J104" s="107"/>
      <c r="K104" s="107"/>
      <c r="L104" s="107"/>
      <c r="M104" s="107"/>
      <c r="N104" s="107"/>
      <c r="O104" s="107"/>
      <c r="P104" s="107"/>
      <c r="Q104" s="107"/>
      <c r="R104" s="107"/>
      <c r="S104" s="142"/>
      <c r="T104" s="114"/>
      <c r="U104" s="136"/>
      <c r="V104" s="108"/>
      <c r="W104" s="108"/>
      <c r="X104" s="108"/>
      <c r="Y104" s="108"/>
      <c r="Z104" s="108"/>
      <c r="AA104" s="121" t="s">
        <v>147</v>
      </c>
      <c r="AB104" s="861">
        <v>9</v>
      </c>
      <c r="AC104" s="861"/>
      <c r="AD104" s="861">
        <f t="shared" si="0"/>
        <v>6</v>
      </c>
      <c r="AE104" s="861"/>
      <c r="AF104" s="861"/>
      <c r="AG104" s="859"/>
      <c r="AH104" s="859"/>
      <c r="AI104" s="859"/>
      <c r="AJ104" s="861"/>
      <c r="AK104" s="108"/>
      <c r="AL104" s="108"/>
      <c r="AM104" s="108"/>
      <c r="AN104" s="115"/>
      <c r="AO104" s="115"/>
      <c r="AP104" s="108"/>
      <c r="AQ104" s="115"/>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row>
    <row r="105" spans="1:87" ht="15" hidden="1" customHeight="1">
      <c r="A105" s="109"/>
      <c r="B105" s="107"/>
      <c r="C105" s="107"/>
      <c r="D105" s="107"/>
      <c r="E105" s="107"/>
      <c r="F105" s="107"/>
      <c r="G105" s="107"/>
      <c r="H105" s="107"/>
      <c r="I105" s="107"/>
      <c r="J105" s="107"/>
      <c r="K105" s="107"/>
      <c r="L105" s="107"/>
      <c r="M105" s="107"/>
      <c r="N105" s="107"/>
      <c r="O105" s="107"/>
      <c r="P105" s="107"/>
      <c r="Q105" s="107"/>
      <c r="R105" s="107"/>
      <c r="S105" s="142"/>
      <c r="T105" s="114"/>
      <c r="U105" s="136"/>
      <c r="V105" s="108"/>
      <c r="W105" s="108"/>
      <c r="X105" s="108"/>
      <c r="Y105" s="108"/>
      <c r="Z105" s="108"/>
      <c r="AA105" s="121" t="s">
        <v>148</v>
      </c>
      <c r="AB105" s="861">
        <v>6</v>
      </c>
      <c r="AC105" s="861"/>
      <c r="AD105" s="861">
        <f t="shared" si="0"/>
        <v>6</v>
      </c>
      <c r="AE105" s="861"/>
      <c r="AF105" s="861"/>
      <c r="AG105" s="859"/>
      <c r="AH105" s="859"/>
      <c r="AI105" s="859"/>
      <c r="AJ105" s="861"/>
      <c r="AK105" s="108"/>
      <c r="AL105" s="108"/>
      <c r="AM105" s="108"/>
      <c r="AN105" s="115"/>
      <c r="AO105" s="115"/>
      <c r="AP105" s="108"/>
      <c r="AQ105" s="115"/>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row>
    <row r="106" spans="1:87" ht="15" hidden="1" customHeight="1">
      <c r="A106" s="108"/>
      <c r="B106" s="107"/>
      <c r="C106" s="107"/>
      <c r="D106" s="107"/>
      <c r="E106" s="107"/>
      <c r="F106" s="107"/>
      <c r="G106" s="107"/>
      <c r="H106" s="107"/>
      <c r="I106" s="107"/>
      <c r="J106" s="107"/>
      <c r="K106" s="107"/>
      <c r="L106" s="107"/>
      <c r="M106" s="107"/>
      <c r="N106" s="107"/>
      <c r="O106" s="107"/>
      <c r="P106" s="107"/>
      <c r="Q106" s="107"/>
      <c r="R106" s="107"/>
      <c r="S106" s="119"/>
      <c r="T106" s="119"/>
      <c r="U106" s="119"/>
      <c r="V106" s="119"/>
      <c r="W106" s="119"/>
      <c r="X106" s="119"/>
      <c r="Y106" s="108"/>
      <c r="Z106" s="108"/>
      <c r="AA106" s="121" t="s">
        <v>149</v>
      </c>
      <c r="AB106" s="861">
        <v>4</v>
      </c>
      <c r="AC106" s="861"/>
      <c r="AD106" s="861">
        <f t="shared" si="0"/>
        <v>6</v>
      </c>
      <c r="AE106" s="861"/>
      <c r="AF106" s="861"/>
      <c r="AG106" s="859"/>
      <c r="AH106" s="859"/>
      <c r="AI106" s="859"/>
      <c r="AJ106" s="861"/>
      <c r="AK106" s="108"/>
      <c r="AL106" s="108"/>
      <c r="AM106" s="108"/>
      <c r="AN106" s="115"/>
      <c r="AO106" s="115"/>
      <c r="AP106" s="108"/>
      <c r="AQ106" s="115"/>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row>
    <row r="107" spans="1:87" ht="15" hidden="1" customHeight="1">
      <c r="A107" s="108"/>
      <c r="B107" s="107"/>
      <c r="C107" s="107"/>
      <c r="D107" s="107"/>
      <c r="E107" s="107"/>
      <c r="F107" s="107"/>
      <c r="G107" s="107"/>
      <c r="H107" s="107"/>
      <c r="I107" s="107"/>
      <c r="J107" s="107"/>
      <c r="K107" s="107"/>
      <c r="L107" s="107"/>
      <c r="M107" s="107"/>
      <c r="N107" s="107"/>
      <c r="O107" s="107"/>
      <c r="P107" s="107"/>
      <c r="Q107" s="107"/>
      <c r="R107" s="107"/>
      <c r="S107" s="119"/>
      <c r="T107" s="119"/>
      <c r="U107" s="119"/>
      <c r="V107" s="119"/>
      <c r="W107" s="119"/>
      <c r="X107" s="119"/>
      <c r="Y107" s="108"/>
      <c r="Z107" s="108">
        <v>69</v>
      </c>
      <c r="AA107" s="121" t="s">
        <v>150</v>
      </c>
      <c r="AB107" s="861">
        <v>8</v>
      </c>
      <c r="AC107" s="861">
        <v>2015</v>
      </c>
      <c r="AD107" s="861" t="str">
        <f t="shared" si="0"/>
        <v/>
      </c>
      <c r="AE107" s="861" t="s">
        <v>151</v>
      </c>
      <c r="AF107" s="861" t="s">
        <v>27</v>
      </c>
      <c r="AG107" s="859">
        <v>22</v>
      </c>
      <c r="AH107" s="859">
        <v>2808</v>
      </c>
      <c r="AI107" s="859">
        <v>109</v>
      </c>
      <c r="AJ107" s="861"/>
      <c r="AK107" s="108"/>
      <c r="AL107" s="108"/>
      <c r="AM107" s="108"/>
      <c r="AN107" s="115"/>
      <c r="AO107" s="115"/>
      <c r="AP107" s="108"/>
      <c r="AQ107" s="115"/>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row>
    <row r="108" spans="1:87" ht="15" hidden="1" customHeight="1">
      <c r="A108" s="108"/>
      <c r="B108" s="107"/>
      <c r="C108" s="107"/>
      <c r="D108" s="107"/>
      <c r="E108" s="107"/>
      <c r="F108" s="107"/>
      <c r="G108" s="107"/>
      <c r="H108" s="107"/>
      <c r="I108" s="107"/>
      <c r="J108" s="107"/>
      <c r="K108" s="107"/>
      <c r="L108" s="107"/>
      <c r="M108" s="107"/>
      <c r="N108" s="107"/>
      <c r="O108" s="107"/>
      <c r="P108" s="107"/>
      <c r="Q108" s="107"/>
      <c r="R108" s="107"/>
      <c r="S108" s="108"/>
      <c r="T108" s="108"/>
      <c r="U108" s="108"/>
      <c r="V108" s="108"/>
      <c r="W108" s="108"/>
      <c r="X108" s="108"/>
      <c r="Y108" s="108"/>
      <c r="Z108" s="108">
        <v>70</v>
      </c>
      <c r="AA108" s="121" t="s">
        <v>152</v>
      </c>
      <c r="AB108" s="861">
        <v>13</v>
      </c>
      <c r="AC108" s="861">
        <v>2023</v>
      </c>
      <c r="AD108" s="861" t="str">
        <f t="shared" ref="AD108:AD171" si="1">+IF(AC108&lt;$G$34,12,IF(AC108=$G$34,6,""))</f>
        <v/>
      </c>
      <c r="AE108" s="861" t="s">
        <v>153</v>
      </c>
      <c r="AF108" s="861" t="s">
        <v>5</v>
      </c>
      <c r="AG108" s="859">
        <v>14</v>
      </c>
      <c r="AH108" s="859">
        <v>2277</v>
      </c>
      <c r="AI108" s="859">
        <v>75</v>
      </c>
      <c r="AJ108" s="861"/>
      <c r="AK108" s="108"/>
      <c r="AL108" s="108"/>
      <c r="AM108" s="108"/>
      <c r="AN108" s="115"/>
      <c r="AO108" s="115"/>
      <c r="AP108" s="108"/>
      <c r="AQ108" s="115"/>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row>
    <row r="109" spans="1:87" ht="16.5" hidden="1" customHeight="1">
      <c r="A109" s="108"/>
      <c r="B109" s="107"/>
      <c r="C109" s="107"/>
      <c r="D109" s="107"/>
      <c r="E109" s="107"/>
      <c r="F109" s="107"/>
      <c r="G109" s="107"/>
      <c r="H109" s="107"/>
      <c r="I109" s="107"/>
      <c r="J109" s="107"/>
      <c r="K109" s="107"/>
      <c r="L109" s="107"/>
      <c r="M109" s="107"/>
      <c r="N109" s="107"/>
      <c r="O109" s="107"/>
      <c r="P109" s="107"/>
      <c r="Q109" s="107"/>
      <c r="R109" s="107"/>
      <c r="S109" s="108"/>
      <c r="T109" s="108"/>
      <c r="U109" s="108"/>
      <c r="V109" s="108"/>
      <c r="W109" s="108"/>
      <c r="X109" s="108"/>
      <c r="Y109" s="108"/>
      <c r="Z109" s="108">
        <v>71</v>
      </c>
      <c r="AA109" s="121" t="s">
        <v>154</v>
      </c>
      <c r="AB109" s="861">
        <v>5</v>
      </c>
      <c r="AC109" s="861"/>
      <c r="AD109" s="861">
        <f t="shared" si="1"/>
        <v>6</v>
      </c>
      <c r="AE109" s="861"/>
      <c r="AF109" s="861"/>
      <c r="AG109" s="859"/>
      <c r="AH109" s="859"/>
      <c r="AI109" s="859"/>
      <c r="AJ109" s="861"/>
      <c r="AK109" s="108"/>
      <c r="AL109" s="108"/>
      <c r="AM109" s="108"/>
      <c r="AN109" s="115"/>
      <c r="AO109" s="115"/>
      <c r="AP109" s="108"/>
      <c r="AQ109" s="115"/>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row>
    <row r="110" spans="1:87" ht="15" hidden="1" customHeight="1">
      <c r="A110" s="108"/>
      <c r="B110" s="107"/>
      <c r="C110" s="107"/>
      <c r="D110" s="107"/>
      <c r="E110" s="107"/>
      <c r="F110" s="107"/>
      <c r="G110" s="107"/>
      <c r="H110" s="107"/>
      <c r="I110" s="107"/>
      <c r="J110" s="107"/>
      <c r="K110" s="107"/>
      <c r="L110" s="107"/>
      <c r="M110" s="107"/>
      <c r="N110" s="107"/>
      <c r="O110" s="107"/>
      <c r="P110" s="107"/>
      <c r="Q110" s="107"/>
      <c r="R110" s="107"/>
      <c r="S110" s="108"/>
      <c r="T110" s="108"/>
      <c r="U110" s="108"/>
      <c r="V110" s="108"/>
      <c r="W110" s="108"/>
      <c r="X110" s="108"/>
      <c r="Y110" s="108"/>
      <c r="Z110" s="108">
        <v>72</v>
      </c>
      <c r="AA110" s="121" t="s">
        <v>155</v>
      </c>
      <c r="AB110" s="861">
        <v>7</v>
      </c>
      <c r="AC110" s="861"/>
      <c r="AD110" s="861">
        <f t="shared" si="1"/>
        <v>6</v>
      </c>
      <c r="AE110" s="861"/>
      <c r="AF110" s="861"/>
      <c r="AG110" s="859"/>
      <c r="AH110" s="859"/>
      <c r="AI110" s="859"/>
      <c r="AJ110" s="861"/>
      <c r="AK110" s="108"/>
      <c r="AL110" s="108"/>
      <c r="AM110" s="108"/>
      <c r="AN110" s="115"/>
      <c r="AO110" s="115"/>
      <c r="AP110" s="108"/>
      <c r="AQ110" s="115"/>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row>
    <row r="111" spans="1:87" ht="15" hidden="1" customHeight="1">
      <c r="A111" s="108"/>
      <c r="B111" s="107"/>
      <c r="C111" s="107"/>
      <c r="D111" s="107"/>
      <c r="E111" s="107"/>
      <c r="F111" s="107"/>
      <c r="G111" s="107"/>
      <c r="H111" s="107"/>
      <c r="I111" s="107"/>
      <c r="J111" s="107"/>
      <c r="K111" s="107"/>
      <c r="L111" s="107"/>
      <c r="M111" s="107"/>
      <c r="N111" s="107"/>
      <c r="O111" s="107"/>
      <c r="P111" s="107"/>
      <c r="Q111" s="107"/>
      <c r="R111" s="107"/>
      <c r="S111" s="108"/>
      <c r="T111" s="108"/>
      <c r="U111" s="108"/>
      <c r="V111" s="108"/>
      <c r="W111" s="108"/>
      <c r="X111" s="108"/>
      <c r="Y111" s="108"/>
      <c r="Z111" s="108">
        <v>73</v>
      </c>
      <c r="AA111" s="121" t="s">
        <v>156</v>
      </c>
      <c r="AB111" s="861">
        <v>8</v>
      </c>
      <c r="AC111" s="861"/>
      <c r="AD111" s="861">
        <f t="shared" si="1"/>
        <v>6</v>
      </c>
      <c r="AE111" s="861"/>
      <c r="AF111" s="861"/>
      <c r="AG111" s="859"/>
      <c r="AH111" s="859"/>
      <c r="AI111" s="859"/>
      <c r="AJ111" s="861"/>
      <c r="AK111" s="108"/>
      <c r="AL111" s="108"/>
      <c r="AM111" s="108"/>
      <c r="AN111" s="115"/>
      <c r="AO111" s="115"/>
      <c r="AP111" s="108"/>
      <c r="AQ111" s="115"/>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row>
    <row r="112" spans="1:87" ht="15" hidden="1" customHeight="1">
      <c r="A112" s="108"/>
      <c r="B112" s="107"/>
      <c r="C112" s="107"/>
      <c r="D112" s="107"/>
      <c r="E112" s="107"/>
      <c r="F112" s="107"/>
      <c r="G112" s="107"/>
      <c r="H112" s="107"/>
      <c r="I112" s="107"/>
      <c r="J112" s="107"/>
      <c r="K112" s="107"/>
      <c r="L112" s="107"/>
      <c r="M112" s="107"/>
      <c r="N112" s="107"/>
      <c r="O112" s="107"/>
      <c r="P112" s="107"/>
      <c r="Q112" s="107"/>
      <c r="R112" s="107"/>
      <c r="S112" s="108"/>
      <c r="T112" s="108"/>
      <c r="U112" s="108"/>
      <c r="V112" s="108"/>
      <c r="W112" s="108"/>
      <c r="X112" s="108"/>
      <c r="Y112" s="108"/>
      <c r="Z112" s="108"/>
      <c r="AA112" s="121" t="s">
        <v>157</v>
      </c>
      <c r="AB112" s="861">
        <v>3</v>
      </c>
      <c r="AC112" s="861">
        <v>2016</v>
      </c>
      <c r="AD112" s="861" t="str">
        <f t="shared" si="1"/>
        <v/>
      </c>
      <c r="AE112" s="861" t="s">
        <v>120</v>
      </c>
      <c r="AF112" s="861" t="s">
        <v>27</v>
      </c>
      <c r="AG112" s="859">
        <v>21</v>
      </c>
      <c r="AH112" s="859">
        <v>6438</v>
      </c>
      <c r="AI112" s="859">
        <v>186</v>
      </c>
      <c r="AJ112" s="861"/>
      <c r="AK112" s="108"/>
      <c r="AL112" s="108"/>
      <c r="AM112" s="108"/>
      <c r="AN112" s="115"/>
      <c r="AO112" s="115"/>
      <c r="AP112" s="108"/>
      <c r="AQ112" s="115"/>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row>
    <row r="113" spans="1:87" ht="15" hidden="1" customHeight="1">
      <c r="A113" s="108"/>
      <c r="B113" s="107"/>
      <c r="C113" s="107"/>
      <c r="D113" s="107"/>
      <c r="E113" s="107"/>
      <c r="F113" s="107"/>
      <c r="G113" s="107"/>
      <c r="H113" s="107"/>
      <c r="I113" s="107"/>
      <c r="J113" s="107"/>
      <c r="K113" s="107"/>
      <c r="L113" s="107"/>
      <c r="M113" s="107"/>
      <c r="N113" s="107"/>
      <c r="O113" s="107"/>
      <c r="P113" s="107"/>
      <c r="Q113" s="107"/>
      <c r="R113" s="107"/>
      <c r="S113" s="108"/>
      <c r="T113" s="108"/>
      <c r="U113" s="108"/>
      <c r="V113" s="108"/>
      <c r="W113" s="108"/>
      <c r="X113" s="108"/>
      <c r="Y113" s="108"/>
      <c r="Z113" s="108"/>
      <c r="AA113" s="121" t="s">
        <v>158</v>
      </c>
      <c r="AB113" s="861">
        <v>4</v>
      </c>
      <c r="AC113" s="861">
        <v>2016</v>
      </c>
      <c r="AD113" s="861" t="str">
        <f t="shared" si="1"/>
        <v/>
      </c>
      <c r="AE113" s="861" t="s">
        <v>159</v>
      </c>
      <c r="AF113" s="861" t="s">
        <v>12</v>
      </c>
      <c r="AG113" s="859">
        <v>28</v>
      </c>
      <c r="AH113" s="859">
        <v>5836</v>
      </c>
      <c r="AI113" s="859">
        <v>162</v>
      </c>
      <c r="AJ113" s="861"/>
      <c r="AK113" s="108"/>
      <c r="AL113" s="108"/>
      <c r="AM113" s="108"/>
      <c r="AN113" s="115"/>
      <c r="AO113" s="115"/>
      <c r="AP113" s="108"/>
      <c r="AQ113" s="115"/>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row>
    <row r="114" spans="1:87" ht="15" hidden="1" customHeight="1">
      <c r="A114" s="108"/>
      <c r="B114" s="107"/>
      <c r="C114" s="107"/>
      <c r="D114" s="107"/>
      <c r="E114" s="107"/>
      <c r="F114" s="107"/>
      <c r="G114" s="107"/>
      <c r="H114" s="107"/>
      <c r="I114" s="107"/>
      <c r="J114" s="107"/>
      <c r="K114" s="107"/>
      <c r="L114" s="107"/>
      <c r="M114" s="107"/>
      <c r="N114" s="107"/>
      <c r="O114" s="107"/>
      <c r="P114" s="107"/>
      <c r="Q114" s="107"/>
      <c r="R114" s="107"/>
      <c r="S114" s="108"/>
      <c r="T114" s="108"/>
      <c r="U114" s="108"/>
      <c r="V114" s="108"/>
      <c r="W114" s="108"/>
      <c r="X114" s="108"/>
      <c r="Y114" s="108"/>
      <c r="Z114" s="108"/>
      <c r="AA114" s="121" t="s">
        <v>160</v>
      </c>
      <c r="AB114" s="861">
        <v>8</v>
      </c>
      <c r="AC114" s="861">
        <v>2015</v>
      </c>
      <c r="AD114" s="861" t="str">
        <f t="shared" si="1"/>
        <v/>
      </c>
      <c r="AE114" s="861" t="s">
        <v>161</v>
      </c>
      <c r="AF114" s="861" t="s">
        <v>5</v>
      </c>
      <c r="AG114" s="859">
        <v>21</v>
      </c>
      <c r="AH114" s="859">
        <v>2706</v>
      </c>
      <c r="AI114" s="859">
        <v>109</v>
      </c>
      <c r="AJ114" s="861"/>
      <c r="AK114" s="108"/>
      <c r="AL114" s="108"/>
      <c r="AM114" s="108"/>
      <c r="AN114" s="115"/>
      <c r="AO114" s="115"/>
      <c r="AP114" s="108"/>
      <c r="AQ114" s="115"/>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row>
    <row r="115" spans="1:87" ht="15" hidden="1" customHeight="1">
      <c r="A115" s="108"/>
      <c r="B115" s="107"/>
      <c r="C115" s="107"/>
      <c r="D115" s="107"/>
      <c r="E115" s="107"/>
      <c r="F115" s="107"/>
      <c r="G115" s="107"/>
      <c r="H115" s="107"/>
      <c r="I115" s="107"/>
      <c r="J115" s="107"/>
      <c r="K115" s="107"/>
      <c r="L115" s="107"/>
      <c r="M115" s="107"/>
      <c r="N115" s="107"/>
      <c r="O115" s="107"/>
      <c r="P115" s="107"/>
      <c r="Q115" s="107"/>
      <c r="R115" s="107"/>
      <c r="S115" s="108"/>
      <c r="T115" s="108"/>
      <c r="U115" s="108"/>
      <c r="V115" s="108"/>
      <c r="W115" s="108"/>
      <c r="X115" s="108"/>
      <c r="Y115" s="108"/>
      <c r="Z115" s="108">
        <v>74</v>
      </c>
      <c r="AA115" s="121" t="s">
        <v>162</v>
      </c>
      <c r="AB115" s="861">
        <v>14</v>
      </c>
      <c r="AC115" s="861"/>
      <c r="AD115" s="861">
        <f t="shared" si="1"/>
        <v>6</v>
      </c>
      <c r="AE115" s="861"/>
      <c r="AF115" s="861"/>
      <c r="AG115" s="859"/>
      <c r="AH115" s="859"/>
      <c r="AI115" s="859"/>
      <c r="AJ115" s="861"/>
      <c r="AK115" s="108"/>
      <c r="AL115" s="108"/>
      <c r="AM115" s="108"/>
      <c r="AN115" s="115"/>
      <c r="AO115" s="115"/>
      <c r="AP115" s="108"/>
      <c r="AQ115" s="115"/>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row>
    <row r="116" spans="1:87" ht="15" hidden="1" customHeight="1">
      <c r="A116" s="108"/>
      <c r="B116" s="107"/>
      <c r="C116" s="107"/>
      <c r="D116" s="107"/>
      <c r="E116" s="107"/>
      <c r="F116" s="107"/>
      <c r="G116" s="107"/>
      <c r="H116" s="107"/>
      <c r="I116" s="107"/>
      <c r="J116" s="107"/>
      <c r="K116" s="107"/>
      <c r="L116" s="107"/>
      <c r="M116" s="107"/>
      <c r="N116" s="107"/>
      <c r="O116" s="107"/>
      <c r="P116" s="107"/>
      <c r="Q116" s="107"/>
      <c r="R116" s="107"/>
      <c r="S116" s="108"/>
      <c r="T116" s="108"/>
      <c r="U116" s="108"/>
      <c r="V116" s="108"/>
      <c r="W116" s="108"/>
      <c r="X116" s="108"/>
      <c r="Y116" s="108"/>
      <c r="Z116" s="108">
        <v>75</v>
      </c>
      <c r="AA116" s="121" t="s">
        <v>163</v>
      </c>
      <c r="AB116" s="861">
        <v>11</v>
      </c>
      <c r="AC116" s="861">
        <v>2019</v>
      </c>
      <c r="AD116" s="861" t="str">
        <f t="shared" si="1"/>
        <v/>
      </c>
      <c r="AE116" s="861" t="s">
        <v>164</v>
      </c>
      <c r="AF116" s="861" t="s">
        <v>5</v>
      </c>
      <c r="AG116" s="859">
        <v>12</v>
      </c>
      <c r="AH116" s="859">
        <v>850</v>
      </c>
      <c r="AI116" s="859">
        <v>44</v>
      </c>
      <c r="AJ116" s="861"/>
      <c r="AK116" s="108"/>
      <c r="AL116" s="108"/>
      <c r="AM116" s="108"/>
      <c r="AN116" s="115"/>
      <c r="AO116" s="115"/>
      <c r="AP116" s="108"/>
      <c r="AQ116" s="115"/>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row>
    <row r="117" spans="1:87" ht="15" hidden="1" customHeight="1">
      <c r="A117" s="108"/>
      <c r="B117" s="107"/>
      <c r="C117" s="107"/>
      <c r="D117" s="107"/>
      <c r="E117" s="107"/>
      <c r="F117" s="107"/>
      <c r="G117" s="107"/>
      <c r="H117" s="107"/>
      <c r="I117" s="107"/>
      <c r="J117" s="107"/>
      <c r="K117" s="107"/>
      <c r="L117" s="107"/>
      <c r="M117" s="107"/>
      <c r="N117" s="107"/>
      <c r="O117" s="107"/>
      <c r="P117" s="107"/>
      <c r="Q117" s="107"/>
      <c r="R117" s="107"/>
      <c r="S117" s="108"/>
      <c r="T117" s="108"/>
      <c r="U117" s="108"/>
      <c r="V117" s="108"/>
      <c r="W117" s="108"/>
      <c r="X117" s="108"/>
      <c r="Y117" s="108"/>
      <c r="Z117" s="108">
        <v>76</v>
      </c>
      <c r="AA117" s="121" t="s">
        <v>165</v>
      </c>
      <c r="AB117" s="861">
        <v>9</v>
      </c>
      <c r="AC117" s="861"/>
      <c r="AD117" s="861">
        <f t="shared" si="1"/>
        <v>6</v>
      </c>
      <c r="AE117" s="861"/>
      <c r="AF117" s="861"/>
      <c r="AG117" s="859"/>
      <c r="AH117" s="859"/>
      <c r="AI117" s="859"/>
      <c r="AJ117" s="861"/>
      <c r="AK117" s="108"/>
      <c r="AL117" s="108"/>
      <c r="AM117" s="108"/>
      <c r="AN117" s="115"/>
      <c r="AO117" s="115"/>
      <c r="AP117" s="108"/>
      <c r="AQ117" s="115"/>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row>
    <row r="118" spans="1:87" ht="15" hidden="1" customHeight="1">
      <c r="A118" s="108"/>
      <c r="B118" s="107"/>
      <c r="C118" s="107"/>
      <c r="D118" s="107"/>
      <c r="E118" s="107"/>
      <c r="F118" s="107"/>
      <c r="G118" s="107"/>
      <c r="H118" s="107"/>
      <c r="I118" s="107"/>
      <c r="J118" s="107"/>
      <c r="K118" s="107"/>
      <c r="L118" s="107"/>
      <c r="M118" s="107"/>
      <c r="N118" s="107"/>
      <c r="O118" s="107"/>
      <c r="P118" s="107"/>
      <c r="Q118" s="107"/>
      <c r="R118" s="107"/>
      <c r="S118" s="108"/>
      <c r="T118" s="108"/>
      <c r="U118" s="108"/>
      <c r="V118" s="108"/>
      <c r="W118" s="108"/>
      <c r="X118" s="108"/>
      <c r="Y118" s="108"/>
      <c r="Z118" s="108">
        <v>77</v>
      </c>
      <c r="AA118" s="121" t="s">
        <v>166</v>
      </c>
      <c r="AB118" s="861">
        <v>9</v>
      </c>
      <c r="AC118" s="861"/>
      <c r="AD118" s="861">
        <f t="shared" si="1"/>
        <v>6</v>
      </c>
      <c r="AE118" s="861"/>
      <c r="AF118" s="861"/>
      <c r="AG118" s="859"/>
      <c r="AH118" s="859"/>
      <c r="AI118" s="859"/>
      <c r="AJ118" s="861"/>
      <c r="AK118" s="108"/>
      <c r="AL118" s="108"/>
      <c r="AM118" s="108"/>
      <c r="AN118" s="115"/>
      <c r="AO118" s="115"/>
      <c r="AP118" s="108"/>
      <c r="AQ118" s="115"/>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row>
    <row r="119" spans="1:87" ht="15" hidden="1" customHeight="1">
      <c r="A119" s="108"/>
      <c r="B119" s="107"/>
      <c r="C119" s="107"/>
      <c r="D119" s="107"/>
      <c r="E119" s="107"/>
      <c r="F119" s="107"/>
      <c r="G119" s="107"/>
      <c r="H119" s="107"/>
      <c r="I119" s="107"/>
      <c r="J119" s="107"/>
      <c r="K119" s="107"/>
      <c r="L119" s="107"/>
      <c r="M119" s="107"/>
      <c r="N119" s="107"/>
      <c r="O119" s="107"/>
      <c r="P119" s="107"/>
      <c r="Q119" s="107"/>
      <c r="R119" s="107"/>
      <c r="S119" s="108"/>
      <c r="T119" s="108"/>
      <c r="U119" s="108"/>
      <c r="V119" s="108"/>
      <c r="W119" s="108"/>
      <c r="X119" s="108"/>
      <c r="Y119" s="108"/>
      <c r="Z119" s="108">
        <v>78</v>
      </c>
      <c r="AA119" s="121" t="s">
        <v>167</v>
      </c>
      <c r="AB119" s="861">
        <v>13</v>
      </c>
      <c r="AC119" s="861"/>
      <c r="AD119" s="861">
        <f t="shared" si="1"/>
        <v>6</v>
      </c>
      <c r="AE119" s="861"/>
      <c r="AF119" s="861"/>
      <c r="AG119" s="859"/>
      <c r="AH119" s="859"/>
      <c r="AI119" s="859"/>
      <c r="AJ119" s="861"/>
      <c r="AK119" s="108"/>
      <c r="AL119" s="108"/>
      <c r="AM119" s="108"/>
      <c r="AN119" s="115"/>
      <c r="AO119" s="115"/>
      <c r="AP119" s="108"/>
      <c r="AQ119" s="115"/>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row>
    <row r="120" spans="1:87" ht="15" hidden="1" customHeight="1">
      <c r="A120" s="108"/>
      <c r="B120" s="107"/>
      <c r="C120" s="107"/>
      <c r="D120" s="107"/>
      <c r="E120" s="107"/>
      <c r="F120" s="107"/>
      <c r="G120" s="107"/>
      <c r="H120" s="107"/>
      <c r="I120" s="107"/>
      <c r="J120" s="107"/>
      <c r="K120" s="107"/>
      <c r="L120" s="107"/>
      <c r="M120" s="107"/>
      <c r="N120" s="107"/>
      <c r="O120" s="107"/>
      <c r="P120" s="107"/>
      <c r="Q120" s="107"/>
      <c r="R120" s="107"/>
      <c r="S120" s="108"/>
      <c r="T120" s="108"/>
      <c r="U120" s="108"/>
      <c r="V120" s="108"/>
      <c r="W120" s="108"/>
      <c r="X120" s="108"/>
      <c r="Y120" s="108"/>
      <c r="Z120" s="108">
        <v>79</v>
      </c>
      <c r="AA120" s="121" t="s">
        <v>168</v>
      </c>
      <c r="AB120" s="861">
        <v>10</v>
      </c>
      <c r="AC120" s="861"/>
      <c r="AD120" s="861">
        <f t="shared" si="1"/>
        <v>6</v>
      </c>
      <c r="AE120" s="861"/>
      <c r="AF120" s="861"/>
      <c r="AG120" s="859"/>
      <c r="AH120" s="859"/>
      <c r="AI120" s="859"/>
      <c r="AJ120" s="861"/>
      <c r="AK120" s="108"/>
      <c r="AL120" s="108"/>
      <c r="AM120" s="108"/>
      <c r="AN120" s="115"/>
      <c r="AO120" s="115"/>
      <c r="AP120" s="108"/>
      <c r="AQ120" s="115"/>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row>
    <row r="121" spans="1:87" ht="15" hidden="1" customHeight="1">
      <c r="A121" s="108"/>
      <c r="B121" s="107"/>
      <c r="C121" s="107"/>
      <c r="D121" s="107"/>
      <c r="E121" s="107"/>
      <c r="F121" s="107"/>
      <c r="G121" s="107"/>
      <c r="H121" s="107"/>
      <c r="I121" s="107"/>
      <c r="J121" s="107"/>
      <c r="K121" s="107"/>
      <c r="L121" s="107"/>
      <c r="M121" s="107"/>
      <c r="N121" s="107"/>
      <c r="O121" s="107"/>
      <c r="P121" s="107"/>
      <c r="Q121" s="107"/>
      <c r="R121" s="107"/>
      <c r="S121" s="108"/>
      <c r="T121" s="108"/>
      <c r="U121" s="108"/>
      <c r="V121" s="108"/>
      <c r="W121" s="108"/>
      <c r="X121" s="108"/>
      <c r="Y121" s="108"/>
      <c r="Z121" s="108">
        <v>80</v>
      </c>
      <c r="AA121" s="121" t="s">
        <v>169</v>
      </c>
      <c r="AB121" s="861">
        <v>8</v>
      </c>
      <c r="AC121" s="861"/>
      <c r="AD121" s="861">
        <f t="shared" si="1"/>
        <v>6</v>
      </c>
      <c r="AE121" s="861"/>
      <c r="AF121" s="861"/>
      <c r="AG121" s="859"/>
      <c r="AH121" s="859"/>
      <c r="AI121" s="859"/>
      <c r="AJ121" s="861"/>
      <c r="AK121" s="108"/>
      <c r="AL121" s="108"/>
      <c r="AM121" s="108"/>
      <c r="AN121" s="115"/>
      <c r="AO121" s="115"/>
      <c r="AP121" s="108"/>
      <c r="AQ121" s="115"/>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row>
    <row r="122" spans="1:87" ht="15" hidden="1" customHeight="1">
      <c r="A122" s="108"/>
      <c r="B122" s="107"/>
      <c r="C122" s="107"/>
      <c r="D122" s="107"/>
      <c r="E122" s="107"/>
      <c r="F122" s="107"/>
      <c r="G122" s="107"/>
      <c r="H122" s="107"/>
      <c r="I122" s="107"/>
      <c r="J122" s="107"/>
      <c r="K122" s="107"/>
      <c r="L122" s="107"/>
      <c r="M122" s="107"/>
      <c r="N122" s="107"/>
      <c r="O122" s="107"/>
      <c r="P122" s="107"/>
      <c r="Q122" s="107"/>
      <c r="R122" s="107"/>
      <c r="S122" s="108"/>
      <c r="T122" s="108"/>
      <c r="U122" s="108"/>
      <c r="V122" s="108"/>
      <c r="W122" s="108"/>
      <c r="X122" s="108"/>
      <c r="Y122" s="108"/>
      <c r="Z122" s="108">
        <v>81</v>
      </c>
      <c r="AA122" s="121" t="s">
        <v>170</v>
      </c>
      <c r="AB122" s="861">
        <v>9</v>
      </c>
      <c r="AC122" s="861"/>
      <c r="AD122" s="861">
        <f t="shared" si="1"/>
        <v>6</v>
      </c>
      <c r="AE122" s="861"/>
      <c r="AF122" s="861"/>
      <c r="AG122" s="859"/>
      <c r="AH122" s="859"/>
      <c r="AI122" s="859"/>
      <c r="AJ122" s="861"/>
      <c r="AK122" s="108"/>
      <c r="AL122" s="108"/>
      <c r="AM122" s="108"/>
      <c r="AN122" s="115"/>
      <c r="AO122" s="115"/>
      <c r="AP122" s="108"/>
      <c r="AQ122" s="115"/>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row>
    <row r="123" spans="1:87" ht="15" hidden="1" customHeight="1">
      <c r="A123" s="108"/>
      <c r="B123" s="107"/>
      <c r="C123" s="107"/>
      <c r="D123" s="107"/>
      <c r="E123" s="107"/>
      <c r="F123" s="107"/>
      <c r="G123" s="107"/>
      <c r="H123" s="107"/>
      <c r="I123" s="107"/>
      <c r="J123" s="107"/>
      <c r="K123" s="107"/>
      <c r="L123" s="107"/>
      <c r="M123" s="107"/>
      <c r="N123" s="107"/>
      <c r="O123" s="107"/>
      <c r="P123" s="107"/>
      <c r="Q123" s="107"/>
      <c r="R123" s="107"/>
      <c r="S123" s="108"/>
      <c r="T123" s="108"/>
      <c r="U123" s="108"/>
      <c r="V123" s="108"/>
      <c r="W123" s="108"/>
      <c r="X123" s="108"/>
      <c r="Y123" s="108"/>
      <c r="Z123" s="108"/>
      <c r="AA123" s="121" t="s">
        <v>171</v>
      </c>
      <c r="AB123" s="861">
        <v>7</v>
      </c>
      <c r="AC123" s="861"/>
      <c r="AD123" s="861">
        <f t="shared" si="1"/>
        <v>6</v>
      </c>
      <c r="AE123" s="861"/>
      <c r="AF123" s="861"/>
      <c r="AG123" s="859"/>
      <c r="AH123" s="859"/>
      <c r="AI123" s="859"/>
      <c r="AJ123" s="861"/>
      <c r="AK123" s="108"/>
      <c r="AL123" s="108"/>
      <c r="AM123" s="108"/>
      <c r="AN123" s="115"/>
      <c r="AO123" s="115"/>
      <c r="AP123" s="108"/>
      <c r="AQ123" s="115"/>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row>
    <row r="124" spans="1:87" ht="15" hidden="1" customHeight="1">
      <c r="A124" s="108"/>
      <c r="B124" s="107"/>
      <c r="C124" s="107"/>
      <c r="D124" s="107"/>
      <c r="E124" s="107"/>
      <c r="F124" s="107"/>
      <c r="G124" s="107"/>
      <c r="H124" s="107"/>
      <c r="I124" s="107"/>
      <c r="J124" s="107"/>
      <c r="K124" s="107"/>
      <c r="L124" s="107"/>
      <c r="M124" s="107"/>
      <c r="N124" s="107"/>
      <c r="O124" s="107"/>
      <c r="P124" s="107"/>
      <c r="Q124" s="107"/>
      <c r="R124" s="107"/>
      <c r="S124" s="108"/>
      <c r="T124" s="108"/>
      <c r="U124" s="108"/>
      <c r="V124" s="108"/>
      <c r="W124" s="108"/>
      <c r="X124" s="108"/>
      <c r="Y124" s="108"/>
      <c r="Z124" s="108">
        <v>82</v>
      </c>
      <c r="AA124" s="121" t="s">
        <v>172</v>
      </c>
      <c r="AB124" s="861">
        <v>7</v>
      </c>
      <c r="AC124" s="861">
        <v>2015</v>
      </c>
      <c r="AD124" s="861" t="str">
        <f t="shared" si="1"/>
        <v/>
      </c>
      <c r="AE124" s="861" t="s">
        <v>173</v>
      </c>
      <c r="AF124" s="861" t="s">
        <v>5</v>
      </c>
      <c r="AG124" s="859">
        <v>37</v>
      </c>
      <c r="AH124" s="859">
        <v>5056</v>
      </c>
      <c r="AI124" s="859">
        <v>198</v>
      </c>
      <c r="AJ124" s="861"/>
      <c r="AK124" s="108"/>
      <c r="AL124" s="108"/>
      <c r="AM124" s="108"/>
      <c r="AN124" s="115"/>
      <c r="AO124" s="115"/>
      <c r="AP124" s="108"/>
      <c r="AQ124" s="115"/>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row>
    <row r="125" spans="1:87" ht="15" hidden="1" customHeight="1">
      <c r="A125" s="108"/>
      <c r="B125" s="107"/>
      <c r="C125" s="107"/>
      <c r="D125" s="107"/>
      <c r="E125" s="107"/>
      <c r="F125" s="107"/>
      <c r="G125" s="107"/>
      <c r="H125" s="107"/>
      <c r="I125" s="107"/>
      <c r="J125" s="107"/>
      <c r="K125" s="107"/>
      <c r="L125" s="107"/>
      <c r="M125" s="107"/>
      <c r="N125" s="107"/>
      <c r="O125" s="107"/>
      <c r="P125" s="107"/>
      <c r="Q125" s="107"/>
      <c r="R125" s="107"/>
      <c r="S125" s="108"/>
      <c r="T125" s="108"/>
      <c r="U125" s="108"/>
      <c r="V125" s="108"/>
      <c r="W125" s="108"/>
      <c r="X125" s="108"/>
      <c r="Y125" s="108"/>
      <c r="Z125" s="108">
        <v>83</v>
      </c>
      <c r="AA125" s="121" t="s">
        <v>174</v>
      </c>
      <c r="AB125" s="861">
        <v>10</v>
      </c>
      <c r="AC125" s="861"/>
      <c r="AD125" s="861">
        <f t="shared" si="1"/>
        <v>6</v>
      </c>
      <c r="AE125" s="861"/>
      <c r="AF125" s="861"/>
      <c r="AG125" s="859"/>
      <c r="AH125" s="859"/>
      <c r="AI125" s="859"/>
      <c r="AJ125" s="861"/>
      <c r="AK125" s="108"/>
      <c r="AL125" s="108"/>
      <c r="AM125" s="108"/>
      <c r="AN125" s="115"/>
      <c r="AO125" s="115"/>
      <c r="AP125" s="108"/>
      <c r="AQ125" s="115"/>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row>
    <row r="126" spans="1:87" ht="15" hidden="1" customHeight="1">
      <c r="A126" s="108"/>
      <c r="B126" s="114"/>
      <c r="C126" s="114"/>
      <c r="D126" s="114"/>
      <c r="E126" s="114"/>
      <c r="F126" s="114"/>
      <c r="G126" s="114"/>
      <c r="H126" s="114"/>
      <c r="I126" s="114"/>
      <c r="J126" s="114"/>
      <c r="K126" s="114"/>
      <c r="L126" s="114"/>
      <c r="M126" s="114"/>
      <c r="N126" s="114"/>
      <c r="O126" s="114"/>
      <c r="P126" s="114"/>
      <c r="Q126" s="108"/>
      <c r="R126" s="108"/>
      <c r="S126" s="108"/>
      <c r="T126" s="108"/>
      <c r="U126" s="108"/>
      <c r="V126" s="108"/>
      <c r="W126" s="108"/>
      <c r="X126" s="108"/>
      <c r="Y126" s="108"/>
      <c r="Z126" s="108">
        <v>84</v>
      </c>
      <c r="AA126" s="121" t="s">
        <v>175</v>
      </c>
      <c r="AB126" s="861">
        <v>3</v>
      </c>
      <c r="AC126" s="861"/>
      <c r="AD126" s="861">
        <f t="shared" si="1"/>
        <v>6</v>
      </c>
      <c r="AE126" s="861"/>
      <c r="AF126" s="861"/>
      <c r="AG126" s="859"/>
      <c r="AH126" s="859"/>
      <c r="AI126" s="859"/>
      <c r="AJ126" s="861"/>
      <c r="AK126" s="108"/>
      <c r="AL126" s="108"/>
      <c r="AM126" s="108"/>
      <c r="AN126" s="115"/>
      <c r="AO126" s="115"/>
      <c r="AP126" s="108"/>
      <c r="AQ126" s="115"/>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row>
    <row r="127" spans="1:87" ht="15" hidden="1" customHeight="1">
      <c r="A127" s="108"/>
      <c r="B127" s="114"/>
      <c r="C127" s="114"/>
      <c r="D127" s="114"/>
      <c r="E127" s="114"/>
      <c r="F127" s="114"/>
      <c r="G127" s="114"/>
      <c r="H127" s="114"/>
      <c r="I127" s="114"/>
      <c r="J127" s="114"/>
      <c r="K127" s="114"/>
      <c r="L127" s="114"/>
      <c r="M127" s="114"/>
      <c r="N127" s="114"/>
      <c r="O127" s="114"/>
      <c r="P127" s="114"/>
      <c r="Q127" s="108"/>
      <c r="R127" s="108"/>
      <c r="S127" s="108"/>
      <c r="T127" s="108"/>
      <c r="U127" s="108"/>
      <c r="V127" s="108"/>
      <c r="W127" s="108"/>
      <c r="X127" s="108"/>
      <c r="Y127" s="108"/>
      <c r="Z127" s="108">
        <v>85</v>
      </c>
      <c r="AA127" s="121" t="s">
        <v>176</v>
      </c>
      <c r="AB127" s="861">
        <v>6</v>
      </c>
      <c r="AC127" s="861"/>
      <c r="AD127" s="861">
        <f t="shared" si="1"/>
        <v>6</v>
      </c>
      <c r="AE127" s="861"/>
      <c r="AF127" s="861"/>
      <c r="AG127" s="859"/>
      <c r="AH127" s="859"/>
      <c r="AI127" s="859"/>
      <c r="AJ127" s="861"/>
      <c r="AK127" s="108"/>
      <c r="AL127" s="108"/>
      <c r="AM127" s="108"/>
      <c r="AN127" s="115"/>
      <c r="AO127" s="115"/>
      <c r="AP127" s="108"/>
      <c r="AQ127" s="115"/>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row>
    <row r="128" spans="1:87" ht="15" hidden="1" customHeight="1">
      <c r="A128" s="108"/>
      <c r="B128" s="114"/>
      <c r="C128" s="114"/>
      <c r="D128" s="114"/>
      <c r="E128" s="114"/>
      <c r="F128" s="114"/>
      <c r="G128" s="114"/>
      <c r="H128" s="114"/>
      <c r="I128" s="114"/>
      <c r="J128" s="114"/>
      <c r="K128" s="114"/>
      <c r="L128" s="114"/>
      <c r="M128" s="114"/>
      <c r="N128" s="114"/>
      <c r="O128" s="114"/>
      <c r="P128" s="114"/>
      <c r="Q128" s="108"/>
      <c r="R128" s="108"/>
      <c r="S128" s="108"/>
      <c r="T128" s="108"/>
      <c r="U128" s="108"/>
      <c r="V128" s="108"/>
      <c r="W128" s="108"/>
      <c r="X128" s="108"/>
      <c r="Y128" s="108"/>
      <c r="Z128" s="108">
        <v>86</v>
      </c>
      <c r="AA128" s="121" t="s">
        <v>177</v>
      </c>
      <c r="AB128" s="861">
        <v>13</v>
      </c>
      <c r="AC128" s="861"/>
      <c r="AD128" s="861">
        <f t="shared" si="1"/>
        <v>6</v>
      </c>
      <c r="AE128" s="861"/>
      <c r="AF128" s="861"/>
      <c r="AG128" s="859"/>
      <c r="AH128" s="859"/>
      <c r="AI128" s="859"/>
      <c r="AJ128" s="861"/>
      <c r="AK128" s="108"/>
      <c r="AL128" s="108"/>
      <c r="AM128" s="108"/>
      <c r="AN128" s="115"/>
      <c r="AO128" s="115"/>
      <c r="AP128" s="108"/>
      <c r="AQ128" s="115"/>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row>
    <row r="129" spans="1:87" ht="15" hidden="1" customHeight="1">
      <c r="A129" s="108"/>
      <c r="B129" s="114"/>
      <c r="C129" s="114"/>
      <c r="D129" s="114"/>
      <c r="E129" s="114"/>
      <c r="F129" s="114"/>
      <c r="G129" s="114"/>
      <c r="H129" s="114"/>
      <c r="I129" s="114"/>
      <c r="J129" s="114"/>
      <c r="K129" s="114"/>
      <c r="L129" s="114"/>
      <c r="M129" s="114"/>
      <c r="N129" s="114"/>
      <c r="O129" s="114"/>
      <c r="P129" s="114"/>
      <c r="Q129" s="108"/>
      <c r="R129" s="108"/>
      <c r="S129" s="108"/>
      <c r="T129" s="108"/>
      <c r="U129" s="108"/>
      <c r="V129" s="108"/>
      <c r="W129" s="108"/>
      <c r="X129" s="108"/>
      <c r="Y129" s="108"/>
      <c r="Z129" s="108">
        <v>87</v>
      </c>
      <c r="AA129" s="121" t="s">
        <v>178</v>
      </c>
      <c r="AB129" s="861">
        <v>8</v>
      </c>
      <c r="AC129" s="861"/>
      <c r="AD129" s="861">
        <f t="shared" si="1"/>
        <v>6</v>
      </c>
      <c r="AE129" s="861"/>
      <c r="AF129" s="861"/>
      <c r="AG129" s="859"/>
      <c r="AH129" s="859"/>
      <c r="AI129" s="859"/>
      <c r="AJ129" s="861"/>
      <c r="AK129" s="108"/>
      <c r="AL129" s="108"/>
      <c r="AM129" s="108"/>
      <c r="AN129" s="115"/>
      <c r="AO129" s="115"/>
      <c r="AP129" s="108"/>
      <c r="AQ129" s="115"/>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row>
    <row r="130" spans="1:87" ht="15" hidden="1" customHeight="1">
      <c r="A130" s="108"/>
      <c r="B130" s="114"/>
      <c r="C130" s="114"/>
      <c r="D130" s="114"/>
      <c r="E130" s="114"/>
      <c r="F130" s="114"/>
      <c r="G130" s="114"/>
      <c r="H130" s="114"/>
      <c r="I130" s="114"/>
      <c r="J130" s="114"/>
      <c r="K130" s="114"/>
      <c r="L130" s="114"/>
      <c r="M130" s="114"/>
      <c r="N130" s="114"/>
      <c r="O130" s="114"/>
      <c r="P130" s="114"/>
      <c r="Q130" s="108"/>
      <c r="R130" s="108"/>
      <c r="S130" s="108"/>
      <c r="T130" s="108"/>
      <c r="U130" s="108"/>
      <c r="V130" s="108"/>
      <c r="W130" s="108"/>
      <c r="X130" s="108"/>
      <c r="Y130" s="108"/>
      <c r="Z130" s="108">
        <v>88</v>
      </c>
      <c r="AA130" s="121" t="s">
        <v>179</v>
      </c>
      <c r="AB130" s="861">
        <v>13</v>
      </c>
      <c r="AC130" s="861">
        <v>2016</v>
      </c>
      <c r="AD130" s="861" t="str">
        <f t="shared" si="1"/>
        <v/>
      </c>
      <c r="AE130" s="861" t="s">
        <v>180</v>
      </c>
      <c r="AF130" s="861" t="s">
        <v>5</v>
      </c>
      <c r="AG130" s="859">
        <v>7</v>
      </c>
      <c r="AH130" s="859">
        <v>1143</v>
      </c>
      <c r="AI130" s="859">
        <v>39</v>
      </c>
      <c r="AJ130" s="861"/>
      <c r="AK130" s="108"/>
      <c r="AL130" s="108"/>
      <c r="AM130" s="108"/>
      <c r="AN130" s="115"/>
      <c r="AO130" s="115"/>
      <c r="AP130" s="108"/>
      <c r="AQ130" s="115"/>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row>
    <row r="131" spans="1:87" ht="15" hidden="1" customHeight="1">
      <c r="A131" s="108"/>
      <c r="B131" s="114"/>
      <c r="C131" s="114"/>
      <c r="D131" s="114"/>
      <c r="E131" s="114"/>
      <c r="F131" s="114"/>
      <c r="G131" s="114"/>
      <c r="H131" s="114"/>
      <c r="I131" s="114"/>
      <c r="J131" s="114"/>
      <c r="K131" s="114"/>
      <c r="L131" s="114"/>
      <c r="M131" s="114"/>
      <c r="N131" s="114"/>
      <c r="O131" s="114"/>
      <c r="P131" s="114"/>
      <c r="Q131" s="108"/>
      <c r="R131" s="108"/>
      <c r="S131" s="108"/>
      <c r="T131" s="108"/>
      <c r="U131" s="108"/>
      <c r="V131" s="108"/>
      <c r="W131" s="108"/>
      <c r="X131" s="108"/>
      <c r="Y131" s="108"/>
      <c r="Z131" s="108">
        <v>89</v>
      </c>
      <c r="AA131" s="121" t="s">
        <v>181</v>
      </c>
      <c r="AB131" s="861">
        <v>5</v>
      </c>
      <c r="AC131" s="861"/>
      <c r="AD131" s="861">
        <f t="shared" si="1"/>
        <v>6</v>
      </c>
      <c r="AE131" s="861"/>
      <c r="AF131" s="861"/>
      <c r="AG131" s="859"/>
      <c r="AH131" s="859"/>
      <c r="AI131" s="859"/>
      <c r="AJ131" s="861"/>
      <c r="AK131" s="108"/>
      <c r="AL131" s="108"/>
      <c r="AM131" s="108"/>
      <c r="AN131" s="115"/>
      <c r="AO131" s="115"/>
      <c r="AP131" s="108"/>
      <c r="AQ131" s="115"/>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row>
    <row r="132" spans="1:87" ht="15" hidden="1" customHeight="1">
      <c r="A132" s="108"/>
      <c r="B132" s="114"/>
      <c r="C132" s="114"/>
      <c r="D132" s="114"/>
      <c r="E132" s="114"/>
      <c r="F132" s="114"/>
      <c r="G132" s="114"/>
      <c r="H132" s="114"/>
      <c r="I132" s="114"/>
      <c r="J132" s="114"/>
      <c r="K132" s="114"/>
      <c r="L132" s="114"/>
      <c r="M132" s="114"/>
      <c r="N132" s="114"/>
      <c r="O132" s="114"/>
      <c r="P132" s="114"/>
      <c r="Q132" s="108"/>
      <c r="R132" s="108"/>
      <c r="S132" s="108"/>
      <c r="T132" s="108"/>
      <c r="U132" s="108"/>
      <c r="V132" s="108"/>
      <c r="W132" s="108"/>
      <c r="X132" s="108"/>
      <c r="Y132" s="108"/>
      <c r="Z132" s="108">
        <v>90</v>
      </c>
      <c r="AA132" s="121" t="s">
        <v>182</v>
      </c>
      <c r="AB132" s="861">
        <v>5</v>
      </c>
      <c r="AC132" s="861"/>
      <c r="AD132" s="861">
        <f t="shared" si="1"/>
        <v>6</v>
      </c>
      <c r="AE132" s="861"/>
      <c r="AF132" s="861"/>
      <c r="AG132" s="859"/>
      <c r="AH132" s="859"/>
      <c r="AI132" s="859"/>
      <c r="AJ132" s="861"/>
      <c r="AK132" s="108"/>
      <c r="AL132" s="108"/>
      <c r="AM132" s="108"/>
      <c r="AN132" s="115"/>
      <c r="AO132" s="115"/>
      <c r="AP132" s="108"/>
      <c r="AQ132" s="115"/>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row>
    <row r="133" spans="1:87" ht="15" hidden="1" customHeight="1">
      <c r="A133" s="108"/>
      <c r="B133" s="114"/>
      <c r="C133" s="114"/>
      <c r="D133" s="114"/>
      <c r="E133" s="114"/>
      <c r="F133" s="114"/>
      <c r="G133" s="114"/>
      <c r="H133" s="114"/>
      <c r="I133" s="114"/>
      <c r="J133" s="114"/>
      <c r="K133" s="114"/>
      <c r="L133" s="114"/>
      <c r="M133" s="114"/>
      <c r="N133" s="114"/>
      <c r="O133" s="114"/>
      <c r="P133" s="114"/>
      <c r="Q133" s="108"/>
      <c r="R133" s="108"/>
      <c r="S133" s="108"/>
      <c r="T133" s="108"/>
      <c r="U133" s="108"/>
      <c r="V133" s="108"/>
      <c r="W133" s="108"/>
      <c r="X133" s="108"/>
      <c r="Y133" s="108"/>
      <c r="Z133" s="108">
        <v>91</v>
      </c>
      <c r="AA133" s="121" t="s">
        <v>183</v>
      </c>
      <c r="AB133" s="861">
        <v>7</v>
      </c>
      <c r="AC133" s="861"/>
      <c r="AD133" s="861">
        <f t="shared" si="1"/>
        <v>6</v>
      </c>
      <c r="AE133" s="861"/>
      <c r="AF133" s="861"/>
      <c r="AG133" s="859"/>
      <c r="AH133" s="859"/>
      <c r="AI133" s="859"/>
      <c r="AJ133" s="861"/>
      <c r="AK133" s="108"/>
      <c r="AL133" s="108"/>
      <c r="AM133" s="108"/>
      <c r="AN133" s="115"/>
      <c r="AO133" s="115"/>
      <c r="AP133" s="108"/>
      <c r="AQ133" s="115"/>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row>
    <row r="134" spans="1:87" ht="15" hidden="1" customHeight="1">
      <c r="A134" s="108"/>
      <c r="B134" s="114"/>
      <c r="C134" s="114"/>
      <c r="D134" s="114"/>
      <c r="E134" s="114"/>
      <c r="F134" s="114"/>
      <c r="G134" s="114"/>
      <c r="H134" s="114"/>
      <c r="I134" s="114"/>
      <c r="J134" s="114"/>
      <c r="K134" s="114"/>
      <c r="L134" s="114"/>
      <c r="M134" s="114"/>
      <c r="N134" s="114"/>
      <c r="O134" s="114"/>
      <c r="P134" s="114"/>
      <c r="Q134" s="108"/>
      <c r="R134" s="108"/>
      <c r="S134" s="108"/>
      <c r="T134" s="108"/>
      <c r="U134" s="108"/>
      <c r="V134" s="108"/>
      <c r="W134" s="108"/>
      <c r="X134" s="108"/>
      <c r="Y134" s="108"/>
      <c r="Z134" s="108">
        <v>92</v>
      </c>
      <c r="AA134" s="121" t="s">
        <v>184</v>
      </c>
      <c r="AB134" s="861">
        <v>9</v>
      </c>
      <c r="AC134" s="861"/>
      <c r="AD134" s="861">
        <f t="shared" si="1"/>
        <v>6</v>
      </c>
      <c r="AE134" s="861"/>
      <c r="AF134" s="861"/>
      <c r="AG134" s="859"/>
      <c r="AH134" s="859"/>
      <c r="AI134" s="859"/>
      <c r="AJ134" s="861"/>
      <c r="AK134" s="108"/>
      <c r="AL134" s="108"/>
      <c r="AM134" s="108"/>
      <c r="AN134" s="115"/>
      <c r="AO134" s="115"/>
      <c r="AP134" s="108"/>
      <c r="AQ134" s="115"/>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row>
    <row r="135" spans="1:87" ht="15" hidden="1" customHeight="1">
      <c r="A135" s="108"/>
      <c r="B135" s="114"/>
      <c r="C135" s="114"/>
      <c r="D135" s="114"/>
      <c r="E135" s="114"/>
      <c r="F135" s="114"/>
      <c r="G135" s="114"/>
      <c r="H135" s="114"/>
      <c r="I135" s="114"/>
      <c r="J135" s="114"/>
      <c r="K135" s="114"/>
      <c r="L135" s="114"/>
      <c r="M135" s="114"/>
      <c r="N135" s="114"/>
      <c r="O135" s="114"/>
      <c r="P135" s="114"/>
      <c r="Q135" s="108"/>
      <c r="R135" s="108"/>
      <c r="S135" s="108"/>
      <c r="T135" s="108"/>
      <c r="U135" s="108"/>
      <c r="V135" s="108"/>
      <c r="W135" s="108"/>
      <c r="X135" s="108"/>
      <c r="Y135" s="108"/>
      <c r="Z135" s="108">
        <v>93</v>
      </c>
      <c r="AA135" s="121" t="s">
        <v>185</v>
      </c>
      <c r="AB135" s="861">
        <v>13</v>
      </c>
      <c r="AC135" s="861"/>
      <c r="AD135" s="861">
        <f t="shared" si="1"/>
        <v>6</v>
      </c>
      <c r="AE135" s="861"/>
      <c r="AF135" s="861"/>
      <c r="AG135" s="859"/>
      <c r="AH135" s="859"/>
      <c r="AI135" s="859"/>
      <c r="AJ135" s="861"/>
      <c r="AK135" s="108"/>
      <c r="AL135" s="108"/>
      <c r="AM135" s="108"/>
      <c r="AN135" s="115"/>
      <c r="AO135" s="115"/>
      <c r="AP135" s="108"/>
      <c r="AQ135" s="115"/>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row>
    <row r="136" spans="1:87" ht="15" hidden="1" customHeight="1">
      <c r="A136" s="108"/>
      <c r="B136" s="114"/>
      <c r="C136" s="114"/>
      <c r="D136" s="114"/>
      <c r="E136" s="114"/>
      <c r="F136" s="114"/>
      <c r="G136" s="114"/>
      <c r="H136" s="114"/>
      <c r="I136" s="114"/>
      <c r="J136" s="114"/>
      <c r="K136" s="114"/>
      <c r="L136" s="114"/>
      <c r="M136" s="114"/>
      <c r="N136" s="114"/>
      <c r="O136" s="114"/>
      <c r="P136" s="114"/>
      <c r="Q136" s="108"/>
      <c r="R136" s="108"/>
      <c r="S136" s="108"/>
      <c r="T136" s="108"/>
      <c r="U136" s="108"/>
      <c r="V136" s="108"/>
      <c r="W136" s="108"/>
      <c r="X136" s="108"/>
      <c r="Y136" s="108"/>
      <c r="Z136" s="108">
        <v>94</v>
      </c>
      <c r="AA136" s="121" t="s">
        <v>186</v>
      </c>
      <c r="AB136" s="861">
        <v>8</v>
      </c>
      <c r="AC136" s="861"/>
      <c r="AD136" s="861">
        <f t="shared" si="1"/>
        <v>6</v>
      </c>
      <c r="AE136" s="861"/>
      <c r="AF136" s="861"/>
      <c r="AG136" s="859"/>
      <c r="AH136" s="859"/>
      <c r="AI136" s="859"/>
      <c r="AJ136" s="861"/>
      <c r="AK136" s="108"/>
      <c r="AL136" s="108"/>
      <c r="AM136" s="108"/>
      <c r="AN136" s="115"/>
      <c r="AO136" s="115"/>
      <c r="AP136" s="108"/>
      <c r="AQ136" s="115"/>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row>
    <row r="137" spans="1:87" ht="15" hidden="1" customHeight="1">
      <c r="A137" s="108"/>
      <c r="B137" s="114"/>
      <c r="C137" s="114"/>
      <c r="D137" s="114"/>
      <c r="E137" s="114"/>
      <c r="F137" s="114"/>
      <c r="G137" s="114"/>
      <c r="H137" s="114"/>
      <c r="I137" s="114"/>
      <c r="J137" s="114"/>
      <c r="K137" s="114"/>
      <c r="L137" s="114"/>
      <c r="M137" s="114"/>
      <c r="N137" s="114"/>
      <c r="O137" s="114"/>
      <c r="P137" s="114"/>
      <c r="Q137" s="108"/>
      <c r="R137" s="108"/>
      <c r="S137" s="108"/>
      <c r="T137" s="108"/>
      <c r="U137" s="108"/>
      <c r="V137" s="108"/>
      <c r="W137" s="108"/>
      <c r="X137" s="108"/>
      <c r="Y137" s="108"/>
      <c r="Z137" s="108">
        <v>95</v>
      </c>
      <c r="AA137" s="121" t="s">
        <v>187</v>
      </c>
      <c r="AB137" s="861">
        <v>9</v>
      </c>
      <c r="AC137" s="861">
        <v>2016</v>
      </c>
      <c r="AD137" s="861" t="str">
        <f t="shared" si="1"/>
        <v/>
      </c>
      <c r="AE137" s="861" t="s">
        <v>188</v>
      </c>
      <c r="AF137" s="861" t="s">
        <v>5</v>
      </c>
      <c r="AG137" s="859">
        <v>6</v>
      </c>
      <c r="AH137" s="859">
        <v>445</v>
      </c>
      <c r="AI137" s="859">
        <v>25</v>
      </c>
      <c r="AJ137" s="861"/>
      <c r="AK137" s="108"/>
      <c r="AL137" s="108"/>
      <c r="AM137" s="108"/>
      <c r="AN137" s="115"/>
      <c r="AO137" s="115"/>
      <c r="AP137" s="108"/>
      <c r="AQ137" s="115"/>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row>
    <row r="138" spans="1:87" ht="15" hidden="1" customHeight="1">
      <c r="A138" s="108"/>
      <c r="B138" s="114"/>
      <c r="C138" s="114"/>
      <c r="D138" s="114"/>
      <c r="E138" s="114"/>
      <c r="F138" s="114"/>
      <c r="G138" s="114"/>
      <c r="H138" s="114"/>
      <c r="I138" s="114"/>
      <c r="J138" s="114"/>
      <c r="K138" s="114"/>
      <c r="L138" s="114"/>
      <c r="M138" s="114"/>
      <c r="N138" s="114"/>
      <c r="O138" s="114"/>
      <c r="P138" s="114"/>
      <c r="Q138" s="108"/>
      <c r="R138" s="108"/>
      <c r="S138" s="108"/>
      <c r="T138" s="108"/>
      <c r="U138" s="108"/>
      <c r="V138" s="108"/>
      <c r="W138" s="108"/>
      <c r="X138" s="108"/>
      <c r="Y138" s="108"/>
      <c r="Z138" s="108">
        <v>96</v>
      </c>
      <c r="AA138" s="121" t="s">
        <v>189</v>
      </c>
      <c r="AB138" s="861">
        <v>3</v>
      </c>
      <c r="AC138" s="861"/>
      <c r="AD138" s="861">
        <f t="shared" si="1"/>
        <v>6</v>
      </c>
      <c r="AE138" s="861"/>
      <c r="AF138" s="861"/>
      <c r="AG138" s="859"/>
      <c r="AH138" s="859"/>
      <c r="AI138" s="859"/>
      <c r="AJ138" s="861"/>
      <c r="AK138" s="108"/>
      <c r="AL138" s="108"/>
      <c r="AM138" s="108"/>
      <c r="AN138" s="115"/>
      <c r="AO138" s="115"/>
      <c r="AP138" s="108"/>
      <c r="AQ138" s="115"/>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row>
    <row r="139" spans="1:87" ht="15" hidden="1" customHeight="1">
      <c r="A139" s="108"/>
      <c r="B139" s="114"/>
      <c r="C139" s="114"/>
      <c r="D139" s="114"/>
      <c r="E139" s="114"/>
      <c r="F139" s="114"/>
      <c r="G139" s="114"/>
      <c r="H139" s="114"/>
      <c r="I139" s="114"/>
      <c r="J139" s="114"/>
      <c r="K139" s="114"/>
      <c r="L139" s="114"/>
      <c r="M139" s="114"/>
      <c r="N139" s="114"/>
      <c r="O139" s="114"/>
      <c r="P139" s="114"/>
      <c r="Q139" s="108"/>
      <c r="R139" s="108"/>
      <c r="S139" s="108"/>
      <c r="T139" s="108"/>
      <c r="U139" s="108"/>
      <c r="V139" s="108"/>
      <c r="W139" s="108"/>
      <c r="X139" s="108"/>
      <c r="Y139" s="108"/>
      <c r="Z139" s="108">
        <v>97</v>
      </c>
      <c r="AA139" s="121" t="s">
        <v>190</v>
      </c>
      <c r="AB139" s="861">
        <v>10</v>
      </c>
      <c r="AC139" s="861"/>
      <c r="AD139" s="861">
        <f t="shared" si="1"/>
        <v>6</v>
      </c>
      <c r="AE139" s="861"/>
      <c r="AF139" s="861"/>
      <c r="AG139" s="859"/>
      <c r="AH139" s="859"/>
      <c r="AI139" s="859"/>
      <c r="AJ139" s="861"/>
      <c r="AK139" s="108"/>
      <c r="AL139" s="108"/>
      <c r="AM139" s="108"/>
      <c r="AN139" s="115"/>
      <c r="AO139" s="115"/>
      <c r="AP139" s="108"/>
      <c r="AQ139" s="115"/>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row>
    <row r="140" spans="1:87" ht="15" hidden="1" customHeight="1">
      <c r="A140" s="108"/>
      <c r="B140" s="114"/>
      <c r="C140" s="114"/>
      <c r="D140" s="114"/>
      <c r="E140" s="114"/>
      <c r="F140" s="114"/>
      <c r="G140" s="114"/>
      <c r="H140" s="114"/>
      <c r="I140" s="114"/>
      <c r="J140" s="114"/>
      <c r="K140" s="114"/>
      <c r="L140" s="114"/>
      <c r="M140" s="114"/>
      <c r="N140" s="114"/>
      <c r="O140" s="114"/>
      <c r="P140" s="114"/>
      <c r="Q140" s="108"/>
      <c r="R140" s="108"/>
      <c r="S140" s="108"/>
      <c r="T140" s="108"/>
      <c r="U140" s="108"/>
      <c r="V140" s="108"/>
      <c r="W140" s="108"/>
      <c r="X140" s="108"/>
      <c r="Y140" s="108"/>
      <c r="Z140" s="108">
        <v>98</v>
      </c>
      <c r="AA140" s="121" t="s">
        <v>191</v>
      </c>
      <c r="AB140" s="861">
        <v>10</v>
      </c>
      <c r="AC140" s="861"/>
      <c r="AD140" s="861">
        <f t="shared" si="1"/>
        <v>6</v>
      </c>
      <c r="AE140" s="861"/>
      <c r="AF140" s="861"/>
      <c r="AG140" s="859">
        <v>6</v>
      </c>
      <c r="AH140" s="859">
        <v>924</v>
      </c>
      <c r="AI140" s="859">
        <v>24</v>
      </c>
      <c r="AJ140" s="861"/>
      <c r="AK140" s="108"/>
      <c r="AL140" s="108"/>
      <c r="AM140" s="108"/>
      <c r="AN140" s="115"/>
      <c r="AO140" s="115"/>
      <c r="AP140" s="108"/>
      <c r="AQ140" s="115"/>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row>
    <row r="141" spans="1:87" ht="15" hidden="1" customHeight="1">
      <c r="A141" s="108"/>
      <c r="B141" s="114"/>
      <c r="C141" s="114"/>
      <c r="D141" s="114"/>
      <c r="E141" s="114"/>
      <c r="F141" s="114"/>
      <c r="G141" s="114"/>
      <c r="H141" s="114"/>
      <c r="I141" s="114"/>
      <c r="J141" s="114"/>
      <c r="K141" s="114"/>
      <c r="L141" s="114"/>
      <c r="M141" s="114"/>
      <c r="N141" s="114"/>
      <c r="O141" s="114"/>
      <c r="P141" s="114"/>
      <c r="Q141" s="108"/>
      <c r="R141" s="108"/>
      <c r="S141" s="108"/>
      <c r="T141" s="108"/>
      <c r="U141" s="108"/>
      <c r="V141" s="108"/>
      <c r="W141" s="108"/>
      <c r="X141" s="108"/>
      <c r="Y141" s="108"/>
      <c r="Z141" s="108">
        <v>99</v>
      </c>
      <c r="AA141" s="121" t="s">
        <v>192</v>
      </c>
      <c r="AB141" s="861">
        <v>10</v>
      </c>
      <c r="AC141" s="861"/>
      <c r="AD141" s="861">
        <f t="shared" si="1"/>
        <v>6</v>
      </c>
      <c r="AE141" s="861"/>
      <c r="AF141" s="861"/>
      <c r="AG141" s="859"/>
      <c r="AH141" s="859"/>
      <c r="AI141" s="859"/>
      <c r="AJ141" s="861"/>
      <c r="AK141" s="108"/>
      <c r="AL141" s="108"/>
      <c r="AM141" s="108"/>
      <c r="AN141" s="115"/>
      <c r="AO141" s="115"/>
      <c r="AP141" s="108"/>
      <c r="AQ141" s="115"/>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row>
    <row r="142" spans="1:87" ht="15" hidden="1" customHeight="1">
      <c r="A142" s="108"/>
      <c r="B142" s="114"/>
      <c r="C142" s="114"/>
      <c r="D142" s="114"/>
      <c r="E142" s="114"/>
      <c r="F142" s="114"/>
      <c r="G142" s="114"/>
      <c r="H142" s="114"/>
      <c r="I142" s="114"/>
      <c r="J142" s="114"/>
      <c r="K142" s="114"/>
      <c r="L142" s="114"/>
      <c r="M142" s="114"/>
      <c r="N142" s="114"/>
      <c r="O142" s="114"/>
      <c r="P142" s="114"/>
      <c r="Q142" s="108"/>
      <c r="R142" s="108"/>
      <c r="S142" s="108"/>
      <c r="T142" s="108"/>
      <c r="U142" s="108"/>
      <c r="V142" s="108"/>
      <c r="W142" s="108"/>
      <c r="X142" s="108"/>
      <c r="Y142" s="108"/>
      <c r="Z142" s="108">
        <v>100</v>
      </c>
      <c r="AA142" s="121" t="s">
        <v>193</v>
      </c>
      <c r="AB142" s="861">
        <v>14</v>
      </c>
      <c r="AC142" s="861"/>
      <c r="AD142" s="861">
        <f t="shared" si="1"/>
        <v>6</v>
      </c>
      <c r="AE142" s="861"/>
      <c r="AF142" s="861"/>
      <c r="AG142" s="859"/>
      <c r="AH142" s="859"/>
      <c r="AI142" s="859"/>
      <c r="AJ142" s="861"/>
      <c r="AK142" s="108"/>
      <c r="AL142" s="108"/>
      <c r="AM142" s="108"/>
      <c r="AN142" s="115"/>
      <c r="AO142" s="115"/>
      <c r="AP142" s="108"/>
      <c r="AQ142" s="115"/>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row>
    <row r="143" spans="1:87" ht="15" hidden="1" customHeight="1">
      <c r="A143" s="108"/>
      <c r="B143" s="114"/>
      <c r="C143" s="114"/>
      <c r="D143" s="114"/>
      <c r="E143" s="114"/>
      <c r="F143" s="114"/>
      <c r="G143" s="114"/>
      <c r="H143" s="114"/>
      <c r="I143" s="114"/>
      <c r="J143" s="114"/>
      <c r="K143" s="114"/>
      <c r="L143" s="114"/>
      <c r="M143" s="114"/>
      <c r="N143" s="114"/>
      <c r="O143" s="114"/>
      <c r="P143" s="114"/>
      <c r="Q143" s="108"/>
      <c r="R143" s="108"/>
      <c r="S143" s="108"/>
      <c r="T143" s="108"/>
      <c r="U143" s="108"/>
      <c r="V143" s="108"/>
      <c r="W143" s="108"/>
      <c r="X143" s="108"/>
      <c r="Y143" s="108"/>
      <c r="Z143" s="108">
        <v>101</v>
      </c>
      <c r="AA143" s="121" t="s">
        <v>194</v>
      </c>
      <c r="AB143" s="861">
        <v>9</v>
      </c>
      <c r="AC143" s="861"/>
      <c r="AD143" s="861">
        <f t="shared" si="1"/>
        <v>6</v>
      </c>
      <c r="AE143" s="861"/>
      <c r="AF143" s="861"/>
      <c r="AG143" s="859"/>
      <c r="AH143" s="859"/>
      <c r="AI143" s="859"/>
      <c r="AJ143" s="861"/>
      <c r="AK143" s="108"/>
      <c r="AL143" s="108"/>
      <c r="AM143" s="108"/>
      <c r="AN143" s="115"/>
      <c r="AO143" s="115"/>
      <c r="AP143" s="108"/>
      <c r="AQ143" s="115"/>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row>
    <row r="144" spans="1:87" ht="15" hidden="1" customHeight="1">
      <c r="A144" s="108"/>
      <c r="B144" s="114"/>
      <c r="C144" s="114"/>
      <c r="D144" s="114"/>
      <c r="E144" s="114"/>
      <c r="F144" s="114"/>
      <c r="G144" s="114"/>
      <c r="H144" s="114"/>
      <c r="I144" s="114"/>
      <c r="J144" s="114"/>
      <c r="K144" s="114"/>
      <c r="L144" s="114"/>
      <c r="M144" s="114"/>
      <c r="N144" s="114"/>
      <c r="O144" s="114"/>
      <c r="P144" s="114"/>
      <c r="Q144" s="108"/>
      <c r="R144" s="108"/>
      <c r="S144" s="108"/>
      <c r="T144" s="108"/>
      <c r="U144" s="108"/>
      <c r="V144" s="108"/>
      <c r="W144" s="108"/>
      <c r="X144" s="108"/>
      <c r="Y144" s="108"/>
      <c r="Z144" s="108">
        <v>102</v>
      </c>
      <c r="AA144" s="121" t="s">
        <v>195</v>
      </c>
      <c r="AB144" s="861">
        <v>15</v>
      </c>
      <c r="AC144" s="861"/>
      <c r="AD144" s="861">
        <f t="shared" si="1"/>
        <v>6</v>
      </c>
      <c r="AE144" s="861"/>
      <c r="AF144" s="861"/>
      <c r="AG144" s="859"/>
      <c r="AH144" s="859"/>
      <c r="AI144" s="859"/>
      <c r="AJ144" s="861"/>
      <c r="AK144" s="108"/>
      <c r="AL144" s="108"/>
      <c r="AM144" s="108"/>
      <c r="AN144" s="115"/>
      <c r="AO144" s="115"/>
      <c r="AP144" s="108"/>
      <c r="AQ144" s="115"/>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row>
    <row r="145" spans="1:87" ht="15" hidden="1" customHeight="1">
      <c r="A145" s="108"/>
      <c r="B145" s="114"/>
      <c r="C145" s="114"/>
      <c r="D145" s="114"/>
      <c r="E145" s="114"/>
      <c r="F145" s="114"/>
      <c r="G145" s="114"/>
      <c r="H145" s="114"/>
      <c r="I145" s="114"/>
      <c r="J145" s="114"/>
      <c r="K145" s="114"/>
      <c r="L145" s="114"/>
      <c r="M145" s="114"/>
      <c r="N145" s="114"/>
      <c r="O145" s="114"/>
      <c r="P145" s="114"/>
      <c r="Q145" s="108"/>
      <c r="R145" s="108"/>
      <c r="S145" s="108"/>
      <c r="T145" s="108"/>
      <c r="U145" s="108"/>
      <c r="V145" s="108"/>
      <c r="W145" s="108"/>
      <c r="X145" s="108"/>
      <c r="Y145" s="108"/>
      <c r="Z145" s="108">
        <v>103</v>
      </c>
      <c r="AA145" s="121" t="s">
        <v>196</v>
      </c>
      <c r="AB145" s="861">
        <v>9</v>
      </c>
      <c r="AC145" s="861">
        <v>2018</v>
      </c>
      <c r="AD145" s="861" t="str">
        <f t="shared" si="1"/>
        <v/>
      </c>
      <c r="AE145" s="861" t="s">
        <v>197</v>
      </c>
      <c r="AF145" s="861" t="s">
        <v>5</v>
      </c>
      <c r="AG145" s="859">
        <v>14</v>
      </c>
      <c r="AH145" s="859">
        <v>762</v>
      </c>
      <c r="AI145" s="859">
        <v>45</v>
      </c>
      <c r="AJ145" s="861"/>
      <c r="AK145" s="108"/>
      <c r="AL145" s="108"/>
      <c r="AM145" s="108"/>
      <c r="AN145" s="115"/>
      <c r="AO145" s="115"/>
      <c r="AP145" s="108"/>
      <c r="AQ145" s="115"/>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row>
    <row r="146" spans="1:87" ht="15" hidden="1" customHeight="1">
      <c r="A146" s="108"/>
      <c r="B146" s="114"/>
      <c r="C146" s="114"/>
      <c r="D146" s="114"/>
      <c r="E146" s="114"/>
      <c r="F146" s="114"/>
      <c r="G146" s="114"/>
      <c r="H146" s="114"/>
      <c r="I146" s="114"/>
      <c r="J146" s="114"/>
      <c r="K146" s="114"/>
      <c r="L146" s="114"/>
      <c r="M146" s="114"/>
      <c r="N146" s="114"/>
      <c r="O146" s="114"/>
      <c r="P146" s="114"/>
      <c r="Q146" s="108"/>
      <c r="R146" s="108"/>
      <c r="S146" s="108"/>
      <c r="T146" s="108"/>
      <c r="U146" s="108"/>
      <c r="V146" s="108"/>
      <c r="W146" s="108"/>
      <c r="X146" s="108"/>
      <c r="Y146" s="108"/>
      <c r="Z146" s="108">
        <v>104</v>
      </c>
      <c r="AA146" s="121" t="s">
        <v>198</v>
      </c>
      <c r="AB146" s="861">
        <v>6</v>
      </c>
      <c r="AC146" s="861">
        <v>2015</v>
      </c>
      <c r="AD146" s="861" t="str">
        <f t="shared" si="1"/>
        <v/>
      </c>
      <c r="AE146" s="861" t="s">
        <v>199</v>
      </c>
      <c r="AF146" s="861" t="s">
        <v>5</v>
      </c>
      <c r="AG146" s="859">
        <v>12</v>
      </c>
      <c r="AH146" s="859">
        <v>2273</v>
      </c>
      <c r="AI146" s="859">
        <v>74</v>
      </c>
      <c r="AJ146" s="861"/>
      <c r="AK146" s="108"/>
      <c r="AL146" s="108"/>
      <c r="AM146" s="108"/>
      <c r="AN146" s="115"/>
      <c r="AO146" s="115"/>
      <c r="AP146" s="108"/>
      <c r="AQ146" s="115"/>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row>
    <row r="147" spans="1:87" ht="15" hidden="1" customHeight="1">
      <c r="A147" s="108"/>
      <c r="B147" s="114"/>
      <c r="C147" s="114"/>
      <c r="D147" s="114"/>
      <c r="E147" s="114"/>
      <c r="F147" s="114"/>
      <c r="G147" s="114"/>
      <c r="H147" s="114"/>
      <c r="I147" s="114"/>
      <c r="J147" s="114"/>
      <c r="K147" s="114"/>
      <c r="L147" s="114"/>
      <c r="M147" s="114"/>
      <c r="N147" s="114"/>
      <c r="O147" s="114"/>
      <c r="P147" s="114"/>
      <c r="Q147" s="108"/>
      <c r="R147" s="108"/>
      <c r="S147" s="108"/>
      <c r="T147" s="108"/>
      <c r="U147" s="108"/>
      <c r="V147" s="108"/>
      <c r="W147" s="108"/>
      <c r="X147" s="108"/>
      <c r="Y147" s="108"/>
      <c r="Z147" s="108">
        <v>105</v>
      </c>
      <c r="AA147" s="121" t="s">
        <v>200</v>
      </c>
      <c r="AB147" s="861">
        <v>11</v>
      </c>
      <c r="AC147" s="861"/>
      <c r="AD147" s="861">
        <f t="shared" si="1"/>
        <v>6</v>
      </c>
      <c r="AE147" s="861"/>
      <c r="AF147" s="861"/>
      <c r="AG147" s="859"/>
      <c r="AH147" s="859"/>
      <c r="AI147" s="859"/>
      <c r="AJ147" s="861"/>
      <c r="AK147" s="108"/>
      <c r="AL147" s="108"/>
      <c r="AM147" s="108"/>
      <c r="AN147" s="115"/>
      <c r="AO147" s="115"/>
      <c r="AP147" s="108"/>
      <c r="AQ147" s="115"/>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row>
    <row r="148" spans="1:87" ht="15" hidden="1" customHeight="1">
      <c r="A148" s="108"/>
      <c r="B148" s="114"/>
      <c r="C148" s="114"/>
      <c r="D148" s="114"/>
      <c r="E148" s="114"/>
      <c r="F148" s="114"/>
      <c r="G148" s="114"/>
      <c r="H148" s="114"/>
      <c r="I148" s="114"/>
      <c r="J148" s="114"/>
      <c r="K148" s="114"/>
      <c r="L148" s="114"/>
      <c r="M148" s="114"/>
      <c r="N148" s="114"/>
      <c r="O148" s="114"/>
      <c r="P148" s="114"/>
      <c r="Q148" s="108"/>
      <c r="R148" s="108"/>
      <c r="S148" s="108"/>
      <c r="T148" s="108"/>
      <c r="U148" s="108"/>
      <c r="V148" s="108"/>
      <c r="W148" s="108"/>
      <c r="X148" s="108"/>
      <c r="Y148" s="108"/>
      <c r="Z148" s="108">
        <v>106</v>
      </c>
      <c r="AA148" s="121" t="s">
        <v>201</v>
      </c>
      <c r="AB148" s="861">
        <v>5</v>
      </c>
      <c r="AC148" s="861">
        <v>2016</v>
      </c>
      <c r="AD148" s="861" t="str">
        <f t="shared" si="1"/>
        <v/>
      </c>
      <c r="AE148" s="861" t="s">
        <v>202</v>
      </c>
      <c r="AF148" s="861" t="s">
        <v>5</v>
      </c>
      <c r="AG148" s="859">
        <v>9</v>
      </c>
      <c r="AH148" s="859">
        <v>623</v>
      </c>
      <c r="AI148" s="859">
        <v>35</v>
      </c>
      <c r="AJ148" s="861"/>
      <c r="AK148" s="108"/>
      <c r="AL148" s="108"/>
      <c r="AM148" s="108"/>
      <c r="AN148" s="115"/>
      <c r="AO148" s="115"/>
      <c r="AP148" s="108"/>
      <c r="AQ148" s="115"/>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row>
    <row r="149" spans="1:87" ht="15" hidden="1" customHeight="1">
      <c r="A149" s="108"/>
      <c r="B149" s="114"/>
      <c r="C149" s="114"/>
      <c r="D149" s="114"/>
      <c r="E149" s="114"/>
      <c r="F149" s="114"/>
      <c r="G149" s="114"/>
      <c r="H149" s="114"/>
      <c r="I149" s="114"/>
      <c r="J149" s="114"/>
      <c r="K149" s="114"/>
      <c r="L149" s="114"/>
      <c r="M149" s="114"/>
      <c r="N149" s="114"/>
      <c r="O149" s="114"/>
      <c r="P149" s="114"/>
      <c r="Q149" s="108"/>
      <c r="R149" s="108"/>
      <c r="S149" s="108"/>
      <c r="T149" s="108"/>
      <c r="U149" s="108"/>
      <c r="V149" s="108"/>
      <c r="W149" s="108"/>
      <c r="X149" s="108"/>
      <c r="Y149" s="108"/>
      <c r="Z149" s="108">
        <v>107</v>
      </c>
      <c r="AA149" s="121" t="s">
        <v>203</v>
      </c>
      <c r="AB149" s="861">
        <v>10</v>
      </c>
      <c r="AC149" s="861"/>
      <c r="AD149" s="861">
        <f t="shared" si="1"/>
        <v>6</v>
      </c>
      <c r="AE149" s="861"/>
      <c r="AF149" s="861"/>
      <c r="AG149" s="859"/>
      <c r="AH149" s="859"/>
      <c r="AI149" s="859"/>
      <c r="AJ149" s="861"/>
      <c r="AK149" s="108"/>
      <c r="AL149" s="108"/>
      <c r="AM149" s="108"/>
      <c r="AN149" s="115"/>
      <c r="AO149" s="115"/>
      <c r="AP149" s="108"/>
      <c r="AQ149" s="115"/>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row>
    <row r="150" spans="1:87" ht="15" hidden="1" customHeight="1">
      <c r="A150" s="108"/>
      <c r="B150" s="114"/>
      <c r="C150" s="114"/>
      <c r="D150" s="114"/>
      <c r="E150" s="114"/>
      <c r="F150" s="114"/>
      <c r="G150" s="114"/>
      <c r="H150" s="114"/>
      <c r="I150" s="114"/>
      <c r="J150" s="114"/>
      <c r="K150" s="114"/>
      <c r="L150" s="114"/>
      <c r="M150" s="114"/>
      <c r="N150" s="114"/>
      <c r="O150" s="114"/>
      <c r="P150" s="114"/>
      <c r="Q150" s="108"/>
      <c r="R150" s="108"/>
      <c r="S150" s="108"/>
      <c r="T150" s="108"/>
      <c r="U150" s="108"/>
      <c r="V150" s="108"/>
      <c r="W150" s="108"/>
      <c r="X150" s="108"/>
      <c r="Y150" s="108"/>
      <c r="Z150" s="108"/>
      <c r="AA150" s="121" t="s">
        <v>204</v>
      </c>
      <c r="AB150" s="861">
        <v>7</v>
      </c>
      <c r="AC150" s="861"/>
      <c r="AD150" s="861">
        <f t="shared" si="1"/>
        <v>6</v>
      </c>
      <c r="AE150" s="861"/>
      <c r="AF150" s="861"/>
      <c r="AG150" s="859"/>
      <c r="AH150" s="859"/>
      <c r="AI150" s="859"/>
      <c r="AJ150" s="861"/>
      <c r="AK150" s="108"/>
      <c r="AL150" s="108"/>
      <c r="AM150" s="108"/>
      <c r="AN150" s="115"/>
      <c r="AO150" s="115"/>
      <c r="AP150" s="108"/>
      <c r="AQ150" s="115"/>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row>
    <row r="151" spans="1:87" ht="15" hidden="1" customHeight="1">
      <c r="A151" s="108"/>
      <c r="B151" s="114"/>
      <c r="C151" s="114"/>
      <c r="D151" s="114"/>
      <c r="E151" s="114"/>
      <c r="F151" s="114"/>
      <c r="G151" s="114"/>
      <c r="H151" s="114"/>
      <c r="I151" s="114"/>
      <c r="J151" s="114"/>
      <c r="K151" s="114"/>
      <c r="L151" s="114"/>
      <c r="M151" s="114"/>
      <c r="N151" s="114"/>
      <c r="O151" s="114"/>
      <c r="P151" s="114"/>
      <c r="Q151" s="108"/>
      <c r="R151" s="108"/>
      <c r="S151" s="108"/>
      <c r="T151" s="108"/>
      <c r="U151" s="108"/>
      <c r="V151" s="108"/>
      <c r="W151" s="108"/>
      <c r="X151" s="108"/>
      <c r="Y151" s="108"/>
      <c r="Z151" s="108"/>
      <c r="AA151" s="121" t="s">
        <v>205</v>
      </c>
      <c r="AB151" s="861">
        <v>8</v>
      </c>
      <c r="AC151" s="861">
        <v>2018</v>
      </c>
      <c r="AD151" s="861" t="str">
        <f t="shared" si="1"/>
        <v/>
      </c>
      <c r="AE151" s="861" t="s">
        <v>206</v>
      </c>
      <c r="AF151" s="861" t="s">
        <v>5</v>
      </c>
      <c r="AG151" s="859">
        <v>8</v>
      </c>
      <c r="AH151" s="859">
        <v>1464</v>
      </c>
      <c r="AI151" s="859">
        <v>64</v>
      </c>
      <c r="AJ151" s="861"/>
      <c r="AK151" s="108"/>
      <c r="AL151" s="108"/>
      <c r="AM151" s="108"/>
      <c r="AN151" s="115"/>
      <c r="AO151" s="115"/>
      <c r="AP151" s="108"/>
      <c r="AQ151" s="115"/>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row>
    <row r="152" spans="1:87" ht="15" hidden="1" customHeight="1">
      <c r="A152" s="108"/>
      <c r="B152" s="114"/>
      <c r="C152" s="114"/>
      <c r="D152" s="114"/>
      <c r="E152" s="114"/>
      <c r="F152" s="114"/>
      <c r="G152" s="114"/>
      <c r="H152" s="114"/>
      <c r="I152" s="114"/>
      <c r="J152" s="114"/>
      <c r="K152" s="114"/>
      <c r="L152" s="114"/>
      <c r="M152" s="114"/>
      <c r="N152" s="114"/>
      <c r="O152" s="114"/>
      <c r="P152" s="114"/>
      <c r="Q152" s="108"/>
      <c r="R152" s="108"/>
      <c r="S152" s="108"/>
      <c r="T152" s="108"/>
      <c r="U152" s="108"/>
      <c r="V152" s="108"/>
      <c r="W152" s="108"/>
      <c r="X152" s="108"/>
      <c r="Y152" s="108"/>
      <c r="Z152" s="108"/>
      <c r="AA152" s="121" t="s">
        <v>207</v>
      </c>
      <c r="AB152" s="861">
        <v>8</v>
      </c>
      <c r="AC152" s="861"/>
      <c r="AD152" s="861">
        <f t="shared" si="1"/>
        <v>6</v>
      </c>
      <c r="AE152" s="861"/>
      <c r="AF152" s="861"/>
      <c r="AG152" s="859"/>
      <c r="AH152" s="859"/>
      <c r="AI152" s="859"/>
      <c r="AJ152" s="861"/>
      <c r="AK152" s="108"/>
      <c r="AL152" s="108"/>
      <c r="AM152" s="108"/>
      <c r="AN152" s="115"/>
      <c r="AO152" s="115"/>
      <c r="AP152" s="108"/>
      <c r="AQ152" s="115"/>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row>
    <row r="153" spans="1:87" ht="15" hidden="1" customHeight="1">
      <c r="A153" s="108"/>
      <c r="B153" s="114"/>
      <c r="C153" s="114"/>
      <c r="D153" s="114"/>
      <c r="E153" s="114"/>
      <c r="F153" s="114"/>
      <c r="G153" s="114"/>
      <c r="H153" s="114"/>
      <c r="I153" s="114"/>
      <c r="J153" s="114"/>
      <c r="K153" s="114"/>
      <c r="L153" s="114"/>
      <c r="M153" s="114"/>
      <c r="N153" s="114"/>
      <c r="O153" s="114"/>
      <c r="P153" s="114"/>
      <c r="Q153" s="108"/>
      <c r="R153" s="108"/>
      <c r="S153" s="108"/>
      <c r="T153" s="108"/>
      <c r="U153" s="108"/>
      <c r="V153" s="108"/>
      <c r="W153" s="108"/>
      <c r="X153" s="108"/>
      <c r="Y153" s="108"/>
      <c r="Z153" s="108"/>
      <c r="AA153" s="121" t="s">
        <v>208</v>
      </c>
      <c r="AB153" s="861">
        <v>1</v>
      </c>
      <c r="AC153" s="861"/>
      <c r="AD153" s="861">
        <f t="shared" si="1"/>
        <v>6</v>
      </c>
      <c r="AE153" s="861"/>
      <c r="AF153" s="861"/>
      <c r="AG153" s="859"/>
      <c r="AH153" s="859"/>
      <c r="AI153" s="859"/>
      <c r="AJ153" s="861"/>
      <c r="AK153" s="108"/>
      <c r="AL153" s="108"/>
      <c r="AM153" s="108"/>
      <c r="AN153" s="115"/>
      <c r="AO153" s="115"/>
      <c r="AP153" s="108"/>
      <c r="AQ153" s="115"/>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row>
    <row r="154" spans="1:87" ht="15" hidden="1" customHeight="1">
      <c r="A154" s="108"/>
      <c r="B154" s="114"/>
      <c r="C154" s="114"/>
      <c r="D154" s="114"/>
      <c r="E154" s="114"/>
      <c r="F154" s="114"/>
      <c r="G154" s="114"/>
      <c r="H154" s="114"/>
      <c r="I154" s="114"/>
      <c r="J154" s="114"/>
      <c r="K154" s="114"/>
      <c r="L154" s="114"/>
      <c r="M154" s="114"/>
      <c r="N154" s="114"/>
      <c r="O154" s="114"/>
      <c r="P154" s="114"/>
      <c r="Q154" s="108"/>
      <c r="R154" s="108"/>
      <c r="S154" s="108"/>
      <c r="T154" s="108"/>
      <c r="U154" s="108"/>
      <c r="V154" s="108"/>
      <c r="W154" s="108"/>
      <c r="X154" s="108"/>
      <c r="Y154" s="108"/>
      <c r="Z154" s="108"/>
      <c r="AA154" s="121" t="s">
        <v>209</v>
      </c>
      <c r="AB154" s="861">
        <v>3</v>
      </c>
      <c r="AC154" s="861"/>
      <c r="AD154" s="861">
        <f t="shared" si="1"/>
        <v>6</v>
      </c>
      <c r="AE154" s="861"/>
      <c r="AF154" s="861"/>
      <c r="AG154" s="859"/>
      <c r="AH154" s="859"/>
      <c r="AI154" s="859"/>
      <c r="AJ154" s="861"/>
      <c r="AK154" s="108"/>
      <c r="AL154" s="108"/>
      <c r="AM154" s="108"/>
      <c r="AN154" s="115"/>
      <c r="AO154" s="115"/>
      <c r="AP154" s="108"/>
      <c r="AQ154" s="115"/>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row>
    <row r="155" spans="1:87" ht="15" hidden="1" customHeight="1">
      <c r="A155" s="108"/>
      <c r="B155" s="114"/>
      <c r="C155" s="114"/>
      <c r="D155" s="114"/>
      <c r="E155" s="114"/>
      <c r="F155" s="114"/>
      <c r="G155" s="114"/>
      <c r="H155" s="114"/>
      <c r="I155" s="114"/>
      <c r="J155" s="114"/>
      <c r="K155" s="114"/>
      <c r="L155" s="114"/>
      <c r="M155" s="114"/>
      <c r="N155" s="114"/>
      <c r="O155" s="114"/>
      <c r="P155" s="114"/>
      <c r="Q155" s="108"/>
      <c r="R155" s="108"/>
      <c r="S155" s="108"/>
      <c r="T155" s="108"/>
      <c r="U155" s="108"/>
      <c r="V155" s="108"/>
      <c r="W155" s="108"/>
      <c r="X155" s="108"/>
      <c r="Y155" s="108"/>
      <c r="Z155" s="108"/>
      <c r="AA155" s="121" t="s">
        <v>210</v>
      </c>
      <c r="AB155" s="861">
        <v>13</v>
      </c>
      <c r="AC155" s="861">
        <v>2018</v>
      </c>
      <c r="AD155" s="861" t="str">
        <f t="shared" si="1"/>
        <v/>
      </c>
      <c r="AE155" s="861" t="s">
        <v>211</v>
      </c>
      <c r="AF155" s="861" t="s">
        <v>5</v>
      </c>
      <c r="AG155" s="859">
        <v>7</v>
      </c>
      <c r="AH155" s="859">
        <v>1234</v>
      </c>
      <c r="AI155" s="859">
        <v>37</v>
      </c>
      <c r="AJ155" s="861"/>
      <c r="AK155" s="108"/>
      <c r="AL155" s="108"/>
      <c r="AM155" s="108"/>
      <c r="AN155" s="115"/>
      <c r="AO155" s="115"/>
      <c r="AP155" s="108"/>
      <c r="AQ155" s="115"/>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row>
    <row r="156" spans="1:87" ht="15" hidden="1" customHeight="1">
      <c r="A156" s="108"/>
      <c r="B156" s="114"/>
      <c r="C156" s="114"/>
      <c r="D156" s="114"/>
      <c r="E156" s="114"/>
      <c r="F156" s="114"/>
      <c r="G156" s="114"/>
      <c r="H156" s="114"/>
      <c r="I156" s="114"/>
      <c r="J156" s="114"/>
      <c r="K156" s="114"/>
      <c r="L156" s="114"/>
      <c r="M156" s="114"/>
      <c r="N156" s="114"/>
      <c r="O156" s="114"/>
      <c r="P156" s="114"/>
      <c r="Q156" s="108"/>
      <c r="R156" s="108"/>
      <c r="S156" s="108"/>
      <c r="T156" s="108"/>
      <c r="U156" s="108"/>
      <c r="V156" s="108"/>
      <c r="W156" s="108"/>
      <c r="X156" s="108"/>
      <c r="Y156" s="108"/>
      <c r="Z156" s="108"/>
      <c r="AA156" s="121" t="s">
        <v>212</v>
      </c>
      <c r="AB156" s="861">
        <v>4</v>
      </c>
      <c r="AC156" s="861"/>
      <c r="AD156" s="861">
        <f t="shared" si="1"/>
        <v>6</v>
      </c>
      <c r="AE156" s="861"/>
      <c r="AF156" s="861"/>
      <c r="AG156" s="859"/>
      <c r="AH156" s="859"/>
      <c r="AI156" s="859"/>
      <c r="AJ156" s="861"/>
      <c r="AK156" s="108"/>
      <c r="AL156" s="108"/>
      <c r="AM156" s="108"/>
      <c r="AN156" s="115"/>
      <c r="AO156" s="115"/>
      <c r="AP156" s="108"/>
      <c r="AQ156" s="115"/>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row>
    <row r="157" spans="1:87" ht="15" hidden="1" customHeight="1">
      <c r="A157" s="108"/>
      <c r="B157" s="114"/>
      <c r="C157" s="114"/>
      <c r="D157" s="114"/>
      <c r="E157" s="114"/>
      <c r="F157" s="114"/>
      <c r="G157" s="114"/>
      <c r="H157" s="114"/>
      <c r="I157" s="114"/>
      <c r="J157" s="114"/>
      <c r="K157" s="114"/>
      <c r="L157" s="114"/>
      <c r="M157" s="114"/>
      <c r="N157" s="114"/>
      <c r="O157" s="114"/>
      <c r="P157" s="114"/>
      <c r="Q157" s="108"/>
      <c r="R157" s="108"/>
      <c r="S157" s="108"/>
      <c r="T157" s="108"/>
      <c r="U157" s="108"/>
      <c r="V157" s="108"/>
      <c r="W157" s="108"/>
      <c r="X157" s="108"/>
      <c r="Y157" s="108"/>
      <c r="Z157" s="108"/>
      <c r="AA157" s="121" t="s">
        <v>213</v>
      </c>
      <c r="AB157" s="861">
        <v>13</v>
      </c>
      <c r="AC157" s="861"/>
      <c r="AD157" s="861">
        <f t="shared" si="1"/>
        <v>6</v>
      </c>
      <c r="AE157" s="861"/>
      <c r="AF157" s="861"/>
      <c r="AG157" s="859"/>
      <c r="AH157" s="859"/>
      <c r="AI157" s="859"/>
      <c r="AJ157" s="861"/>
      <c r="AK157" s="108"/>
      <c r="AL157" s="108"/>
      <c r="AM157" s="108"/>
      <c r="AN157" s="115"/>
      <c r="AO157" s="115"/>
      <c r="AP157" s="108"/>
      <c r="AQ157" s="115"/>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row>
    <row r="158" spans="1:87" ht="15" hidden="1" customHeight="1">
      <c r="A158" s="108"/>
      <c r="B158" s="114"/>
      <c r="C158" s="114"/>
      <c r="D158" s="114"/>
      <c r="E158" s="114"/>
      <c r="F158" s="114"/>
      <c r="G158" s="114"/>
      <c r="H158" s="114"/>
      <c r="I158" s="114"/>
      <c r="J158" s="114"/>
      <c r="K158" s="114"/>
      <c r="L158" s="114"/>
      <c r="M158" s="114"/>
      <c r="N158" s="114"/>
      <c r="O158" s="114"/>
      <c r="P158" s="114"/>
      <c r="Q158" s="108"/>
      <c r="R158" s="108"/>
      <c r="S158" s="108"/>
      <c r="T158" s="108"/>
      <c r="U158" s="108"/>
      <c r="V158" s="108"/>
      <c r="W158" s="108"/>
      <c r="X158" s="108"/>
      <c r="Y158" s="108"/>
      <c r="Z158" s="108"/>
      <c r="AA158" s="121" t="s">
        <v>214</v>
      </c>
      <c r="AB158" s="861">
        <v>1</v>
      </c>
      <c r="AC158" s="861"/>
      <c r="AD158" s="861">
        <f t="shared" si="1"/>
        <v>6</v>
      </c>
      <c r="AE158" s="861"/>
      <c r="AF158" s="861"/>
      <c r="AG158" s="859"/>
      <c r="AH158" s="859"/>
      <c r="AI158" s="859"/>
      <c r="AJ158" s="861"/>
      <c r="AK158" s="108"/>
      <c r="AL158" s="108"/>
      <c r="AM158" s="108"/>
      <c r="AN158" s="115"/>
      <c r="AO158" s="115"/>
      <c r="AP158" s="108"/>
      <c r="AQ158" s="115"/>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row>
    <row r="159" spans="1:87" ht="15" hidden="1" customHeight="1">
      <c r="A159" s="108"/>
      <c r="B159" s="114"/>
      <c r="C159" s="114"/>
      <c r="D159" s="114"/>
      <c r="E159" s="114"/>
      <c r="F159" s="114"/>
      <c r="G159" s="114"/>
      <c r="H159" s="114"/>
      <c r="I159" s="114"/>
      <c r="J159" s="114"/>
      <c r="K159" s="114"/>
      <c r="L159" s="114"/>
      <c r="M159" s="114"/>
      <c r="N159" s="114"/>
      <c r="O159" s="114"/>
      <c r="P159" s="114"/>
      <c r="Q159" s="108"/>
      <c r="R159" s="108"/>
      <c r="S159" s="108"/>
      <c r="T159" s="108"/>
      <c r="U159" s="108"/>
      <c r="V159" s="108"/>
      <c r="W159" s="108"/>
      <c r="X159" s="108"/>
      <c r="Y159" s="108"/>
      <c r="Z159" s="108"/>
      <c r="AA159" s="121" t="s">
        <v>215</v>
      </c>
      <c r="AB159" s="861">
        <v>13</v>
      </c>
      <c r="AC159" s="861">
        <v>2016</v>
      </c>
      <c r="AD159" s="861" t="str">
        <f t="shared" si="1"/>
        <v/>
      </c>
      <c r="AE159" s="861" t="s">
        <v>216</v>
      </c>
      <c r="AF159" s="861" t="s">
        <v>5</v>
      </c>
      <c r="AG159" s="859">
        <v>5</v>
      </c>
      <c r="AH159" s="859">
        <v>1065</v>
      </c>
      <c r="AI159" s="859">
        <v>36</v>
      </c>
      <c r="AJ159" s="861"/>
      <c r="AK159" s="108"/>
      <c r="AL159" s="108"/>
      <c r="AM159" s="108"/>
      <c r="AN159" s="115"/>
      <c r="AO159" s="115"/>
      <c r="AP159" s="108"/>
      <c r="AQ159" s="115"/>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row>
    <row r="160" spans="1:87" ht="15" hidden="1" customHeight="1">
      <c r="A160" s="108"/>
      <c r="B160" s="114"/>
      <c r="C160" s="114"/>
      <c r="D160" s="114"/>
      <c r="E160" s="114"/>
      <c r="F160" s="114"/>
      <c r="G160" s="114"/>
      <c r="H160" s="114"/>
      <c r="I160" s="114"/>
      <c r="J160" s="114"/>
      <c r="K160" s="114"/>
      <c r="L160" s="114"/>
      <c r="M160" s="114"/>
      <c r="N160" s="114"/>
      <c r="O160" s="114"/>
      <c r="P160" s="114"/>
      <c r="Q160" s="108"/>
      <c r="R160" s="108"/>
      <c r="S160" s="108"/>
      <c r="T160" s="108"/>
      <c r="U160" s="108"/>
      <c r="V160" s="108"/>
      <c r="W160" s="108"/>
      <c r="X160" s="108"/>
      <c r="Y160" s="108"/>
      <c r="Z160" s="108"/>
      <c r="AA160" s="121" t="s">
        <v>217</v>
      </c>
      <c r="AB160" s="861">
        <v>5</v>
      </c>
      <c r="AC160" s="861"/>
      <c r="AD160" s="861">
        <f t="shared" si="1"/>
        <v>6</v>
      </c>
      <c r="AE160" s="861"/>
      <c r="AF160" s="861"/>
      <c r="AG160" s="859"/>
      <c r="AH160" s="859"/>
      <c r="AI160" s="859"/>
      <c r="AJ160" s="861"/>
      <c r="AK160" s="108"/>
      <c r="AL160" s="108"/>
      <c r="AM160" s="108"/>
      <c r="AN160" s="115"/>
      <c r="AO160" s="115"/>
      <c r="AP160" s="108"/>
      <c r="AQ160" s="115"/>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row>
    <row r="161" spans="1:87" ht="15" hidden="1" customHeight="1">
      <c r="A161" s="108"/>
      <c r="B161" s="114"/>
      <c r="C161" s="114"/>
      <c r="D161" s="114"/>
      <c r="E161" s="114"/>
      <c r="F161" s="114"/>
      <c r="G161" s="114"/>
      <c r="H161" s="114"/>
      <c r="I161" s="114"/>
      <c r="J161" s="114"/>
      <c r="K161" s="114"/>
      <c r="L161" s="114"/>
      <c r="M161" s="114"/>
      <c r="N161" s="114"/>
      <c r="O161" s="114"/>
      <c r="P161" s="114"/>
      <c r="Q161" s="108"/>
      <c r="R161" s="108"/>
      <c r="S161" s="108"/>
      <c r="T161" s="108"/>
      <c r="U161" s="108"/>
      <c r="V161" s="108"/>
      <c r="W161" s="108"/>
      <c r="X161" s="108"/>
      <c r="Y161" s="108"/>
      <c r="Z161" s="108"/>
      <c r="AA161" s="121" t="s">
        <v>218</v>
      </c>
      <c r="AB161" s="861">
        <v>5</v>
      </c>
      <c r="AC161" s="861"/>
      <c r="AD161" s="861">
        <f t="shared" si="1"/>
        <v>6</v>
      </c>
      <c r="AE161" s="861"/>
      <c r="AF161" s="861"/>
      <c r="AG161" s="859"/>
      <c r="AH161" s="859"/>
      <c r="AI161" s="859"/>
      <c r="AJ161" s="861"/>
      <c r="AK161" s="108"/>
      <c r="AL161" s="108"/>
      <c r="AM161" s="108"/>
      <c r="AN161" s="115"/>
      <c r="AO161" s="115"/>
      <c r="AP161" s="108"/>
      <c r="AQ161" s="115"/>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row>
    <row r="162" spans="1:87" ht="15" hidden="1" customHeight="1">
      <c r="A162" s="108"/>
      <c r="B162" s="114"/>
      <c r="C162" s="114"/>
      <c r="D162" s="114"/>
      <c r="E162" s="114"/>
      <c r="F162" s="114"/>
      <c r="G162" s="114"/>
      <c r="H162" s="114"/>
      <c r="I162" s="114"/>
      <c r="J162" s="114"/>
      <c r="K162" s="114"/>
      <c r="L162" s="114"/>
      <c r="M162" s="114"/>
      <c r="N162" s="114"/>
      <c r="O162" s="114"/>
      <c r="P162" s="114"/>
      <c r="Q162" s="108"/>
      <c r="R162" s="108"/>
      <c r="S162" s="108"/>
      <c r="T162" s="108"/>
      <c r="U162" s="108"/>
      <c r="V162" s="108"/>
      <c r="W162" s="108"/>
      <c r="X162" s="108"/>
      <c r="Y162" s="108"/>
      <c r="Z162" s="108"/>
      <c r="AA162" s="121" t="s">
        <v>219</v>
      </c>
      <c r="AB162" s="861">
        <v>13</v>
      </c>
      <c r="AC162" s="861"/>
      <c r="AD162" s="861">
        <f t="shared" si="1"/>
        <v>6</v>
      </c>
      <c r="AE162" s="861"/>
      <c r="AF162" s="861"/>
      <c r="AG162" s="859"/>
      <c r="AH162" s="859"/>
      <c r="AI162" s="859"/>
      <c r="AJ162" s="861"/>
      <c r="AK162" s="108"/>
      <c r="AL162" s="108"/>
      <c r="AM162" s="108"/>
      <c r="AN162" s="115"/>
      <c r="AO162" s="115"/>
      <c r="AP162" s="108"/>
      <c r="AQ162" s="115"/>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row>
    <row r="163" spans="1:87" ht="15" hidden="1" customHeight="1">
      <c r="A163" s="108"/>
      <c r="B163" s="114"/>
      <c r="C163" s="114"/>
      <c r="D163" s="114"/>
      <c r="E163" s="114"/>
      <c r="F163" s="114"/>
      <c r="G163" s="114"/>
      <c r="H163" s="114"/>
      <c r="I163" s="114"/>
      <c r="J163" s="114"/>
      <c r="K163" s="114"/>
      <c r="L163" s="114"/>
      <c r="M163" s="114"/>
      <c r="N163" s="114"/>
      <c r="O163" s="114"/>
      <c r="P163" s="114"/>
      <c r="Q163" s="108"/>
      <c r="R163" s="108"/>
      <c r="S163" s="108"/>
      <c r="T163" s="108"/>
      <c r="U163" s="108"/>
      <c r="V163" s="108"/>
      <c r="W163" s="108"/>
      <c r="X163" s="108"/>
      <c r="Y163" s="108"/>
      <c r="Z163" s="108"/>
      <c r="AA163" s="121" t="s">
        <v>220</v>
      </c>
      <c r="AB163" s="861">
        <v>5</v>
      </c>
      <c r="AC163" s="861"/>
      <c r="AD163" s="861">
        <f t="shared" si="1"/>
        <v>6</v>
      </c>
      <c r="AE163" s="861"/>
      <c r="AF163" s="861"/>
      <c r="AG163" s="859"/>
      <c r="AH163" s="859"/>
      <c r="AI163" s="859"/>
      <c r="AJ163" s="861"/>
      <c r="AK163" s="108"/>
      <c r="AL163" s="108"/>
      <c r="AM163" s="108"/>
      <c r="AN163" s="115"/>
      <c r="AO163" s="115"/>
      <c r="AP163" s="108"/>
      <c r="AQ163" s="115"/>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row>
    <row r="164" spans="1:87" ht="15" hidden="1" customHeight="1">
      <c r="A164" s="108"/>
      <c r="B164" s="114"/>
      <c r="C164" s="114"/>
      <c r="D164" s="114"/>
      <c r="E164" s="114"/>
      <c r="F164" s="114"/>
      <c r="G164" s="114"/>
      <c r="H164" s="114"/>
      <c r="I164" s="114"/>
      <c r="J164" s="114"/>
      <c r="K164" s="114"/>
      <c r="L164" s="114"/>
      <c r="M164" s="114"/>
      <c r="N164" s="114"/>
      <c r="O164" s="114"/>
      <c r="P164" s="114"/>
      <c r="Q164" s="108"/>
      <c r="R164" s="108"/>
      <c r="S164" s="108"/>
      <c r="T164" s="108"/>
      <c r="U164" s="108"/>
      <c r="V164" s="108"/>
      <c r="W164" s="108"/>
      <c r="X164" s="108"/>
      <c r="Y164" s="108"/>
      <c r="Z164" s="108"/>
      <c r="AA164" s="121" t="s">
        <v>221</v>
      </c>
      <c r="AB164" s="861">
        <v>6</v>
      </c>
      <c r="AC164" s="861"/>
      <c r="AD164" s="861">
        <f t="shared" si="1"/>
        <v>6</v>
      </c>
      <c r="AE164" s="861"/>
      <c r="AF164" s="861"/>
      <c r="AG164" s="859"/>
      <c r="AH164" s="859"/>
      <c r="AI164" s="859"/>
      <c r="AJ164" s="861"/>
      <c r="AK164" s="108"/>
      <c r="AL164" s="108"/>
      <c r="AM164" s="108"/>
      <c r="AN164" s="115"/>
      <c r="AO164" s="115"/>
      <c r="AP164" s="108"/>
      <c r="AQ164" s="115"/>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row>
    <row r="165" spans="1:87" ht="15" hidden="1" customHeight="1">
      <c r="A165" s="108"/>
      <c r="B165" s="114"/>
      <c r="C165" s="114"/>
      <c r="D165" s="114"/>
      <c r="E165" s="114"/>
      <c r="F165" s="114"/>
      <c r="G165" s="114"/>
      <c r="H165" s="114"/>
      <c r="I165" s="114"/>
      <c r="J165" s="114"/>
      <c r="K165" s="114"/>
      <c r="L165" s="114"/>
      <c r="M165" s="114"/>
      <c r="N165" s="114"/>
      <c r="O165" s="114"/>
      <c r="P165" s="114"/>
      <c r="Q165" s="108"/>
      <c r="R165" s="108"/>
      <c r="S165" s="108"/>
      <c r="T165" s="108"/>
      <c r="U165" s="108"/>
      <c r="V165" s="108"/>
      <c r="W165" s="108"/>
      <c r="X165" s="108"/>
      <c r="Y165" s="108"/>
      <c r="Z165" s="108"/>
      <c r="AA165" s="121" t="s">
        <v>222</v>
      </c>
      <c r="AB165" s="861">
        <v>13</v>
      </c>
      <c r="AC165" s="861">
        <v>2019</v>
      </c>
      <c r="AD165" s="861" t="str">
        <f t="shared" si="1"/>
        <v/>
      </c>
      <c r="AE165" s="861" t="s">
        <v>223</v>
      </c>
      <c r="AF165" s="861" t="s">
        <v>5</v>
      </c>
      <c r="AG165" s="859">
        <v>21</v>
      </c>
      <c r="AH165" s="859">
        <v>3580</v>
      </c>
      <c r="AI165" s="859">
        <v>111</v>
      </c>
      <c r="AJ165" s="861"/>
      <c r="AK165" s="108"/>
      <c r="AL165" s="108"/>
      <c r="AM165" s="108"/>
      <c r="AN165" s="115"/>
      <c r="AO165" s="115"/>
      <c r="AP165" s="108"/>
      <c r="AQ165" s="115"/>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row>
    <row r="166" spans="1:87" ht="15" hidden="1" customHeight="1">
      <c r="A166" s="108"/>
      <c r="B166" s="114"/>
      <c r="C166" s="114"/>
      <c r="D166" s="114"/>
      <c r="E166" s="114"/>
      <c r="F166" s="114"/>
      <c r="G166" s="114"/>
      <c r="H166" s="114"/>
      <c r="I166" s="114"/>
      <c r="J166" s="114"/>
      <c r="K166" s="114"/>
      <c r="L166" s="114"/>
      <c r="M166" s="114"/>
      <c r="N166" s="114"/>
      <c r="O166" s="114"/>
      <c r="P166" s="114"/>
      <c r="Q166" s="108"/>
      <c r="R166" s="108"/>
      <c r="S166" s="108"/>
      <c r="T166" s="108"/>
      <c r="U166" s="108"/>
      <c r="V166" s="108"/>
      <c r="W166" s="108"/>
      <c r="X166" s="108"/>
      <c r="Y166" s="108"/>
      <c r="Z166" s="108"/>
      <c r="AA166" s="121" t="s">
        <v>224</v>
      </c>
      <c r="AB166" s="861">
        <v>13</v>
      </c>
      <c r="AC166" s="861">
        <v>2015</v>
      </c>
      <c r="AD166" s="861" t="str">
        <f t="shared" si="1"/>
        <v/>
      </c>
      <c r="AE166" s="861" t="s">
        <v>225</v>
      </c>
      <c r="AF166" s="861" t="s">
        <v>226</v>
      </c>
      <c r="AG166" s="859">
        <v>17</v>
      </c>
      <c r="AH166" s="859">
        <v>2393</v>
      </c>
      <c r="AI166" s="859">
        <v>78</v>
      </c>
      <c r="AJ166" s="861"/>
      <c r="AK166" s="108"/>
      <c r="AL166" s="108"/>
      <c r="AM166" s="108"/>
      <c r="AN166" s="115"/>
      <c r="AO166" s="115"/>
      <c r="AP166" s="108"/>
      <c r="AQ166" s="115"/>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row>
    <row r="167" spans="1:87" ht="15" hidden="1" customHeight="1">
      <c r="A167" s="108"/>
      <c r="B167" s="114"/>
      <c r="C167" s="114"/>
      <c r="D167" s="114"/>
      <c r="E167" s="114"/>
      <c r="F167" s="114"/>
      <c r="G167" s="114"/>
      <c r="H167" s="114"/>
      <c r="I167" s="114"/>
      <c r="J167" s="114"/>
      <c r="K167" s="114"/>
      <c r="L167" s="114"/>
      <c r="M167" s="114"/>
      <c r="N167" s="114"/>
      <c r="O167" s="114"/>
      <c r="P167" s="114"/>
      <c r="Q167" s="108"/>
      <c r="R167" s="108"/>
      <c r="S167" s="108"/>
      <c r="T167" s="108"/>
      <c r="U167" s="108"/>
      <c r="V167" s="108"/>
      <c r="W167" s="108"/>
      <c r="X167" s="108"/>
      <c r="Y167" s="108"/>
      <c r="Z167" s="108"/>
      <c r="AA167" s="121" t="s">
        <v>227</v>
      </c>
      <c r="AB167" s="861">
        <v>13</v>
      </c>
      <c r="AC167" s="861"/>
      <c r="AD167" s="861">
        <f t="shared" si="1"/>
        <v>6</v>
      </c>
      <c r="AE167" s="861"/>
      <c r="AF167" s="861"/>
      <c r="AG167" s="859"/>
      <c r="AH167" s="859"/>
      <c r="AI167" s="859"/>
      <c r="AJ167" s="861"/>
      <c r="AK167" s="108"/>
      <c r="AL167" s="108"/>
      <c r="AM167" s="108"/>
      <c r="AN167" s="115"/>
      <c r="AO167" s="115"/>
      <c r="AP167" s="108"/>
      <c r="AQ167" s="115"/>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row>
    <row r="168" spans="1:87" ht="15" hidden="1" customHeight="1">
      <c r="A168" s="108"/>
      <c r="B168" s="114"/>
      <c r="C168" s="114"/>
      <c r="D168" s="114"/>
      <c r="E168" s="114"/>
      <c r="F168" s="114"/>
      <c r="G168" s="114"/>
      <c r="H168" s="114"/>
      <c r="I168" s="114"/>
      <c r="J168" s="114"/>
      <c r="K168" s="114"/>
      <c r="L168" s="114"/>
      <c r="M168" s="114"/>
      <c r="N168" s="114"/>
      <c r="O168" s="114"/>
      <c r="P168" s="114"/>
      <c r="Q168" s="108"/>
      <c r="R168" s="108"/>
      <c r="S168" s="108"/>
      <c r="T168" s="108"/>
      <c r="U168" s="108"/>
      <c r="V168" s="108"/>
      <c r="W168" s="108"/>
      <c r="X168" s="108"/>
      <c r="Y168" s="108"/>
      <c r="Z168" s="108"/>
      <c r="AA168" s="121" t="s">
        <v>228</v>
      </c>
      <c r="AB168" s="861">
        <v>4</v>
      </c>
      <c r="AC168" s="861"/>
      <c r="AD168" s="861">
        <f t="shared" si="1"/>
        <v>6</v>
      </c>
      <c r="AE168" s="861"/>
      <c r="AF168" s="861"/>
      <c r="AG168" s="859"/>
      <c r="AH168" s="859"/>
      <c r="AI168" s="859"/>
      <c r="AJ168" s="861"/>
      <c r="AK168" s="108"/>
      <c r="AL168" s="108"/>
      <c r="AM168" s="108"/>
      <c r="AN168" s="115"/>
      <c r="AO168" s="115"/>
      <c r="AP168" s="108"/>
      <c r="AQ168" s="115"/>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row>
    <row r="169" spans="1:87" ht="15" hidden="1" customHeight="1">
      <c r="A169" s="108"/>
      <c r="B169" s="114"/>
      <c r="C169" s="114"/>
      <c r="D169" s="114"/>
      <c r="E169" s="114"/>
      <c r="F169" s="114"/>
      <c r="G169" s="114"/>
      <c r="H169" s="114"/>
      <c r="I169" s="114"/>
      <c r="J169" s="114"/>
      <c r="K169" s="114"/>
      <c r="L169" s="114"/>
      <c r="M169" s="114"/>
      <c r="N169" s="114"/>
      <c r="O169" s="114"/>
      <c r="P169" s="114"/>
      <c r="Q169" s="108"/>
      <c r="R169" s="108"/>
      <c r="S169" s="108"/>
      <c r="T169" s="108"/>
      <c r="U169" s="108"/>
      <c r="V169" s="108"/>
      <c r="W169" s="108"/>
      <c r="X169" s="108"/>
      <c r="Y169" s="108"/>
      <c r="Z169" s="108"/>
      <c r="AA169" s="121" t="s">
        <v>229</v>
      </c>
      <c r="AB169" s="861">
        <v>5</v>
      </c>
      <c r="AC169" s="861">
        <v>2015</v>
      </c>
      <c r="AD169" s="861" t="str">
        <f t="shared" si="1"/>
        <v/>
      </c>
      <c r="AE169" s="861" t="s">
        <v>230</v>
      </c>
      <c r="AF169" s="861" t="s">
        <v>5</v>
      </c>
      <c r="AG169" s="859">
        <v>21</v>
      </c>
      <c r="AH169" s="859">
        <v>1070</v>
      </c>
      <c r="AI169" s="859">
        <v>51</v>
      </c>
      <c r="AJ169" s="861"/>
      <c r="AK169" s="108"/>
      <c r="AL169" s="108"/>
      <c r="AM169" s="108"/>
      <c r="AN169" s="115"/>
      <c r="AO169" s="115"/>
      <c r="AP169" s="108"/>
      <c r="AQ169" s="115"/>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row>
    <row r="170" spans="1:87" ht="15" hidden="1" customHeight="1">
      <c r="A170" s="108"/>
      <c r="B170" s="114"/>
      <c r="C170" s="114"/>
      <c r="D170" s="114"/>
      <c r="E170" s="114"/>
      <c r="F170" s="114"/>
      <c r="G170" s="114"/>
      <c r="H170" s="114"/>
      <c r="I170" s="114"/>
      <c r="J170" s="114"/>
      <c r="K170" s="114"/>
      <c r="L170" s="114"/>
      <c r="M170" s="114"/>
      <c r="N170" s="114"/>
      <c r="O170" s="114"/>
      <c r="P170" s="114"/>
      <c r="Q170" s="108"/>
      <c r="R170" s="108"/>
      <c r="S170" s="108"/>
      <c r="T170" s="108"/>
      <c r="U170" s="108"/>
      <c r="V170" s="108"/>
      <c r="W170" s="108"/>
      <c r="X170" s="108"/>
      <c r="Y170" s="108"/>
      <c r="Z170" s="108"/>
      <c r="AA170" s="121" t="s">
        <v>231</v>
      </c>
      <c r="AB170" s="861">
        <v>13</v>
      </c>
      <c r="AC170" s="861">
        <v>2015</v>
      </c>
      <c r="AD170" s="861" t="str">
        <f t="shared" si="1"/>
        <v/>
      </c>
      <c r="AE170" s="861" t="s">
        <v>232</v>
      </c>
      <c r="AF170" s="861" t="s">
        <v>7</v>
      </c>
      <c r="AG170" s="859">
        <v>11</v>
      </c>
      <c r="AH170" s="859">
        <v>1733</v>
      </c>
      <c r="AI170" s="859">
        <v>56</v>
      </c>
      <c r="AJ170" s="861"/>
      <c r="AK170" s="108"/>
      <c r="AL170" s="108"/>
      <c r="AM170" s="108"/>
      <c r="AN170" s="115"/>
      <c r="AO170" s="115"/>
      <c r="AP170" s="108"/>
      <c r="AQ170" s="115"/>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row>
    <row r="171" spans="1:87" ht="15" hidden="1" customHeight="1">
      <c r="A171" s="108"/>
      <c r="B171" s="114"/>
      <c r="C171" s="114"/>
      <c r="D171" s="114"/>
      <c r="E171" s="114"/>
      <c r="F171" s="114"/>
      <c r="G171" s="114"/>
      <c r="H171" s="114"/>
      <c r="I171" s="114"/>
      <c r="J171" s="114"/>
      <c r="K171" s="114"/>
      <c r="L171" s="114"/>
      <c r="M171" s="114"/>
      <c r="N171" s="114"/>
      <c r="O171" s="114"/>
      <c r="P171" s="114"/>
      <c r="Q171" s="108"/>
      <c r="R171" s="108"/>
      <c r="S171" s="108"/>
      <c r="T171" s="108"/>
      <c r="U171" s="108"/>
      <c r="V171" s="108"/>
      <c r="W171" s="108"/>
      <c r="X171" s="108"/>
      <c r="Y171" s="108"/>
      <c r="Z171" s="108"/>
      <c r="AA171" s="121" t="s">
        <v>233</v>
      </c>
      <c r="AB171" s="861">
        <v>13</v>
      </c>
      <c r="AC171" s="861"/>
      <c r="AD171" s="861">
        <f t="shared" si="1"/>
        <v>6</v>
      </c>
      <c r="AE171" s="861"/>
      <c r="AF171" s="861"/>
      <c r="AG171" s="859"/>
      <c r="AH171" s="859"/>
      <c r="AI171" s="859"/>
      <c r="AJ171" s="861"/>
      <c r="AK171" s="108"/>
      <c r="AL171" s="108"/>
      <c r="AM171" s="108"/>
      <c r="AN171" s="115"/>
      <c r="AO171" s="115"/>
      <c r="AP171" s="108"/>
      <c r="AQ171" s="115"/>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row>
    <row r="172" spans="1:87" ht="15" hidden="1" customHeight="1">
      <c r="A172" s="108"/>
      <c r="B172" s="114"/>
      <c r="C172" s="114"/>
      <c r="D172" s="114"/>
      <c r="E172" s="114"/>
      <c r="F172" s="114"/>
      <c r="G172" s="114"/>
      <c r="H172" s="114"/>
      <c r="I172" s="114"/>
      <c r="J172" s="114"/>
      <c r="K172" s="114"/>
      <c r="L172" s="114"/>
      <c r="M172" s="114"/>
      <c r="N172" s="114"/>
      <c r="O172" s="114"/>
      <c r="P172" s="114"/>
      <c r="Q172" s="108"/>
      <c r="R172" s="108"/>
      <c r="S172" s="108"/>
      <c r="T172" s="108"/>
      <c r="U172" s="108"/>
      <c r="V172" s="108"/>
      <c r="W172" s="108"/>
      <c r="X172" s="108"/>
      <c r="Y172" s="108"/>
      <c r="Z172" s="108"/>
      <c r="AA172" s="121" t="s">
        <v>234</v>
      </c>
      <c r="AB172" s="861">
        <v>4</v>
      </c>
      <c r="AC172" s="861">
        <v>2010</v>
      </c>
      <c r="AD172" s="861" t="str">
        <f t="shared" ref="AD172:AD235" si="2">+IF(AC172&lt;$G$34,12,IF(AC172=$G$34,6,""))</f>
        <v/>
      </c>
      <c r="AE172" s="861" t="s">
        <v>235</v>
      </c>
      <c r="AF172" s="861" t="s">
        <v>5</v>
      </c>
      <c r="AG172" s="859">
        <v>27</v>
      </c>
      <c r="AH172" s="859">
        <v>4069</v>
      </c>
      <c r="AI172" s="859">
        <v>140</v>
      </c>
      <c r="AJ172" s="861"/>
      <c r="AK172" s="108"/>
      <c r="AL172" s="108"/>
      <c r="AM172" s="108"/>
      <c r="AN172" s="115"/>
      <c r="AO172" s="115"/>
      <c r="AP172" s="108"/>
      <c r="AQ172" s="115"/>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row>
    <row r="173" spans="1:87" ht="15" hidden="1" customHeight="1">
      <c r="A173" s="108"/>
      <c r="B173" s="114"/>
      <c r="C173" s="114"/>
      <c r="D173" s="114"/>
      <c r="E173" s="114"/>
      <c r="F173" s="114"/>
      <c r="G173" s="114"/>
      <c r="H173" s="114"/>
      <c r="I173" s="114"/>
      <c r="J173" s="114"/>
      <c r="K173" s="114"/>
      <c r="L173" s="114"/>
      <c r="M173" s="114"/>
      <c r="N173" s="114"/>
      <c r="O173" s="114"/>
      <c r="P173" s="114"/>
      <c r="Q173" s="108"/>
      <c r="R173" s="108"/>
      <c r="S173" s="108"/>
      <c r="T173" s="108"/>
      <c r="U173" s="108"/>
      <c r="V173" s="108"/>
      <c r="W173" s="108"/>
      <c r="X173" s="108"/>
      <c r="Y173" s="108"/>
      <c r="Z173" s="108"/>
      <c r="AA173" s="121" t="s">
        <v>236</v>
      </c>
      <c r="AB173" s="861">
        <v>14</v>
      </c>
      <c r="AC173" s="861">
        <v>2015</v>
      </c>
      <c r="AD173" s="861" t="str">
        <f t="shared" si="2"/>
        <v/>
      </c>
      <c r="AE173" s="861" t="s">
        <v>237</v>
      </c>
      <c r="AF173" s="861" t="s">
        <v>5</v>
      </c>
      <c r="AG173" s="859">
        <v>14</v>
      </c>
      <c r="AH173" s="859">
        <v>1290</v>
      </c>
      <c r="AI173" s="859">
        <v>61</v>
      </c>
      <c r="AJ173" s="861"/>
      <c r="AK173" s="108"/>
      <c r="AL173" s="108"/>
      <c r="AM173" s="108"/>
      <c r="AN173" s="115"/>
      <c r="AO173" s="115"/>
      <c r="AP173" s="108"/>
      <c r="AQ173" s="115"/>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row>
    <row r="174" spans="1:87" ht="15" hidden="1" customHeight="1">
      <c r="A174" s="108"/>
      <c r="B174" s="114"/>
      <c r="C174" s="114"/>
      <c r="D174" s="114"/>
      <c r="E174" s="114"/>
      <c r="F174" s="114"/>
      <c r="G174" s="114"/>
      <c r="H174" s="114"/>
      <c r="I174" s="114"/>
      <c r="J174" s="114"/>
      <c r="K174" s="114"/>
      <c r="L174" s="114"/>
      <c r="M174" s="114"/>
      <c r="N174" s="114"/>
      <c r="O174" s="114"/>
      <c r="P174" s="114"/>
      <c r="Q174" s="108"/>
      <c r="R174" s="108"/>
      <c r="S174" s="108"/>
      <c r="T174" s="108"/>
      <c r="U174" s="108"/>
      <c r="V174" s="108"/>
      <c r="W174" s="108"/>
      <c r="X174" s="108"/>
      <c r="Y174" s="108"/>
      <c r="Z174" s="108"/>
      <c r="AA174" s="121" t="s">
        <v>238</v>
      </c>
      <c r="AB174" s="861">
        <v>11</v>
      </c>
      <c r="AC174" s="861"/>
      <c r="AD174" s="861">
        <f t="shared" si="2"/>
        <v>6</v>
      </c>
      <c r="AE174" s="861"/>
      <c r="AF174" s="861"/>
      <c r="AG174" s="859"/>
      <c r="AH174" s="859"/>
      <c r="AI174" s="859"/>
      <c r="AJ174" s="861"/>
      <c r="AK174" s="108"/>
      <c r="AL174" s="108"/>
      <c r="AM174" s="108"/>
      <c r="AN174" s="115"/>
      <c r="AO174" s="115"/>
      <c r="AP174" s="108"/>
      <c r="AQ174" s="115"/>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row>
    <row r="175" spans="1:87" ht="15" hidden="1" customHeight="1">
      <c r="A175" s="108"/>
      <c r="B175" s="114"/>
      <c r="C175" s="114"/>
      <c r="D175" s="114"/>
      <c r="E175" s="114"/>
      <c r="F175" s="114"/>
      <c r="G175" s="114"/>
      <c r="H175" s="114"/>
      <c r="I175" s="114"/>
      <c r="J175" s="114"/>
      <c r="K175" s="114"/>
      <c r="L175" s="114"/>
      <c r="M175" s="114"/>
      <c r="N175" s="114"/>
      <c r="O175" s="114"/>
      <c r="P175" s="114"/>
      <c r="Q175" s="108"/>
      <c r="R175" s="108"/>
      <c r="S175" s="108"/>
      <c r="T175" s="108"/>
      <c r="U175" s="108"/>
      <c r="V175" s="108"/>
      <c r="W175" s="108"/>
      <c r="X175" s="108"/>
      <c r="Y175" s="108"/>
      <c r="Z175" s="108"/>
      <c r="AA175" s="121" t="s">
        <v>239</v>
      </c>
      <c r="AB175" s="861">
        <v>14</v>
      </c>
      <c r="AC175" s="861"/>
      <c r="AD175" s="861">
        <f t="shared" si="2"/>
        <v>6</v>
      </c>
      <c r="AE175" s="861"/>
      <c r="AF175" s="861"/>
      <c r="AG175" s="859"/>
      <c r="AH175" s="859"/>
      <c r="AI175" s="859"/>
      <c r="AJ175" s="861"/>
      <c r="AK175" s="108"/>
      <c r="AL175" s="108"/>
      <c r="AM175" s="108"/>
      <c r="AN175" s="115"/>
      <c r="AO175" s="115"/>
      <c r="AP175" s="108"/>
      <c r="AQ175" s="115"/>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row>
    <row r="176" spans="1:87" ht="15" hidden="1" customHeight="1">
      <c r="A176" s="108"/>
      <c r="B176" s="114"/>
      <c r="C176" s="114"/>
      <c r="D176" s="114"/>
      <c r="E176" s="114"/>
      <c r="F176" s="114"/>
      <c r="G176" s="114"/>
      <c r="H176" s="114"/>
      <c r="I176" s="114"/>
      <c r="J176" s="114"/>
      <c r="K176" s="114"/>
      <c r="L176" s="114"/>
      <c r="M176" s="114"/>
      <c r="N176" s="114"/>
      <c r="O176" s="114"/>
      <c r="P176" s="114"/>
      <c r="Q176" s="108"/>
      <c r="R176" s="108"/>
      <c r="S176" s="108"/>
      <c r="T176" s="108"/>
      <c r="U176" s="108"/>
      <c r="V176" s="108"/>
      <c r="W176" s="108"/>
      <c r="X176" s="108"/>
      <c r="Y176" s="108"/>
      <c r="Z176" s="108"/>
      <c r="AA176" s="121" t="s">
        <v>240</v>
      </c>
      <c r="AB176" s="861">
        <v>12</v>
      </c>
      <c r="AC176" s="861"/>
      <c r="AD176" s="861">
        <f t="shared" si="2"/>
        <v>6</v>
      </c>
      <c r="AE176" s="861"/>
      <c r="AF176" s="861"/>
      <c r="AG176" s="859"/>
      <c r="AH176" s="859"/>
      <c r="AI176" s="859"/>
      <c r="AJ176" s="861"/>
      <c r="AK176" s="108"/>
      <c r="AL176" s="108"/>
      <c r="AM176" s="108"/>
      <c r="AN176" s="115"/>
      <c r="AO176" s="115"/>
      <c r="AP176" s="108"/>
      <c r="AQ176" s="115"/>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row>
    <row r="177" spans="1:87" ht="15" hidden="1" customHeight="1">
      <c r="A177" s="108"/>
      <c r="B177" s="114"/>
      <c r="C177" s="114"/>
      <c r="D177" s="114"/>
      <c r="E177" s="114"/>
      <c r="F177" s="114"/>
      <c r="G177" s="114"/>
      <c r="H177" s="114"/>
      <c r="I177" s="114"/>
      <c r="J177" s="114"/>
      <c r="K177" s="114"/>
      <c r="L177" s="114"/>
      <c r="M177" s="114"/>
      <c r="N177" s="114"/>
      <c r="O177" s="114"/>
      <c r="P177" s="114"/>
      <c r="Q177" s="108"/>
      <c r="R177" s="108"/>
      <c r="S177" s="108"/>
      <c r="T177" s="108"/>
      <c r="U177" s="108"/>
      <c r="V177" s="108"/>
      <c r="W177" s="108"/>
      <c r="X177" s="108"/>
      <c r="Y177" s="108"/>
      <c r="Z177" s="108"/>
      <c r="AA177" s="121" t="s">
        <v>241</v>
      </c>
      <c r="AB177" s="861">
        <v>8</v>
      </c>
      <c r="AC177" s="861">
        <v>2023</v>
      </c>
      <c r="AD177" s="861" t="str">
        <f t="shared" si="2"/>
        <v/>
      </c>
      <c r="AE177" s="861" t="s">
        <v>242</v>
      </c>
      <c r="AF177" s="861"/>
      <c r="AG177" s="859">
        <v>7</v>
      </c>
      <c r="AH177" s="859">
        <v>997</v>
      </c>
      <c r="AI177" s="859">
        <v>44</v>
      </c>
      <c r="AJ177" s="861"/>
      <c r="AK177" s="108"/>
      <c r="AL177" s="108"/>
      <c r="AM177" s="108"/>
      <c r="AN177" s="115"/>
      <c r="AO177" s="115"/>
      <c r="AP177" s="108"/>
      <c r="AQ177" s="115"/>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row>
    <row r="178" spans="1:87" ht="15" hidden="1" customHeight="1">
      <c r="A178" s="108"/>
      <c r="B178" s="114"/>
      <c r="C178" s="114"/>
      <c r="D178" s="114"/>
      <c r="E178" s="114"/>
      <c r="F178" s="114"/>
      <c r="G178" s="114"/>
      <c r="H178" s="114"/>
      <c r="I178" s="114"/>
      <c r="J178" s="114"/>
      <c r="K178" s="114"/>
      <c r="L178" s="114"/>
      <c r="M178" s="114"/>
      <c r="N178" s="114"/>
      <c r="O178" s="114"/>
      <c r="P178" s="114"/>
      <c r="Q178" s="108"/>
      <c r="R178" s="108"/>
      <c r="S178" s="108"/>
      <c r="T178" s="108"/>
      <c r="U178" s="108"/>
      <c r="V178" s="108"/>
      <c r="W178" s="108"/>
      <c r="X178" s="108"/>
      <c r="Y178" s="108"/>
      <c r="Z178" s="108"/>
      <c r="AA178" s="121" t="s">
        <v>243</v>
      </c>
      <c r="AB178" s="861">
        <v>13</v>
      </c>
      <c r="AC178" s="861">
        <v>2015</v>
      </c>
      <c r="AD178" s="861" t="str">
        <f t="shared" si="2"/>
        <v/>
      </c>
      <c r="AE178" s="861" t="s">
        <v>244</v>
      </c>
      <c r="AF178" s="861" t="s">
        <v>5</v>
      </c>
      <c r="AG178" s="859">
        <v>11</v>
      </c>
      <c r="AH178" s="859">
        <v>1940</v>
      </c>
      <c r="AI178" s="859">
        <v>66</v>
      </c>
      <c r="AJ178" s="861"/>
      <c r="AK178" s="108"/>
      <c r="AL178" s="108"/>
      <c r="AM178" s="108"/>
      <c r="AN178" s="115"/>
      <c r="AO178" s="115"/>
      <c r="AP178" s="108"/>
      <c r="AQ178" s="115"/>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row>
    <row r="179" spans="1:87" ht="15" hidden="1" customHeight="1">
      <c r="A179" s="108"/>
      <c r="B179" s="114"/>
      <c r="C179" s="114"/>
      <c r="D179" s="114"/>
      <c r="E179" s="114"/>
      <c r="F179" s="114"/>
      <c r="G179" s="114"/>
      <c r="H179" s="114"/>
      <c r="I179" s="114"/>
      <c r="J179" s="114"/>
      <c r="K179" s="114"/>
      <c r="L179" s="114"/>
      <c r="M179" s="114"/>
      <c r="N179" s="114"/>
      <c r="O179" s="114"/>
      <c r="P179" s="114"/>
      <c r="Q179" s="108"/>
      <c r="R179" s="108"/>
      <c r="S179" s="108"/>
      <c r="T179" s="108"/>
      <c r="U179" s="108"/>
      <c r="V179" s="108"/>
      <c r="W179" s="108"/>
      <c r="X179" s="108"/>
      <c r="Y179" s="108"/>
      <c r="Z179" s="108"/>
      <c r="AA179" s="121" t="s">
        <v>245</v>
      </c>
      <c r="AB179" s="861">
        <v>14</v>
      </c>
      <c r="AC179" s="861"/>
      <c r="AD179" s="861">
        <f t="shared" si="2"/>
        <v>6</v>
      </c>
      <c r="AE179" s="861"/>
      <c r="AF179" s="861"/>
      <c r="AG179" s="859"/>
      <c r="AH179" s="859"/>
      <c r="AI179" s="859"/>
      <c r="AJ179" s="861"/>
      <c r="AK179" s="108"/>
      <c r="AL179" s="108"/>
      <c r="AM179" s="108"/>
      <c r="AN179" s="115"/>
      <c r="AO179" s="115"/>
      <c r="AP179" s="108"/>
      <c r="AQ179" s="115"/>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row>
    <row r="180" spans="1:87" ht="15" hidden="1" customHeight="1">
      <c r="A180" s="108"/>
      <c r="B180" s="114"/>
      <c r="C180" s="114"/>
      <c r="D180" s="114"/>
      <c r="E180" s="114"/>
      <c r="F180" s="114"/>
      <c r="G180" s="114"/>
      <c r="H180" s="114"/>
      <c r="I180" s="114"/>
      <c r="J180" s="114"/>
      <c r="K180" s="114"/>
      <c r="L180" s="114"/>
      <c r="M180" s="114"/>
      <c r="N180" s="114"/>
      <c r="O180" s="114"/>
      <c r="P180" s="114"/>
      <c r="Q180" s="108"/>
      <c r="R180" s="108"/>
      <c r="S180" s="108"/>
      <c r="T180" s="108"/>
      <c r="U180" s="108"/>
      <c r="V180" s="108"/>
      <c r="W180" s="108"/>
      <c r="X180" s="108"/>
      <c r="Y180" s="108"/>
      <c r="Z180" s="108"/>
      <c r="AA180" s="121" t="s">
        <v>246</v>
      </c>
      <c r="AB180" s="861">
        <v>6</v>
      </c>
      <c r="AC180" s="861"/>
      <c r="AD180" s="861">
        <f t="shared" si="2"/>
        <v>6</v>
      </c>
      <c r="AE180" s="861"/>
      <c r="AF180" s="861"/>
      <c r="AG180" s="859"/>
      <c r="AH180" s="859"/>
      <c r="AI180" s="859"/>
      <c r="AJ180" s="861"/>
      <c r="AK180" s="108"/>
      <c r="AL180" s="108"/>
      <c r="AM180" s="108"/>
      <c r="AN180" s="115"/>
      <c r="AO180" s="115"/>
      <c r="AP180" s="108"/>
      <c r="AQ180" s="115"/>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row>
    <row r="181" spans="1:87" ht="15" hidden="1" customHeight="1">
      <c r="A181" s="108"/>
      <c r="B181" s="114"/>
      <c r="C181" s="114"/>
      <c r="D181" s="114"/>
      <c r="E181" s="114"/>
      <c r="F181" s="114"/>
      <c r="G181" s="114"/>
      <c r="H181" s="114"/>
      <c r="I181" s="114"/>
      <c r="J181" s="114"/>
      <c r="K181" s="114"/>
      <c r="L181" s="114"/>
      <c r="M181" s="114"/>
      <c r="N181" s="114"/>
      <c r="O181" s="114"/>
      <c r="P181" s="114"/>
      <c r="Q181" s="108"/>
      <c r="R181" s="108"/>
      <c r="S181" s="108"/>
      <c r="T181" s="108"/>
      <c r="U181" s="108"/>
      <c r="V181" s="108"/>
      <c r="W181" s="108"/>
      <c r="X181" s="108"/>
      <c r="Y181" s="108"/>
      <c r="Z181" s="108"/>
      <c r="AA181" s="121" t="s">
        <v>247</v>
      </c>
      <c r="AB181" s="861">
        <v>13</v>
      </c>
      <c r="AC181" s="861"/>
      <c r="AD181" s="861">
        <f t="shared" si="2"/>
        <v>6</v>
      </c>
      <c r="AE181" s="861"/>
      <c r="AF181" s="861"/>
      <c r="AG181" s="859"/>
      <c r="AH181" s="859"/>
      <c r="AI181" s="859"/>
      <c r="AJ181" s="861"/>
      <c r="AK181" s="108"/>
      <c r="AL181" s="108"/>
      <c r="AM181" s="108"/>
      <c r="AN181" s="115"/>
      <c r="AO181" s="115"/>
      <c r="AP181" s="108"/>
      <c r="AQ181" s="115"/>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row>
    <row r="182" spans="1:87" ht="15" hidden="1" customHeight="1">
      <c r="A182" s="108"/>
      <c r="B182" s="114"/>
      <c r="C182" s="114"/>
      <c r="D182" s="114"/>
      <c r="E182" s="114"/>
      <c r="F182" s="114"/>
      <c r="G182" s="114"/>
      <c r="H182" s="114"/>
      <c r="I182" s="114"/>
      <c r="J182" s="114"/>
      <c r="K182" s="114"/>
      <c r="L182" s="114"/>
      <c r="M182" s="114"/>
      <c r="N182" s="114"/>
      <c r="O182" s="114"/>
      <c r="P182" s="114"/>
      <c r="Q182" s="108"/>
      <c r="R182" s="108"/>
      <c r="S182" s="108"/>
      <c r="T182" s="108"/>
      <c r="U182" s="108"/>
      <c r="V182" s="108"/>
      <c r="W182" s="108"/>
      <c r="X182" s="108"/>
      <c r="Y182" s="108"/>
      <c r="Z182" s="108"/>
      <c r="AA182" s="121" t="s">
        <v>248</v>
      </c>
      <c r="AB182" s="861">
        <v>9</v>
      </c>
      <c r="AC182" s="861">
        <v>2023</v>
      </c>
      <c r="AD182" s="861" t="str">
        <f t="shared" si="2"/>
        <v/>
      </c>
      <c r="AE182" s="861" t="s">
        <v>249</v>
      </c>
      <c r="AF182" s="861" t="s">
        <v>5</v>
      </c>
      <c r="AG182" s="859">
        <v>9</v>
      </c>
      <c r="AH182" s="859">
        <v>966</v>
      </c>
      <c r="AI182" s="859">
        <v>42</v>
      </c>
      <c r="AJ182" s="861"/>
      <c r="AK182" s="108"/>
      <c r="AL182" s="108"/>
      <c r="AM182" s="108"/>
      <c r="AN182" s="115"/>
      <c r="AO182" s="115"/>
      <c r="AP182" s="108"/>
      <c r="AQ182" s="115"/>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row>
    <row r="183" spans="1:87" ht="15" hidden="1" customHeight="1">
      <c r="A183" s="108"/>
      <c r="B183" s="114"/>
      <c r="C183" s="114"/>
      <c r="D183" s="114"/>
      <c r="E183" s="114"/>
      <c r="F183" s="114"/>
      <c r="G183" s="114"/>
      <c r="H183" s="114"/>
      <c r="I183" s="114"/>
      <c r="J183" s="114"/>
      <c r="K183" s="114"/>
      <c r="L183" s="114"/>
      <c r="M183" s="114"/>
      <c r="N183" s="114"/>
      <c r="O183" s="114"/>
      <c r="P183" s="114"/>
      <c r="Q183" s="108"/>
      <c r="R183" s="108"/>
      <c r="S183" s="108"/>
      <c r="T183" s="108"/>
      <c r="U183" s="108"/>
      <c r="V183" s="108"/>
      <c r="W183" s="108"/>
      <c r="X183" s="108"/>
      <c r="Y183" s="108"/>
      <c r="Z183" s="108"/>
      <c r="AA183" s="121" t="s">
        <v>250</v>
      </c>
      <c r="AB183" s="861">
        <v>8</v>
      </c>
      <c r="AC183" s="861"/>
      <c r="AD183" s="861">
        <f t="shared" si="2"/>
        <v>6</v>
      </c>
      <c r="AE183" s="861"/>
      <c r="AF183" s="861"/>
      <c r="AG183" s="859"/>
      <c r="AH183" s="859"/>
      <c r="AI183" s="859"/>
      <c r="AJ183" s="861"/>
      <c r="AK183" s="108"/>
      <c r="AL183" s="108"/>
      <c r="AM183" s="108"/>
      <c r="AN183" s="115"/>
      <c r="AO183" s="115"/>
      <c r="AP183" s="108"/>
      <c r="AQ183" s="115"/>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row>
    <row r="184" spans="1:87" ht="15" hidden="1" customHeight="1">
      <c r="A184" s="108"/>
      <c r="B184" s="114"/>
      <c r="C184" s="114"/>
      <c r="D184" s="114"/>
      <c r="E184" s="114"/>
      <c r="F184" s="114"/>
      <c r="G184" s="114"/>
      <c r="H184" s="114"/>
      <c r="I184" s="114"/>
      <c r="J184" s="114"/>
      <c r="K184" s="114"/>
      <c r="L184" s="114"/>
      <c r="M184" s="114"/>
      <c r="N184" s="114"/>
      <c r="O184" s="114"/>
      <c r="P184" s="114"/>
      <c r="Q184" s="108"/>
      <c r="R184" s="108"/>
      <c r="S184" s="108"/>
      <c r="T184" s="108"/>
      <c r="U184" s="108"/>
      <c r="V184" s="108"/>
      <c r="W184" s="108"/>
      <c r="X184" s="108"/>
      <c r="Y184" s="108"/>
      <c r="Z184" s="108"/>
      <c r="AA184" s="121" t="s">
        <v>251</v>
      </c>
      <c r="AB184" s="861">
        <v>7</v>
      </c>
      <c r="AC184" s="861">
        <v>2023</v>
      </c>
      <c r="AD184" s="861" t="str">
        <f t="shared" si="2"/>
        <v/>
      </c>
      <c r="AE184" s="861" t="s">
        <v>252</v>
      </c>
      <c r="AF184" s="861" t="s">
        <v>5</v>
      </c>
      <c r="AG184" s="859">
        <v>5</v>
      </c>
      <c r="AH184" s="859">
        <v>408</v>
      </c>
      <c r="AI184" s="859">
        <v>22</v>
      </c>
      <c r="AJ184" s="861"/>
      <c r="AK184" s="108"/>
      <c r="AL184" s="108"/>
      <c r="AM184" s="108"/>
      <c r="AN184" s="115"/>
      <c r="AO184" s="115"/>
      <c r="AP184" s="108"/>
      <c r="AQ184" s="115"/>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row>
    <row r="185" spans="1:87" ht="15" hidden="1" customHeight="1">
      <c r="A185" s="108"/>
      <c r="B185" s="114"/>
      <c r="C185" s="114"/>
      <c r="D185" s="114"/>
      <c r="E185" s="114"/>
      <c r="F185" s="114"/>
      <c r="G185" s="114"/>
      <c r="H185" s="114"/>
      <c r="I185" s="114"/>
      <c r="J185" s="114"/>
      <c r="K185" s="114"/>
      <c r="L185" s="114"/>
      <c r="M185" s="114"/>
      <c r="N185" s="114"/>
      <c r="O185" s="114"/>
      <c r="P185" s="114"/>
      <c r="Q185" s="108"/>
      <c r="R185" s="108"/>
      <c r="S185" s="108"/>
      <c r="T185" s="108"/>
      <c r="U185" s="108"/>
      <c r="V185" s="108"/>
      <c r="W185" s="108"/>
      <c r="X185" s="108"/>
      <c r="Y185" s="108"/>
      <c r="Z185" s="108"/>
      <c r="AA185" s="121" t="s">
        <v>253</v>
      </c>
      <c r="AB185" s="861">
        <v>5</v>
      </c>
      <c r="AC185" s="861">
        <v>2016</v>
      </c>
      <c r="AD185" s="861" t="str">
        <f t="shared" si="2"/>
        <v/>
      </c>
      <c r="AE185" s="861" t="s">
        <v>254</v>
      </c>
      <c r="AF185" s="861" t="s">
        <v>12</v>
      </c>
      <c r="AG185" s="859">
        <v>9</v>
      </c>
      <c r="AH185" s="859">
        <v>1152</v>
      </c>
      <c r="AI185" s="859">
        <v>43</v>
      </c>
      <c r="AJ185" s="861"/>
      <c r="AK185" s="108"/>
      <c r="AL185" s="108"/>
      <c r="AM185" s="108"/>
      <c r="AN185" s="115"/>
      <c r="AO185" s="115"/>
      <c r="AP185" s="108"/>
      <c r="AQ185" s="115"/>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row>
    <row r="186" spans="1:87" ht="15" hidden="1" customHeight="1">
      <c r="A186" s="108"/>
      <c r="B186" s="114"/>
      <c r="C186" s="114"/>
      <c r="D186" s="114"/>
      <c r="E186" s="114"/>
      <c r="F186" s="114"/>
      <c r="G186" s="114"/>
      <c r="H186" s="114"/>
      <c r="I186" s="114"/>
      <c r="J186" s="114"/>
      <c r="K186" s="114"/>
      <c r="L186" s="114"/>
      <c r="M186" s="114"/>
      <c r="N186" s="114"/>
      <c r="O186" s="114"/>
      <c r="P186" s="114"/>
      <c r="Q186" s="108"/>
      <c r="R186" s="108"/>
      <c r="S186" s="108"/>
      <c r="T186" s="108"/>
      <c r="U186" s="108"/>
      <c r="V186" s="108"/>
      <c r="W186" s="108"/>
      <c r="X186" s="108"/>
      <c r="Y186" s="108"/>
      <c r="Z186" s="108"/>
      <c r="AA186" s="121" t="s">
        <v>255</v>
      </c>
      <c r="AB186" s="861">
        <v>7</v>
      </c>
      <c r="AC186" s="861"/>
      <c r="AD186" s="861">
        <f t="shared" si="2"/>
        <v>6</v>
      </c>
      <c r="AE186" s="861"/>
      <c r="AF186" s="861"/>
      <c r="AG186" s="859"/>
      <c r="AH186" s="859"/>
      <c r="AI186" s="859"/>
      <c r="AJ186" s="861"/>
      <c r="AK186" s="108"/>
      <c r="AL186" s="108"/>
      <c r="AM186" s="108"/>
      <c r="AN186" s="115"/>
      <c r="AO186" s="115"/>
      <c r="AP186" s="108"/>
      <c r="AQ186" s="115"/>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row>
    <row r="187" spans="1:87" ht="15" hidden="1" customHeight="1">
      <c r="A187" s="108"/>
      <c r="B187" s="114"/>
      <c r="C187" s="114"/>
      <c r="D187" s="114"/>
      <c r="E187" s="114"/>
      <c r="F187" s="114"/>
      <c r="G187" s="114"/>
      <c r="H187" s="114"/>
      <c r="I187" s="114"/>
      <c r="J187" s="114"/>
      <c r="K187" s="114"/>
      <c r="L187" s="114"/>
      <c r="M187" s="114"/>
      <c r="N187" s="114"/>
      <c r="O187" s="114"/>
      <c r="P187" s="114"/>
      <c r="Q187" s="108"/>
      <c r="R187" s="108"/>
      <c r="S187" s="108"/>
      <c r="T187" s="108"/>
      <c r="U187" s="108"/>
      <c r="V187" s="108"/>
      <c r="W187" s="108"/>
      <c r="X187" s="108"/>
      <c r="Y187" s="108"/>
      <c r="Z187" s="108"/>
      <c r="AA187" s="121" t="s">
        <v>256</v>
      </c>
      <c r="AB187" s="861">
        <v>6</v>
      </c>
      <c r="AC187" s="861"/>
      <c r="AD187" s="861">
        <f t="shared" si="2"/>
        <v>6</v>
      </c>
      <c r="AE187" s="861"/>
      <c r="AF187" s="861"/>
      <c r="AG187" s="859"/>
      <c r="AH187" s="859"/>
      <c r="AI187" s="859"/>
      <c r="AJ187" s="861"/>
      <c r="AK187" s="108"/>
      <c r="AL187" s="108"/>
      <c r="AM187" s="108"/>
      <c r="AN187" s="115"/>
      <c r="AO187" s="115"/>
      <c r="AP187" s="108"/>
      <c r="AQ187" s="115"/>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row>
    <row r="188" spans="1:87" ht="15" hidden="1" customHeight="1">
      <c r="A188" s="108"/>
      <c r="B188" s="114"/>
      <c r="C188" s="114"/>
      <c r="D188" s="114"/>
      <c r="E188" s="114"/>
      <c r="F188" s="114"/>
      <c r="G188" s="114"/>
      <c r="H188" s="114"/>
      <c r="I188" s="114"/>
      <c r="J188" s="114"/>
      <c r="K188" s="114"/>
      <c r="L188" s="114"/>
      <c r="M188" s="114"/>
      <c r="N188" s="114"/>
      <c r="O188" s="114"/>
      <c r="P188" s="114"/>
      <c r="Q188" s="108"/>
      <c r="R188" s="108"/>
      <c r="S188" s="108"/>
      <c r="T188" s="108"/>
      <c r="U188" s="108"/>
      <c r="V188" s="108"/>
      <c r="W188" s="108"/>
      <c r="X188" s="108"/>
      <c r="Y188" s="108"/>
      <c r="Z188" s="108"/>
      <c r="AA188" s="121" t="s">
        <v>257</v>
      </c>
      <c r="AB188" s="861">
        <v>5</v>
      </c>
      <c r="AC188" s="861"/>
      <c r="AD188" s="861">
        <f t="shared" si="2"/>
        <v>6</v>
      </c>
      <c r="AE188" s="861"/>
      <c r="AF188" s="861"/>
      <c r="AG188" s="859"/>
      <c r="AH188" s="859"/>
      <c r="AI188" s="859"/>
      <c r="AJ188" s="861"/>
      <c r="AK188" s="108"/>
      <c r="AL188" s="108"/>
      <c r="AM188" s="108"/>
      <c r="AN188" s="115"/>
      <c r="AO188" s="115"/>
      <c r="AP188" s="108"/>
      <c r="AQ188" s="115"/>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row>
    <row r="189" spans="1:87" ht="15" hidden="1" customHeight="1">
      <c r="A189" s="108"/>
      <c r="B189" s="114"/>
      <c r="C189" s="114"/>
      <c r="D189" s="114"/>
      <c r="E189" s="114"/>
      <c r="F189" s="114"/>
      <c r="G189" s="114"/>
      <c r="H189" s="114"/>
      <c r="I189" s="114"/>
      <c r="J189" s="114"/>
      <c r="K189" s="114"/>
      <c r="L189" s="114"/>
      <c r="M189" s="114"/>
      <c r="N189" s="114"/>
      <c r="O189" s="114"/>
      <c r="P189" s="114"/>
      <c r="Q189" s="108"/>
      <c r="R189" s="108"/>
      <c r="S189" s="108"/>
      <c r="T189" s="108"/>
      <c r="U189" s="108"/>
      <c r="V189" s="108"/>
      <c r="W189" s="108"/>
      <c r="X189" s="108"/>
      <c r="Y189" s="108"/>
      <c r="Z189" s="108"/>
      <c r="AA189" s="121" t="s">
        <v>258</v>
      </c>
      <c r="AB189" s="861">
        <v>10</v>
      </c>
      <c r="AC189" s="861"/>
      <c r="AD189" s="861">
        <f t="shared" si="2"/>
        <v>6</v>
      </c>
      <c r="AE189" s="861"/>
      <c r="AF189" s="861"/>
      <c r="AG189" s="859"/>
      <c r="AH189" s="859"/>
      <c r="AI189" s="859"/>
      <c r="AJ189" s="861"/>
      <c r="AK189" s="108"/>
      <c r="AL189" s="108"/>
      <c r="AM189" s="108"/>
      <c r="AN189" s="115"/>
      <c r="AO189" s="115"/>
      <c r="AP189" s="108"/>
      <c r="AQ189" s="115"/>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row>
    <row r="190" spans="1:87" ht="15" hidden="1" customHeight="1">
      <c r="A190" s="108"/>
      <c r="B190" s="114"/>
      <c r="C190" s="114"/>
      <c r="D190" s="114"/>
      <c r="E190" s="114"/>
      <c r="F190" s="114"/>
      <c r="G190" s="114"/>
      <c r="H190" s="114"/>
      <c r="I190" s="114"/>
      <c r="J190" s="114"/>
      <c r="K190" s="114"/>
      <c r="L190" s="114"/>
      <c r="M190" s="114"/>
      <c r="N190" s="114"/>
      <c r="O190" s="114"/>
      <c r="P190" s="114"/>
      <c r="Q190" s="108"/>
      <c r="R190" s="108"/>
      <c r="S190" s="108"/>
      <c r="T190" s="108"/>
      <c r="U190" s="108"/>
      <c r="V190" s="108"/>
      <c r="W190" s="108"/>
      <c r="X190" s="108"/>
      <c r="Y190" s="108"/>
      <c r="Z190" s="108"/>
      <c r="AA190" s="121" t="s">
        <v>259</v>
      </c>
      <c r="AB190" s="861">
        <v>13</v>
      </c>
      <c r="AC190" s="861"/>
      <c r="AD190" s="861">
        <f t="shared" si="2"/>
        <v>6</v>
      </c>
      <c r="AE190" s="861"/>
      <c r="AF190" s="861"/>
      <c r="AG190" s="859"/>
      <c r="AH190" s="859"/>
      <c r="AI190" s="859"/>
      <c r="AJ190" s="861"/>
      <c r="AK190" s="108"/>
      <c r="AL190" s="108"/>
      <c r="AM190" s="108"/>
      <c r="AN190" s="115"/>
      <c r="AO190" s="115"/>
      <c r="AP190" s="108"/>
      <c r="AQ190" s="115"/>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row>
    <row r="191" spans="1:87" ht="15" hidden="1" customHeight="1">
      <c r="A191" s="108"/>
      <c r="B191" s="114"/>
      <c r="C191" s="114"/>
      <c r="D191" s="114"/>
      <c r="E191" s="114"/>
      <c r="F191" s="114"/>
      <c r="G191" s="114"/>
      <c r="H191" s="114"/>
      <c r="I191" s="114"/>
      <c r="J191" s="114"/>
      <c r="K191" s="114"/>
      <c r="L191" s="114"/>
      <c r="M191" s="114"/>
      <c r="N191" s="114"/>
      <c r="O191" s="114"/>
      <c r="P191" s="114"/>
      <c r="Q191" s="108"/>
      <c r="R191" s="108"/>
      <c r="S191" s="108"/>
      <c r="T191" s="108"/>
      <c r="U191" s="108"/>
      <c r="V191" s="108"/>
      <c r="W191" s="108"/>
      <c r="X191" s="108"/>
      <c r="Y191" s="108"/>
      <c r="Z191" s="108"/>
      <c r="AA191" s="121" t="s">
        <v>260</v>
      </c>
      <c r="AB191" s="861">
        <v>13</v>
      </c>
      <c r="AC191" s="861">
        <v>2010</v>
      </c>
      <c r="AD191" s="861" t="str">
        <f t="shared" si="2"/>
        <v/>
      </c>
      <c r="AE191" s="861" t="s">
        <v>261</v>
      </c>
      <c r="AF191" s="861" t="s">
        <v>5</v>
      </c>
      <c r="AG191" s="859">
        <v>14</v>
      </c>
      <c r="AH191" s="859">
        <v>1617</v>
      </c>
      <c r="AI191" s="859">
        <v>69</v>
      </c>
      <c r="AJ191" s="861"/>
      <c r="AK191" s="108"/>
      <c r="AL191" s="108"/>
      <c r="AM191" s="108"/>
      <c r="AN191" s="115"/>
      <c r="AO191" s="115"/>
      <c r="AP191" s="108"/>
      <c r="AQ191" s="115"/>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row>
    <row r="192" spans="1:87" ht="15" hidden="1" customHeight="1">
      <c r="A192" s="108"/>
      <c r="B192" s="114"/>
      <c r="C192" s="114"/>
      <c r="D192" s="114"/>
      <c r="E192" s="114"/>
      <c r="F192" s="114"/>
      <c r="G192" s="114"/>
      <c r="H192" s="114"/>
      <c r="I192" s="114"/>
      <c r="J192" s="114"/>
      <c r="K192" s="114"/>
      <c r="L192" s="114"/>
      <c r="M192" s="114"/>
      <c r="N192" s="114"/>
      <c r="O192" s="114"/>
      <c r="P192" s="114"/>
      <c r="Q192" s="108"/>
      <c r="R192" s="108"/>
      <c r="S192" s="108"/>
      <c r="T192" s="108"/>
      <c r="U192" s="108"/>
      <c r="V192" s="108"/>
      <c r="W192" s="108"/>
      <c r="X192" s="108"/>
      <c r="Y192" s="108"/>
      <c r="Z192" s="108"/>
      <c r="AA192" s="121" t="s">
        <v>262</v>
      </c>
      <c r="AB192" s="861">
        <v>13</v>
      </c>
      <c r="AC192" s="861"/>
      <c r="AD192" s="861">
        <f t="shared" si="2"/>
        <v>6</v>
      </c>
      <c r="AE192" s="861"/>
      <c r="AF192" s="861"/>
      <c r="AG192" s="859"/>
      <c r="AH192" s="859"/>
      <c r="AI192" s="859"/>
      <c r="AJ192" s="861"/>
      <c r="AK192" s="108"/>
      <c r="AL192" s="108"/>
      <c r="AM192" s="108"/>
      <c r="AN192" s="115"/>
      <c r="AO192" s="115"/>
      <c r="AP192" s="108"/>
      <c r="AQ192" s="115"/>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row>
    <row r="193" spans="1:87" ht="15" hidden="1" customHeight="1">
      <c r="A193" s="108"/>
      <c r="B193" s="114"/>
      <c r="C193" s="114"/>
      <c r="D193" s="114"/>
      <c r="E193" s="114"/>
      <c r="F193" s="114"/>
      <c r="G193" s="114"/>
      <c r="H193" s="114"/>
      <c r="I193" s="114"/>
      <c r="J193" s="114"/>
      <c r="K193" s="114"/>
      <c r="L193" s="114"/>
      <c r="M193" s="114"/>
      <c r="N193" s="114"/>
      <c r="O193" s="114"/>
      <c r="P193" s="114"/>
      <c r="Q193" s="108"/>
      <c r="R193" s="108"/>
      <c r="S193" s="108"/>
      <c r="T193" s="108"/>
      <c r="U193" s="108"/>
      <c r="V193" s="108"/>
      <c r="W193" s="108"/>
      <c r="X193" s="108"/>
      <c r="Y193" s="108"/>
      <c r="Z193" s="108"/>
      <c r="AA193" s="121" t="s">
        <v>263</v>
      </c>
      <c r="AB193" s="861">
        <v>6</v>
      </c>
      <c r="AC193" s="861">
        <v>2023</v>
      </c>
      <c r="AD193" s="861" t="str">
        <f t="shared" si="2"/>
        <v/>
      </c>
      <c r="AE193" s="861" t="s">
        <v>264</v>
      </c>
      <c r="AF193" s="861" t="s">
        <v>5</v>
      </c>
      <c r="AG193" s="859">
        <v>7</v>
      </c>
      <c r="AH193" s="859">
        <v>356</v>
      </c>
      <c r="AI193" s="859">
        <v>26</v>
      </c>
      <c r="AJ193" s="861"/>
      <c r="AK193" s="108"/>
      <c r="AL193" s="108"/>
      <c r="AM193" s="108"/>
      <c r="AN193" s="115"/>
      <c r="AO193" s="115"/>
      <c r="AP193" s="108"/>
      <c r="AQ193" s="115"/>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row>
    <row r="194" spans="1:87" ht="15" hidden="1" customHeight="1">
      <c r="A194" s="108"/>
      <c r="B194" s="114"/>
      <c r="C194" s="114"/>
      <c r="D194" s="114"/>
      <c r="E194" s="114"/>
      <c r="F194" s="114"/>
      <c r="G194" s="114"/>
      <c r="H194" s="114"/>
      <c r="I194" s="114"/>
      <c r="J194" s="114"/>
      <c r="K194" s="114"/>
      <c r="L194" s="114"/>
      <c r="M194" s="114"/>
      <c r="N194" s="114"/>
      <c r="O194" s="114"/>
      <c r="P194" s="114"/>
      <c r="Q194" s="108"/>
      <c r="R194" s="108"/>
      <c r="S194" s="108"/>
      <c r="T194" s="108"/>
      <c r="U194" s="108"/>
      <c r="V194" s="108"/>
      <c r="W194" s="108"/>
      <c r="X194" s="108"/>
      <c r="Y194" s="108"/>
      <c r="Z194" s="108"/>
      <c r="AA194" s="121" t="s">
        <v>265</v>
      </c>
      <c r="AB194" s="861">
        <v>9</v>
      </c>
      <c r="AC194" s="861"/>
      <c r="AD194" s="861">
        <f t="shared" si="2"/>
        <v>6</v>
      </c>
      <c r="AE194" s="861"/>
      <c r="AF194" s="861"/>
      <c r="AG194" s="859"/>
      <c r="AH194" s="859"/>
      <c r="AI194" s="859"/>
      <c r="AJ194" s="861"/>
      <c r="AK194" s="108"/>
      <c r="AL194" s="108"/>
      <c r="AM194" s="108"/>
      <c r="AN194" s="115"/>
      <c r="AO194" s="115"/>
      <c r="AP194" s="108"/>
      <c r="AQ194" s="115"/>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row>
    <row r="195" spans="1:87" ht="15" hidden="1" customHeight="1">
      <c r="A195" s="108"/>
      <c r="B195" s="114"/>
      <c r="C195" s="114"/>
      <c r="D195" s="114"/>
      <c r="E195" s="114"/>
      <c r="F195" s="114"/>
      <c r="G195" s="114"/>
      <c r="H195" s="114"/>
      <c r="I195" s="114"/>
      <c r="J195" s="114"/>
      <c r="K195" s="114"/>
      <c r="L195" s="114"/>
      <c r="M195" s="114"/>
      <c r="N195" s="114"/>
      <c r="O195" s="114"/>
      <c r="P195" s="114"/>
      <c r="Q195" s="108"/>
      <c r="R195" s="108"/>
      <c r="S195" s="108"/>
      <c r="T195" s="108"/>
      <c r="U195" s="108"/>
      <c r="V195" s="108"/>
      <c r="W195" s="108"/>
      <c r="X195" s="108"/>
      <c r="Y195" s="108"/>
      <c r="Z195" s="108"/>
      <c r="AA195" s="121" t="s">
        <v>266</v>
      </c>
      <c r="AB195" s="861">
        <v>7</v>
      </c>
      <c r="AC195" s="861">
        <v>2016</v>
      </c>
      <c r="AD195" s="861" t="str">
        <f t="shared" si="2"/>
        <v/>
      </c>
      <c r="AE195" s="861" t="s">
        <v>267</v>
      </c>
      <c r="AF195" s="861" t="s">
        <v>5</v>
      </c>
      <c r="AG195" s="859">
        <v>25</v>
      </c>
      <c r="AH195" s="859">
        <v>1352</v>
      </c>
      <c r="AI195" s="859">
        <v>85</v>
      </c>
      <c r="AJ195" s="861"/>
      <c r="AK195" s="108"/>
      <c r="AL195" s="108"/>
      <c r="AM195" s="108"/>
      <c r="AN195" s="115"/>
      <c r="AO195" s="115"/>
      <c r="AP195" s="108"/>
      <c r="AQ195" s="115"/>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row>
    <row r="196" spans="1:87" ht="15" hidden="1" customHeight="1">
      <c r="A196" s="108"/>
      <c r="B196" s="114"/>
      <c r="C196" s="114"/>
      <c r="D196" s="114"/>
      <c r="E196" s="114"/>
      <c r="F196" s="114"/>
      <c r="G196" s="114"/>
      <c r="H196" s="114"/>
      <c r="I196" s="114"/>
      <c r="J196" s="114"/>
      <c r="K196" s="114"/>
      <c r="L196" s="114"/>
      <c r="M196" s="114"/>
      <c r="N196" s="114"/>
      <c r="O196" s="114"/>
      <c r="P196" s="114"/>
      <c r="Q196" s="108"/>
      <c r="R196" s="108"/>
      <c r="S196" s="108"/>
      <c r="T196" s="108"/>
      <c r="U196" s="108"/>
      <c r="V196" s="108"/>
      <c r="W196" s="108"/>
      <c r="X196" s="108"/>
      <c r="Y196" s="108"/>
      <c r="Z196" s="108"/>
      <c r="AA196" s="121" t="s">
        <v>268</v>
      </c>
      <c r="AB196" s="861">
        <v>9</v>
      </c>
      <c r="AC196" s="861"/>
      <c r="AD196" s="861">
        <f t="shared" si="2"/>
        <v>6</v>
      </c>
      <c r="AE196" s="861"/>
      <c r="AF196" s="861"/>
      <c r="AG196" s="859"/>
      <c r="AH196" s="859"/>
      <c r="AI196" s="859"/>
      <c r="AJ196" s="861"/>
      <c r="AK196" s="108"/>
      <c r="AL196" s="108"/>
      <c r="AM196" s="108"/>
      <c r="AN196" s="115"/>
      <c r="AO196" s="115"/>
      <c r="AP196" s="108"/>
      <c r="AQ196" s="115"/>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row>
    <row r="197" spans="1:87" ht="15" hidden="1" customHeight="1">
      <c r="A197" s="108"/>
      <c r="B197" s="114"/>
      <c r="C197" s="114"/>
      <c r="D197" s="114"/>
      <c r="E197" s="114"/>
      <c r="F197" s="114"/>
      <c r="G197" s="114"/>
      <c r="H197" s="114"/>
      <c r="I197" s="114"/>
      <c r="J197" s="114"/>
      <c r="K197" s="114"/>
      <c r="L197" s="114"/>
      <c r="M197" s="114"/>
      <c r="N197" s="114"/>
      <c r="O197" s="114"/>
      <c r="P197" s="114"/>
      <c r="Q197" s="108"/>
      <c r="R197" s="108"/>
      <c r="S197" s="108"/>
      <c r="T197" s="108"/>
      <c r="U197" s="108"/>
      <c r="V197" s="108"/>
      <c r="W197" s="108"/>
      <c r="X197" s="108"/>
      <c r="Y197" s="108"/>
      <c r="Z197" s="108"/>
      <c r="AA197" s="121" t="s">
        <v>269</v>
      </c>
      <c r="AB197" s="861">
        <v>8</v>
      </c>
      <c r="AC197" s="861"/>
      <c r="AD197" s="861">
        <f t="shared" si="2"/>
        <v>6</v>
      </c>
      <c r="AE197" s="861"/>
      <c r="AF197" s="861"/>
      <c r="AG197" s="859"/>
      <c r="AH197" s="859"/>
      <c r="AI197" s="859"/>
      <c r="AJ197" s="861"/>
      <c r="AK197" s="108"/>
      <c r="AL197" s="108"/>
      <c r="AM197" s="108"/>
      <c r="AN197" s="115"/>
      <c r="AO197" s="115"/>
      <c r="AP197" s="108"/>
      <c r="AQ197" s="115"/>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row>
    <row r="198" spans="1:87" ht="15" hidden="1" customHeight="1">
      <c r="A198" s="108"/>
      <c r="B198" s="114"/>
      <c r="C198" s="114"/>
      <c r="D198" s="114"/>
      <c r="E198" s="114"/>
      <c r="F198" s="114"/>
      <c r="G198" s="114"/>
      <c r="H198" s="114"/>
      <c r="I198" s="114"/>
      <c r="J198" s="114"/>
      <c r="K198" s="114"/>
      <c r="L198" s="114"/>
      <c r="M198" s="114"/>
      <c r="N198" s="114"/>
      <c r="O198" s="114"/>
      <c r="P198" s="114"/>
      <c r="Q198" s="108"/>
      <c r="R198" s="108"/>
      <c r="S198" s="108"/>
      <c r="T198" s="108"/>
      <c r="U198" s="108"/>
      <c r="V198" s="108"/>
      <c r="W198" s="108"/>
      <c r="X198" s="108"/>
      <c r="Y198" s="108"/>
      <c r="Z198" s="108"/>
      <c r="AA198" s="121" t="s">
        <v>270</v>
      </c>
      <c r="AB198" s="861">
        <v>5</v>
      </c>
      <c r="AC198" s="861"/>
      <c r="AD198" s="861">
        <f t="shared" si="2"/>
        <v>6</v>
      </c>
      <c r="AE198" s="861"/>
      <c r="AF198" s="861"/>
      <c r="AG198" s="859"/>
      <c r="AH198" s="859"/>
      <c r="AI198" s="859"/>
      <c r="AJ198" s="861"/>
      <c r="AK198" s="108"/>
      <c r="AL198" s="108"/>
      <c r="AM198" s="108"/>
      <c r="AN198" s="115"/>
      <c r="AO198" s="115"/>
      <c r="AP198" s="108"/>
      <c r="AQ198" s="115"/>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row>
    <row r="199" spans="1:87" ht="15" hidden="1" customHeight="1">
      <c r="A199" s="108"/>
      <c r="B199" s="114"/>
      <c r="C199" s="114"/>
      <c r="D199" s="114"/>
      <c r="E199" s="114"/>
      <c r="F199" s="114"/>
      <c r="G199" s="114"/>
      <c r="H199" s="114"/>
      <c r="I199" s="114"/>
      <c r="J199" s="114"/>
      <c r="K199" s="114"/>
      <c r="L199" s="114"/>
      <c r="M199" s="114"/>
      <c r="N199" s="114"/>
      <c r="O199" s="114"/>
      <c r="P199" s="114"/>
      <c r="Q199" s="108"/>
      <c r="R199" s="108"/>
      <c r="S199" s="108"/>
      <c r="T199" s="108"/>
      <c r="U199" s="108"/>
      <c r="V199" s="108"/>
      <c r="W199" s="108"/>
      <c r="X199" s="108"/>
      <c r="Y199" s="108"/>
      <c r="Z199" s="108"/>
      <c r="AA199" s="121" t="s">
        <v>271</v>
      </c>
      <c r="AB199" s="861">
        <v>8</v>
      </c>
      <c r="AC199" s="861">
        <v>2010</v>
      </c>
      <c r="AD199" s="861" t="str">
        <f t="shared" si="2"/>
        <v/>
      </c>
      <c r="AE199" s="861" t="s">
        <v>272</v>
      </c>
      <c r="AF199" s="861" t="s">
        <v>5</v>
      </c>
      <c r="AG199" s="859">
        <v>20</v>
      </c>
      <c r="AH199" s="859">
        <v>2253</v>
      </c>
      <c r="AI199" s="859">
        <v>100</v>
      </c>
      <c r="AJ199" s="861"/>
      <c r="AK199" s="108"/>
      <c r="AL199" s="108"/>
      <c r="AM199" s="108"/>
      <c r="AN199" s="115"/>
      <c r="AO199" s="115"/>
      <c r="AP199" s="108"/>
      <c r="AQ199" s="115"/>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row>
    <row r="200" spans="1:87" ht="15" hidden="1" customHeight="1">
      <c r="A200" s="108"/>
      <c r="B200" s="114"/>
      <c r="C200" s="114"/>
      <c r="D200" s="114"/>
      <c r="E200" s="114"/>
      <c r="F200" s="114"/>
      <c r="G200" s="114"/>
      <c r="H200" s="114"/>
      <c r="I200" s="114"/>
      <c r="J200" s="114"/>
      <c r="K200" s="114"/>
      <c r="L200" s="114"/>
      <c r="M200" s="114"/>
      <c r="N200" s="114"/>
      <c r="O200" s="114"/>
      <c r="P200" s="114"/>
      <c r="Q200" s="108"/>
      <c r="R200" s="108"/>
      <c r="S200" s="108"/>
      <c r="T200" s="108"/>
      <c r="U200" s="108"/>
      <c r="V200" s="108"/>
      <c r="W200" s="108"/>
      <c r="X200" s="108"/>
      <c r="Y200" s="108"/>
      <c r="Z200" s="108"/>
      <c r="AA200" s="121" t="s">
        <v>273</v>
      </c>
      <c r="AB200" s="861">
        <v>14</v>
      </c>
      <c r="AC200" s="861"/>
      <c r="AD200" s="861">
        <f t="shared" si="2"/>
        <v>6</v>
      </c>
      <c r="AE200" s="861"/>
      <c r="AF200" s="861"/>
      <c r="AG200" s="859"/>
      <c r="AH200" s="859"/>
      <c r="AI200" s="859"/>
      <c r="AJ200" s="861"/>
      <c r="AK200" s="108"/>
      <c r="AL200" s="108"/>
      <c r="AM200" s="108"/>
      <c r="AN200" s="115"/>
      <c r="AO200" s="115"/>
      <c r="AP200" s="108"/>
      <c r="AQ200" s="115"/>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row>
    <row r="201" spans="1:87" ht="15" hidden="1" customHeight="1">
      <c r="A201" s="108"/>
      <c r="B201" s="114"/>
      <c r="C201" s="114"/>
      <c r="D201" s="114"/>
      <c r="E201" s="114"/>
      <c r="F201" s="114"/>
      <c r="G201" s="114"/>
      <c r="H201" s="114"/>
      <c r="I201" s="114"/>
      <c r="J201" s="114"/>
      <c r="K201" s="114"/>
      <c r="L201" s="114"/>
      <c r="M201" s="114"/>
      <c r="N201" s="114"/>
      <c r="O201" s="114"/>
      <c r="P201" s="114"/>
      <c r="Q201" s="108"/>
      <c r="R201" s="108"/>
      <c r="S201" s="108"/>
      <c r="T201" s="108"/>
      <c r="U201" s="108"/>
      <c r="V201" s="108"/>
      <c r="W201" s="108"/>
      <c r="X201" s="108"/>
      <c r="Y201" s="108"/>
      <c r="Z201" s="108"/>
      <c r="AA201" s="121" t="s">
        <v>274</v>
      </c>
      <c r="AB201" s="861">
        <v>10</v>
      </c>
      <c r="AC201" s="861"/>
      <c r="AD201" s="861">
        <f t="shared" si="2"/>
        <v>6</v>
      </c>
      <c r="AE201" s="861"/>
      <c r="AF201" s="861"/>
      <c r="AG201" s="859"/>
      <c r="AH201" s="859"/>
      <c r="AI201" s="859"/>
      <c r="AJ201" s="861"/>
      <c r="AK201" s="108"/>
      <c r="AL201" s="108"/>
      <c r="AM201" s="108"/>
      <c r="AN201" s="115"/>
      <c r="AO201" s="115"/>
      <c r="AP201" s="108"/>
      <c r="AQ201" s="115"/>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row>
    <row r="202" spans="1:87" ht="15" hidden="1" customHeight="1">
      <c r="A202" s="108"/>
      <c r="B202" s="114"/>
      <c r="C202" s="114"/>
      <c r="D202" s="114"/>
      <c r="E202" s="114"/>
      <c r="F202" s="114"/>
      <c r="G202" s="114"/>
      <c r="H202" s="114"/>
      <c r="I202" s="114"/>
      <c r="J202" s="114"/>
      <c r="K202" s="114"/>
      <c r="L202" s="114"/>
      <c r="M202" s="114"/>
      <c r="N202" s="114"/>
      <c r="O202" s="114"/>
      <c r="P202" s="114"/>
      <c r="Q202" s="108"/>
      <c r="R202" s="108"/>
      <c r="S202" s="108"/>
      <c r="T202" s="108"/>
      <c r="U202" s="108"/>
      <c r="V202" s="108"/>
      <c r="W202" s="108"/>
      <c r="X202" s="108"/>
      <c r="Y202" s="108"/>
      <c r="Z202" s="108"/>
      <c r="AA202" s="121" t="s">
        <v>275</v>
      </c>
      <c r="AB202" s="861">
        <v>9</v>
      </c>
      <c r="AC202" s="861"/>
      <c r="AD202" s="861">
        <f t="shared" si="2"/>
        <v>6</v>
      </c>
      <c r="AE202" s="861"/>
      <c r="AF202" s="861"/>
      <c r="AG202" s="859"/>
      <c r="AH202" s="859"/>
      <c r="AI202" s="859"/>
      <c r="AJ202" s="861"/>
      <c r="AK202" s="108"/>
      <c r="AL202" s="108"/>
      <c r="AM202" s="108"/>
      <c r="AN202" s="115"/>
      <c r="AO202" s="115"/>
      <c r="AP202" s="108"/>
      <c r="AQ202" s="115"/>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row>
    <row r="203" spans="1:87" ht="15" hidden="1" customHeight="1">
      <c r="A203" s="108"/>
      <c r="B203" s="114"/>
      <c r="C203" s="114"/>
      <c r="D203" s="114"/>
      <c r="E203" s="114"/>
      <c r="F203" s="114"/>
      <c r="G203" s="114"/>
      <c r="H203" s="114"/>
      <c r="I203" s="114"/>
      <c r="J203" s="114"/>
      <c r="K203" s="114"/>
      <c r="L203" s="114"/>
      <c r="M203" s="114"/>
      <c r="N203" s="114"/>
      <c r="O203" s="114"/>
      <c r="P203" s="114"/>
      <c r="Q203" s="108"/>
      <c r="R203" s="108"/>
      <c r="S203" s="108"/>
      <c r="T203" s="108"/>
      <c r="U203" s="108"/>
      <c r="V203" s="108"/>
      <c r="W203" s="108"/>
      <c r="X203" s="108"/>
      <c r="Y203" s="108"/>
      <c r="Z203" s="108"/>
      <c r="AA203" s="121" t="s">
        <v>276</v>
      </c>
      <c r="AB203" s="861">
        <v>4</v>
      </c>
      <c r="AC203" s="861"/>
      <c r="AD203" s="861">
        <f t="shared" si="2"/>
        <v>6</v>
      </c>
      <c r="AE203" s="861"/>
      <c r="AF203" s="861"/>
      <c r="AG203" s="859"/>
      <c r="AH203" s="859"/>
      <c r="AI203" s="859"/>
      <c r="AJ203" s="861"/>
      <c r="AK203" s="108"/>
      <c r="AL203" s="108"/>
      <c r="AM203" s="108"/>
      <c r="AN203" s="115"/>
      <c r="AO203" s="115"/>
      <c r="AP203" s="108"/>
      <c r="AQ203" s="115"/>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row>
    <row r="204" spans="1:87" ht="15" hidden="1" customHeight="1">
      <c r="A204" s="108"/>
      <c r="B204" s="114"/>
      <c r="C204" s="114"/>
      <c r="D204" s="114"/>
      <c r="E204" s="114"/>
      <c r="F204" s="114"/>
      <c r="G204" s="114"/>
      <c r="H204" s="114"/>
      <c r="I204" s="114"/>
      <c r="J204" s="114"/>
      <c r="K204" s="114"/>
      <c r="L204" s="114"/>
      <c r="M204" s="114"/>
      <c r="N204" s="114"/>
      <c r="O204" s="114"/>
      <c r="P204" s="114"/>
      <c r="Q204" s="108"/>
      <c r="R204" s="108"/>
      <c r="S204" s="108"/>
      <c r="T204" s="108"/>
      <c r="U204" s="108"/>
      <c r="V204" s="108"/>
      <c r="W204" s="108"/>
      <c r="X204" s="108"/>
      <c r="Y204" s="108"/>
      <c r="Z204" s="108"/>
      <c r="AA204" s="121" t="s">
        <v>277</v>
      </c>
      <c r="AB204" s="861">
        <v>8</v>
      </c>
      <c r="AC204" s="861">
        <v>2015</v>
      </c>
      <c r="AD204" s="861" t="str">
        <f t="shared" si="2"/>
        <v/>
      </c>
      <c r="AE204" s="861" t="s">
        <v>278</v>
      </c>
      <c r="AF204" s="861" t="s">
        <v>5</v>
      </c>
      <c r="AG204" s="859">
        <v>14</v>
      </c>
      <c r="AH204" s="859">
        <v>1973</v>
      </c>
      <c r="AI204" s="859">
        <v>76</v>
      </c>
      <c r="AJ204" s="861"/>
      <c r="AK204" s="108"/>
      <c r="AL204" s="108"/>
      <c r="AM204" s="108"/>
      <c r="AN204" s="115"/>
      <c r="AO204" s="115"/>
      <c r="AP204" s="108"/>
      <c r="AQ204" s="115"/>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row>
    <row r="205" spans="1:87" ht="15" hidden="1" customHeight="1">
      <c r="A205" s="108"/>
      <c r="B205" s="114"/>
      <c r="C205" s="114"/>
      <c r="D205" s="114"/>
      <c r="E205" s="114"/>
      <c r="F205" s="114"/>
      <c r="G205" s="114"/>
      <c r="H205" s="114"/>
      <c r="I205" s="114"/>
      <c r="J205" s="114"/>
      <c r="K205" s="114"/>
      <c r="L205" s="114"/>
      <c r="M205" s="114"/>
      <c r="N205" s="114"/>
      <c r="O205" s="114"/>
      <c r="P205" s="114"/>
      <c r="Q205" s="108"/>
      <c r="R205" s="108"/>
      <c r="S205" s="108"/>
      <c r="T205" s="108"/>
      <c r="U205" s="108"/>
      <c r="V205" s="108"/>
      <c r="W205" s="108"/>
      <c r="X205" s="108"/>
      <c r="Y205" s="108"/>
      <c r="Z205" s="108"/>
      <c r="AA205" s="121" t="s">
        <v>279</v>
      </c>
      <c r="AB205" s="861">
        <v>9</v>
      </c>
      <c r="AC205" s="861"/>
      <c r="AD205" s="861">
        <f t="shared" si="2"/>
        <v>6</v>
      </c>
      <c r="AE205" s="861"/>
      <c r="AF205" s="861"/>
      <c r="AG205" s="859"/>
      <c r="AH205" s="859"/>
      <c r="AI205" s="859"/>
      <c r="AJ205" s="861"/>
      <c r="AK205" s="108"/>
      <c r="AL205" s="108"/>
      <c r="AM205" s="108"/>
      <c r="AN205" s="115"/>
      <c r="AO205" s="115"/>
      <c r="AP205" s="108"/>
      <c r="AQ205" s="115"/>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row>
    <row r="206" spans="1:87" ht="15" hidden="1" customHeight="1">
      <c r="A206" s="108"/>
      <c r="B206" s="114"/>
      <c r="C206" s="114"/>
      <c r="D206" s="114"/>
      <c r="E206" s="114"/>
      <c r="F206" s="114"/>
      <c r="G206" s="114"/>
      <c r="H206" s="114"/>
      <c r="I206" s="114"/>
      <c r="J206" s="114"/>
      <c r="K206" s="114"/>
      <c r="L206" s="114"/>
      <c r="M206" s="114"/>
      <c r="N206" s="114"/>
      <c r="O206" s="114"/>
      <c r="P206" s="114"/>
      <c r="Q206" s="108"/>
      <c r="R206" s="108"/>
      <c r="S206" s="108"/>
      <c r="T206" s="108"/>
      <c r="U206" s="108"/>
      <c r="V206" s="108"/>
      <c r="W206" s="108"/>
      <c r="X206" s="108"/>
      <c r="Y206" s="108"/>
      <c r="Z206" s="108"/>
      <c r="AA206" s="121" t="s">
        <v>280</v>
      </c>
      <c r="AB206" s="861">
        <v>6</v>
      </c>
      <c r="AC206" s="861"/>
      <c r="AD206" s="861">
        <f t="shared" si="2"/>
        <v>6</v>
      </c>
      <c r="AE206" s="861"/>
      <c r="AF206" s="861"/>
      <c r="AG206" s="859"/>
      <c r="AH206" s="859"/>
      <c r="AI206" s="859"/>
      <c r="AJ206" s="861"/>
      <c r="AK206" s="108"/>
      <c r="AL206" s="108"/>
      <c r="AM206" s="108"/>
      <c r="AN206" s="115"/>
      <c r="AO206" s="115"/>
      <c r="AP206" s="108"/>
      <c r="AQ206" s="115"/>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row>
    <row r="207" spans="1:87" ht="15" hidden="1" customHeight="1">
      <c r="A207" s="108"/>
      <c r="B207" s="114"/>
      <c r="C207" s="114"/>
      <c r="D207" s="114"/>
      <c r="E207" s="114"/>
      <c r="F207" s="114"/>
      <c r="G207" s="114"/>
      <c r="H207" s="114"/>
      <c r="I207" s="114"/>
      <c r="J207" s="114"/>
      <c r="K207" s="114"/>
      <c r="L207" s="114"/>
      <c r="M207" s="114"/>
      <c r="N207" s="114"/>
      <c r="O207" s="114"/>
      <c r="P207" s="114"/>
      <c r="Q207" s="108"/>
      <c r="R207" s="108"/>
      <c r="S207" s="108"/>
      <c r="T207" s="108"/>
      <c r="U207" s="108"/>
      <c r="V207" s="108"/>
      <c r="W207" s="108"/>
      <c r="X207" s="108"/>
      <c r="Y207" s="108"/>
      <c r="Z207" s="108"/>
      <c r="AA207" s="121" t="s">
        <v>281</v>
      </c>
      <c r="AB207" s="861">
        <v>13</v>
      </c>
      <c r="AC207" s="861">
        <v>2015</v>
      </c>
      <c r="AD207" s="861" t="str">
        <f t="shared" si="2"/>
        <v/>
      </c>
      <c r="AE207" s="861" t="s">
        <v>282</v>
      </c>
      <c r="AF207" s="861" t="s">
        <v>7</v>
      </c>
      <c r="AG207" s="859">
        <v>7</v>
      </c>
      <c r="AH207" s="859">
        <v>1132</v>
      </c>
      <c r="AI207" s="859">
        <v>40</v>
      </c>
      <c r="AJ207" s="861"/>
      <c r="AK207" s="108"/>
      <c r="AL207" s="108"/>
      <c r="AM207" s="108"/>
      <c r="AN207" s="115"/>
      <c r="AO207" s="115"/>
      <c r="AP207" s="108"/>
      <c r="AQ207" s="115"/>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row>
    <row r="208" spans="1:87" ht="15" hidden="1" customHeight="1">
      <c r="A208" s="108"/>
      <c r="B208" s="114"/>
      <c r="C208" s="114"/>
      <c r="D208" s="114"/>
      <c r="E208" s="114"/>
      <c r="F208" s="114"/>
      <c r="G208" s="114"/>
      <c r="H208" s="114"/>
      <c r="I208" s="114"/>
      <c r="J208" s="114"/>
      <c r="K208" s="114"/>
      <c r="L208" s="114"/>
      <c r="M208" s="114"/>
      <c r="N208" s="114"/>
      <c r="O208" s="114"/>
      <c r="P208" s="114"/>
      <c r="Q208" s="108"/>
      <c r="R208" s="108"/>
      <c r="S208" s="108"/>
      <c r="T208" s="108"/>
      <c r="U208" s="108"/>
      <c r="V208" s="108"/>
      <c r="W208" s="108"/>
      <c r="X208" s="108"/>
      <c r="Y208" s="108"/>
      <c r="Z208" s="108"/>
      <c r="AA208" s="121" t="s">
        <v>283</v>
      </c>
      <c r="AB208" s="861">
        <v>14</v>
      </c>
      <c r="AC208" s="861"/>
      <c r="AD208" s="861">
        <f t="shared" si="2"/>
        <v>6</v>
      </c>
      <c r="AE208" s="861"/>
      <c r="AF208" s="861"/>
      <c r="AG208" s="859"/>
      <c r="AH208" s="859"/>
      <c r="AI208" s="859"/>
      <c r="AJ208" s="861"/>
      <c r="AK208" s="108"/>
      <c r="AL208" s="108"/>
      <c r="AM208" s="108"/>
      <c r="AN208" s="115"/>
      <c r="AO208" s="115"/>
      <c r="AP208" s="108"/>
      <c r="AQ208" s="115"/>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row>
    <row r="209" spans="1:87" ht="15" hidden="1" customHeight="1">
      <c r="A209" s="108"/>
      <c r="B209" s="114"/>
      <c r="C209" s="114"/>
      <c r="D209" s="114"/>
      <c r="E209" s="114"/>
      <c r="F209" s="114"/>
      <c r="G209" s="114"/>
      <c r="H209" s="114"/>
      <c r="I209" s="114"/>
      <c r="J209" s="114"/>
      <c r="K209" s="114"/>
      <c r="L209" s="114"/>
      <c r="M209" s="114"/>
      <c r="N209" s="114"/>
      <c r="O209" s="114"/>
      <c r="P209" s="114"/>
      <c r="Q209" s="108"/>
      <c r="R209" s="108"/>
      <c r="S209" s="108"/>
      <c r="T209" s="108"/>
      <c r="U209" s="108"/>
      <c r="V209" s="108"/>
      <c r="W209" s="108"/>
      <c r="X209" s="108"/>
      <c r="Y209" s="108"/>
      <c r="Z209" s="108"/>
      <c r="AA209" s="121" t="s">
        <v>284</v>
      </c>
      <c r="AB209" s="861">
        <v>13</v>
      </c>
      <c r="AC209" s="861"/>
      <c r="AD209" s="861">
        <f t="shared" si="2"/>
        <v>6</v>
      </c>
      <c r="AE209" s="861"/>
      <c r="AF209" s="861"/>
      <c r="AG209" s="859"/>
      <c r="AH209" s="859"/>
      <c r="AI209" s="859"/>
      <c r="AJ209" s="861"/>
      <c r="AK209" s="108"/>
      <c r="AL209" s="108"/>
      <c r="AM209" s="108"/>
      <c r="AN209" s="115"/>
      <c r="AO209" s="115"/>
      <c r="AP209" s="108"/>
      <c r="AQ209" s="115"/>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row>
    <row r="210" spans="1:87" ht="15" hidden="1" customHeight="1">
      <c r="A210" s="108"/>
      <c r="B210" s="114"/>
      <c r="C210" s="114"/>
      <c r="D210" s="114"/>
      <c r="E210" s="114"/>
      <c r="F210" s="114"/>
      <c r="G210" s="114"/>
      <c r="H210" s="114"/>
      <c r="I210" s="114"/>
      <c r="J210" s="114"/>
      <c r="K210" s="114"/>
      <c r="L210" s="114"/>
      <c r="M210" s="114"/>
      <c r="N210" s="114"/>
      <c r="O210" s="114"/>
      <c r="P210" s="114"/>
      <c r="Q210" s="108"/>
      <c r="R210" s="108"/>
      <c r="S210" s="108"/>
      <c r="T210" s="108"/>
      <c r="U210" s="108"/>
      <c r="V210" s="108"/>
      <c r="W210" s="108"/>
      <c r="X210" s="108"/>
      <c r="Y210" s="108"/>
      <c r="Z210" s="108"/>
      <c r="AA210" s="121" t="s">
        <v>285</v>
      </c>
      <c r="AB210" s="861">
        <v>6</v>
      </c>
      <c r="AC210" s="861">
        <v>2019</v>
      </c>
      <c r="AD210" s="861" t="str">
        <f t="shared" si="2"/>
        <v/>
      </c>
      <c r="AE210" s="861" t="s">
        <v>286</v>
      </c>
      <c r="AF210" s="861" t="s">
        <v>12</v>
      </c>
      <c r="AG210" s="859">
        <v>5</v>
      </c>
      <c r="AH210" s="859">
        <v>516</v>
      </c>
      <c r="AI210" s="859">
        <v>24</v>
      </c>
      <c r="AJ210" s="861"/>
      <c r="AK210" s="108"/>
      <c r="AL210" s="108"/>
      <c r="AM210" s="108"/>
      <c r="AN210" s="115"/>
      <c r="AO210" s="115"/>
      <c r="AP210" s="108"/>
      <c r="AQ210" s="115"/>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row>
    <row r="211" spans="1:87" ht="15" hidden="1" customHeight="1">
      <c r="A211" s="108"/>
      <c r="B211" s="114"/>
      <c r="C211" s="114"/>
      <c r="D211" s="114"/>
      <c r="E211" s="114"/>
      <c r="F211" s="114"/>
      <c r="G211" s="114"/>
      <c r="H211" s="114"/>
      <c r="I211" s="114"/>
      <c r="J211" s="114"/>
      <c r="K211" s="114"/>
      <c r="L211" s="114"/>
      <c r="M211" s="114"/>
      <c r="N211" s="114"/>
      <c r="O211" s="114"/>
      <c r="P211" s="114"/>
      <c r="Q211" s="108"/>
      <c r="R211" s="108"/>
      <c r="S211" s="108"/>
      <c r="T211" s="108"/>
      <c r="U211" s="108"/>
      <c r="V211" s="108"/>
      <c r="W211" s="108"/>
      <c r="X211" s="108"/>
      <c r="Y211" s="108"/>
      <c r="Z211" s="108"/>
      <c r="AA211" s="121" t="s">
        <v>287</v>
      </c>
      <c r="AB211" s="861">
        <v>6</v>
      </c>
      <c r="AC211" s="861"/>
      <c r="AD211" s="861">
        <f t="shared" si="2"/>
        <v>6</v>
      </c>
      <c r="AE211" s="861"/>
      <c r="AF211" s="861"/>
      <c r="AG211" s="859"/>
      <c r="AH211" s="859"/>
      <c r="AI211" s="859"/>
      <c r="AJ211" s="861"/>
      <c r="AK211" s="108"/>
      <c r="AL211" s="108"/>
      <c r="AM211" s="108"/>
      <c r="AN211" s="115"/>
      <c r="AO211" s="115"/>
      <c r="AP211" s="108"/>
      <c r="AQ211" s="115"/>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row>
    <row r="212" spans="1:87" ht="15" hidden="1" customHeight="1">
      <c r="A212" s="108"/>
      <c r="B212" s="114"/>
      <c r="C212" s="114"/>
      <c r="D212" s="114"/>
      <c r="E212" s="114"/>
      <c r="F212" s="114"/>
      <c r="G212" s="114"/>
      <c r="H212" s="114"/>
      <c r="I212" s="114"/>
      <c r="J212" s="114"/>
      <c r="K212" s="114"/>
      <c r="L212" s="114"/>
      <c r="M212" s="114"/>
      <c r="N212" s="114"/>
      <c r="O212" s="114"/>
      <c r="P212" s="114"/>
      <c r="Q212" s="108"/>
      <c r="R212" s="108"/>
      <c r="S212" s="108"/>
      <c r="T212" s="108"/>
      <c r="U212" s="108"/>
      <c r="V212" s="108"/>
      <c r="W212" s="108"/>
      <c r="X212" s="108"/>
      <c r="Y212" s="108"/>
      <c r="Z212" s="108"/>
      <c r="AA212" s="121" t="s">
        <v>288</v>
      </c>
      <c r="AB212" s="861">
        <v>2</v>
      </c>
      <c r="AC212" s="861"/>
      <c r="AD212" s="861">
        <f t="shared" si="2"/>
        <v>6</v>
      </c>
      <c r="AE212" s="861"/>
      <c r="AF212" s="861"/>
      <c r="AG212" s="859"/>
      <c r="AH212" s="859"/>
      <c r="AI212" s="859"/>
      <c r="AJ212" s="861"/>
      <c r="AK212" s="108"/>
      <c r="AL212" s="108"/>
      <c r="AM212" s="108"/>
      <c r="AN212" s="115"/>
      <c r="AO212" s="115"/>
      <c r="AP212" s="108"/>
      <c r="AQ212" s="115"/>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row>
    <row r="213" spans="1:87" ht="15" hidden="1" customHeight="1">
      <c r="A213" s="108"/>
      <c r="B213" s="114"/>
      <c r="C213" s="114"/>
      <c r="D213" s="114"/>
      <c r="E213" s="114"/>
      <c r="F213" s="114"/>
      <c r="G213" s="114"/>
      <c r="H213" s="114"/>
      <c r="I213" s="114"/>
      <c r="J213" s="114"/>
      <c r="K213" s="114"/>
      <c r="L213" s="114"/>
      <c r="M213" s="114"/>
      <c r="N213" s="114"/>
      <c r="O213" s="114"/>
      <c r="P213" s="114"/>
      <c r="Q213" s="108"/>
      <c r="R213" s="108"/>
      <c r="S213" s="108"/>
      <c r="T213" s="108"/>
      <c r="U213" s="108"/>
      <c r="V213" s="108"/>
      <c r="W213" s="108"/>
      <c r="X213" s="108"/>
      <c r="Y213" s="108"/>
      <c r="Z213" s="108"/>
      <c r="AA213" s="121" t="s">
        <v>289</v>
      </c>
      <c r="AB213" s="861">
        <v>13</v>
      </c>
      <c r="AC213" s="861"/>
      <c r="AD213" s="861">
        <f t="shared" si="2"/>
        <v>6</v>
      </c>
      <c r="AE213" s="861"/>
      <c r="AF213" s="861"/>
      <c r="AG213" s="859"/>
      <c r="AH213" s="859"/>
      <c r="AI213" s="859"/>
      <c r="AJ213" s="861"/>
      <c r="AK213" s="108"/>
      <c r="AL213" s="108"/>
      <c r="AM213" s="108"/>
      <c r="AN213" s="115"/>
      <c r="AO213" s="115"/>
      <c r="AP213" s="108"/>
      <c r="AQ213" s="115"/>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row>
    <row r="214" spans="1:87" ht="15" hidden="1" customHeight="1">
      <c r="A214" s="108"/>
      <c r="B214" s="114"/>
      <c r="C214" s="114"/>
      <c r="D214" s="114"/>
      <c r="E214" s="114"/>
      <c r="F214" s="114"/>
      <c r="G214" s="114"/>
      <c r="H214" s="114"/>
      <c r="I214" s="114"/>
      <c r="J214" s="114"/>
      <c r="K214" s="114"/>
      <c r="L214" s="114"/>
      <c r="M214" s="114"/>
      <c r="N214" s="114"/>
      <c r="O214" s="114"/>
      <c r="P214" s="114"/>
      <c r="Q214" s="108"/>
      <c r="R214" s="108"/>
      <c r="S214" s="108"/>
      <c r="T214" s="108"/>
      <c r="U214" s="108"/>
      <c r="V214" s="108"/>
      <c r="W214" s="108"/>
      <c r="X214" s="108"/>
      <c r="Y214" s="108"/>
      <c r="Z214" s="108"/>
      <c r="AA214" s="121" t="s">
        <v>290</v>
      </c>
      <c r="AB214" s="861">
        <v>14</v>
      </c>
      <c r="AC214" s="861"/>
      <c r="AD214" s="861">
        <f t="shared" si="2"/>
        <v>6</v>
      </c>
      <c r="AE214" s="861"/>
      <c r="AF214" s="861"/>
      <c r="AG214" s="859"/>
      <c r="AH214" s="859"/>
      <c r="AI214" s="859"/>
      <c r="AJ214" s="861"/>
      <c r="AK214" s="108"/>
      <c r="AL214" s="108"/>
      <c r="AM214" s="108"/>
      <c r="AN214" s="115"/>
      <c r="AO214" s="115"/>
      <c r="AP214" s="108"/>
      <c r="AQ214" s="115"/>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row>
    <row r="215" spans="1:87" ht="15" hidden="1" customHeight="1">
      <c r="A215" s="108"/>
      <c r="B215" s="114"/>
      <c r="C215" s="114"/>
      <c r="D215" s="114"/>
      <c r="E215" s="114"/>
      <c r="F215" s="114"/>
      <c r="G215" s="114"/>
      <c r="H215" s="114"/>
      <c r="I215" s="114"/>
      <c r="J215" s="114"/>
      <c r="K215" s="114"/>
      <c r="L215" s="114"/>
      <c r="M215" s="114"/>
      <c r="N215" s="114"/>
      <c r="O215" s="114"/>
      <c r="P215" s="114"/>
      <c r="Q215" s="108"/>
      <c r="R215" s="108"/>
      <c r="S215" s="108"/>
      <c r="T215" s="108"/>
      <c r="U215" s="108"/>
      <c r="V215" s="108"/>
      <c r="W215" s="108"/>
      <c r="X215" s="108"/>
      <c r="Y215" s="108"/>
      <c r="Z215" s="108"/>
      <c r="AA215" s="121" t="s">
        <v>291</v>
      </c>
      <c r="AB215" s="861">
        <v>7</v>
      </c>
      <c r="AC215" s="861"/>
      <c r="AD215" s="861">
        <f t="shared" si="2"/>
        <v>6</v>
      </c>
      <c r="AE215" s="861"/>
      <c r="AF215" s="861"/>
      <c r="AG215" s="859"/>
      <c r="AH215" s="859"/>
      <c r="AI215" s="859"/>
      <c r="AJ215" s="861"/>
      <c r="AK215" s="108"/>
      <c r="AL215" s="108"/>
      <c r="AM215" s="108"/>
      <c r="AN215" s="115"/>
      <c r="AO215" s="115"/>
      <c r="AP215" s="108"/>
      <c r="AQ215" s="115"/>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row>
    <row r="216" spans="1:87" ht="15" hidden="1" customHeight="1">
      <c r="A216" s="108"/>
      <c r="B216" s="114"/>
      <c r="C216" s="114"/>
      <c r="D216" s="114"/>
      <c r="E216" s="114"/>
      <c r="F216" s="114"/>
      <c r="G216" s="114"/>
      <c r="H216" s="114"/>
      <c r="I216" s="114"/>
      <c r="J216" s="114"/>
      <c r="K216" s="114"/>
      <c r="L216" s="114"/>
      <c r="M216" s="114"/>
      <c r="N216" s="114"/>
      <c r="O216" s="114"/>
      <c r="P216" s="114"/>
      <c r="Q216" s="108"/>
      <c r="R216" s="108"/>
      <c r="S216" s="108"/>
      <c r="T216" s="108"/>
      <c r="U216" s="108"/>
      <c r="V216" s="108"/>
      <c r="W216" s="108"/>
      <c r="X216" s="108"/>
      <c r="Y216" s="108"/>
      <c r="Z216" s="108"/>
      <c r="AA216" s="121" t="s">
        <v>292</v>
      </c>
      <c r="AB216" s="861">
        <v>10</v>
      </c>
      <c r="AC216" s="861"/>
      <c r="AD216" s="861">
        <f t="shared" si="2"/>
        <v>6</v>
      </c>
      <c r="AE216" s="861"/>
      <c r="AF216" s="861"/>
      <c r="AG216" s="859"/>
      <c r="AH216" s="859"/>
      <c r="AI216" s="859"/>
      <c r="AJ216" s="861"/>
      <c r="AK216" s="108"/>
      <c r="AL216" s="108"/>
      <c r="AM216" s="108"/>
      <c r="AN216" s="115"/>
      <c r="AO216" s="115"/>
      <c r="AP216" s="108"/>
      <c r="AQ216" s="115"/>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row>
    <row r="217" spans="1:87" ht="15" hidden="1" customHeight="1">
      <c r="A217" s="108"/>
      <c r="B217" s="114"/>
      <c r="C217" s="114"/>
      <c r="D217" s="114"/>
      <c r="E217" s="114"/>
      <c r="F217" s="114"/>
      <c r="G217" s="114"/>
      <c r="H217" s="114"/>
      <c r="I217" s="114"/>
      <c r="J217" s="114"/>
      <c r="K217" s="114"/>
      <c r="L217" s="114"/>
      <c r="M217" s="114"/>
      <c r="N217" s="114"/>
      <c r="O217" s="114"/>
      <c r="P217" s="114"/>
      <c r="Q217" s="108"/>
      <c r="R217" s="108"/>
      <c r="S217" s="108"/>
      <c r="T217" s="108"/>
      <c r="U217" s="108"/>
      <c r="V217" s="108"/>
      <c r="W217" s="108"/>
      <c r="X217" s="108"/>
      <c r="Y217" s="108"/>
      <c r="Z217" s="108"/>
      <c r="AA217" s="121" t="s">
        <v>293</v>
      </c>
      <c r="AB217" s="861">
        <v>2</v>
      </c>
      <c r="AC217" s="861"/>
      <c r="AD217" s="861">
        <f t="shared" si="2"/>
        <v>6</v>
      </c>
      <c r="AE217" s="861"/>
      <c r="AF217" s="861"/>
      <c r="AG217" s="859"/>
      <c r="AH217" s="859"/>
      <c r="AI217" s="859"/>
      <c r="AJ217" s="861"/>
      <c r="AK217" s="108"/>
      <c r="AL217" s="108"/>
      <c r="AM217" s="108"/>
      <c r="AN217" s="115"/>
      <c r="AO217" s="115"/>
      <c r="AP217" s="108"/>
      <c r="AQ217" s="115"/>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row>
    <row r="218" spans="1:87" ht="15" hidden="1" customHeight="1">
      <c r="A218" s="108"/>
      <c r="B218" s="114"/>
      <c r="C218" s="114"/>
      <c r="D218" s="114"/>
      <c r="E218" s="114"/>
      <c r="F218" s="114"/>
      <c r="G218" s="114"/>
      <c r="H218" s="114"/>
      <c r="I218" s="114"/>
      <c r="J218" s="114"/>
      <c r="K218" s="114"/>
      <c r="L218" s="114"/>
      <c r="M218" s="114"/>
      <c r="N218" s="114"/>
      <c r="O218" s="114"/>
      <c r="P218" s="114"/>
      <c r="Q218" s="108"/>
      <c r="R218" s="108"/>
      <c r="S218" s="108"/>
      <c r="T218" s="108"/>
      <c r="U218" s="108"/>
      <c r="V218" s="108"/>
      <c r="W218" s="108"/>
      <c r="X218" s="108"/>
      <c r="Y218" s="108"/>
      <c r="Z218" s="108"/>
      <c r="AA218" s="121" t="s">
        <v>294</v>
      </c>
      <c r="AB218" s="861">
        <v>9</v>
      </c>
      <c r="AC218" s="861"/>
      <c r="AD218" s="861">
        <f t="shared" si="2"/>
        <v>6</v>
      </c>
      <c r="AE218" s="861"/>
      <c r="AF218" s="861"/>
      <c r="AG218" s="859"/>
      <c r="AH218" s="859"/>
      <c r="AI218" s="859"/>
      <c r="AJ218" s="861"/>
      <c r="AK218" s="108"/>
      <c r="AL218" s="108"/>
      <c r="AM218" s="108"/>
      <c r="AN218" s="115"/>
      <c r="AO218" s="115"/>
      <c r="AP218" s="108"/>
      <c r="AQ218" s="115"/>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row>
    <row r="219" spans="1:87" ht="15" hidden="1" customHeight="1">
      <c r="A219" s="108"/>
      <c r="B219" s="114"/>
      <c r="C219" s="114"/>
      <c r="D219" s="114"/>
      <c r="E219" s="114"/>
      <c r="F219" s="114"/>
      <c r="G219" s="114"/>
      <c r="H219" s="114"/>
      <c r="I219" s="114"/>
      <c r="J219" s="114"/>
      <c r="K219" s="114"/>
      <c r="L219" s="114"/>
      <c r="M219" s="114"/>
      <c r="N219" s="114"/>
      <c r="O219" s="114"/>
      <c r="P219" s="114"/>
      <c r="Q219" s="108"/>
      <c r="R219" s="108"/>
      <c r="S219" s="108"/>
      <c r="T219" s="108"/>
      <c r="U219" s="108"/>
      <c r="V219" s="108"/>
      <c r="W219" s="108"/>
      <c r="X219" s="108"/>
      <c r="Y219" s="108"/>
      <c r="Z219" s="108"/>
      <c r="AA219" s="121" t="s">
        <v>295</v>
      </c>
      <c r="AB219" s="861">
        <v>13</v>
      </c>
      <c r="AC219" s="861">
        <v>2017</v>
      </c>
      <c r="AD219" s="861" t="str">
        <f t="shared" si="2"/>
        <v/>
      </c>
      <c r="AE219" s="861" t="s">
        <v>296</v>
      </c>
      <c r="AF219" s="861" t="s">
        <v>5</v>
      </c>
      <c r="AG219" s="859">
        <v>22</v>
      </c>
      <c r="AH219" s="859">
        <v>3465</v>
      </c>
      <c r="AI219" s="859">
        <v>112</v>
      </c>
      <c r="AJ219" s="861"/>
      <c r="AK219" s="108"/>
      <c r="AL219" s="108"/>
      <c r="AM219" s="108"/>
      <c r="AN219" s="115"/>
      <c r="AO219" s="115"/>
      <c r="AP219" s="108"/>
      <c r="AQ219" s="115"/>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row>
    <row r="220" spans="1:87" ht="15" hidden="1" customHeight="1">
      <c r="A220" s="108"/>
      <c r="B220" s="114"/>
      <c r="C220" s="114"/>
      <c r="D220" s="114"/>
      <c r="E220" s="114"/>
      <c r="F220" s="114"/>
      <c r="G220" s="114"/>
      <c r="H220" s="114"/>
      <c r="I220" s="114"/>
      <c r="J220" s="114"/>
      <c r="K220" s="114"/>
      <c r="L220" s="114"/>
      <c r="M220" s="114"/>
      <c r="N220" s="114"/>
      <c r="O220" s="114"/>
      <c r="P220" s="114"/>
      <c r="Q220" s="108"/>
      <c r="R220" s="108"/>
      <c r="S220" s="108"/>
      <c r="T220" s="108"/>
      <c r="U220" s="108"/>
      <c r="V220" s="108"/>
      <c r="W220" s="108"/>
      <c r="X220" s="108"/>
      <c r="Y220" s="108"/>
      <c r="Z220" s="108"/>
      <c r="AA220" s="121" t="s">
        <v>297</v>
      </c>
      <c r="AB220" s="861">
        <v>7</v>
      </c>
      <c r="AC220" s="861">
        <v>2015</v>
      </c>
      <c r="AD220" s="861" t="str">
        <f t="shared" si="2"/>
        <v/>
      </c>
      <c r="AE220" s="861" t="s">
        <v>298</v>
      </c>
      <c r="AF220" s="861" t="s">
        <v>5</v>
      </c>
      <c r="AG220" s="859">
        <v>15</v>
      </c>
      <c r="AH220" s="859">
        <v>2306</v>
      </c>
      <c r="AI220" s="859">
        <v>81</v>
      </c>
      <c r="AJ220" s="861"/>
      <c r="AK220" s="108"/>
      <c r="AL220" s="108"/>
      <c r="AM220" s="108"/>
      <c r="AN220" s="115"/>
      <c r="AO220" s="115"/>
      <c r="AP220" s="108"/>
      <c r="AQ220" s="115"/>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row>
    <row r="221" spans="1:87" ht="15" hidden="1" customHeight="1">
      <c r="A221" s="108"/>
      <c r="B221" s="114"/>
      <c r="C221" s="114"/>
      <c r="D221" s="114"/>
      <c r="E221" s="114"/>
      <c r="F221" s="114"/>
      <c r="G221" s="114"/>
      <c r="H221" s="114"/>
      <c r="I221" s="114"/>
      <c r="J221" s="114"/>
      <c r="K221" s="114"/>
      <c r="L221" s="114"/>
      <c r="M221" s="114"/>
      <c r="N221" s="114"/>
      <c r="O221" s="114"/>
      <c r="P221" s="114"/>
      <c r="Q221" s="108"/>
      <c r="R221" s="108"/>
      <c r="S221" s="108"/>
      <c r="T221" s="108"/>
      <c r="U221" s="108"/>
      <c r="V221" s="108"/>
      <c r="W221" s="108"/>
      <c r="X221" s="108"/>
      <c r="Y221" s="108"/>
      <c r="Z221" s="108"/>
      <c r="AA221" s="121" t="s">
        <v>299</v>
      </c>
      <c r="AB221" s="861">
        <v>4</v>
      </c>
      <c r="AC221" s="861"/>
      <c r="AD221" s="861">
        <f t="shared" si="2"/>
        <v>6</v>
      </c>
      <c r="AE221" s="861"/>
      <c r="AF221" s="861"/>
      <c r="AG221" s="859"/>
      <c r="AH221" s="859"/>
      <c r="AI221" s="859"/>
      <c r="AJ221" s="861"/>
      <c r="AK221" s="108"/>
      <c r="AL221" s="108"/>
      <c r="AM221" s="108"/>
      <c r="AN221" s="115"/>
      <c r="AO221" s="115"/>
      <c r="AP221" s="108"/>
      <c r="AQ221" s="115"/>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row>
    <row r="222" spans="1:87" ht="15" hidden="1" customHeight="1">
      <c r="A222" s="108"/>
      <c r="B222" s="114"/>
      <c r="C222" s="114"/>
      <c r="D222" s="114"/>
      <c r="E222" s="114"/>
      <c r="F222" s="114"/>
      <c r="G222" s="114"/>
      <c r="H222" s="114"/>
      <c r="I222" s="114"/>
      <c r="J222" s="114"/>
      <c r="K222" s="114"/>
      <c r="L222" s="114"/>
      <c r="M222" s="114"/>
      <c r="N222" s="114"/>
      <c r="O222" s="114"/>
      <c r="P222" s="114"/>
      <c r="Q222" s="108"/>
      <c r="R222" s="108"/>
      <c r="S222" s="108"/>
      <c r="T222" s="108"/>
      <c r="U222" s="108"/>
      <c r="V222" s="108"/>
      <c r="W222" s="108"/>
      <c r="X222" s="108"/>
      <c r="Y222" s="108"/>
      <c r="Z222" s="108"/>
      <c r="AA222" s="121" t="s">
        <v>300</v>
      </c>
      <c r="AB222" s="861">
        <v>6</v>
      </c>
      <c r="AC222" s="861">
        <v>2016</v>
      </c>
      <c r="AD222" s="861" t="str">
        <f t="shared" si="2"/>
        <v/>
      </c>
      <c r="AE222" s="861" t="s">
        <v>301</v>
      </c>
      <c r="AF222" s="861" t="s">
        <v>12</v>
      </c>
      <c r="AG222" s="859">
        <v>9</v>
      </c>
      <c r="AH222" s="859">
        <v>1061</v>
      </c>
      <c r="AI222" s="859">
        <v>43</v>
      </c>
      <c r="AJ222" s="861"/>
      <c r="AK222" s="108"/>
      <c r="AL222" s="108"/>
      <c r="AM222" s="108"/>
      <c r="AN222" s="115"/>
      <c r="AO222" s="115"/>
      <c r="AP222" s="108"/>
      <c r="AQ222" s="115"/>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row>
    <row r="223" spans="1:87" ht="15" hidden="1" customHeight="1">
      <c r="A223" s="108"/>
      <c r="B223" s="114"/>
      <c r="C223" s="114"/>
      <c r="D223" s="114"/>
      <c r="E223" s="114"/>
      <c r="F223" s="114"/>
      <c r="G223" s="114"/>
      <c r="H223" s="114"/>
      <c r="I223" s="114"/>
      <c r="J223" s="114"/>
      <c r="K223" s="114"/>
      <c r="L223" s="114"/>
      <c r="M223" s="114"/>
      <c r="N223" s="114"/>
      <c r="O223" s="114"/>
      <c r="P223" s="114"/>
      <c r="Q223" s="108"/>
      <c r="R223" s="108"/>
      <c r="S223" s="108"/>
      <c r="T223" s="108"/>
      <c r="U223" s="108"/>
      <c r="V223" s="108"/>
      <c r="W223" s="108"/>
      <c r="X223" s="108"/>
      <c r="Y223" s="108"/>
      <c r="Z223" s="108"/>
      <c r="AA223" s="121" t="s">
        <v>302</v>
      </c>
      <c r="AB223" s="861">
        <v>8</v>
      </c>
      <c r="AC223" s="861">
        <v>2015</v>
      </c>
      <c r="AD223" s="861" t="str">
        <f t="shared" si="2"/>
        <v/>
      </c>
      <c r="AE223" s="861" t="s">
        <v>303</v>
      </c>
      <c r="AF223" s="861" t="s">
        <v>5</v>
      </c>
      <c r="AG223" s="859">
        <v>7</v>
      </c>
      <c r="AH223" s="859">
        <v>1191</v>
      </c>
      <c r="AI223" s="859">
        <v>39</v>
      </c>
      <c r="AJ223" s="861"/>
      <c r="AK223" s="108"/>
      <c r="AL223" s="108"/>
      <c r="AM223" s="108"/>
      <c r="AN223" s="115"/>
      <c r="AO223" s="115"/>
      <c r="AP223" s="108"/>
      <c r="AQ223" s="115"/>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row>
    <row r="224" spans="1:87" ht="15" hidden="1" customHeight="1">
      <c r="A224" s="108"/>
      <c r="B224" s="114"/>
      <c r="C224" s="114"/>
      <c r="D224" s="114"/>
      <c r="E224" s="114"/>
      <c r="F224" s="114"/>
      <c r="G224" s="114"/>
      <c r="H224" s="114"/>
      <c r="I224" s="114"/>
      <c r="J224" s="114"/>
      <c r="K224" s="114"/>
      <c r="L224" s="114"/>
      <c r="M224" s="114"/>
      <c r="N224" s="114"/>
      <c r="O224" s="114"/>
      <c r="P224" s="114"/>
      <c r="Q224" s="108"/>
      <c r="R224" s="108"/>
      <c r="S224" s="108"/>
      <c r="T224" s="108"/>
      <c r="U224" s="108"/>
      <c r="V224" s="108"/>
      <c r="W224" s="108"/>
      <c r="X224" s="108"/>
      <c r="Y224" s="108"/>
      <c r="Z224" s="108"/>
      <c r="AA224" s="121" t="s">
        <v>304</v>
      </c>
      <c r="AB224" s="861">
        <v>8</v>
      </c>
      <c r="AC224" s="861"/>
      <c r="AD224" s="861">
        <f t="shared" si="2"/>
        <v>6</v>
      </c>
      <c r="AE224" s="861"/>
      <c r="AF224" s="861"/>
      <c r="AG224" s="859"/>
      <c r="AH224" s="859"/>
      <c r="AI224" s="859"/>
      <c r="AJ224" s="861"/>
      <c r="AK224" s="108"/>
      <c r="AL224" s="108"/>
      <c r="AM224" s="108"/>
      <c r="AN224" s="115"/>
      <c r="AO224" s="115"/>
      <c r="AP224" s="108"/>
      <c r="AQ224" s="115"/>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row>
    <row r="225" spans="1:87" ht="15" hidden="1" customHeight="1">
      <c r="A225" s="108"/>
      <c r="B225" s="114"/>
      <c r="C225" s="114"/>
      <c r="D225" s="114"/>
      <c r="E225" s="114"/>
      <c r="F225" s="114"/>
      <c r="G225" s="114"/>
      <c r="H225" s="114"/>
      <c r="I225" s="114"/>
      <c r="J225" s="114"/>
      <c r="K225" s="114"/>
      <c r="L225" s="114"/>
      <c r="M225" s="114"/>
      <c r="N225" s="114"/>
      <c r="O225" s="114"/>
      <c r="P225" s="114"/>
      <c r="Q225" s="108"/>
      <c r="R225" s="108"/>
      <c r="S225" s="108"/>
      <c r="T225" s="108"/>
      <c r="U225" s="108"/>
      <c r="V225" s="108"/>
      <c r="W225" s="108"/>
      <c r="X225" s="108"/>
      <c r="Y225" s="108"/>
      <c r="Z225" s="108"/>
      <c r="AA225" s="121" t="s">
        <v>305</v>
      </c>
      <c r="AB225" s="861">
        <v>6</v>
      </c>
      <c r="AC225" s="861"/>
      <c r="AD225" s="861">
        <f t="shared" si="2"/>
        <v>6</v>
      </c>
      <c r="AE225" s="861"/>
      <c r="AF225" s="861"/>
      <c r="AG225" s="859"/>
      <c r="AH225" s="859"/>
      <c r="AI225" s="859"/>
      <c r="AJ225" s="861"/>
      <c r="AK225" s="108"/>
      <c r="AL225" s="108"/>
      <c r="AM225" s="108"/>
      <c r="AN225" s="115"/>
      <c r="AO225" s="115"/>
      <c r="AP225" s="108"/>
      <c r="AQ225" s="115"/>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row>
    <row r="226" spans="1:87" ht="15" hidden="1" customHeight="1">
      <c r="A226" s="108"/>
      <c r="B226" s="114"/>
      <c r="C226" s="114"/>
      <c r="D226" s="114"/>
      <c r="E226" s="114"/>
      <c r="F226" s="114"/>
      <c r="G226" s="114"/>
      <c r="H226" s="114"/>
      <c r="I226" s="114"/>
      <c r="J226" s="114"/>
      <c r="K226" s="114"/>
      <c r="L226" s="114"/>
      <c r="M226" s="114"/>
      <c r="N226" s="114"/>
      <c r="O226" s="114"/>
      <c r="P226" s="114"/>
      <c r="Q226" s="108"/>
      <c r="R226" s="108"/>
      <c r="S226" s="108"/>
      <c r="T226" s="108"/>
      <c r="U226" s="108"/>
      <c r="V226" s="108"/>
      <c r="W226" s="108"/>
      <c r="X226" s="108"/>
      <c r="Y226" s="108"/>
      <c r="Z226" s="108"/>
      <c r="AA226" s="121" t="s">
        <v>306</v>
      </c>
      <c r="AB226" s="861">
        <v>12</v>
      </c>
      <c r="AC226" s="861">
        <v>2019</v>
      </c>
      <c r="AD226" s="861" t="str">
        <f t="shared" si="2"/>
        <v/>
      </c>
      <c r="AE226" s="861" t="s">
        <v>307</v>
      </c>
      <c r="AF226" s="861" t="s">
        <v>226</v>
      </c>
      <c r="AG226" s="859">
        <v>10</v>
      </c>
      <c r="AH226" s="859">
        <v>970</v>
      </c>
      <c r="AI226" s="859">
        <v>38</v>
      </c>
      <c r="AJ226" s="861"/>
      <c r="AK226" s="108"/>
      <c r="AL226" s="108"/>
      <c r="AM226" s="108"/>
      <c r="AN226" s="115"/>
      <c r="AO226" s="115"/>
      <c r="AP226" s="108"/>
      <c r="AQ226" s="115"/>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row>
    <row r="227" spans="1:87" ht="15" hidden="1" customHeight="1">
      <c r="A227" s="108"/>
      <c r="B227" s="114"/>
      <c r="C227" s="114"/>
      <c r="D227" s="114"/>
      <c r="E227" s="114"/>
      <c r="F227" s="114"/>
      <c r="G227" s="114"/>
      <c r="H227" s="114"/>
      <c r="I227" s="114"/>
      <c r="J227" s="114"/>
      <c r="K227" s="114"/>
      <c r="L227" s="114"/>
      <c r="M227" s="114"/>
      <c r="N227" s="114"/>
      <c r="O227" s="114"/>
      <c r="P227" s="114"/>
      <c r="Q227" s="108"/>
      <c r="R227" s="108"/>
      <c r="S227" s="108"/>
      <c r="T227" s="108"/>
      <c r="U227" s="108"/>
      <c r="V227" s="108"/>
      <c r="W227" s="108"/>
      <c r="X227" s="108"/>
      <c r="Y227" s="108"/>
      <c r="Z227" s="108"/>
      <c r="AA227" s="121" t="s">
        <v>308</v>
      </c>
      <c r="AB227" s="861">
        <v>6</v>
      </c>
      <c r="AC227" s="861"/>
      <c r="AD227" s="861">
        <f t="shared" si="2"/>
        <v>6</v>
      </c>
      <c r="AE227" s="861"/>
      <c r="AF227" s="861"/>
      <c r="AG227" s="859"/>
      <c r="AH227" s="859"/>
      <c r="AI227" s="859"/>
      <c r="AJ227" s="861"/>
      <c r="AK227" s="108"/>
      <c r="AL227" s="108"/>
      <c r="AM227" s="108"/>
      <c r="AN227" s="115"/>
      <c r="AO227" s="115"/>
      <c r="AP227" s="108"/>
      <c r="AQ227" s="115"/>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row>
    <row r="228" spans="1:87" ht="15" hidden="1" customHeight="1">
      <c r="A228" s="108"/>
      <c r="B228" s="114"/>
      <c r="C228" s="114"/>
      <c r="D228" s="114"/>
      <c r="E228" s="114"/>
      <c r="F228" s="114"/>
      <c r="G228" s="114"/>
      <c r="H228" s="114"/>
      <c r="I228" s="114"/>
      <c r="J228" s="114"/>
      <c r="K228" s="114"/>
      <c r="L228" s="114"/>
      <c r="M228" s="114"/>
      <c r="N228" s="114"/>
      <c r="O228" s="114"/>
      <c r="P228" s="114"/>
      <c r="Q228" s="108"/>
      <c r="R228" s="108"/>
      <c r="S228" s="108"/>
      <c r="T228" s="108"/>
      <c r="U228" s="108"/>
      <c r="V228" s="108"/>
      <c r="W228" s="108"/>
      <c r="X228" s="108"/>
      <c r="Y228" s="108"/>
      <c r="Z228" s="108"/>
      <c r="AA228" s="121" t="s">
        <v>309</v>
      </c>
      <c r="AB228" s="861">
        <v>8</v>
      </c>
      <c r="AC228" s="861"/>
      <c r="AD228" s="861">
        <f t="shared" si="2"/>
        <v>6</v>
      </c>
      <c r="AE228" s="861"/>
      <c r="AF228" s="861"/>
      <c r="AG228" s="859"/>
      <c r="AH228" s="859"/>
      <c r="AI228" s="859"/>
      <c r="AJ228" s="861"/>
      <c r="AK228" s="108"/>
      <c r="AL228" s="108"/>
      <c r="AM228" s="108"/>
      <c r="AN228" s="115"/>
      <c r="AO228" s="115"/>
      <c r="AP228" s="108"/>
      <c r="AQ228" s="115"/>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row>
    <row r="229" spans="1:87" ht="15" hidden="1" customHeight="1">
      <c r="A229" s="108"/>
      <c r="B229" s="114"/>
      <c r="C229" s="114"/>
      <c r="D229" s="114"/>
      <c r="E229" s="114"/>
      <c r="F229" s="114"/>
      <c r="G229" s="114"/>
      <c r="H229" s="114"/>
      <c r="I229" s="114"/>
      <c r="J229" s="114"/>
      <c r="K229" s="114"/>
      <c r="L229" s="114"/>
      <c r="M229" s="114"/>
      <c r="N229" s="114"/>
      <c r="O229" s="114"/>
      <c r="P229" s="114"/>
      <c r="Q229" s="108"/>
      <c r="R229" s="108"/>
      <c r="S229" s="108"/>
      <c r="T229" s="108"/>
      <c r="U229" s="108"/>
      <c r="V229" s="108"/>
      <c r="W229" s="108"/>
      <c r="X229" s="108"/>
      <c r="Y229" s="108"/>
      <c r="Z229" s="108"/>
      <c r="AA229" s="121" t="s">
        <v>310</v>
      </c>
      <c r="AB229" s="861">
        <v>8</v>
      </c>
      <c r="AC229" s="861"/>
      <c r="AD229" s="861">
        <f t="shared" si="2"/>
        <v>6</v>
      </c>
      <c r="AE229" s="861"/>
      <c r="AF229" s="861"/>
      <c r="AG229" s="859"/>
      <c r="AH229" s="859"/>
      <c r="AI229" s="859"/>
      <c r="AJ229" s="861"/>
      <c r="AK229" s="108"/>
      <c r="AL229" s="108"/>
      <c r="AM229" s="108"/>
      <c r="AN229" s="115"/>
      <c r="AO229" s="115"/>
      <c r="AP229" s="108"/>
      <c r="AQ229" s="115"/>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row>
    <row r="230" spans="1:87" ht="15" hidden="1" customHeight="1">
      <c r="A230" s="108"/>
      <c r="B230" s="114"/>
      <c r="C230" s="114"/>
      <c r="D230" s="114"/>
      <c r="E230" s="114"/>
      <c r="F230" s="114"/>
      <c r="G230" s="114"/>
      <c r="H230" s="114"/>
      <c r="I230" s="114"/>
      <c r="J230" s="114"/>
      <c r="K230" s="114"/>
      <c r="L230" s="114"/>
      <c r="M230" s="114"/>
      <c r="N230" s="114"/>
      <c r="O230" s="114"/>
      <c r="P230" s="114"/>
      <c r="Q230" s="108"/>
      <c r="R230" s="108"/>
      <c r="S230" s="108"/>
      <c r="T230" s="108"/>
      <c r="U230" s="108"/>
      <c r="V230" s="108"/>
      <c r="W230" s="108"/>
      <c r="X230" s="108"/>
      <c r="Y230" s="108"/>
      <c r="Z230" s="108"/>
      <c r="AA230" s="121" t="s">
        <v>311</v>
      </c>
      <c r="AB230" s="861">
        <v>5</v>
      </c>
      <c r="AC230" s="861"/>
      <c r="AD230" s="861">
        <f t="shared" si="2"/>
        <v>6</v>
      </c>
      <c r="AE230" s="861"/>
      <c r="AF230" s="861"/>
      <c r="AG230" s="859"/>
      <c r="AH230" s="859"/>
      <c r="AI230" s="859"/>
      <c r="AJ230" s="861"/>
      <c r="AK230" s="108"/>
      <c r="AL230" s="108"/>
      <c r="AM230" s="108"/>
      <c r="AN230" s="115"/>
      <c r="AO230" s="115"/>
      <c r="AP230" s="108"/>
      <c r="AQ230" s="115"/>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row>
    <row r="231" spans="1:87" ht="15" hidden="1" customHeight="1">
      <c r="A231" s="108"/>
      <c r="B231" s="114"/>
      <c r="C231" s="114"/>
      <c r="D231" s="114"/>
      <c r="E231" s="114"/>
      <c r="F231" s="114"/>
      <c r="G231" s="114"/>
      <c r="H231" s="114"/>
      <c r="I231" s="114"/>
      <c r="J231" s="114"/>
      <c r="K231" s="114"/>
      <c r="L231" s="114"/>
      <c r="M231" s="114"/>
      <c r="N231" s="114"/>
      <c r="O231" s="114"/>
      <c r="P231" s="114"/>
      <c r="Q231" s="108"/>
      <c r="R231" s="108"/>
      <c r="S231" s="108"/>
      <c r="T231" s="108"/>
      <c r="U231" s="108"/>
      <c r="V231" s="108"/>
      <c r="W231" s="108"/>
      <c r="X231" s="108"/>
      <c r="Y231" s="108"/>
      <c r="Z231" s="108"/>
      <c r="AA231" s="121" t="s">
        <v>312</v>
      </c>
      <c r="AB231" s="861">
        <v>9</v>
      </c>
      <c r="AC231" s="861">
        <v>2015</v>
      </c>
      <c r="AD231" s="861" t="str">
        <f t="shared" si="2"/>
        <v/>
      </c>
      <c r="AE231" s="861" t="s">
        <v>313</v>
      </c>
      <c r="AF231" s="861" t="s">
        <v>12</v>
      </c>
      <c r="AG231" s="859">
        <v>12</v>
      </c>
      <c r="AH231" s="859">
        <v>1420</v>
      </c>
      <c r="AI231" s="859">
        <v>51</v>
      </c>
      <c r="AJ231" s="861"/>
      <c r="AK231" s="108"/>
      <c r="AL231" s="108"/>
      <c r="AM231" s="108"/>
      <c r="AN231" s="115"/>
      <c r="AO231" s="115"/>
      <c r="AP231" s="108"/>
      <c r="AQ231" s="115"/>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row>
    <row r="232" spans="1:87" ht="15" hidden="1" customHeight="1">
      <c r="A232" s="108"/>
      <c r="B232" s="114"/>
      <c r="C232" s="114"/>
      <c r="D232" s="114"/>
      <c r="E232" s="114"/>
      <c r="F232" s="114"/>
      <c r="G232" s="114"/>
      <c r="H232" s="114"/>
      <c r="I232" s="114"/>
      <c r="J232" s="114"/>
      <c r="K232" s="114"/>
      <c r="L232" s="114"/>
      <c r="M232" s="114"/>
      <c r="N232" s="114"/>
      <c r="O232" s="114"/>
      <c r="P232" s="114"/>
      <c r="Q232" s="108"/>
      <c r="R232" s="108"/>
      <c r="S232" s="108"/>
      <c r="T232" s="108"/>
      <c r="U232" s="108"/>
      <c r="V232" s="108"/>
      <c r="W232" s="108"/>
      <c r="X232" s="108"/>
      <c r="Y232" s="108"/>
      <c r="Z232" s="108"/>
      <c r="AA232" s="121" t="s">
        <v>314</v>
      </c>
      <c r="AB232" s="861">
        <v>8</v>
      </c>
      <c r="AC232" s="861"/>
      <c r="AD232" s="861">
        <f t="shared" si="2"/>
        <v>6</v>
      </c>
      <c r="AE232" s="861"/>
      <c r="AF232" s="861"/>
      <c r="AG232" s="859"/>
      <c r="AH232" s="859"/>
      <c r="AI232" s="859"/>
      <c r="AJ232" s="861"/>
      <c r="AK232" s="108"/>
      <c r="AL232" s="108"/>
      <c r="AM232" s="108"/>
      <c r="AN232" s="115"/>
      <c r="AO232" s="115"/>
      <c r="AP232" s="108"/>
      <c r="AQ232" s="115"/>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row>
    <row r="233" spans="1:87" ht="15" hidden="1" customHeight="1">
      <c r="A233" s="108"/>
      <c r="B233" s="114"/>
      <c r="C233" s="114"/>
      <c r="D233" s="114"/>
      <c r="E233" s="114"/>
      <c r="F233" s="114"/>
      <c r="G233" s="114"/>
      <c r="H233" s="114"/>
      <c r="I233" s="114"/>
      <c r="J233" s="114"/>
      <c r="K233" s="114"/>
      <c r="L233" s="114"/>
      <c r="M233" s="114"/>
      <c r="N233" s="114"/>
      <c r="O233" s="114"/>
      <c r="P233" s="114"/>
      <c r="Q233" s="108"/>
      <c r="R233" s="108"/>
      <c r="S233" s="108"/>
      <c r="T233" s="108"/>
      <c r="U233" s="108"/>
      <c r="V233" s="108"/>
      <c r="W233" s="108"/>
      <c r="X233" s="108"/>
      <c r="Y233" s="108"/>
      <c r="Z233" s="108"/>
      <c r="AA233" s="121" t="s">
        <v>315</v>
      </c>
      <c r="AB233" s="861">
        <v>13</v>
      </c>
      <c r="AC233" s="861">
        <v>2015</v>
      </c>
      <c r="AD233" s="861" t="str">
        <f t="shared" si="2"/>
        <v/>
      </c>
      <c r="AE233" s="861" t="s">
        <v>316</v>
      </c>
      <c r="AF233" s="861" t="s">
        <v>15</v>
      </c>
      <c r="AG233" s="859">
        <v>12</v>
      </c>
      <c r="AH233" s="859">
        <v>3264</v>
      </c>
      <c r="AI233" s="859">
        <v>86</v>
      </c>
      <c r="AJ233" s="861"/>
      <c r="AK233" s="108"/>
      <c r="AL233" s="108"/>
      <c r="AM233" s="108"/>
      <c r="AN233" s="115"/>
      <c r="AO233" s="115"/>
      <c r="AP233" s="108"/>
      <c r="AQ233" s="115"/>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row>
    <row r="234" spans="1:87" ht="15" hidden="1" customHeight="1">
      <c r="A234" s="108"/>
      <c r="B234" s="114"/>
      <c r="C234" s="114"/>
      <c r="D234" s="114"/>
      <c r="E234" s="114"/>
      <c r="F234" s="114"/>
      <c r="G234" s="114"/>
      <c r="H234" s="114"/>
      <c r="I234" s="114"/>
      <c r="J234" s="114"/>
      <c r="K234" s="114"/>
      <c r="L234" s="114"/>
      <c r="M234" s="114"/>
      <c r="N234" s="114"/>
      <c r="O234" s="114"/>
      <c r="P234" s="114"/>
      <c r="Q234" s="108"/>
      <c r="R234" s="108"/>
      <c r="S234" s="108"/>
      <c r="T234" s="108"/>
      <c r="U234" s="108"/>
      <c r="V234" s="108"/>
      <c r="W234" s="108"/>
      <c r="X234" s="108"/>
      <c r="Y234" s="108"/>
      <c r="Z234" s="108"/>
      <c r="AA234" s="121" t="s">
        <v>317</v>
      </c>
      <c r="AB234" s="861">
        <v>11</v>
      </c>
      <c r="AC234" s="861"/>
      <c r="AD234" s="861">
        <f t="shared" si="2"/>
        <v>6</v>
      </c>
      <c r="AE234" s="861"/>
      <c r="AF234" s="861"/>
      <c r="AG234" s="859"/>
      <c r="AH234" s="859"/>
      <c r="AI234" s="859"/>
      <c r="AJ234" s="861"/>
      <c r="AK234" s="108"/>
      <c r="AL234" s="108"/>
      <c r="AM234" s="108"/>
      <c r="AN234" s="115"/>
      <c r="AO234" s="115"/>
      <c r="AP234" s="108"/>
      <c r="AQ234" s="115"/>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row>
    <row r="235" spans="1:87" ht="15" hidden="1" customHeight="1">
      <c r="A235" s="108"/>
      <c r="B235" s="114"/>
      <c r="C235" s="114"/>
      <c r="D235" s="114"/>
      <c r="E235" s="114"/>
      <c r="F235" s="114"/>
      <c r="G235" s="114"/>
      <c r="H235" s="114"/>
      <c r="I235" s="114"/>
      <c r="J235" s="114"/>
      <c r="K235" s="114"/>
      <c r="L235" s="114"/>
      <c r="M235" s="114"/>
      <c r="N235" s="114"/>
      <c r="O235" s="114"/>
      <c r="P235" s="114"/>
      <c r="Q235" s="108"/>
      <c r="R235" s="108"/>
      <c r="S235" s="108"/>
      <c r="T235" s="108"/>
      <c r="U235" s="108"/>
      <c r="V235" s="108"/>
      <c r="W235" s="108"/>
      <c r="X235" s="108"/>
      <c r="Y235" s="108"/>
      <c r="Z235" s="108"/>
      <c r="AA235" s="121" t="s">
        <v>318</v>
      </c>
      <c r="AB235" s="861">
        <v>6</v>
      </c>
      <c r="AC235" s="861"/>
      <c r="AD235" s="861">
        <f t="shared" si="2"/>
        <v>6</v>
      </c>
      <c r="AE235" s="861"/>
      <c r="AF235" s="861"/>
      <c r="AG235" s="859"/>
      <c r="AH235" s="859"/>
      <c r="AI235" s="859"/>
      <c r="AJ235" s="861"/>
      <c r="AK235" s="108"/>
      <c r="AL235" s="108"/>
      <c r="AM235" s="108"/>
      <c r="AN235" s="115"/>
      <c r="AO235" s="115"/>
      <c r="AP235" s="108"/>
      <c r="AQ235" s="115"/>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row>
    <row r="236" spans="1:87" ht="15" hidden="1" customHeight="1">
      <c r="A236" s="108"/>
      <c r="B236" s="114"/>
      <c r="C236" s="114"/>
      <c r="D236" s="114"/>
      <c r="E236" s="114"/>
      <c r="F236" s="114"/>
      <c r="G236" s="114"/>
      <c r="H236" s="114"/>
      <c r="I236" s="114"/>
      <c r="J236" s="114"/>
      <c r="K236" s="114"/>
      <c r="L236" s="114"/>
      <c r="M236" s="114"/>
      <c r="N236" s="114"/>
      <c r="O236" s="114"/>
      <c r="P236" s="114"/>
      <c r="Q236" s="108"/>
      <c r="R236" s="108"/>
      <c r="S236" s="108"/>
      <c r="T236" s="108"/>
      <c r="U236" s="108"/>
      <c r="V236" s="108"/>
      <c r="W236" s="108"/>
      <c r="X236" s="108"/>
      <c r="Y236" s="108"/>
      <c r="Z236" s="108"/>
      <c r="AA236" s="121" t="s">
        <v>319</v>
      </c>
      <c r="AB236" s="861">
        <v>2</v>
      </c>
      <c r="AC236" s="861"/>
      <c r="AD236" s="861">
        <f t="shared" ref="AD236:AD276" si="3">+IF(AC236&lt;$G$34,12,IF(AC236=$G$34,6,""))</f>
        <v>6</v>
      </c>
      <c r="AE236" s="861"/>
      <c r="AF236" s="861"/>
      <c r="AG236" s="859"/>
      <c r="AH236" s="859"/>
      <c r="AI236" s="859"/>
      <c r="AJ236" s="861"/>
      <c r="AK236" s="108"/>
      <c r="AL236" s="108"/>
      <c r="AM236" s="108"/>
      <c r="AN236" s="115"/>
      <c r="AO236" s="115"/>
      <c r="AP236" s="108"/>
      <c r="AQ236" s="115"/>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row>
    <row r="237" spans="1:87" ht="15" hidden="1" customHeight="1">
      <c r="A237" s="108"/>
      <c r="B237" s="114"/>
      <c r="C237" s="114"/>
      <c r="D237" s="114"/>
      <c r="E237" s="114"/>
      <c r="F237" s="114"/>
      <c r="G237" s="114"/>
      <c r="H237" s="114"/>
      <c r="I237" s="114"/>
      <c r="J237" s="114"/>
      <c r="K237" s="114"/>
      <c r="L237" s="114"/>
      <c r="M237" s="114"/>
      <c r="N237" s="114"/>
      <c r="O237" s="114"/>
      <c r="P237" s="114"/>
      <c r="Q237" s="108"/>
      <c r="R237" s="108"/>
      <c r="S237" s="108"/>
      <c r="T237" s="108"/>
      <c r="U237" s="108"/>
      <c r="V237" s="108"/>
      <c r="W237" s="108"/>
      <c r="X237" s="108"/>
      <c r="Y237" s="108"/>
      <c r="Z237" s="108"/>
      <c r="AA237" s="121" t="s">
        <v>320</v>
      </c>
      <c r="AB237" s="861">
        <v>5</v>
      </c>
      <c r="AC237" s="861">
        <v>2015</v>
      </c>
      <c r="AD237" s="861" t="str">
        <f t="shared" si="3"/>
        <v/>
      </c>
      <c r="AE237" s="861" t="s">
        <v>321</v>
      </c>
      <c r="AF237" s="861" t="s">
        <v>5</v>
      </c>
      <c r="AG237" s="859">
        <v>9</v>
      </c>
      <c r="AH237" s="859">
        <v>780</v>
      </c>
      <c r="AI237" s="859">
        <v>37</v>
      </c>
      <c r="AJ237" s="861"/>
      <c r="AK237" s="108"/>
      <c r="AL237" s="108"/>
      <c r="AM237" s="108"/>
      <c r="AN237" s="115"/>
      <c r="AO237" s="115"/>
      <c r="AP237" s="108"/>
      <c r="AQ237" s="115"/>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row>
    <row r="238" spans="1:87" ht="15" hidden="1" customHeight="1">
      <c r="A238" s="108"/>
      <c r="B238" s="114"/>
      <c r="C238" s="114"/>
      <c r="D238" s="114"/>
      <c r="E238" s="114"/>
      <c r="F238" s="114"/>
      <c r="G238" s="114"/>
      <c r="H238" s="114"/>
      <c r="I238" s="114"/>
      <c r="J238" s="114"/>
      <c r="K238" s="114"/>
      <c r="L238" s="114"/>
      <c r="M238" s="114"/>
      <c r="N238" s="114"/>
      <c r="O238" s="114"/>
      <c r="P238" s="114"/>
      <c r="Q238" s="108"/>
      <c r="R238" s="108"/>
      <c r="S238" s="108"/>
      <c r="T238" s="108"/>
      <c r="U238" s="108"/>
      <c r="V238" s="108"/>
      <c r="W238" s="108"/>
      <c r="X238" s="108"/>
      <c r="Y238" s="108"/>
      <c r="Z238" s="108"/>
      <c r="AA238" s="121" t="s">
        <v>322</v>
      </c>
      <c r="AB238" s="861">
        <v>10</v>
      </c>
      <c r="AC238" s="861">
        <v>2017</v>
      </c>
      <c r="AD238" s="861" t="str">
        <f t="shared" si="3"/>
        <v/>
      </c>
      <c r="AE238" s="861" t="s">
        <v>323</v>
      </c>
      <c r="AF238" s="861" t="s">
        <v>7</v>
      </c>
      <c r="AG238" s="859">
        <v>23</v>
      </c>
      <c r="AH238" s="859">
        <v>3143</v>
      </c>
      <c r="AI238" s="859">
        <v>114</v>
      </c>
      <c r="AJ238" s="861"/>
      <c r="AK238" s="108"/>
      <c r="AL238" s="108"/>
      <c r="AM238" s="108"/>
      <c r="AN238" s="115"/>
      <c r="AO238" s="115"/>
      <c r="AP238" s="108"/>
      <c r="AQ238" s="115"/>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row>
    <row r="239" spans="1:87" ht="15" hidden="1" customHeight="1">
      <c r="A239" s="108"/>
      <c r="B239" s="114"/>
      <c r="C239" s="114"/>
      <c r="D239" s="114"/>
      <c r="E239" s="114"/>
      <c r="F239" s="114"/>
      <c r="G239" s="114"/>
      <c r="H239" s="114"/>
      <c r="I239" s="114"/>
      <c r="J239" s="114"/>
      <c r="K239" s="114"/>
      <c r="L239" s="114"/>
      <c r="M239" s="114"/>
      <c r="N239" s="114"/>
      <c r="O239" s="114"/>
      <c r="P239" s="114"/>
      <c r="Q239" s="108"/>
      <c r="R239" s="108"/>
      <c r="S239" s="108"/>
      <c r="T239" s="108"/>
      <c r="U239" s="108"/>
      <c r="V239" s="108"/>
      <c r="W239" s="108"/>
      <c r="X239" s="108"/>
      <c r="Y239" s="108"/>
      <c r="Z239" s="108"/>
      <c r="AA239" s="121" t="s">
        <v>324</v>
      </c>
      <c r="AB239" s="861">
        <v>4</v>
      </c>
      <c r="AC239" s="861">
        <v>2015</v>
      </c>
      <c r="AD239" s="861" t="str">
        <f t="shared" si="3"/>
        <v/>
      </c>
      <c r="AE239" s="861" t="s">
        <v>325</v>
      </c>
      <c r="AF239" s="861" t="s">
        <v>12</v>
      </c>
      <c r="AG239" s="859">
        <v>37</v>
      </c>
      <c r="AH239" s="859">
        <v>5537</v>
      </c>
      <c r="AI239" s="859">
        <v>194</v>
      </c>
      <c r="AJ239" s="861"/>
      <c r="AK239" s="108"/>
      <c r="AL239" s="108"/>
      <c r="AM239" s="108"/>
      <c r="AN239" s="115"/>
      <c r="AO239" s="115"/>
      <c r="AP239" s="108"/>
      <c r="AQ239" s="115"/>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row>
    <row r="240" spans="1:87" ht="15" hidden="1" customHeight="1">
      <c r="A240" s="108"/>
      <c r="B240" s="114"/>
      <c r="C240" s="114"/>
      <c r="D240" s="114"/>
      <c r="E240" s="114"/>
      <c r="F240" s="114"/>
      <c r="G240" s="114"/>
      <c r="H240" s="114"/>
      <c r="I240" s="114"/>
      <c r="J240" s="114"/>
      <c r="K240" s="114"/>
      <c r="L240" s="114"/>
      <c r="M240" s="114"/>
      <c r="N240" s="114"/>
      <c r="O240" s="114"/>
      <c r="P240" s="114"/>
      <c r="Q240" s="108"/>
      <c r="R240" s="108"/>
      <c r="S240" s="108"/>
      <c r="T240" s="108"/>
      <c r="U240" s="108"/>
      <c r="V240" s="108"/>
      <c r="W240" s="108"/>
      <c r="X240" s="108"/>
      <c r="Y240" s="108"/>
      <c r="Z240" s="108"/>
      <c r="AA240" s="121" t="s">
        <v>326</v>
      </c>
      <c r="AB240" s="861">
        <v>13</v>
      </c>
      <c r="AC240" s="861"/>
      <c r="AD240" s="861">
        <f t="shared" si="3"/>
        <v>6</v>
      </c>
      <c r="AE240" s="861"/>
      <c r="AF240" s="861"/>
      <c r="AG240" s="859"/>
      <c r="AH240" s="859"/>
      <c r="AI240" s="859"/>
      <c r="AJ240" s="861"/>
      <c r="AK240" s="108"/>
      <c r="AL240" s="108"/>
      <c r="AM240" s="108"/>
      <c r="AN240" s="115"/>
      <c r="AO240" s="115"/>
      <c r="AP240" s="108"/>
      <c r="AQ240" s="115"/>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row>
    <row r="241" spans="1:87" ht="15" hidden="1" customHeight="1">
      <c r="A241" s="108"/>
      <c r="B241" s="114"/>
      <c r="C241" s="114"/>
      <c r="D241" s="114"/>
      <c r="E241" s="114"/>
      <c r="F241" s="114"/>
      <c r="G241" s="114"/>
      <c r="H241" s="114"/>
      <c r="I241" s="114"/>
      <c r="J241" s="114"/>
      <c r="K241" s="114"/>
      <c r="L241" s="114"/>
      <c r="M241" s="114"/>
      <c r="N241" s="114"/>
      <c r="O241" s="114"/>
      <c r="P241" s="114"/>
      <c r="Q241" s="108"/>
      <c r="R241" s="108"/>
      <c r="S241" s="108"/>
      <c r="T241" s="108"/>
      <c r="U241" s="108"/>
      <c r="V241" s="108"/>
      <c r="W241" s="108"/>
      <c r="X241" s="108"/>
      <c r="Y241" s="108"/>
      <c r="Z241" s="108"/>
      <c r="AA241" s="121" t="s">
        <v>327</v>
      </c>
      <c r="AB241" s="861">
        <v>9</v>
      </c>
      <c r="AC241" s="861">
        <v>2019</v>
      </c>
      <c r="AD241" s="861" t="str">
        <f t="shared" si="3"/>
        <v/>
      </c>
      <c r="AE241" s="861" t="s">
        <v>328</v>
      </c>
      <c r="AF241" s="861" t="s">
        <v>12</v>
      </c>
      <c r="AG241" s="859">
        <v>16</v>
      </c>
      <c r="AH241" s="859">
        <v>1337</v>
      </c>
      <c r="AI241" s="859">
        <v>71</v>
      </c>
      <c r="AJ241" s="861"/>
      <c r="AK241" s="108"/>
      <c r="AL241" s="108"/>
      <c r="AM241" s="108"/>
      <c r="AN241" s="115"/>
      <c r="AO241" s="115"/>
      <c r="AP241" s="108"/>
      <c r="AQ241" s="115"/>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row>
    <row r="242" spans="1:87" ht="15" hidden="1" customHeight="1">
      <c r="A242" s="108"/>
      <c r="B242" s="114"/>
      <c r="C242" s="114"/>
      <c r="D242" s="114"/>
      <c r="E242" s="114"/>
      <c r="F242" s="114"/>
      <c r="G242" s="114"/>
      <c r="H242" s="114"/>
      <c r="I242" s="114"/>
      <c r="J242" s="114"/>
      <c r="K242" s="114"/>
      <c r="L242" s="114"/>
      <c r="M242" s="114"/>
      <c r="N242" s="114"/>
      <c r="O242" s="114"/>
      <c r="P242" s="114"/>
      <c r="Q242" s="108"/>
      <c r="R242" s="108"/>
      <c r="S242" s="108"/>
      <c r="T242" s="108"/>
      <c r="U242" s="108"/>
      <c r="V242" s="108"/>
      <c r="W242" s="108"/>
      <c r="X242" s="108"/>
      <c r="Y242" s="108"/>
      <c r="Z242" s="108"/>
      <c r="AA242" s="121" t="s">
        <v>329</v>
      </c>
      <c r="AB242" s="861">
        <v>4</v>
      </c>
      <c r="AC242" s="861"/>
      <c r="AD242" s="861">
        <f t="shared" si="3"/>
        <v>6</v>
      </c>
      <c r="AE242" s="861"/>
      <c r="AF242" s="861"/>
      <c r="AG242" s="859"/>
      <c r="AH242" s="859"/>
      <c r="AI242" s="859"/>
      <c r="AJ242" s="861"/>
      <c r="AK242" s="108"/>
      <c r="AL242" s="108"/>
      <c r="AM242" s="108"/>
      <c r="AN242" s="115"/>
      <c r="AO242" s="115"/>
      <c r="AP242" s="108"/>
      <c r="AQ242" s="115"/>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row>
    <row r="243" spans="1:87" ht="15" hidden="1" customHeight="1">
      <c r="A243" s="108"/>
      <c r="B243" s="114"/>
      <c r="C243" s="114"/>
      <c r="D243" s="114"/>
      <c r="E243" s="114"/>
      <c r="F243" s="114"/>
      <c r="G243" s="114"/>
      <c r="H243" s="114"/>
      <c r="I243" s="114"/>
      <c r="J243" s="114"/>
      <c r="K243" s="114"/>
      <c r="L243" s="114"/>
      <c r="M243" s="114"/>
      <c r="N243" s="114"/>
      <c r="O243" s="114"/>
      <c r="P243" s="114"/>
      <c r="Q243" s="108"/>
      <c r="R243" s="108"/>
      <c r="S243" s="108"/>
      <c r="T243" s="108"/>
      <c r="U243" s="108"/>
      <c r="V243" s="108"/>
      <c r="W243" s="108"/>
      <c r="X243" s="108"/>
      <c r="Y243" s="108"/>
      <c r="Z243" s="108"/>
      <c r="AA243" s="121" t="s">
        <v>330</v>
      </c>
      <c r="AB243" s="861">
        <v>14</v>
      </c>
      <c r="AC243" s="861"/>
      <c r="AD243" s="861">
        <f t="shared" si="3"/>
        <v>6</v>
      </c>
      <c r="AE243" s="861"/>
      <c r="AF243" s="861"/>
      <c r="AG243" s="859"/>
      <c r="AH243" s="859"/>
      <c r="AI243" s="859"/>
      <c r="AJ243" s="861"/>
      <c r="AK243" s="108"/>
      <c r="AL243" s="108"/>
      <c r="AM243" s="108"/>
      <c r="AN243" s="115"/>
      <c r="AO243" s="115"/>
      <c r="AP243" s="108"/>
      <c r="AQ243" s="115"/>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row>
    <row r="244" spans="1:87" ht="15" hidden="1" customHeight="1">
      <c r="A244" s="108"/>
      <c r="B244" s="114"/>
      <c r="C244" s="114"/>
      <c r="D244" s="114"/>
      <c r="E244" s="114"/>
      <c r="F244" s="114"/>
      <c r="G244" s="114"/>
      <c r="H244" s="114"/>
      <c r="I244" s="114"/>
      <c r="J244" s="114"/>
      <c r="K244" s="114"/>
      <c r="L244" s="114"/>
      <c r="M244" s="114"/>
      <c r="N244" s="114"/>
      <c r="O244" s="114"/>
      <c r="P244" s="114"/>
      <c r="Q244" s="108"/>
      <c r="R244" s="108"/>
      <c r="S244" s="108"/>
      <c r="T244" s="108"/>
      <c r="U244" s="108"/>
      <c r="V244" s="108"/>
      <c r="W244" s="108"/>
      <c r="X244" s="108"/>
      <c r="Y244" s="108"/>
      <c r="Z244" s="108"/>
      <c r="AA244" s="121" t="s">
        <v>331</v>
      </c>
      <c r="AB244" s="861">
        <v>13</v>
      </c>
      <c r="AC244" s="861"/>
      <c r="AD244" s="861">
        <f t="shared" si="3"/>
        <v>6</v>
      </c>
      <c r="AE244" s="861"/>
      <c r="AF244" s="861"/>
      <c r="AG244" s="859"/>
      <c r="AH244" s="859"/>
      <c r="AI244" s="859"/>
      <c r="AJ244" s="861"/>
      <c r="AK244" s="108"/>
      <c r="AL244" s="108"/>
      <c r="AM244" s="108"/>
      <c r="AN244" s="115"/>
      <c r="AO244" s="115"/>
      <c r="AP244" s="108"/>
      <c r="AQ244" s="115"/>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row>
    <row r="245" spans="1:87" ht="15" hidden="1" customHeight="1">
      <c r="A245" s="108"/>
      <c r="B245" s="114"/>
      <c r="C245" s="114"/>
      <c r="D245" s="114"/>
      <c r="E245" s="114"/>
      <c r="F245" s="114"/>
      <c r="G245" s="114"/>
      <c r="H245" s="114"/>
      <c r="I245" s="114"/>
      <c r="J245" s="114"/>
      <c r="K245" s="114"/>
      <c r="L245" s="114"/>
      <c r="M245" s="114"/>
      <c r="N245" s="114"/>
      <c r="O245" s="114"/>
      <c r="P245" s="114"/>
      <c r="Q245" s="108"/>
      <c r="R245" s="108"/>
      <c r="S245" s="108"/>
      <c r="T245" s="108"/>
      <c r="U245" s="108"/>
      <c r="V245" s="108"/>
      <c r="W245" s="108"/>
      <c r="X245" s="108"/>
      <c r="Y245" s="108"/>
      <c r="Z245" s="108"/>
      <c r="AA245" s="121" t="s">
        <v>332</v>
      </c>
      <c r="AB245" s="861">
        <v>10</v>
      </c>
      <c r="AC245" s="861"/>
      <c r="AD245" s="861">
        <f t="shared" si="3"/>
        <v>6</v>
      </c>
      <c r="AE245" s="861"/>
      <c r="AF245" s="861"/>
      <c r="AG245" s="859"/>
      <c r="AH245" s="859"/>
      <c r="AI245" s="859"/>
      <c r="AJ245" s="861"/>
      <c r="AK245" s="108"/>
      <c r="AL245" s="108"/>
      <c r="AM245" s="108"/>
      <c r="AN245" s="115"/>
      <c r="AO245" s="115"/>
      <c r="AP245" s="108"/>
      <c r="AQ245" s="115"/>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row>
    <row r="246" spans="1:87" ht="15" hidden="1" customHeight="1">
      <c r="A246" s="108"/>
      <c r="B246" s="114"/>
      <c r="C246" s="114"/>
      <c r="D246" s="114"/>
      <c r="E246" s="114"/>
      <c r="F246" s="114"/>
      <c r="G246" s="114"/>
      <c r="H246" s="114"/>
      <c r="I246" s="114"/>
      <c r="J246" s="114"/>
      <c r="K246" s="114"/>
      <c r="L246" s="114"/>
      <c r="M246" s="114"/>
      <c r="N246" s="114"/>
      <c r="O246" s="114"/>
      <c r="P246" s="114"/>
      <c r="Q246" s="108"/>
      <c r="R246" s="108"/>
      <c r="S246" s="108"/>
      <c r="T246" s="108"/>
      <c r="U246" s="108"/>
      <c r="V246" s="108"/>
      <c r="W246" s="108"/>
      <c r="X246" s="108"/>
      <c r="Y246" s="108"/>
      <c r="Z246" s="108"/>
      <c r="AA246" s="121" t="s">
        <v>333</v>
      </c>
      <c r="AB246" s="861">
        <v>6</v>
      </c>
      <c r="AC246" s="861"/>
      <c r="AD246" s="861">
        <f t="shared" si="3"/>
        <v>6</v>
      </c>
      <c r="AE246" s="861"/>
      <c r="AF246" s="861"/>
      <c r="AG246" s="859"/>
      <c r="AH246" s="859"/>
      <c r="AI246" s="859"/>
      <c r="AJ246" s="861"/>
      <c r="AK246" s="108"/>
      <c r="AL246" s="108"/>
      <c r="AM246" s="108"/>
      <c r="AN246" s="115"/>
      <c r="AO246" s="115"/>
      <c r="AP246" s="108"/>
      <c r="AQ246" s="115"/>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row>
    <row r="247" spans="1:87" ht="15" hidden="1" customHeight="1">
      <c r="A247" s="108"/>
      <c r="B247" s="114"/>
      <c r="C247" s="114"/>
      <c r="D247" s="114"/>
      <c r="E247" s="114"/>
      <c r="F247" s="114"/>
      <c r="G247" s="114"/>
      <c r="H247" s="114"/>
      <c r="I247" s="114"/>
      <c r="J247" s="114"/>
      <c r="K247" s="114"/>
      <c r="L247" s="114"/>
      <c r="M247" s="114"/>
      <c r="N247" s="114"/>
      <c r="O247" s="114"/>
      <c r="P247" s="114"/>
      <c r="Q247" s="108"/>
      <c r="R247" s="108"/>
      <c r="S247" s="108"/>
      <c r="T247" s="108"/>
      <c r="U247" s="108"/>
      <c r="V247" s="108"/>
      <c r="W247" s="108"/>
      <c r="X247" s="108"/>
      <c r="Y247" s="108"/>
      <c r="Z247" s="108"/>
      <c r="AA247" s="121" t="s">
        <v>334</v>
      </c>
      <c r="AB247" s="861">
        <v>14</v>
      </c>
      <c r="AC247" s="861"/>
      <c r="AD247" s="861">
        <f t="shared" si="3"/>
        <v>6</v>
      </c>
      <c r="AE247" s="861"/>
      <c r="AF247" s="861"/>
      <c r="AG247" s="859"/>
      <c r="AH247" s="859"/>
      <c r="AI247" s="859"/>
      <c r="AJ247" s="861"/>
      <c r="AK247" s="108"/>
      <c r="AL247" s="108"/>
      <c r="AM247" s="108"/>
      <c r="AN247" s="115"/>
      <c r="AO247" s="115"/>
      <c r="AP247" s="108"/>
      <c r="AQ247" s="115"/>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row>
    <row r="248" spans="1:87" ht="15" hidden="1" customHeight="1">
      <c r="A248" s="108"/>
      <c r="B248" s="114"/>
      <c r="C248" s="114"/>
      <c r="D248" s="114"/>
      <c r="E248" s="114"/>
      <c r="F248" s="114"/>
      <c r="G248" s="114"/>
      <c r="H248" s="114"/>
      <c r="I248" s="114"/>
      <c r="J248" s="114"/>
      <c r="K248" s="114"/>
      <c r="L248" s="114"/>
      <c r="M248" s="114"/>
      <c r="N248" s="114"/>
      <c r="O248" s="114"/>
      <c r="P248" s="114"/>
      <c r="Q248" s="108"/>
      <c r="R248" s="108"/>
      <c r="S248" s="108"/>
      <c r="T248" s="108"/>
      <c r="U248" s="108"/>
      <c r="V248" s="108"/>
      <c r="W248" s="108"/>
      <c r="X248" s="108"/>
      <c r="Y248" s="108"/>
      <c r="Z248" s="108"/>
      <c r="AA248" s="121" t="s">
        <v>335</v>
      </c>
      <c r="AB248" s="861">
        <v>5</v>
      </c>
      <c r="AC248" s="861"/>
      <c r="AD248" s="861">
        <f t="shared" si="3"/>
        <v>6</v>
      </c>
      <c r="AE248" s="861"/>
      <c r="AF248" s="861"/>
      <c r="AG248" s="859"/>
      <c r="AH248" s="859"/>
      <c r="AI248" s="859"/>
      <c r="AJ248" s="861"/>
      <c r="AK248" s="108"/>
      <c r="AL248" s="108"/>
      <c r="AM248" s="108"/>
      <c r="AN248" s="115"/>
      <c r="AO248" s="115"/>
      <c r="AP248" s="108"/>
      <c r="AQ248" s="115"/>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row>
    <row r="249" spans="1:87" ht="15" hidden="1" customHeight="1">
      <c r="A249" s="108"/>
      <c r="B249" s="114"/>
      <c r="C249" s="114"/>
      <c r="D249" s="114"/>
      <c r="E249" s="114"/>
      <c r="F249" s="114"/>
      <c r="G249" s="114"/>
      <c r="H249" s="114"/>
      <c r="I249" s="114"/>
      <c r="J249" s="114"/>
      <c r="K249" s="114"/>
      <c r="L249" s="114"/>
      <c r="M249" s="114"/>
      <c r="N249" s="114"/>
      <c r="O249" s="114"/>
      <c r="P249" s="114"/>
      <c r="Q249" s="108"/>
      <c r="R249" s="108"/>
      <c r="S249" s="108"/>
      <c r="T249" s="108"/>
      <c r="U249" s="108"/>
      <c r="V249" s="108"/>
      <c r="W249" s="108"/>
      <c r="X249" s="108"/>
      <c r="Y249" s="108"/>
      <c r="Z249" s="108"/>
      <c r="AA249" s="121" t="s">
        <v>336</v>
      </c>
      <c r="AB249" s="861">
        <v>5</v>
      </c>
      <c r="AC249" s="861"/>
      <c r="AD249" s="861">
        <f t="shared" si="3"/>
        <v>6</v>
      </c>
      <c r="AE249" s="861"/>
      <c r="AF249" s="861"/>
      <c r="AG249" s="859"/>
      <c r="AH249" s="859"/>
      <c r="AI249" s="859"/>
      <c r="AJ249" s="861"/>
      <c r="AK249" s="108"/>
      <c r="AL249" s="108"/>
      <c r="AM249" s="108"/>
      <c r="AN249" s="115"/>
      <c r="AO249" s="115"/>
      <c r="AP249" s="108"/>
      <c r="AQ249" s="115"/>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row>
    <row r="250" spans="1:87" ht="15" hidden="1" customHeight="1">
      <c r="A250" s="108"/>
      <c r="B250" s="114"/>
      <c r="C250" s="114"/>
      <c r="D250" s="114"/>
      <c r="E250" s="114"/>
      <c r="F250" s="114"/>
      <c r="G250" s="114"/>
      <c r="H250" s="114"/>
      <c r="I250" s="114"/>
      <c r="J250" s="114"/>
      <c r="K250" s="114"/>
      <c r="L250" s="114"/>
      <c r="M250" s="114"/>
      <c r="N250" s="114"/>
      <c r="O250" s="114"/>
      <c r="P250" s="114"/>
      <c r="Q250" s="108"/>
      <c r="R250" s="108"/>
      <c r="S250" s="108"/>
      <c r="T250" s="108"/>
      <c r="U250" s="108"/>
      <c r="V250" s="108"/>
      <c r="W250" s="108"/>
      <c r="X250" s="108"/>
      <c r="Y250" s="108"/>
      <c r="Z250" s="108"/>
      <c r="AA250" s="121" t="s">
        <v>337</v>
      </c>
      <c r="AB250" s="861">
        <v>6</v>
      </c>
      <c r="AC250" s="861"/>
      <c r="AD250" s="861">
        <f t="shared" si="3"/>
        <v>6</v>
      </c>
      <c r="AE250" s="861"/>
      <c r="AF250" s="861"/>
      <c r="AG250" s="859"/>
      <c r="AH250" s="859"/>
      <c r="AI250" s="859"/>
      <c r="AJ250" s="861"/>
      <c r="AK250" s="108"/>
      <c r="AL250" s="108"/>
      <c r="AM250" s="108"/>
      <c r="AN250" s="115"/>
      <c r="AO250" s="115"/>
      <c r="AP250" s="108"/>
      <c r="AQ250" s="115"/>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row>
    <row r="251" spans="1:87" ht="15" hidden="1" customHeight="1">
      <c r="A251" s="108"/>
      <c r="B251" s="114"/>
      <c r="C251" s="114"/>
      <c r="D251" s="114"/>
      <c r="E251" s="114"/>
      <c r="F251" s="114"/>
      <c r="G251" s="114"/>
      <c r="H251" s="114"/>
      <c r="I251" s="114"/>
      <c r="J251" s="114"/>
      <c r="K251" s="114"/>
      <c r="L251" s="114"/>
      <c r="M251" s="114"/>
      <c r="N251" s="114"/>
      <c r="O251" s="114"/>
      <c r="P251" s="114"/>
      <c r="Q251" s="108"/>
      <c r="R251" s="108"/>
      <c r="S251" s="108"/>
      <c r="T251" s="108"/>
      <c r="U251" s="108"/>
      <c r="V251" s="108"/>
      <c r="W251" s="108"/>
      <c r="X251" s="108"/>
      <c r="Y251" s="108"/>
      <c r="Z251" s="108"/>
      <c r="AA251" s="121" t="s">
        <v>338</v>
      </c>
      <c r="AB251" s="861">
        <v>7</v>
      </c>
      <c r="AC251" s="861">
        <v>2015</v>
      </c>
      <c r="AD251" s="861" t="str">
        <f t="shared" si="3"/>
        <v/>
      </c>
      <c r="AE251" s="861" t="s">
        <v>339</v>
      </c>
      <c r="AF251" s="861" t="s">
        <v>5</v>
      </c>
      <c r="AG251" s="859">
        <v>10</v>
      </c>
      <c r="AH251" s="859">
        <v>1296</v>
      </c>
      <c r="AI251" s="859">
        <v>47</v>
      </c>
      <c r="AJ251" s="861"/>
      <c r="AK251" s="108"/>
      <c r="AL251" s="108"/>
      <c r="AM251" s="108"/>
      <c r="AN251" s="115"/>
      <c r="AO251" s="115"/>
      <c r="AP251" s="108"/>
      <c r="AQ251" s="115"/>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row>
    <row r="252" spans="1:87" ht="15" hidden="1" customHeight="1">
      <c r="A252" s="108"/>
      <c r="B252" s="114"/>
      <c r="C252" s="114"/>
      <c r="D252" s="114"/>
      <c r="E252" s="114"/>
      <c r="F252" s="114"/>
      <c r="G252" s="114"/>
      <c r="H252" s="114"/>
      <c r="I252" s="114"/>
      <c r="J252" s="114"/>
      <c r="K252" s="114"/>
      <c r="L252" s="114"/>
      <c r="M252" s="114"/>
      <c r="N252" s="114"/>
      <c r="O252" s="114"/>
      <c r="P252" s="114"/>
      <c r="Q252" s="108"/>
      <c r="R252" s="108"/>
      <c r="S252" s="108"/>
      <c r="T252" s="108"/>
      <c r="U252" s="108"/>
      <c r="V252" s="108"/>
      <c r="W252" s="108"/>
      <c r="X252" s="108"/>
      <c r="Y252" s="108"/>
      <c r="Z252" s="108"/>
      <c r="AA252" s="121" t="s">
        <v>340</v>
      </c>
      <c r="AB252" s="861">
        <v>13</v>
      </c>
      <c r="AC252" s="861">
        <v>2015</v>
      </c>
      <c r="AD252" s="861" t="str">
        <f t="shared" si="3"/>
        <v/>
      </c>
      <c r="AE252" s="861" t="s">
        <v>341</v>
      </c>
      <c r="AF252" s="861" t="s">
        <v>5</v>
      </c>
      <c r="AG252" s="859">
        <v>23</v>
      </c>
      <c r="AH252" s="859">
        <v>3095</v>
      </c>
      <c r="AI252" s="859">
        <v>112</v>
      </c>
      <c r="AJ252" s="861"/>
      <c r="AK252" s="108"/>
      <c r="AL252" s="108"/>
      <c r="AM252" s="108"/>
      <c r="AN252" s="115"/>
      <c r="AO252" s="115"/>
      <c r="AP252" s="108"/>
      <c r="AQ252" s="115"/>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row>
    <row r="253" spans="1:87" ht="15" hidden="1" customHeight="1">
      <c r="A253" s="108"/>
      <c r="B253" s="114"/>
      <c r="C253" s="114"/>
      <c r="D253" s="114"/>
      <c r="E253" s="114"/>
      <c r="F253" s="114"/>
      <c r="G253" s="114"/>
      <c r="H253" s="114"/>
      <c r="I253" s="114"/>
      <c r="J253" s="114"/>
      <c r="K253" s="114"/>
      <c r="L253" s="114"/>
      <c r="M253" s="114"/>
      <c r="N253" s="114"/>
      <c r="O253" s="114"/>
      <c r="P253" s="114"/>
      <c r="Q253" s="108"/>
      <c r="R253" s="108"/>
      <c r="S253" s="108"/>
      <c r="T253" s="108"/>
      <c r="U253" s="108"/>
      <c r="V253" s="108"/>
      <c r="W253" s="108"/>
      <c r="X253" s="108"/>
      <c r="Y253" s="108"/>
      <c r="Z253" s="108"/>
      <c r="AA253" s="121" t="s">
        <v>342</v>
      </c>
      <c r="AB253" s="861">
        <v>7</v>
      </c>
      <c r="AC253" s="861"/>
      <c r="AD253" s="861">
        <f t="shared" si="3"/>
        <v>6</v>
      </c>
      <c r="AE253" s="861"/>
      <c r="AF253" s="861"/>
      <c r="AG253" s="859"/>
      <c r="AH253" s="859"/>
      <c r="AI253" s="859"/>
      <c r="AJ253" s="861"/>
      <c r="AK253" s="108"/>
      <c r="AL253" s="108"/>
      <c r="AM253" s="108"/>
      <c r="AN253" s="115"/>
      <c r="AO253" s="115"/>
      <c r="AP253" s="108"/>
      <c r="AQ253" s="115"/>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row>
    <row r="254" spans="1:87" ht="15" hidden="1" customHeight="1">
      <c r="A254" s="108"/>
      <c r="B254" s="114"/>
      <c r="C254" s="114"/>
      <c r="D254" s="114"/>
      <c r="E254" s="114"/>
      <c r="F254" s="114"/>
      <c r="G254" s="114"/>
      <c r="H254" s="114"/>
      <c r="I254" s="114"/>
      <c r="J254" s="114"/>
      <c r="K254" s="114"/>
      <c r="L254" s="114"/>
      <c r="M254" s="114"/>
      <c r="N254" s="114"/>
      <c r="O254" s="114"/>
      <c r="P254" s="114"/>
      <c r="Q254" s="108"/>
      <c r="R254" s="108"/>
      <c r="S254" s="108"/>
      <c r="T254" s="108"/>
      <c r="U254" s="108"/>
      <c r="V254" s="108"/>
      <c r="W254" s="108"/>
      <c r="X254" s="108"/>
      <c r="Y254" s="108"/>
      <c r="Z254" s="108"/>
      <c r="AA254" s="121" t="s">
        <v>343</v>
      </c>
      <c r="AB254" s="861">
        <v>7</v>
      </c>
      <c r="AC254" s="861"/>
      <c r="AD254" s="861">
        <f t="shared" si="3"/>
        <v>6</v>
      </c>
      <c r="AE254" s="861"/>
      <c r="AF254" s="861"/>
      <c r="AG254" s="859"/>
      <c r="AH254" s="859"/>
      <c r="AI254" s="859"/>
      <c r="AJ254" s="861"/>
      <c r="AK254" s="108"/>
      <c r="AL254" s="108"/>
      <c r="AM254" s="108"/>
      <c r="AN254" s="115"/>
      <c r="AO254" s="115"/>
      <c r="AP254" s="108"/>
      <c r="AQ254" s="115"/>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row>
    <row r="255" spans="1:87" ht="15" hidden="1" customHeight="1">
      <c r="A255" s="108"/>
      <c r="B255" s="114"/>
      <c r="C255" s="114"/>
      <c r="D255" s="114"/>
      <c r="E255" s="114"/>
      <c r="F255" s="114"/>
      <c r="G255" s="114"/>
      <c r="H255" s="114"/>
      <c r="I255" s="114"/>
      <c r="J255" s="114"/>
      <c r="K255" s="114"/>
      <c r="L255" s="114"/>
      <c r="M255" s="114"/>
      <c r="N255" s="114"/>
      <c r="O255" s="114"/>
      <c r="P255" s="114"/>
      <c r="Q255" s="108"/>
      <c r="R255" s="108"/>
      <c r="S255" s="108"/>
      <c r="T255" s="108"/>
      <c r="U255" s="108"/>
      <c r="V255" s="108"/>
      <c r="W255" s="108"/>
      <c r="X255" s="108"/>
      <c r="Y255" s="108"/>
      <c r="Z255" s="108"/>
      <c r="AA255" s="121" t="s">
        <v>344</v>
      </c>
      <c r="AB255" s="861">
        <v>8</v>
      </c>
      <c r="AC255" s="861">
        <v>2023</v>
      </c>
      <c r="AD255" s="861" t="str">
        <f t="shared" si="3"/>
        <v/>
      </c>
      <c r="AE255" s="861" t="s">
        <v>345</v>
      </c>
      <c r="AF255" s="861" t="s">
        <v>7</v>
      </c>
      <c r="AG255" s="859">
        <v>8</v>
      </c>
      <c r="AH255" s="859">
        <v>432</v>
      </c>
      <c r="AI255" s="859">
        <v>27</v>
      </c>
      <c r="AJ255" s="861"/>
      <c r="AK255" s="108"/>
      <c r="AL255" s="108"/>
      <c r="AM255" s="108"/>
      <c r="AN255" s="115"/>
      <c r="AO255" s="115"/>
      <c r="AP255" s="108"/>
      <c r="AQ255" s="115"/>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row>
    <row r="256" spans="1:87" ht="15" hidden="1" customHeight="1">
      <c r="A256" s="108"/>
      <c r="B256" s="114"/>
      <c r="C256" s="114"/>
      <c r="D256" s="114"/>
      <c r="E256" s="114"/>
      <c r="F256" s="114"/>
      <c r="G256" s="114"/>
      <c r="H256" s="114"/>
      <c r="I256" s="114"/>
      <c r="J256" s="114"/>
      <c r="K256" s="114"/>
      <c r="L256" s="114"/>
      <c r="M256" s="114"/>
      <c r="N256" s="114"/>
      <c r="O256" s="114"/>
      <c r="P256" s="114"/>
      <c r="Q256" s="108"/>
      <c r="R256" s="108"/>
      <c r="S256" s="108"/>
      <c r="T256" s="108"/>
      <c r="U256" s="108"/>
      <c r="V256" s="108"/>
      <c r="W256" s="108"/>
      <c r="X256" s="108"/>
      <c r="Y256" s="108"/>
      <c r="Z256" s="108"/>
      <c r="AA256" s="121" t="s">
        <v>346</v>
      </c>
      <c r="AB256" s="861">
        <v>7</v>
      </c>
      <c r="AC256" s="861"/>
      <c r="AD256" s="861">
        <f t="shared" si="3"/>
        <v>6</v>
      </c>
      <c r="AE256" s="861"/>
      <c r="AF256" s="861"/>
      <c r="AG256" s="859"/>
      <c r="AH256" s="859"/>
      <c r="AI256" s="859"/>
      <c r="AJ256" s="861"/>
      <c r="AK256" s="108"/>
      <c r="AL256" s="108"/>
      <c r="AM256" s="108"/>
      <c r="AN256" s="115"/>
      <c r="AO256" s="115"/>
      <c r="AP256" s="108"/>
      <c r="AQ256" s="115"/>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row>
    <row r="257" spans="1:87" ht="15" hidden="1" customHeight="1">
      <c r="A257" s="108"/>
      <c r="B257" s="114"/>
      <c r="C257" s="114"/>
      <c r="D257" s="114"/>
      <c r="E257" s="114"/>
      <c r="F257" s="114"/>
      <c r="G257" s="114"/>
      <c r="H257" s="114"/>
      <c r="I257" s="114"/>
      <c r="J257" s="114"/>
      <c r="K257" s="114"/>
      <c r="L257" s="114"/>
      <c r="M257" s="114"/>
      <c r="N257" s="114"/>
      <c r="O257" s="114"/>
      <c r="P257" s="114"/>
      <c r="Q257" s="108"/>
      <c r="R257" s="108"/>
      <c r="S257" s="108"/>
      <c r="T257" s="108"/>
      <c r="U257" s="108"/>
      <c r="V257" s="108"/>
      <c r="W257" s="108"/>
      <c r="X257" s="108"/>
      <c r="Y257" s="108"/>
      <c r="Z257" s="108"/>
      <c r="AA257" s="121" t="s">
        <v>347</v>
      </c>
      <c r="AB257" s="861">
        <v>8</v>
      </c>
      <c r="AC257" s="861"/>
      <c r="AD257" s="861">
        <f t="shared" si="3"/>
        <v>6</v>
      </c>
      <c r="AE257" s="861"/>
      <c r="AF257" s="861"/>
      <c r="AG257" s="859"/>
      <c r="AH257" s="859"/>
      <c r="AI257" s="859"/>
      <c r="AJ257" s="861"/>
      <c r="AK257" s="108"/>
      <c r="AL257" s="108"/>
      <c r="AM257" s="108"/>
      <c r="AN257" s="115"/>
      <c r="AO257" s="115"/>
      <c r="AP257" s="108"/>
      <c r="AQ257" s="115"/>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row>
    <row r="258" spans="1:87" ht="15" hidden="1" customHeight="1">
      <c r="A258" s="108"/>
      <c r="B258" s="114"/>
      <c r="C258" s="114"/>
      <c r="D258" s="114"/>
      <c r="E258" s="114"/>
      <c r="F258" s="114"/>
      <c r="G258" s="114"/>
      <c r="H258" s="114"/>
      <c r="I258" s="114"/>
      <c r="J258" s="114"/>
      <c r="K258" s="114"/>
      <c r="L258" s="114"/>
      <c r="M258" s="114"/>
      <c r="N258" s="114"/>
      <c r="O258" s="114"/>
      <c r="P258" s="114"/>
      <c r="Q258" s="108"/>
      <c r="R258" s="108"/>
      <c r="S258" s="108"/>
      <c r="T258" s="108"/>
      <c r="U258" s="108"/>
      <c r="V258" s="108"/>
      <c r="W258" s="108"/>
      <c r="X258" s="108"/>
      <c r="Y258" s="108"/>
      <c r="Z258" s="108"/>
      <c r="AA258" s="121" t="s">
        <v>348</v>
      </c>
      <c r="AB258" s="861">
        <v>13</v>
      </c>
      <c r="AC258" s="861">
        <v>2015</v>
      </c>
      <c r="AD258" s="861" t="str">
        <f t="shared" si="3"/>
        <v/>
      </c>
      <c r="AE258" s="861" t="s">
        <v>349</v>
      </c>
      <c r="AF258" s="861" t="s">
        <v>5</v>
      </c>
      <c r="AG258" s="859">
        <v>8</v>
      </c>
      <c r="AH258" s="859">
        <v>1508</v>
      </c>
      <c r="AI258" s="859">
        <v>53</v>
      </c>
      <c r="AJ258" s="861"/>
      <c r="AK258" s="108"/>
      <c r="AL258" s="108"/>
      <c r="AM258" s="108"/>
      <c r="AN258" s="115"/>
      <c r="AO258" s="115"/>
      <c r="AP258" s="108"/>
      <c r="AQ258" s="115"/>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row>
    <row r="259" spans="1:87" ht="15" hidden="1" customHeight="1">
      <c r="A259" s="108"/>
      <c r="B259" s="114"/>
      <c r="C259" s="114"/>
      <c r="D259" s="114"/>
      <c r="E259" s="114"/>
      <c r="F259" s="114"/>
      <c r="G259" s="114"/>
      <c r="H259" s="114"/>
      <c r="I259" s="114"/>
      <c r="J259" s="114"/>
      <c r="K259" s="114"/>
      <c r="L259" s="114"/>
      <c r="M259" s="114"/>
      <c r="N259" s="114"/>
      <c r="O259" s="114"/>
      <c r="P259" s="114"/>
      <c r="Q259" s="108"/>
      <c r="R259" s="108"/>
      <c r="S259" s="108"/>
      <c r="T259" s="108"/>
      <c r="U259" s="108"/>
      <c r="V259" s="108"/>
      <c r="W259" s="108"/>
      <c r="X259" s="108"/>
      <c r="Y259" s="108"/>
      <c r="Z259" s="108"/>
      <c r="AA259" s="121" t="s">
        <v>350</v>
      </c>
      <c r="AB259" s="861">
        <v>13</v>
      </c>
      <c r="AC259" s="861">
        <v>2008</v>
      </c>
      <c r="AD259" s="861" t="str">
        <f t="shared" si="3"/>
        <v/>
      </c>
      <c r="AE259" s="861" t="s">
        <v>351</v>
      </c>
      <c r="AF259" s="861" t="s">
        <v>5</v>
      </c>
      <c r="AG259" s="859">
        <v>12</v>
      </c>
      <c r="AH259" s="859">
        <v>2476</v>
      </c>
      <c r="AI259" s="859">
        <v>89</v>
      </c>
      <c r="AJ259" s="861"/>
      <c r="AK259" s="108"/>
      <c r="AL259" s="108"/>
      <c r="AM259" s="108"/>
      <c r="AN259" s="115"/>
      <c r="AO259" s="115"/>
      <c r="AP259" s="108"/>
      <c r="AQ259" s="115"/>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row>
    <row r="260" spans="1:87" ht="15" hidden="1" customHeight="1">
      <c r="A260" s="108"/>
      <c r="B260" s="114"/>
      <c r="C260" s="114"/>
      <c r="D260" s="114"/>
      <c r="E260" s="114"/>
      <c r="F260" s="114"/>
      <c r="G260" s="114"/>
      <c r="H260" s="114"/>
      <c r="I260" s="114"/>
      <c r="J260" s="114"/>
      <c r="K260" s="114"/>
      <c r="L260" s="114"/>
      <c r="M260" s="114"/>
      <c r="N260" s="114"/>
      <c r="O260" s="114"/>
      <c r="P260" s="114"/>
      <c r="Q260" s="108"/>
      <c r="R260" s="108"/>
      <c r="S260" s="108"/>
      <c r="T260" s="108"/>
      <c r="U260" s="108"/>
      <c r="V260" s="108"/>
      <c r="W260" s="108"/>
      <c r="X260" s="108"/>
      <c r="Y260" s="108"/>
      <c r="Z260" s="108"/>
      <c r="AA260" s="121" t="s">
        <v>352</v>
      </c>
      <c r="AB260" s="861">
        <v>6</v>
      </c>
      <c r="AC260" s="861"/>
      <c r="AD260" s="861">
        <f t="shared" si="3"/>
        <v>6</v>
      </c>
      <c r="AE260" s="861"/>
      <c r="AF260" s="861"/>
      <c r="AG260" s="859"/>
      <c r="AH260" s="859"/>
      <c r="AI260" s="859"/>
      <c r="AJ260" s="861"/>
      <c r="AK260" s="108"/>
      <c r="AL260" s="108"/>
      <c r="AM260" s="108"/>
      <c r="AN260" s="115"/>
      <c r="AO260" s="115"/>
      <c r="AP260" s="108"/>
      <c r="AQ260" s="115"/>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row>
    <row r="261" spans="1:87" ht="15" hidden="1" customHeight="1">
      <c r="A261" s="108"/>
      <c r="B261" s="114"/>
      <c r="C261" s="114"/>
      <c r="D261" s="114"/>
      <c r="E261" s="114"/>
      <c r="F261" s="114"/>
      <c r="G261" s="114"/>
      <c r="H261" s="114"/>
      <c r="I261" s="114"/>
      <c r="J261" s="114"/>
      <c r="K261" s="114"/>
      <c r="L261" s="114"/>
      <c r="M261" s="114"/>
      <c r="N261" s="114"/>
      <c r="O261" s="114"/>
      <c r="P261" s="114"/>
      <c r="Q261" s="108"/>
      <c r="R261" s="108"/>
      <c r="S261" s="108"/>
      <c r="T261" s="108"/>
      <c r="U261" s="108"/>
      <c r="V261" s="108"/>
      <c r="W261" s="108"/>
      <c r="X261" s="108"/>
      <c r="Y261" s="108"/>
      <c r="Z261" s="108"/>
      <c r="AA261" s="121" t="s">
        <v>353</v>
      </c>
      <c r="AB261" s="861">
        <v>9</v>
      </c>
      <c r="AC261" s="861"/>
      <c r="AD261" s="861">
        <f t="shared" si="3"/>
        <v>6</v>
      </c>
      <c r="AE261" s="861"/>
      <c r="AF261" s="861"/>
      <c r="AG261" s="859"/>
      <c r="AH261" s="859"/>
      <c r="AI261" s="859"/>
      <c r="AJ261" s="861"/>
      <c r="AK261" s="108"/>
      <c r="AL261" s="108"/>
      <c r="AM261" s="108"/>
      <c r="AN261" s="115"/>
      <c r="AO261" s="115"/>
      <c r="AP261" s="108"/>
      <c r="AQ261" s="115"/>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row>
    <row r="262" spans="1:87" ht="15" hidden="1" customHeight="1">
      <c r="A262" s="108"/>
      <c r="B262" s="114"/>
      <c r="C262" s="114"/>
      <c r="D262" s="114"/>
      <c r="E262" s="114"/>
      <c r="F262" s="114"/>
      <c r="G262" s="114"/>
      <c r="H262" s="114"/>
      <c r="I262" s="114"/>
      <c r="J262" s="114"/>
      <c r="K262" s="114"/>
      <c r="L262" s="114"/>
      <c r="M262" s="114"/>
      <c r="N262" s="114"/>
      <c r="O262" s="114"/>
      <c r="P262" s="114"/>
      <c r="Q262" s="108"/>
      <c r="R262" s="108"/>
      <c r="S262" s="108"/>
      <c r="T262" s="108"/>
      <c r="U262" s="108"/>
      <c r="V262" s="108"/>
      <c r="W262" s="108"/>
      <c r="X262" s="108"/>
      <c r="Y262" s="108"/>
      <c r="Z262" s="108"/>
      <c r="AA262" s="121" t="s">
        <v>354</v>
      </c>
      <c r="AB262" s="861">
        <v>5</v>
      </c>
      <c r="AC262" s="861"/>
      <c r="AD262" s="861">
        <f t="shared" si="3"/>
        <v>6</v>
      </c>
      <c r="AE262" s="861"/>
      <c r="AF262" s="861"/>
      <c r="AG262" s="859"/>
      <c r="AH262" s="859"/>
      <c r="AI262" s="859"/>
      <c r="AJ262" s="861"/>
      <c r="AK262" s="108"/>
      <c r="AL262" s="108"/>
      <c r="AM262" s="108"/>
      <c r="AN262" s="115"/>
      <c r="AO262" s="115"/>
      <c r="AP262" s="108"/>
      <c r="AQ262" s="115"/>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row>
    <row r="263" spans="1:87" ht="15" hidden="1" customHeight="1">
      <c r="A263" s="108"/>
      <c r="B263" s="114"/>
      <c r="C263" s="114"/>
      <c r="D263" s="114"/>
      <c r="E263" s="114"/>
      <c r="F263" s="114"/>
      <c r="G263" s="114"/>
      <c r="H263" s="114"/>
      <c r="I263" s="114"/>
      <c r="J263" s="114"/>
      <c r="K263" s="114"/>
      <c r="L263" s="114"/>
      <c r="M263" s="114"/>
      <c r="N263" s="114"/>
      <c r="O263" s="114"/>
      <c r="P263" s="114"/>
      <c r="Q263" s="108"/>
      <c r="R263" s="108"/>
      <c r="S263" s="108"/>
      <c r="T263" s="108"/>
      <c r="U263" s="108"/>
      <c r="V263" s="108"/>
      <c r="W263" s="108"/>
      <c r="X263" s="108"/>
      <c r="Y263" s="108"/>
      <c r="Z263" s="108"/>
      <c r="AA263" s="121" t="s">
        <v>355</v>
      </c>
      <c r="AB263" s="861">
        <v>6</v>
      </c>
      <c r="AC263" s="861"/>
      <c r="AD263" s="861">
        <f t="shared" si="3"/>
        <v>6</v>
      </c>
      <c r="AE263" s="861"/>
      <c r="AF263" s="861"/>
      <c r="AG263" s="859"/>
      <c r="AH263" s="859"/>
      <c r="AI263" s="859"/>
      <c r="AJ263" s="861"/>
      <c r="AK263" s="108"/>
      <c r="AL263" s="108"/>
      <c r="AM263" s="108"/>
      <c r="AN263" s="115"/>
      <c r="AO263" s="115"/>
      <c r="AP263" s="108"/>
      <c r="AQ263" s="115"/>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row>
    <row r="264" spans="1:87" ht="15" hidden="1" customHeight="1">
      <c r="A264" s="108"/>
      <c r="B264" s="114"/>
      <c r="C264" s="114"/>
      <c r="D264" s="114"/>
      <c r="E264" s="114"/>
      <c r="F264" s="114"/>
      <c r="G264" s="114"/>
      <c r="H264" s="114"/>
      <c r="I264" s="114"/>
      <c r="J264" s="114"/>
      <c r="K264" s="114"/>
      <c r="L264" s="114"/>
      <c r="M264" s="114"/>
      <c r="N264" s="114"/>
      <c r="O264" s="114"/>
      <c r="P264" s="114"/>
      <c r="Q264" s="108"/>
      <c r="R264" s="108"/>
      <c r="S264" s="108"/>
      <c r="T264" s="108"/>
      <c r="U264" s="108"/>
      <c r="V264" s="108"/>
      <c r="W264" s="108"/>
      <c r="X264" s="108"/>
      <c r="Y264" s="108"/>
      <c r="Z264" s="108"/>
      <c r="AA264" s="121" t="s">
        <v>356</v>
      </c>
      <c r="AB264" s="861">
        <v>1</v>
      </c>
      <c r="AC264" s="861"/>
      <c r="AD264" s="861">
        <f t="shared" si="3"/>
        <v>6</v>
      </c>
      <c r="AE264" s="861"/>
      <c r="AF264" s="861"/>
      <c r="AG264" s="859"/>
      <c r="AH264" s="859"/>
      <c r="AI264" s="859"/>
      <c r="AJ264" s="861"/>
      <c r="AK264" s="108"/>
      <c r="AL264" s="108"/>
      <c r="AM264" s="108"/>
      <c r="AN264" s="115"/>
      <c r="AO264" s="115"/>
      <c r="AP264" s="108"/>
      <c r="AQ264" s="115"/>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row>
    <row r="265" spans="1:87" ht="15" hidden="1" customHeight="1">
      <c r="A265" s="108"/>
      <c r="B265" s="114"/>
      <c r="C265" s="114"/>
      <c r="D265" s="114"/>
      <c r="E265" s="114"/>
      <c r="F265" s="114"/>
      <c r="G265" s="114"/>
      <c r="H265" s="114"/>
      <c r="I265" s="114"/>
      <c r="J265" s="114"/>
      <c r="K265" s="114"/>
      <c r="L265" s="114"/>
      <c r="M265" s="114"/>
      <c r="N265" s="114"/>
      <c r="O265" s="114"/>
      <c r="P265" s="114"/>
      <c r="Q265" s="108"/>
      <c r="R265" s="108"/>
      <c r="S265" s="108"/>
      <c r="T265" s="108"/>
      <c r="U265" s="108"/>
      <c r="V265" s="108"/>
      <c r="W265" s="108"/>
      <c r="X265" s="108"/>
      <c r="Y265" s="108"/>
      <c r="Z265" s="108"/>
      <c r="AA265" s="121" t="s">
        <v>357</v>
      </c>
      <c r="AB265" s="861">
        <v>6</v>
      </c>
      <c r="AC265" s="861">
        <v>2018</v>
      </c>
      <c r="AD265" s="861" t="str">
        <f t="shared" si="3"/>
        <v/>
      </c>
      <c r="AE265" s="861" t="s">
        <v>358</v>
      </c>
      <c r="AF265" s="861" t="s">
        <v>5</v>
      </c>
      <c r="AG265" s="859">
        <v>11</v>
      </c>
      <c r="AH265" s="859">
        <v>823</v>
      </c>
      <c r="AI265" s="859">
        <v>36</v>
      </c>
      <c r="AJ265" s="861"/>
      <c r="AK265" s="108"/>
      <c r="AL265" s="108"/>
      <c r="AM265" s="108"/>
      <c r="AN265" s="115"/>
      <c r="AO265" s="115"/>
      <c r="AP265" s="108"/>
      <c r="AQ265" s="115"/>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row>
    <row r="266" spans="1:87" ht="15" hidden="1" customHeight="1">
      <c r="A266" s="108"/>
      <c r="B266" s="114"/>
      <c r="C266" s="114"/>
      <c r="D266" s="114"/>
      <c r="E266" s="114"/>
      <c r="F266" s="114"/>
      <c r="G266" s="114"/>
      <c r="H266" s="114"/>
      <c r="I266" s="114"/>
      <c r="J266" s="114"/>
      <c r="K266" s="114"/>
      <c r="L266" s="114"/>
      <c r="M266" s="114"/>
      <c r="N266" s="114"/>
      <c r="O266" s="114"/>
      <c r="P266" s="114"/>
      <c r="Q266" s="108"/>
      <c r="R266" s="108"/>
      <c r="S266" s="108"/>
      <c r="T266" s="108"/>
      <c r="U266" s="108"/>
      <c r="V266" s="108"/>
      <c r="W266" s="108"/>
      <c r="X266" s="108"/>
      <c r="Y266" s="108"/>
      <c r="Z266" s="108"/>
      <c r="AA266" s="121" t="s">
        <v>359</v>
      </c>
      <c r="AB266" s="861">
        <v>6</v>
      </c>
      <c r="AC266" s="861"/>
      <c r="AD266" s="861">
        <f t="shared" si="3"/>
        <v>6</v>
      </c>
      <c r="AE266" s="861"/>
      <c r="AF266" s="861"/>
      <c r="AG266" s="859"/>
      <c r="AH266" s="859"/>
      <c r="AI266" s="859"/>
      <c r="AJ266" s="861"/>
      <c r="AK266" s="108"/>
      <c r="AL266" s="108"/>
      <c r="AM266" s="108"/>
      <c r="AN266" s="115"/>
      <c r="AO266" s="115"/>
      <c r="AP266" s="108"/>
      <c r="AQ266" s="115"/>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row>
    <row r="267" spans="1:87" ht="15" hidden="1" customHeight="1">
      <c r="A267" s="108"/>
      <c r="B267" s="114"/>
      <c r="C267" s="114"/>
      <c r="D267" s="114"/>
      <c r="E267" s="114"/>
      <c r="F267" s="114"/>
      <c r="G267" s="114"/>
      <c r="H267" s="114"/>
      <c r="I267" s="114"/>
      <c r="J267" s="114"/>
      <c r="K267" s="114"/>
      <c r="L267" s="114"/>
      <c r="M267" s="114"/>
      <c r="N267" s="114"/>
      <c r="O267" s="114"/>
      <c r="P267" s="114"/>
      <c r="Q267" s="108"/>
      <c r="R267" s="108"/>
      <c r="S267" s="108"/>
      <c r="T267" s="108"/>
      <c r="U267" s="108"/>
      <c r="V267" s="108"/>
      <c r="W267" s="108"/>
      <c r="X267" s="108"/>
      <c r="Y267" s="108"/>
      <c r="Z267" s="108"/>
      <c r="AA267" s="121" t="s">
        <v>360</v>
      </c>
      <c r="AB267" s="861">
        <v>8</v>
      </c>
      <c r="AC267" s="861"/>
      <c r="AD267" s="861">
        <f t="shared" si="3"/>
        <v>6</v>
      </c>
      <c r="AE267" s="861"/>
      <c r="AF267" s="861"/>
      <c r="AG267" s="859"/>
      <c r="AH267" s="859"/>
      <c r="AI267" s="859"/>
      <c r="AJ267" s="861"/>
      <c r="AK267" s="108"/>
      <c r="AL267" s="108"/>
      <c r="AM267" s="108"/>
      <c r="AN267" s="115"/>
      <c r="AO267" s="115"/>
      <c r="AP267" s="108"/>
      <c r="AQ267" s="115"/>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row>
    <row r="268" spans="1:87" ht="15" hidden="1" customHeight="1">
      <c r="A268" s="108"/>
      <c r="B268" s="114"/>
      <c r="C268" s="114"/>
      <c r="D268" s="114"/>
      <c r="E268" s="114"/>
      <c r="F268" s="114"/>
      <c r="G268" s="114"/>
      <c r="H268" s="114"/>
      <c r="I268" s="114"/>
      <c r="J268" s="114"/>
      <c r="K268" s="114"/>
      <c r="L268" s="114"/>
      <c r="M268" s="114"/>
      <c r="N268" s="114"/>
      <c r="O268" s="114"/>
      <c r="P268" s="114"/>
      <c r="Q268" s="108"/>
      <c r="R268" s="108"/>
      <c r="S268" s="108"/>
      <c r="T268" s="108"/>
      <c r="U268" s="108"/>
      <c r="V268" s="108"/>
      <c r="W268" s="108"/>
      <c r="X268" s="108"/>
      <c r="Y268" s="108"/>
      <c r="Z268" s="108"/>
      <c r="AA268" s="121" t="s">
        <v>361</v>
      </c>
      <c r="AB268" s="861">
        <v>13</v>
      </c>
      <c r="AC268" s="861"/>
      <c r="AD268" s="861">
        <f t="shared" si="3"/>
        <v>6</v>
      </c>
      <c r="AE268" s="861"/>
      <c r="AF268" s="861"/>
      <c r="AG268" s="859"/>
      <c r="AH268" s="859"/>
      <c r="AI268" s="859"/>
      <c r="AJ268" s="861"/>
      <c r="AK268" s="108"/>
      <c r="AL268" s="108"/>
      <c r="AM268" s="108"/>
      <c r="AN268" s="115"/>
      <c r="AO268" s="115"/>
      <c r="AP268" s="108"/>
      <c r="AQ268" s="115"/>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row>
    <row r="269" spans="1:87" ht="15" hidden="1" customHeight="1">
      <c r="A269" s="108"/>
      <c r="B269" s="114"/>
      <c r="C269" s="114"/>
      <c r="D269" s="114"/>
      <c r="E269" s="114"/>
      <c r="F269" s="114"/>
      <c r="G269" s="114"/>
      <c r="H269" s="114"/>
      <c r="I269" s="114"/>
      <c r="J269" s="114"/>
      <c r="K269" s="114"/>
      <c r="L269" s="114"/>
      <c r="M269" s="114"/>
      <c r="N269" s="114"/>
      <c r="O269" s="114"/>
      <c r="P269" s="114"/>
      <c r="Q269" s="108"/>
      <c r="R269" s="108"/>
      <c r="S269" s="108"/>
      <c r="T269" s="108"/>
      <c r="U269" s="108"/>
      <c r="V269" s="108"/>
      <c r="W269" s="108"/>
      <c r="X269" s="108"/>
      <c r="Y269" s="108"/>
      <c r="Z269" s="108"/>
      <c r="AA269" s="121" t="s">
        <v>362</v>
      </c>
      <c r="AB269" s="861">
        <v>9</v>
      </c>
      <c r="AC269" s="861">
        <v>2019</v>
      </c>
      <c r="AD269" s="861" t="str">
        <f t="shared" si="3"/>
        <v/>
      </c>
      <c r="AE269" s="861" t="s">
        <v>363</v>
      </c>
      <c r="AF269" s="861" t="s">
        <v>5</v>
      </c>
      <c r="AG269" s="859">
        <v>9</v>
      </c>
      <c r="AH269" s="859">
        <v>1095</v>
      </c>
      <c r="AI269" s="859">
        <v>51</v>
      </c>
      <c r="AJ269" s="861"/>
      <c r="AK269" s="108"/>
      <c r="AL269" s="108"/>
      <c r="AM269" s="108"/>
      <c r="AN269" s="115"/>
      <c r="AO269" s="115"/>
      <c r="AP269" s="108"/>
      <c r="AQ269" s="115"/>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row>
    <row r="270" spans="1:87" ht="15" hidden="1" customHeight="1">
      <c r="A270" s="108"/>
      <c r="B270" s="114"/>
      <c r="C270" s="114"/>
      <c r="D270" s="114"/>
      <c r="E270" s="114"/>
      <c r="F270" s="114"/>
      <c r="G270" s="114"/>
      <c r="H270" s="114"/>
      <c r="I270" s="114"/>
      <c r="J270" s="114"/>
      <c r="K270" s="114"/>
      <c r="L270" s="114"/>
      <c r="M270" s="114"/>
      <c r="N270" s="114"/>
      <c r="O270" s="114"/>
      <c r="P270" s="114"/>
      <c r="Q270" s="108"/>
      <c r="R270" s="108"/>
      <c r="S270" s="108"/>
      <c r="T270" s="108"/>
      <c r="U270" s="108"/>
      <c r="V270" s="108"/>
      <c r="W270" s="108"/>
      <c r="X270" s="108"/>
      <c r="Y270" s="108"/>
      <c r="Z270" s="108"/>
      <c r="AA270" s="121" t="s">
        <v>364</v>
      </c>
      <c r="AB270" s="861">
        <v>6</v>
      </c>
      <c r="AC270" s="861"/>
      <c r="AD270" s="861">
        <f t="shared" si="3"/>
        <v>6</v>
      </c>
      <c r="AE270" s="861"/>
      <c r="AF270" s="861"/>
      <c r="AG270" s="859"/>
      <c r="AH270" s="859"/>
      <c r="AI270" s="859"/>
      <c r="AJ270" s="861"/>
      <c r="AK270" s="108"/>
      <c r="AL270" s="108"/>
      <c r="AM270" s="108"/>
      <c r="AN270" s="115"/>
      <c r="AO270" s="115"/>
      <c r="AP270" s="108"/>
      <c r="AQ270" s="115"/>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row>
    <row r="271" spans="1:87" ht="15" hidden="1" customHeight="1">
      <c r="A271" s="108"/>
      <c r="B271" s="114"/>
      <c r="C271" s="114"/>
      <c r="D271" s="114"/>
      <c r="E271" s="114"/>
      <c r="F271" s="114"/>
      <c r="G271" s="114"/>
      <c r="H271" s="114"/>
      <c r="I271" s="114"/>
      <c r="J271" s="114"/>
      <c r="K271" s="114"/>
      <c r="L271" s="114"/>
      <c r="M271" s="114"/>
      <c r="N271" s="114"/>
      <c r="O271" s="114"/>
      <c r="P271" s="114"/>
      <c r="Q271" s="108"/>
      <c r="R271" s="108"/>
      <c r="S271" s="108"/>
      <c r="T271" s="108"/>
      <c r="U271" s="108"/>
      <c r="V271" s="108"/>
      <c r="W271" s="108"/>
      <c r="X271" s="108"/>
      <c r="Y271" s="108"/>
      <c r="Z271" s="108"/>
      <c r="AA271" s="121" t="s">
        <v>365</v>
      </c>
      <c r="AB271" s="861">
        <v>8</v>
      </c>
      <c r="AC271" s="861"/>
      <c r="AD271" s="861">
        <f t="shared" si="3"/>
        <v>6</v>
      </c>
      <c r="AE271" s="861"/>
      <c r="AF271" s="861"/>
      <c r="AG271" s="859"/>
      <c r="AH271" s="859"/>
      <c r="AI271" s="859"/>
      <c r="AJ271" s="861"/>
      <c r="AK271" s="108"/>
      <c r="AL271" s="108"/>
      <c r="AM271" s="108"/>
      <c r="AN271" s="115"/>
      <c r="AO271" s="115"/>
      <c r="AP271" s="108"/>
      <c r="AQ271" s="115"/>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row>
    <row r="272" spans="1:87" ht="15" hidden="1" customHeight="1">
      <c r="A272" s="108"/>
      <c r="B272" s="114"/>
      <c r="C272" s="114"/>
      <c r="D272" s="114"/>
      <c r="E272" s="114"/>
      <c r="F272" s="114"/>
      <c r="G272" s="114"/>
      <c r="H272" s="114"/>
      <c r="I272" s="114"/>
      <c r="J272" s="114"/>
      <c r="K272" s="114"/>
      <c r="L272" s="114"/>
      <c r="M272" s="114"/>
      <c r="N272" s="114"/>
      <c r="O272" s="114"/>
      <c r="P272" s="114"/>
      <c r="Q272" s="108"/>
      <c r="R272" s="108"/>
      <c r="S272" s="108"/>
      <c r="T272" s="108"/>
      <c r="U272" s="108"/>
      <c r="V272" s="108"/>
      <c r="W272" s="108"/>
      <c r="X272" s="108"/>
      <c r="Y272" s="108"/>
      <c r="Z272" s="108"/>
      <c r="AA272" s="121" t="s">
        <v>366</v>
      </c>
      <c r="AB272" s="861">
        <v>12</v>
      </c>
      <c r="AC272" s="861">
        <v>2019</v>
      </c>
      <c r="AD272" s="861" t="str">
        <f t="shared" si="3"/>
        <v/>
      </c>
      <c r="AE272" s="861" t="s">
        <v>367</v>
      </c>
      <c r="AF272" s="861" t="s">
        <v>12</v>
      </c>
      <c r="AG272" s="859">
        <v>5</v>
      </c>
      <c r="AH272" s="859">
        <v>412</v>
      </c>
      <c r="AI272" s="859">
        <v>16</v>
      </c>
      <c r="AJ272" s="861"/>
      <c r="AK272" s="108"/>
      <c r="AL272" s="108"/>
      <c r="AM272" s="108"/>
      <c r="AN272" s="115"/>
      <c r="AO272" s="115"/>
      <c r="AP272" s="108"/>
      <c r="AQ272" s="115"/>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row>
    <row r="273" spans="1:87" ht="15" hidden="1" customHeight="1">
      <c r="A273" s="108"/>
      <c r="B273" s="114"/>
      <c r="C273" s="114"/>
      <c r="D273" s="114"/>
      <c r="E273" s="114"/>
      <c r="F273" s="114"/>
      <c r="G273" s="114"/>
      <c r="H273" s="114"/>
      <c r="I273" s="114"/>
      <c r="J273" s="114"/>
      <c r="K273" s="114"/>
      <c r="L273" s="114"/>
      <c r="M273" s="114"/>
      <c r="N273" s="114"/>
      <c r="O273" s="114"/>
      <c r="P273" s="114"/>
      <c r="Q273" s="108"/>
      <c r="R273" s="108"/>
      <c r="S273" s="108"/>
      <c r="T273" s="108"/>
      <c r="U273" s="108"/>
      <c r="V273" s="108"/>
      <c r="W273" s="108"/>
      <c r="X273" s="108"/>
      <c r="Y273" s="108"/>
      <c r="Z273" s="108"/>
      <c r="AA273" s="121" t="s">
        <v>368</v>
      </c>
      <c r="AB273" s="861">
        <v>1</v>
      </c>
      <c r="AC273" s="861">
        <v>2023</v>
      </c>
      <c r="AD273" s="861" t="str">
        <f t="shared" si="3"/>
        <v/>
      </c>
      <c r="AE273" s="861" t="s">
        <v>369</v>
      </c>
      <c r="AF273" s="861" t="s">
        <v>226</v>
      </c>
      <c r="AG273" s="859">
        <v>8</v>
      </c>
      <c r="AH273" s="859">
        <v>1038</v>
      </c>
      <c r="AI273" s="859">
        <v>46</v>
      </c>
      <c r="AJ273" s="861"/>
      <c r="AK273" s="108"/>
      <c r="AL273" s="108"/>
      <c r="AM273" s="108"/>
      <c r="AN273" s="115"/>
      <c r="AO273" s="115"/>
      <c r="AP273" s="108"/>
      <c r="AQ273" s="115"/>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row>
    <row r="274" spans="1:87" ht="15" hidden="1" customHeight="1">
      <c r="A274" s="108"/>
      <c r="B274" s="114"/>
      <c r="C274" s="114"/>
      <c r="D274" s="114"/>
      <c r="E274" s="114"/>
      <c r="F274" s="114"/>
      <c r="G274" s="114"/>
      <c r="H274" s="114"/>
      <c r="I274" s="114"/>
      <c r="J274" s="114"/>
      <c r="K274" s="114"/>
      <c r="L274" s="114"/>
      <c r="M274" s="114"/>
      <c r="N274" s="114"/>
      <c r="O274" s="114"/>
      <c r="P274" s="114"/>
      <c r="Q274" s="108"/>
      <c r="R274" s="108"/>
      <c r="S274" s="108"/>
      <c r="T274" s="108"/>
      <c r="U274" s="108"/>
      <c r="V274" s="108"/>
      <c r="W274" s="108"/>
      <c r="X274" s="108"/>
      <c r="Y274" s="108"/>
      <c r="Z274" s="108"/>
      <c r="AA274" s="121" t="s">
        <v>370</v>
      </c>
      <c r="AB274" s="861">
        <v>12</v>
      </c>
      <c r="AC274" s="861"/>
      <c r="AD274" s="861">
        <f t="shared" si="3"/>
        <v>6</v>
      </c>
      <c r="AE274" s="861"/>
      <c r="AF274" s="861"/>
      <c r="AG274" s="859"/>
      <c r="AH274" s="859"/>
      <c r="AI274" s="859"/>
      <c r="AJ274" s="861"/>
      <c r="AK274" s="108"/>
      <c r="AL274" s="108"/>
      <c r="AM274" s="108"/>
      <c r="AN274" s="115"/>
      <c r="AO274" s="115"/>
      <c r="AP274" s="108"/>
      <c r="AQ274" s="115"/>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row>
    <row r="275" spans="1:87" ht="15" hidden="1" customHeight="1">
      <c r="A275" s="108"/>
      <c r="B275" s="114"/>
      <c r="C275" s="114"/>
      <c r="D275" s="114"/>
      <c r="E275" s="114"/>
      <c r="F275" s="114"/>
      <c r="G275" s="114"/>
      <c r="H275" s="114"/>
      <c r="I275" s="114"/>
      <c r="J275" s="114"/>
      <c r="K275" s="114"/>
      <c r="L275" s="114"/>
      <c r="M275" s="114"/>
      <c r="N275" s="114"/>
      <c r="O275" s="114"/>
      <c r="P275" s="114"/>
      <c r="Q275" s="108"/>
      <c r="R275" s="108"/>
      <c r="S275" s="108"/>
      <c r="T275" s="108"/>
      <c r="U275" s="108"/>
      <c r="V275" s="108"/>
      <c r="W275" s="108"/>
      <c r="X275" s="108"/>
      <c r="Y275" s="108"/>
      <c r="Z275" s="108"/>
      <c r="AA275" s="121" t="s">
        <v>371</v>
      </c>
      <c r="AB275" s="861">
        <v>13</v>
      </c>
      <c r="AC275" s="861">
        <v>2019</v>
      </c>
      <c r="AD275" s="861" t="str">
        <f t="shared" si="3"/>
        <v/>
      </c>
      <c r="AE275" s="861" t="s">
        <v>372</v>
      </c>
      <c r="AF275" s="861" t="s">
        <v>5</v>
      </c>
      <c r="AG275" s="859">
        <v>5</v>
      </c>
      <c r="AH275" s="859">
        <v>1864</v>
      </c>
      <c r="AI275" s="859">
        <v>50</v>
      </c>
      <c r="AJ275" s="861"/>
      <c r="AK275" s="108"/>
      <c r="AL275" s="108"/>
      <c r="AM275" s="108"/>
      <c r="AN275" s="115"/>
      <c r="AO275" s="115"/>
      <c r="AP275" s="108"/>
      <c r="AQ275" s="115"/>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row>
    <row r="276" spans="1:87" ht="15" hidden="1" customHeight="1">
      <c r="A276" s="108"/>
      <c r="B276" s="114"/>
      <c r="C276" s="114"/>
      <c r="D276" s="114"/>
      <c r="E276" s="114"/>
      <c r="F276" s="114"/>
      <c r="G276" s="114"/>
      <c r="H276" s="114"/>
      <c r="I276" s="114"/>
      <c r="J276" s="114"/>
      <c r="K276" s="114"/>
      <c r="L276" s="114"/>
      <c r="M276" s="114"/>
      <c r="N276" s="114"/>
      <c r="O276" s="114"/>
      <c r="P276" s="114"/>
      <c r="Q276" s="108"/>
      <c r="R276" s="108"/>
      <c r="S276" s="108"/>
      <c r="T276" s="108"/>
      <c r="U276" s="108"/>
      <c r="V276" s="108"/>
      <c r="W276" s="108"/>
      <c r="X276" s="108"/>
      <c r="Y276" s="108"/>
      <c r="Z276" s="108"/>
      <c r="AA276" s="121" t="s">
        <v>373</v>
      </c>
      <c r="AB276" s="861">
        <v>5</v>
      </c>
      <c r="AC276" s="861">
        <v>2023</v>
      </c>
      <c r="AD276" s="861" t="str">
        <f t="shared" si="3"/>
        <v/>
      </c>
      <c r="AE276" s="861" t="s">
        <v>374</v>
      </c>
      <c r="AF276" s="861" t="s">
        <v>5</v>
      </c>
      <c r="AG276" s="859">
        <v>14</v>
      </c>
      <c r="AH276" s="859">
        <v>1085</v>
      </c>
      <c r="AI276" s="859">
        <v>46</v>
      </c>
      <c r="AJ276" s="861"/>
      <c r="AK276" s="108"/>
      <c r="AL276" s="108"/>
      <c r="AM276" s="108"/>
      <c r="AN276" s="115"/>
      <c r="AO276" s="115"/>
      <c r="AP276" s="108"/>
      <c r="AQ276" s="115"/>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row>
    <row r="277" spans="1:87" ht="15" hidden="1" customHeight="1">
      <c r="A277" s="108"/>
      <c r="B277" s="114"/>
      <c r="C277" s="114"/>
      <c r="D277" s="114"/>
      <c r="E277" s="114"/>
      <c r="F277" s="114"/>
      <c r="G277" s="114"/>
      <c r="H277" s="114"/>
      <c r="I277" s="114"/>
      <c r="J277" s="114"/>
      <c r="K277" s="114"/>
      <c r="L277" s="114"/>
      <c r="M277" s="114"/>
      <c r="N277" s="114"/>
      <c r="O277" s="114"/>
      <c r="P277" s="114"/>
      <c r="Q277" s="108"/>
      <c r="R277" s="108"/>
      <c r="S277" s="108"/>
      <c r="T277" s="108"/>
      <c r="U277" s="108"/>
      <c r="V277" s="108"/>
      <c r="W277" s="108"/>
      <c r="X277" s="108"/>
      <c r="Y277" s="108"/>
      <c r="Z277" s="108"/>
      <c r="AA277" s="121" t="s">
        <v>375</v>
      </c>
      <c r="AB277" s="861">
        <v>9</v>
      </c>
      <c r="AC277" s="861">
        <v>2023</v>
      </c>
      <c r="AD277" s="861">
        <v>8</v>
      </c>
      <c r="AE277" s="861" t="s">
        <v>376</v>
      </c>
      <c r="AF277" s="861" t="s">
        <v>226</v>
      </c>
      <c r="AG277" s="859">
        <v>8</v>
      </c>
      <c r="AH277" s="859">
        <v>1325</v>
      </c>
      <c r="AI277" s="859">
        <v>46</v>
      </c>
      <c r="AJ277" s="861"/>
      <c r="AK277" s="108"/>
      <c r="AL277" s="108"/>
      <c r="AM277" s="108"/>
      <c r="AN277" s="115"/>
      <c r="AO277" s="115"/>
      <c r="AP277" s="108"/>
      <c r="AQ277" s="115"/>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row>
    <row r="278" spans="1:87" ht="15" hidden="1" customHeight="1">
      <c r="A278" s="108"/>
      <c r="B278" s="114"/>
      <c r="C278" s="114"/>
      <c r="D278" s="114"/>
      <c r="E278" s="114"/>
      <c r="F278" s="114"/>
      <c r="G278" s="114"/>
      <c r="H278" s="114"/>
      <c r="I278" s="114"/>
      <c r="J278" s="114"/>
      <c r="K278" s="114"/>
      <c r="L278" s="114"/>
      <c r="M278" s="114"/>
      <c r="N278" s="114"/>
      <c r="O278" s="114"/>
      <c r="P278" s="114"/>
      <c r="Q278" s="108"/>
      <c r="R278" s="108"/>
      <c r="S278" s="108"/>
      <c r="T278" s="108"/>
      <c r="U278" s="108"/>
      <c r="V278" s="108"/>
      <c r="W278" s="108"/>
      <c r="X278" s="108"/>
      <c r="Y278" s="108"/>
      <c r="Z278" s="108"/>
      <c r="AA278" s="121" t="s">
        <v>377</v>
      </c>
      <c r="AB278" s="861">
        <v>13</v>
      </c>
      <c r="AC278" s="861">
        <v>2015</v>
      </c>
      <c r="AD278" s="861" t="str">
        <f t="shared" ref="AD278:AD309" si="4">+IF(AC278&lt;$G$34,12,IF(AC278=$G$34,6,""))</f>
        <v/>
      </c>
      <c r="AE278" s="861" t="s">
        <v>378</v>
      </c>
      <c r="AF278" s="861" t="s">
        <v>21</v>
      </c>
      <c r="AG278" s="859">
        <v>13</v>
      </c>
      <c r="AH278" s="859">
        <v>3033</v>
      </c>
      <c r="AI278" s="859">
        <v>101</v>
      </c>
      <c r="AJ278" s="861"/>
      <c r="AK278" s="108"/>
      <c r="AL278" s="108"/>
      <c r="AM278" s="108"/>
      <c r="AN278" s="115"/>
      <c r="AO278" s="115"/>
      <c r="AP278" s="108"/>
      <c r="AQ278" s="115"/>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row>
    <row r="279" spans="1:87" ht="15" hidden="1" customHeight="1">
      <c r="A279" s="108"/>
      <c r="B279" s="114"/>
      <c r="C279" s="114"/>
      <c r="D279" s="114"/>
      <c r="E279" s="114"/>
      <c r="F279" s="114"/>
      <c r="G279" s="114"/>
      <c r="H279" s="114"/>
      <c r="I279" s="114"/>
      <c r="J279" s="114"/>
      <c r="K279" s="114"/>
      <c r="L279" s="114"/>
      <c r="M279" s="114"/>
      <c r="N279" s="114"/>
      <c r="O279" s="114"/>
      <c r="P279" s="114"/>
      <c r="Q279" s="108"/>
      <c r="R279" s="108"/>
      <c r="S279" s="108"/>
      <c r="T279" s="108"/>
      <c r="U279" s="108"/>
      <c r="V279" s="108"/>
      <c r="W279" s="108"/>
      <c r="X279" s="108"/>
      <c r="Y279" s="108"/>
      <c r="Z279" s="108"/>
      <c r="AA279" s="121" t="s">
        <v>379</v>
      </c>
      <c r="AB279" s="861">
        <v>13</v>
      </c>
      <c r="AC279" s="861">
        <v>2008</v>
      </c>
      <c r="AD279" s="861" t="str">
        <f t="shared" si="4"/>
        <v/>
      </c>
      <c r="AE279" s="861" t="s">
        <v>380</v>
      </c>
      <c r="AF279" s="861" t="s">
        <v>5</v>
      </c>
      <c r="AG279" s="859">
        <v>19</v>
      </c>
      <c r="AH279" s="859">
        <v>4591</v>
      </c>
      <c r="AI279" s="859">
        <v>135</v>
      </c>
      <c r="AJ279" s="861"/>
      <c r="AK279" s="108"/>
      <c r="AL279" s="108"/>
      <c r="AM279" s="108"/>
      <c r="AN279" s="115"/>
      <c r="AO279" s="115"/>
      <c r="AP279" s="108"/>
      <c r="AQ279" s="115"/>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row>
    <row r="280" spans="1:87" ht="15" hidden="1" customHeight="1">
      <c r="A280" s="108"/>
      <c r="B280" s="114"/>
      <c r="C280" s="114"/>
      <c r="D280" s="114"/>
      <c r="E280" s="114"/>
      <c r="F280" s="114"/>
      <c r="G280" s="114"/>
      <c r="H280" s="114"/>
      <c r="I280" s="114"/>
      <c r="J280" s="114"/>
      <c r="K280" s="114"/>
      <c r="L280" s="114"/>
      <c r="M280" s="114"/>
      <c r="N280" s="114"/>
      <c r="O280" s="114"/>
      <c r="P280" s="114"/>
      <c r="Q280" s="108"/>
      <c r="R280" s="108"/>
      <c r="S280" s="108"/>
      <c r="T280" s="108"/>
      <c r="U280" s="108"/>
      <c r="V280" s="108"/>
      <c r="W280" s="108"/>
      <c r="X280" s="108"/>
      <c r="Y280" s="108"/>
      <c r="Z280" s="108"/>
      <c r="AA280" s="121" t="s">
        <v>381</v>
      </c>
      <c r="AB280" s="861">
        <v>13</v>
      </c>
      <c r="AC280" s="861">
        <v>2008</v>
      </c>
      <c r="AD280" s="861" t="str">
        <f t="shared" si="4"/>
        <v/>
      </c>
      <c r="AE280" s="861" t="s">
        <v>382</v>
      </c>
      <c r="AF280" s="861" t="s">
        <v>12</v>
      </c>
      <c r="AG280" s="859">
        <v>13</v>
      </c>
      <c r="AH280" s="859">
        <v>2285</v>
      </c>
      <c r="AI280" s="859">
        <v>72</v>
      </c>
      <c r="AJ280" s="861"/>
      <c r="AK280" s="108"/>
      <c r="AL280" s="108"/>
      <c r="AM280" s="108"/>
      <c r="AN280" s="115"/>
      <c r="AO280" s="115"/>
      <c r="AP280" s="108"/>
      <c r="AQ280" s="115"/>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row>
    <row r="281" spans="1:87" ht="15" hidden="1" customHeight="1">
      <c r="A281" s="108"/>
      <c r="B281" s="114"/>
      <c r="C281" s="114"/>
      <c r="D281" s="114"/>
      <c r="E281" s="114"/>
      <c r="F281" s="114"/>
      <c r="G281" s="114"/>
      <c r="H281" s="114"/>
      <c r="I281" s="114"/>
      <c r="J281" s="114"/>
      <c r="K281" s="114"/>
      <c r="L281" s="114"/>
      <c r="M281" s="114"/>
      <c r="N281" s="114"/>
      <c r="O281" s="114"/>
      <c r="P281" s="114"/>
      <c r="Q281" s="108"/>
      <c r="R281" s="108"/>
      <c r="S281" s="108"/>
      <c r="T281" s="108"/>
      <c r="U281" s="108"/>
      <c r="V281" s="108"/>
      <c r="W281" s="108"/>
      <c r="X281" s="108"/>
      <c r="Y281" s="108"/>
      <c r="Z281" s="108"/>
      <c r="AA281" s="121" t="s">
        <v>383</v>
      </c>
      <c r="AB281" s="861">
        <v>10</v>
      </c>
      <c r="AC281" s="861">
        <v>2010</v>
      </c>
      <c r="AD281" s="861" t="str">
        <f t="shared" si="4"/>
        <v/>
      </c>
      <c r="AE281" s="861" t="s">
        <v>384</v>
      </c>
      <c r="AF281" s="861" t="s">
        <v>5</v>
      </c>
      <c r="AG281" s="859">
        <v>35</v>
      </c>
      <c r="AH281" s="859">
        <v>5583</v>
      </c>
      <c r="AI281" s="859">
        <v>198</v>
      </c>
      <c r="AJ281" s="861"/>
      <c r="AK281" s="108"/>
      <c r="AL281" s="108"/>
      <c r="AM281" s="108"/>
      <c r="AN281" s="115"/>
      <c r="AO281" s="115"/>
      <c r="AP281" s="108"/>
      <c r="AQ281" s="115"/>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row>
    <row r="282" spans="1:87" ht="15" hidden="1" customHeight="1">
      <c r="A282" s="108"/>
      <c r="B282" s="114"/>
      <c r="C282" s="114"/>
      <c r="D282" s="114"/>
      <c r="E282" s="114"/>
      <c r="F282" s="114"/>
      <c r="G282" s="114"/>
      <c r="H282" s="114"/>
      <c r="I282" s="114"/>
      <c r="J282" s="114"/>
      <c r="K282" s="114"/>
      <c r="L282" s="114"/>
      <c r="M282" s="114"/>
      <c r="N282" s="114"/>
      <c r="O282" s="114"/>
      <c r="P282" s="114"/>
      <c r="Q282" s="108"/>
      <c r="R282" s="108"/>
      <c r="S282" s="108"/>
      <c r="T282" s="108"/>
      <c r="U282" s="108"/>
      <c r="V282" s="108"/>
      <c r="W282" s="108"/>
      <c r="X282" s="108"/>
      <c r="Y282" s="108"/>
      <c r="Z282" s="108"/>
      <c r="AA282" s="121" t="s">
        <v>385</v>
      </c>
      <c r="AB282" s="861">
        <v>10</v>
      </c>
      <c r="AC282" s="861"/>
      <c r="AD282" s="861">
        <f t="shared" si="4"/>
        <v>6</v>
      </c>
      <c r="AE282" s="861"/>
      <c r="AF282" s="861"/>
      <c r="AG282" s="859"/>
      <c r="AH282" s="859"/>
      <c r="AI282" s="859"/>
      <c r="AJ282" s="861"/>
      <c r="AK282" s="108"/>
      <c r="AL282" s="108"/>
      <c r="AM282" s="108"/>
      <c r="AN282" s="115"/>
      <c r="AO282" s="115"/>
      <c r="AP282" s="108"/>
      <c r="AQ282" s="115"/>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row>
    <row r="283" spans="1:87" ht="15" hidden="1" customHeight="1">
      <c r="A283" s="108"/>
      <c r="B283" s="114"/>
      <c r="C283" s="114"/>
      <c r="D283" s="114"/>
      <c r="E283" s="114"/>
      <c r="F283" s="114"/>
      <c r="G283" s="114"/>
      <c r="H283" s="114"/>
      <c r="I283" s="114"/>
      <c r="J283" s="114"/>
      <c r="K283" s="114"/>
      <c r="L283" s="114"/>
      <c r="M283" s="114"/>
      <c r="N283" s="114"/>
      <c r="O283" s="114"/>
      <c r="P283" s="114"/>
      <c r="Q283" s="108"/>
      <c r="R283" s="108"/>
      <c r="S283" s="108"/>
      <c r="T283" s="108"/>
      <c r="U283" s="108"/>
      <c r="V283" s="108"/>
      <c r="W283" s="108"/>
      <c r="X283" s="108"/>
      <c r="Y283" s="108"/>
      <c r="Z283" s="108"/>
      <c r="AA283" s="121" t="s">
        <v>386</v>
      </c>
      <c r="AB283" s="861">
        <v>10</v>
      </c>
      <c r="AC283" s="861"/>
      <c r="AD283" s="861">
        <f t="shared" si="4"/>
        <v>6</v>
      </c>
      <c r="AE283" s="861"/>
      <c r="AF283" s="861"/>
      <c r="AG283" s="859"/>
      <c r="AH283" s="859"/>
      <c r="AI283" s="859"/>
      <c r="AJ283" s="861"/>
      <c r="AK283" s="108"/>
      <c r="AL283" s="108"/>
      <c r="AM283" s="108"/>
      <c r="AN283" s="115"/>
      <c r="AO283" s="115"/>
      <c r="AP283" s="108"/>
      <c r="AQ283" s="115"/>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row>
    <row r="284" spans="1:87" ht="15" hidden="1" customHeight="1">
      <c r="A284" s="108"/>
      <c r="B284" s="114"/>
      <c r="C284" s="114"/>
      <c r="D284" s="114"/>
      <c r="E284" s="114"/>
      <c r="F284" s="114"/>
      <c r="G284" s="114"/>
      <c r="H284" s="114"/>
      <c r="I284" s="114"/>
      <c r="J284" s="114"/>
      <c r="K284" s="114"/>
      <c r="L284" s="114"/>
      <c r="M284" s="114"/>
      <c r="N284" s="114"/>
      <c r="O284" s="114"/>
      <c r="P284" s="114"/>
      <c r="Q284" s="108"/>
      <c r="R284" s="108"/>
      <c r="S284" s="108"/>
      <c r="T284" s="108"/>
      <c r="U284" s="108"/>
      <c r="V284" s="108"/>
      <c r="W284" s="108"/>
      <c r="X284" s="108"/>
      <c r="Y284" s="108"/>
      <c r="Z284" s="108"/>
      <c r="AA284" s="121" t="s">
        <v>387</v>
      </c>
      <c r="AB284" s="861">
        <v>6</v>
      </c>
      <c r="AC284" s="861"/>
      <c r="AD284" s="861">
        <f t="shared" si="4"/>
        <v>6</v>
      </c>
      <c r="AE284" s="861"/>
      <c r="AF284" s="861"/>
      <c r="AG284" s="859"/>
      <c r="AH284" s="859"/>
      <c r="AI284" s="859"/>
      <c r="AJ284" s="861"/>
      <c r="AK284" s="108"/>
      <c r="AL284" s="108"/>
      <c r="AM284" s="108"/>
      <c r="AN284" s="115"/>
      <c r="AO284" s="115"/>
      <c r="AP284" s="108"/>
      <c r="AQ284" s="115"/>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row>
    <row r="285" spans="1:87" ht="15" hidden="1" customHeight="1">
      <c r="A285" s="108"/>
      <c r="B285" s="114"/>
      <c r="C285" s="114"/>
      <c r="D285" s="114"/>
      <c r="E285" s="114"/>
      <c r="F285" s="114"/>
      <c r="G285" s="114"/>
      <c r="H285" s="114"/>
      <c r="I285" s="114"/>
      <c r="J285" s="114"/>
      <c r="K285" s="114"/>
      <c r="L285" s="114"/>
      <c r="M285" s="114"/>
      <c r="N285" s="114"/>
      <c r="O285" s="114"/>
      <c r="P285" s="114"/>
      <c r="Q285" s="108"/>
      <c r="R285" s="108"/>
      <c r="S285" s="108"/>
      <c r="T285" s="108"/>
      <c r="U285" s="108"/>
      <c r="V285" s="108"/>
      <c r="W285" s="108"/>
      <c r="X285" s="108"/>
      <c r="Y285" s="108"/>
      <c r="Z285" s="108"/>
      <c r="AA285" s="121" t="s">
        <v>388</v>
      </c>
      <c r="AB285" s="861">
        <v>4</v>
      </c>
      <c r="AC285" s="861"/>
      <c r="AD285" s="861">
        <f t="shared" si="4"/>
        <v>6</v>
      </c>
      <c r="AE285" s="861"/>
      <c r="AF285" s="861"/>
      <c r="AG285" s="859"/>
      <c r="AH285" s="859"/>
      <c r="AI285" s="859"/>
      <c r="AJ285" s="861"/>
      <c r="AK285" s="108"/>
      <c r="AL285" s="108"/>
      <c r="AM285" s="108"/>
      <c r="AN285" s="115"/>
      <c r="AO285" s="115"/>
      <c r="AP285" s="108"/>
      <c r="AQ285" s="115"/>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row>
    <row r="286" spans="1:87" ht="15" hidden="1" customHeight="1">
      <c r="A286" s="108"/>
      <c r="B286" s="114"/>
      <c r="C286" s="114"/>
      <c r="D286" s="114"/>
      <c r="E286" s="114"/>
      <c r="F286" s="114"/>
      <c r="G286" s="114"/>
      <c r="H286" s="114"/>
      <c r="I286" s="114"/>
      <c r="J286" s="114"/>
      <c r="K286" s="114"/>
      <c r="L286" s="114"/>
      <c r="M286" s="114"/>
      <c r="N286" s="114"/>
      <c r="O286" s="114"/>
      <c r="P286" s="114"/>
      <c r="Q286" s="108"/>
      <c r="R286" s="108"/>
      <c r="S286" s="108"/>
      <c r="T286" s="108"/>
      <c r="U286" s="108"/>
      <c r="V286" s="108"/>
      <c r="W286" s="108"/>
      <c r="X286" s="108"/>
      <c r="Y286" s="108"/>
      <c r="Z286" s="108"/>
      <c r="AA286" s="121" t="s">
        <v>389</v>
      </c>
      <c r="AB286" s="861">
        <v>12</v>
      </c>
      <c r="AC286" s="861">
        <v>2015</v>
      </c>
      <c r="AD286" s="861" t="str">
        <f t="shared" si="4"/>
        <v/>
      </c>
      <c r="AE286" s="861" t="s">
        <v>390</v>
      </c>
      <c r="AF286" s="861" t="s">
        <v>5</v>
      </c>
      <c r="AG286" s="859">
        <v>26</v>
      </c>
      <c r="AH286" s="859">
        <v>4846</v>
      </c>
      <c r="AI286" s="859">
        <v>162</v>
      </c>
      <c r="AJ286" s="861"/>
      <c r="AK286" s="108"/>
      <c r="AL286" s="108"/>
      <c r="AM286" s="108"/>
      <c r="AN286" s="115"/>
      <c r="AO286" s="115"/>
      <c r="AP286" s="108"/>
      <c r="AQ286" s="115"/>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row>
    <row r="287" spans="1:87" ht="15" hidden="1" customHeight="1">
      <c r="A287" s="108"/>
      <c r="B287" s="114"/>
      <c r="C287" s="114"/>
      <c r="D287" s="114"/>
      <c r="E287" s="114"/>
      <c r="F287" s="114"/>
      <c r="G287" s="114"/>
      <c r="H287" s="114"/>
      <c r="I287" s="114"/>
      <c r="J287" s="114"/>
      <c r="K287" s="114"/>
      <c r="L287" s="114"/>
      <c r="M287" s="114"/>
      <c r="N287" s="114"/>
      <c r="O287" s="114"/>
      <c r="P287" s="114"/>
      <c r="Q287" s="108"/>
      <c r="R287" s="108"/>
      <c r="S287" s="108"/>
      <c r="T287" s="108"/>
      <c r="U287" s="108"/>
      <c r="V287" s="108"/>
      <c r="W287" s="108"/>
      <c r="X287" s="108"/>
      <c r="Y287" s="108"/>
      <c r="Z287" s="108"/>
      <c r="AA287" s="121" t="s">
        <v>391</v>
      </c>
      <c r="AB287" s="861">
        <v>10</v>
      </c>
      <c r="AC287" s="861"/>
      <c r="AD287" s="861">
        <f t="shared" si="4"/>
        <v>6</v>
      </c>
      <c r="AE287" s="861"/>
      <c r="AF287" s="861"/>
      <c r="AG287" s="859"/>
      <c r="AH287" s="859"/>
      <c r="AI287" s="859"/>
      <c r="AJ287" s="861"/>
      <c r="AK287" s="108"/>
      <c r="AL287" s="108"/>
      <c r="AM287" s="108"/>
      <c r="AN287" s="115"/>
      <c r="AO287" s="115"/>
      <c r="AP287" s="108"/>
      <c r="AQ287" s="115"/>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row>
    <row r="288" spans="1:87" ht="15" hidden="1" customHeight="1">
      <c r="A288" s="108"/>
      <c r="B288" s="114"/>
      <c r="C288" s="114"/>
      <c r="D288" s="114"/>
      <c r="E288" s="114"/>
      <c r="F288" s="114"/>
      <c r="G288" s="114"/>
      <c r="H288" s="114"/>
      <c r="I288" s="114"/>
      <c r="J288" s="114"/>
      <c r="K288" s="114"/>
      <c r="L288" s="114"/>
      <c r="M288" s="114"/>
      <c r="N288" s="114"/>
      <c r="O288" s="114"/>
      <c r="P288" s="114"/>
      <c r="Q288" s="108"/>
      <c r="R288" s="108"/>
      <c r="S288" s="108"/>
      <c r="T288" s="108"/>
      <c r="U288" s="108"/>
      <c r="V288" s="108"/>
      <c r="W288" s="108"/>
      <c r="X288" s="108"/>
      <c r="Y288" s="108"/>
      <c r="Z288" s="108"/>
      <c r="AA288" s="121" t="s">
        <v>392</v>
      </c>
      <c r="AB288" s="861">
        <v>9</v>
      </c>
      <c r="AC288" s="861"/>
      <c r="AD288" s="861">
        <f t="shared" si="4"/>
        <v>6</v>
      </c>
      <c r="AE288" s="861"/>
      <c r="AF288" s="861"/>
      <c r="AG288" s="859"/>
      <c r="AH288" s="859"/>
      <c r="AI288" s="859"/>
      <c r="AJ288" s="861"/>
      <c r="AK288" s="108"/>
      <c r="AL288" s="108"/>
      <c r="AM288" s="108"/>
      <c r="AN288" s="115"/>
      <c r="AO288" s="115"/>
      <c r="AP288" s="108"/>
      <c r="AQ288" s="115"/>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row>
    <row r="289" spans="1:87" ht="15" hidden="1" customHeight="1">
      <c r="A289" s="108"/>
      <c r="B289" s="114"/>
      <c r="C289" s="114"/>
      <c r="D289" s="114"/>
      <c r="E289" s="114"/>
      <c r="F289" s="114"/>
      <c r="G289" s="114"/>
      <c r="H289" s="114"/>
      <c r="I289" s="114"/>
      <c r="J289" s="114"/>
      <c r="K289" s="114"/>
      <c r="L289" s="114"/>
      <c r="M289" s="114"/>
      <c r="N289" s="114"/>
      <c r="O289" s="114"/>
      <c r="P289" s="114"/>
      <c r="Q289" s="108"/>
      <c r="R289" s="108"/>
      <c r="S289" s="108"/>
      <c r="T289" s="108"/>
      <c r="U289" s="108"/>
      <c r="V289" s="108"/>
      <c r="W289" s="108"/>
      <c r="X289" s="108"/>
      <c r="Y289" s="108"/>
      <c r="Z289" s="108"/>
      <c r="AA289" s="121" t="s">
        <v>393</v>
      </c>
      <c r="AB289" s="861">
        <v>10</v>
      </c>
      <c r="AC289" s="861">
        <v>2015</v>
      </c>
      <c r="AD289" s="861" t="str">
        <f t="shared" si="4"/>
        <v/>
      </c>
      <c r="AE289" s="861" t="s">
        <v>394</v>
      </c>
      <c r="AF289" s="861" t="s">
        <v>7</v>
      </c>
      <c r="AG289" s="859">
        <v>8</v>
      </c>
      <c r="AH289" s="859">
        <v>812</v>
      </c>
      <c r="AI289" s="859">
        <v>36</v>
      </c>
      <c r="AJ289" s="861"/>
      <c r="AK289" s="108"/>
      <c r="AL289" s="108"/>
      <c r="AM289" s="108"/>
      <c r="AN289" s="115"/>
      <c r="AO289" s="115"/>
      <c r="AP289" s="108"/>
      <c r="AQ289" s="115"/>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row>
    <row r="290" spans="1:87" ht="15" hidden="1" customHeight="1">
      <c r="A290" s="108"/>
      <c r="B290" s="114"/>
      <c r="C290" s="114"/>
      <c r="D290" s="114"/>
      <c r="E290" s="114"/>
      <c r="F290" s="114"/>
      <c r="G290" s="114"/>
      <c r="H290" s="114"/>
      <c r="I290" s="114"/>
      <c r="J290" s="114"/>
      <c r="K290" s="114"/>
      <c r="L290" s="114"/>
      <c r="M290" s="114"/>
      <c r="N290" s="114"/>
      <c r="O290" s="114"/>
      <c r="P290" s="114"/>
      <c r="Q290" s="108"/>
      <c r="R290" s="108"/>
      <c r="S290" s="108"/>
      <c r="T290" s="108"/>
      <c r="U290" s="108"/>
      <c r="V290" s="108"/>
      <c r="W290" s="108"/>
      <c r="X290" s="108"/>
      <c r="Y290" s="108"/>
      <c r="Z290" s="108"/>
      <c r="AA290" s="121" t="s">
        <v>395</v>
      </c>
      <c r="AB290" s="861">
        <v>5</v>
      </c>
      <c r="AC290" s="861">
        <v>2015</v>
      </c>
      <c r="AD290" s="861" t="str">
        <f t="shared" si="4"/>
        <v/>
      </c>
      <c r="AE290" s="861" t="s">
        <v>396</v>
      </c>
      <c r="AF290" s="861" t="s">
        <v>7</v>
      </c>
      <c r="AG290" s="859">
        <v>12</v>
      </c>
      <c r="AH290" s="859">
        <v>792</v>
      </c>
      <c r="AI290" s="859">
        <v>39</v>
      </c>
      <c r="AJ290" s="861"/>
      <c r="AK290" s="108"/>
      <c r="AL290" s="108"/>
      <c r="AM290" s="108"/>
      <c r="AN290" s="115"/>
      <c r="AO290" s="115"/>
      <c r="AP290" s="108"/>
      <c r="AQ290" s="115"/>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row>
    <row r="291" spans="1:87" ht="15" hidden="1" customHeight="1">
      <c r="A291" s="108"/>
      <c r="B291" s="114"/>
      <c r="C291" s="114"/>
      <c r="D291" s="114"/>
      <c r="E291" s="114"/>
      <c r="F291" s="114"/>
      <c r="G291" s="114"/>
      <c r="H291" s="114"/>
      <c r="I291" s="114"/>
      <c r="J291" s="114"/>
      <c r="K291" s="114"/>
      <c r="L291" s="114"/>
      <c r="M291" s="114"/>
      <c r="N291" s="114"/>
      <c r="O291" s="114"/>
      <c r="P291" s="114"/>
      <c r="Q291" s="108"/>
      <c r="R291" s="108"/>
      <c r="S291" s="108"/>
      <c r="T291" s="108"/>
      <c r="U291" s="108"/>
      <c r="V291" s="108"/>
      <c r="W291" s="108"/>
      <c r="X291" s="108"/>
      <c r="Y291" s="108"/>
      <c r="Z291" s="108"/>
      <c r="AA291" s="121" t="s">
        <v>397</v>
      </c>
      <c r="AB291" s="861">
        <v>15</v>
      </c>
      <c r="AC291" s="861"/>
      <c r="AD291" s="861">
        <f t="shared" si="4"/>
        <v>6</v>
      </c>
      <c r="AE291" s="861"/>
      <c r="AF291" s="861"/>
      <c r="AG291" s="859"/>
      <c r="AH291" s="859"/>
      <c r="AI291" s="859"/>
      <c r="AJ291" s="861"/>
      <c r="AK291" s="108"/>
      <c r="AL291" s="108"/>
      <c r="AM291" s="108"/>
      <c r="AN291" s="115"/>
      <c r="AO291" s="115"/>
      <c r="AP291" s="108"/>
      <c r="AQ291" s="115"/>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row>
    <row r="292" spans="1:87" ht="15" hidden="1" customHeight="1">
      <c r="A292" s="108"/>
      <c r="B292" s="114"/>
      <c r="C292" s="114"/>
      <c r="D292" s="114"/>
      <c r="E292" s="114"/>
      <c r="F292" s="114"/>
      <c r="G292" s="114"/>
      <c r="H292" s="114"/>
      <c r="I292" s="114"/>
      <c r="J292" s="114"/>
      <c r="K292" s="114"/>
      <c r="L292" s="114"/>
      <c r="M292" s="114"/>
      <c r="N292" s="114"/>
      <c r="O292" s="114"/>
      <c r="P292" s="114"/>
      <c r="Q292" s="108"/>
      <c r="R292" s="108"/>
      <c r="S292" s="108"/>
      <c r="T292" s="108"/>
      <c r="U292" s="108"/>
      <c r="V292" s="108"/>
      <c r="W292" s="108"/>
      <c r="X292" s="108"/>
      <c r="Y292" s="108"/>
      <c r="Z292" s="108"/>
      <c r="AA292" s="121" t="s">
        <v>398</v>
      </c>
      <c r="AB292" s="861">
        <v>10</v>
      </c>
      <c r="AC292" s="861"/>
      <c r="AD292" s="861">
        <f t="shared" si="4"/>
        <v>6</v>
      </c>
      <c r="AE292" s="861"/>
      <c r="AF292" s="861"/>
      <c r="AG292" s="859"/>
      <c r="AH292" s="859"/>
      <c r="AI292" s="859"/>
      <c r="AJ292" s="861"/>
      <c r="AK292" s="108"/>
      <c r="AL292" s="108"/>
      <c r="AM292" s="108"/>
      <c r="AN292" s="115"/>
      <c r="AO292" s="115"/>
      <c r="AP292" s="108"/>
      <c r="AQ292" s="115"/>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row>
    <row r="293" spans="1:87" ht="15" hidden="1" customHeight="1">
      <c r="A293" s="108"/>
      <c r="B293" s="114"/>
      <c r="C293" s="114"/>
      <c r="D293" s="114"/>
      <c r="E293" s="114"/>
      <c r="F293" s="114"/>
      <c r="G293" s="114"/>
      <c r="H293" s="114"/>
      <c r="I293" s="114"/>
      <c r="J293" s="114"/>
      <c r="K293" s="114"/>
      <c r="L293" s="114"/>
      <c r="M293" s="114"/>
      <c r="N293" s="114"/>
      <c r="O293" s="114"/>
      <c r="P293" s="114"/>
      <c r="Q293" s="108"/>
      <c r="R293" s="108"/>
      <c r="S293" s="108"/>
      <c r="T293" s="108"/>
      <c r="U293" s="108"/>
      <c r="V293" s="108"/>
      <c r="W293" s="108"/>
      <c r="X293" s="108"/>
      <c r="Y293" s="108"/>
      <c r="Z293" s="108"/>
      <c r="AA293" s="121" t="s">
        <v>399</v>
      </c>
      <c r="AB293" s="861">
        <v>10</v>
      </c>
      <c r="AC293" s="861"/>
      <c r="AD293" s="861">
        <f t="shared" si="4"/>
        <v>6</v>
      </c>
      <c r="AE293" s="861"/>
      <c r="AF293" s="861"/>
      <c r="AG293" s="859"/>
      <c r="AH293" s="859"/>
      <c r="AI293" s="859"/>
      <c r="AJ293" s="861"/>
      <c r="AK293" s="108"/>
      <c r="AL293" s="108"/>
      <c r="AM293" s="108"/>
      <c r="AN293" s="115"/>
      <c r="AO293" s="115"/>
      <c r="AP293" s="108"/>
      <c r="AQ293" s="115"/>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row>
    <row r="294" spans="1:87" ht="15" hidden="1" customHeight="1">
      <c r="A294" s="108"/>
      <c r="B294" s="114"/>
      <c r="C294" s="114"/>
      <c r="D294" s="114"/>
      <c r="E294" s="114"/>
      <c r="F294" s="114"/>
      <c r="G294" s="114"/>
      <c r="H294" s="114"/>
      <c r="I294" s="114"/>
      <c r="J294" s="114"/>
      <c r="K294" s="114"/>
      <c r="L294" s="114"/>
      <c r="M294" s="114"/>
      <c r="N294" s="114"/>
      <c r="O294" s="114"/>
      <c r="P294" s="114"/>
      <c r="Q294" s="108"/>
      <c r="R294" s="108"/>
      <c r="S294" s="108"/>
      <c r="T294" s="108"/>
      <c r="U294" s="108"/>
      <c r="V294" s="108"/>
      <c r="W294" s="108"/>
      <c r="X294" s="108"/>
      <c r="Y294" s="108"/>
      <c r="Z294" s="108"/>
      <c r="AA294" s="121" t="s">
        <v>400</v>
      </c>
      <c r="AB294" s="861">
        <v>10</v>
      </c>
      <c r="AC294" s="861"/>
      <c r="AD294" s="861">
        <f t="shared" si="4"/>
        <v>6</v>
      </c>
      <c r="AE294" s="861"/>
      <c r="AF294" s="861"/>
      <c r="AG294" s="859"/>
      <c r="AH294" s="859"/>
      <c r="AI294" s="859"/>
      <c r="AJ294" s="861"/>
      <c r="AK294" s="108"/>
      <c r="AL294" s="108"/>
      <c r="AM294" s="108"/>
      <c r="AN294" s="115"/>
      <c r="AO294" s="115"/>
      <c r="AP294" s="108"/>
      <c r="AQ294" s="115"/>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row>
    <row r="295" spans="1:87" ht="15" hidden="1" customHeight="1">
      <c r="A295" s="108"/>
      <c r="B295" s="114"/>
      <c r="C295" s="114"/>
      <c r="D295" s="114"/>
      <c r="E295" s="114"/>
      <c r="F295" s="114"/>
      <c r="G295" s="114"/>
      <c r="H295" s="114"/>
      <c r="I295" s="114"/>
      <c r="J295" s="114"/>
      <c r="K295" s="114"/>
      <c r="L295" s="114"/>
      <c r="M295" s="114"/>
      <c r="N295" s="114"/>
      <c r="O295" s="114"/>
      <c r="P295" s="114"/>
      <c r="Q295" s="108"/>
      <c r="R295" s="108"/>
      <c r="S295" s="108"/>
      <c r="T295" s="108"/>
      <c r="U295" s="108"/>
      <c r="V295" s="108"/>
      <c r="W295" s="108"/>
      <c r="X295" s="108"/>
      <c r="Y295" s="108"/>
      <c r="Z295" s="108"/>
      <c r="AA295" s="121" t="s">
        <v>401</v>
      </c>
      <c r="AB295" s="861">
        <v>10</v>
      </c>
      <c r="AC295" s="861"/>
      <c r="AD295" s="861">
        <f t="shared" si="4"/>
        <v>6</v>
      </c>
      <c r="AE295" s="861"/>
      <c r="AF295" s="861"/>
      <c r="AG295" s="859"/>
      <c r="AH295" s="859"/>
      <c r="AI295" s="859"/>
      <c r="AJ295" s="861"/>
      <c r="AK295" s="108"/>
      <c r="AL295" s="108"/>
      <c r="AM295" s="108"/>
      <c r="AN295" s="115"/>
      <c r="AO295" s="115"/>
      <c r="AP295" s="108"/>
      <c r="AQ295" s="115"/>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row>
    <row r="296" spans="1:87" ht="15" hidden="1" customHeight="1">
      <c r="A296" s="108"/>
      <c r="B296" s="114"/>
      <c r="C296" s="114"/>
      <c r="D296" s="114"/>
      <c r="E296" s="114"/>
      <c r="F296" s="114"/>
      <c r="G296" s="114"/>
      <c r="H296" s="114"/>
      <c r="I296" s="114"/>
      <c r="J296" s="114"/>
      <c r="K296" s="114"/>
      <c r="L296" s="114"/>
      <c r="M296" s="114"/>
      <c r="N296" s="114"/>
      <c r="O296" s="114"/>
      <c r="P296" s="114"/>
      <c r="Q296" s="108"/>
      <c r="R296" s="108"/>
      <c r="S296" s="108"/>
      <c r="T296" s="108"/>
      <c r="U296" s="108"/>
      <c r="V296" s="108"/>
      <c r="W296" s="108"/>
      <c r="X296" s="108"/>
      <c r="Y296" s="108"/>
      <c r="Z296" s="108"/>
      <c r="AA296" s="121" t="s">
        <v>402</v>
      </c>
      <c r="AB296" s="861">
        <v>8</v>
      </c>
      <c r="AC296" s="861"/>
      <c r="AD296" s="861">
        <f t="shared" si="4"/>
        <v>6</v>
      </c>
      <c r="AE296" s="861"/>
      <c r="AF296" s="861"/>
      <c r="AG296" s="859"/>
      <c r="AH296" s="859"/>
      <c r="AI296" s="859"/>
      <c r="AJ296" s="861"/>
      <c r="AK296" s="108"/>
      <c r="AL296" s="108"/>
      <c r="AM296" s="108"/>
      <c r="AN296" s="115"/>
      <c r="AO296" s="115"/>
      <c r="AP296" s="108"/>
      <c r="AQ296" s="115"/>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row>
    <row r="297" spans="1:87" ht="15" hidden="1" customHeight="1">
      <c r="A297" s="108"/>
      <c r="B297" s="114"/>
      <c r="C297" s="114"/>
      <c r="D297" s="114"/>
      <c r="E297" s="114"/>
      <c r="F297" s="114"/>
      <c r="G297" s="114"/>
      <c r="H297" s="114"/>
      <c r="I297" s="114"/>
      <c r="J297" s="114"/>
      <c r="K297" s="114"/>
      <c r="L297" s="114"/>
      <c r="M297" s="114"/>
      <c r="N297" s="114"/>
      <c r="O297" s="114"/>
      <c r="P297" s="114"/>
      <c r="Q297" s="108"/>
      <c r="R297" s="108"/>
      <c r="S297" s="108"/>
      <c r="T297" s="108"/>
      <c r="U297" s="108"/>
      <c r="V297" s="108"/>
      <c r="W297" s="108"/>
      <c r="X297" s="108"/>
      <c r="Y297" s="108"/>
      <c r="Z297" s="108"/>
      <c r="AA297" s="121" t="s">
        <v>403</v>
      </c>
      <c r="AB297" s="861">
        <v>13</v>
      </c>
      <c r="AC297" s="861">
        <v>2015</v>
      </c>
      <c r="AD297" s="861" t="str">
        <f t="shared" si="4"/>
        <v/>
      </c>
      <c r="AE297" s="861" t="s">
        <v>404</v>
      </c>
      <c r="AF297" s="861" t="s">
        <v>7</v>
      </c>
      <c r="AG297" s="859">
        <v>15</v>
      </c>
      <c r="AH297" s="859">
        <v>4919</v>
      </c>
      <c r="AI297" s="859">
        <v>138</v>
      </c>
      <c r="AJ297" s="861"/>
      <c r="AK297" s="108"/>
      <c r="AL297" s="108"/>
      <c r="AM297" s="108"/>
      <c r="AN297" s="115"/>
      <c r="AO297" s="115"/>
      <c r="AP297" s="108"/>
      <c r="AQ297" s="115"/>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row>
    <row r="298" spans="1:87" ht="15" hidden="1" customHeight="1">
      <c r="A298" s="108"/>
      <c r="B298" s="114"/>
      <c r="C298" s="114"/>
      <c r="D298" s="114"/>
      <c r="E298" s="114"/>
      <c r="F298" s="114"/>
      <c r="G298" s="114"/>
      <c r="H298" s="114"/>
      <c r="I298" s="114"/>
      <c r="J298" s="114"/>
      <c r="K298" s="114"/>
      <c r="L298" s="114"/>
      <c r="M298" s="114"/>
      <c r="N298" s="114"/>
      <c r="O298" s="114"/>
      <c r="P298" s="114"/>
      <c r="Q298" s="108"/>
      <c r="R298" s="108"/>
      <c r="S298" s="108"/>
      <c r="T298" s="108"/>
      <c r="U298" s="108"/>
      <c r="V298" s="108"/>
      <c r="W298" s="108"/>
      <c r="X298" s="108"/>
      <c r="Y298" s="108"/>
      <c r="Z298" s="108"/>
      <c r="AA298" s="121" t="s">
        <v>405</v>
      </c>
      <c r="AB298" s="861">
        <v>8</v>
      </c>
      <c r="AC298" s="861"/>
      <c r="AD298" s="861">
        <f t="shared" si="4"/>
        <v>6</v>
      </c>
      <c r="AE298" s="861"/>
      <c r="AF298" s="861"/>
      <c r="AG298" s="859"/>
      <c r="AH298" s="859"/>
      <c r="AI298" s="859"/>
      <c r="AJ298" s="861"/>
      <c r="AK298" s="108"/>
      <c r="AL298" s="108"/>
      <c r="AM298" s="108"/>
      <c r="AN298" s="115"/>
      <c r="AO298" s="115"/>
      <c r="AP298" s="108"/>
      <c r="AQ298" s="115"/>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row>
    <row r="299" spans="1:87" ht="15" hidden="1" customHeight="1">
      <c r="A299" s="108"/>
      <c r="B299" s="114"/>
      <c r="C299" s="114"/>
      <c r="D299" s="114"/>
      <c r="E299" s="114"/>
      <c r="F299" s="114"/>
      <c r="G299" s="114"/>
      <c r="H299" s="114"/>
      <c r="I299" s="114"/>
      <c r="J299" s="114"/>
      <c r="K299" s="114"/>
      <c r="L299" s="114"/>
      <c r="M299" s="114"/>
      <c r="N299" s="114"/>
      <c r="O299" s="114"/>
      <c r="P299" s="114"/>
      <c r="Q299" s="108"/>
      <c r="R299" s="108"/>
      <c r="S299" s="108"/>
      <c r="T299" s="108"/>
      <c r="U299" s="108"/>
      <c r="V299" s="108"/>
      <c r="W299" s="108"/>
      <c r="X299" s="108"/>
      <c r="Y299" s="108"/>
      <c r="Z299" s="108"/>
      <c r="AA299" s="121" t="s">
        <v>406</v>
      </c>
      <c r="AB299" s="861">
        <v>8</v>
      </c>
      <c r="AC299" s="861">
        <v>2023</v>
      </c>
      <c r="AD299" s="861" t="str">
        <f t="shared" si="4"/>
        <v/>
      </c>
      <c r="AE299" s="861" t="s">
        <v>407</v>
      </c>
      <c r="AF299" s="861" t="s">
        <v>5</v>
      </c>
      <c r="AG299" s="859">
        <v>9</v>
      </c>
      <c r="AH299" s="859">
        <v>704</v>
      </c>
      <c r="AI299" s="859">
        <v>34</v>
      </c>
      <c r="AJ299" s="861"/>
      <c r="AK299" s="108"/>
      <c r="AL299" s="108"/>
      <c r="AM299" s="108"/>
      <c r="AN299" s="115"/>
      <c r="AO299" s="115"/>
      <c r="AP299" s="108"/>
      <c r="AQ299" s="115"/>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row>
    <row r="300" spans="1:87" ht="15" hidden="1" customHeight="1">
      <c r="A300" s="108"/>
      <c r="B300" s="114"/>
      <c r="C300" s="114"/>
      <c r="D300" s="114"/>
      <c r="E300" s="114"/>
      <c r="F300" s="114"/>
      <c r="G300" s="114"/>
      <c r="H300" s="114"/>
      <c r="I300" s="114"/>
      <c r="J300" s="114"/>
      <c r="K300" s="114"/>
      <c r="L300" s="114"/>
      <c r="M300" s="114"/>
      <c r="N300" s="114"/>
      <c r="O300" s="114"/>
      <c r="P300" s="114"/>
      <c r="Q300" s="108"/>
      <c r="R300" s="108"/>
      <c r="S300" s="108"/>
      <c r="T300" s="108"/>
      <c r="U300" s="108"/>
      <c r="V300" s="108"/>
      <c r="W300" s="108"/>
      <c r="X300" s="108"/>
      <c r="Y300" s="108"/>
      <c r="Z300" s="108"/>
      <c r="AA300" s="121" t="s">
        <v>408</v>
      </c>
      <c r="AB300" s="861">
        <v>5</v>
      </c>
      <c r="AC300" s="861">
        <v>2015</v>
      </c>
      <c r="AD300" s="861" t="str">
        <f t="shared" si="4"/>
        <v/>
      </c>
      <c r="AE300" s="861" t="s">
        <v>409</v>
      </c>
      <c r="AF300" s="861" t="s">
        <v>5</v>
      </c>
      <c r="AG300" s="859">
        <v>13</v>
      </c>
      <c r="AH300" s="859">
        <v>1879</v>
      </c>
      <c r="AI300" s="859">
        <v>59</v>
      </c>
      <c r="AJ300" s="861"/>
      <c r="AK300" s="108"/>
      <c r="AL300" s="108"/>
      <c r="AM300" s="108"/>
      <c r="AN300" s="115"/>
      <c r="AO300" s="115"/>
      <c r="AP300" s="108"/>
      <c r="AQ300" s="115"/>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row>
    <row r="301" spans="1:87" ht="15" hidden="1" customHeight="1">
      <c r="A301" s="108"/>
      <c r="B301" s="114"/>
      <c r="C301" s="114"/>
      <c r="D301" s="114"/>
      <c r="E301" s="114"/>
      <c r="F301" s="114"/>
      <c r="G301" s="114"/>
      <c r="H301" s="114"/>
      <c r="I301" s="114"/>
      <c r="J301" s="114"/>
      <c r="K301" s="114"/>
      <c r="L301" s="114"/>
      <c r="M301" s="114"/>
      <c r="N301" s="114"/>
      <c r="O301" s="114"/>
      <c r="P301" s="114"/>
      <c r="Q301" s="108"/>
      <c r="R301" s="108"/>
      <c r="S301" s="108"/>
      <c r="T301" s="108"/>
      <c r="U301" s="108"/>
      <c r="V301" s="108"/>
      <c r="W301" s="108"/>
      <c r="X301" s="108"/>
      <c r="Y301" s="108"/>
      <c r="Z301" s="108"/>
      <c r="AA301" s="121" t="s">
        <v>410</v>
      </c>
      <c r="AB301" s="861">
        <v>5</v>
      </c>
      <c r="AC301" s="861">
        <v>2010</v>
      </c>
      <c r="AD301" s="861" t="str">
        <f t="shared" si="4"/>
        <v/>
      </c>
      <c r="AE301" s="861" t="s">
        <v>411</v>
      </c>
      <c r="AF301" s="861" t="s">
        <v>5</v>
      </c>
      <c r="AG301" s="859">
        <v>35</v>
      </c>
      <c r="AH301" s="859">
        <v>4519</v>
      </c>
      <c r="AI301" s="859">
        <v>162</v>
      </c>
      <c r="AJ301" s="861"/>
      <c r="AK301" s="108"/>
      <c r="AL301" s="108"/>
      <c r="AM301" s="108"/>
      <c r="AN301" s="115"/>
      <c r="AO301" s="115"/>
      <c r="AP301" s="108"/>
      <c r="AQ301" s="115"/>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row>
    <row r="302" spans="1:87" ht="15" hidden="1" customHeight="1">
      <c r="A302" s="108"/>
      <c r="B302" s="114"/>
      <c r="C302" s="114"/>
      <c r="D302" s="114"/>
      <c r="E302" s="114"/>
      <c r="F302" s="114"/>
      <c r="G302" s="114"/>
      <c r="H302" s="114"/>
      <c r="I302" s="114"/>
      <c r="J302" s="114"/>
      <c r="K302" s="114"/>
      <c r="L302" s="114"/>
      <c r="M302" s="114"/>
      <c r="N302" s="114"/>
      <c r="O302" s="114"/>
      <c r="P302" s="114"/>
      <c r="Q302" s="108"/>
      <c r="R302" s="108"/>
      <c r="S302" s="108"/>
      <c r="T302" s="108"/>
      <c r="U302" s="108"/>
      <c r="V302" s="108"/>
      <c r="W302" s="108"/>
      <c r="X302" s="108"/>
      <c r="Y302" s="108"/>
      <c r="Z302" s="108"/>
      <c r="AA302" s="121" t="s">
        <v>412</v>
      </c>
      <c r="AB302" s="861">
        <v>10</v>
      </c>
      <c r="AC302" s="861"/>
      <c r="AD302" s="861">
        <f t="shared" si="4"/>
        <v>6</v>
      </c>
      <c r="AE302" s="861"/>
      <c r="AF302" s="861"/>
      <c r="AG302" s="859"/>
      <c r="AH302" s="859"/>
      <c r="AI302" s="859"/>
      <c r="AJ302" s="861"/>
      <c r="AK302" s="108"/>
      <c r="AL302" s="108"/>
      <c r="AM302" s="108"/>
      <c r="AN302" s="115"/>
      <c r="AO302" s="115"/>
      <c r="AP302" s="108"/>
      <c r="AQ302" s="115"/>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row>
    <row r="303" spans="1:87" ht="15" hidden="1" customHeight="1">
      <c r="A303" s="108"/>
      <c r="B303" s="114"/>
      <c r="C303" s="114"/>
      <c r="D303" s="114"/>
      <c r="E303" s="114"/>
      <c r="F303" s="114"/>
      <c r="G303" s="114"/>
      <c r="H303" s="114"/>
      <c r="I303" s="114"/>
      <c r="J303" s="114"/>
      <c r="K303" s="114"/>
      <c r="L303" s="114"/>
      <c r="M303" s="114"/>
      <c r="N303" s="114"/>
      <c r="O303" s="114"/>
      <c r="P303" s="114"/>
      <c r="Q303" s="108"/>
      <c r="R303" s="108"/>
      <c r="S303" s="108"/>
      <c r="T303" s="108"/>
      <c r="U303" s="108"/>
      <c r="V303" s="108"/>
      <c r="W303" s="108"/>
      <c r="X303" s="108"/>
      <c r="Y303" s="108"/>
      <c r="Z303" s="108"/>
      <c r="AA303" s="121" t="s">
        <v>413</v>
      </c>
      <c r="AB303" s="861">
        <v>6</v>
      </c>
      <c r="AC303" s="861">
        <v>2018</v>
      </c>
      <c r="AD303" s="861" t="str">
        <f t="shared" si="4"/>
        <v/>
      </c>
      <c r="AE303" s="861" t="s">
        <v>414</v>
      </c>
      <c r="AF303" s="861" t="s">
        <v>5</v>
      </c>
      <c r="AG303" s="859">
        <v>6</v>
      </c>
      <c r="AH303" s="859">
        <v>666</v>
      </c>
      <c r="AI303" s="859">
        <v>27</v>
      </c>
      <c r="AJ303" s="861"/>
      <c r="AK303" s="108"/>
      <c r="AL303" s="108"/>
      <c r="AM303" s="108"/>
      <c r="AN303" s="115"/>
      <c r="AO303" s="115"/>
      <c r="AP303" s="108"/>
      <c r="AQ303" s="115"/>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row>
    <row r="304" spans="1:87" ht="15" hidden="1" customHeight="1">
      <c r="A304" s="108"/>
      <c r="B304" s="114"/>
      <c r="C304" s="114"/>
      <c r="D304" s="114"/>
      <c r="E304" s="114"/>
      <c r="F304" s="114"/>
      <c r="G304" s="114"/>
      <c r="H304" s="114"/>
      <c r="I304" s="114"/>
      <c r="J304" s="114"/>
      <c r="K304" s="114"/>
      <c r="L304" s="114"/>
      <c r="M304" s="114"/>
      <c r="N304" s="114"/>
      <c r="O304" s="114"/>
      <c r="P304" s="114"/>
      <c r="Q304" s="108"/>
      <c r="R304" s="108"/>
      <c r="S304" s="108"/>
      <c r="T304" s="108"/>
      <c r="U304" s="108"/>
      <c r="V304" s="108"/>
      <c r="W304" s="108"/>
      <c r="X304" s="108"/>
      <c r="Y304" s="108"/>
      <c r="Z304" s="108"/>
      <c r="AA304" s="121" t="s">
        <v>415</v>
      </c>
      <c r="AB304" s="861">
        <v>13</v>
      </c>
      <c r="AC304" s="861">
        <v>2017</v>
      </c>
      <c r="AD304" s="861" t="str">
        <f t="shared" si="4"/>
        <v/>
      </c>
      <c r="AE304" s="861" t="s">
        <v>416</v>
      </c>
      <c r="AF304" s="861" t="s">
        <v>12</v>
      </c>
      <c r="AG304" s="859">
        <v>19</v>
      </c>
      <c r="AH304" s="859">
        <v>4005</v>
      </c>
      <c r="AI304" s="859">
        <v>118</v>
      </c>
      <c r="AJ304" s="861"/>
      <c r="AK304" s="108"/>
      <c r="AL304" s="108"/>
      <c r="AM304" s="108"/>
      <c r="AN304" s="115"/>
      <c r="AO304" s="115"/>
      <c r="AP304" s="108"/>
      <c r="AQ304" s="115"/>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row>
    <row r="305" spans="1:87" ht="15" hidden="1" customHeight="1">
      <c r="A305" s="108"/>
      <c r="B305" s="114"/>
      <c r="C305" s="114"/>
      <c r="D305" s="114"/>
      <c r="E305" s="114"/>
      <c r="F305" s="114"/>
      <c r="G305" s="114"/>
      <c r="H305" s="114"/>
      <c r="I305" s="114"/>
      <c r="J305" s="114"/>
      <c r="K305" s="114"/>
      <c r="L305" s="114"/>
      <c r="M305" s="114"/>
      <c r="N305" s="114"/>
      <c r="O305" s="114"/>
      <c r="P305" s="114"/>
      <c r="Q305" s="108"/>
      <c r="R305" s="108"/>
      <c r="S305" s="108"/>
      <c r="T305" s="108"/>
      <c r="U305" s="108"/>
      <c r="V305" s="108"/>
      <c r="W305" s="108"/>
      <c r="X305" s="108"/>
      <c r="Y305" s="108"/>
      <c r="Z305" s="108"/>
      <c r="AA305" s="121" t="s">
        <v>417</v>
      </c>
      <c r="AB305" s="861">
        <v>5</v>
      </c>
      <c r="AC305" s="861">
        <v>2015</v>
      </c>
      <c r="AD305" s="861" t="str">
        <f t="shared" si="4"/>
        <v/>
      </c>
      <c r="AE305" s="861" t="s">
        <v>418</v>
      </c>
      <c r="AF305" s="861" t="s">
        <v>5</v>
      </c>
      <c r="AG305" s="859">
        <v>9</v>
      </c>
      <c r="AH305" s="859">
        <v>1533</v>
      </c>
      <c r="AI305" s="859">
        <v>46</v>
      </c>
      <c r="AJ305" s="861"/>
      <c r="AK305" s="108"/>
      <c r="AL305" s="108"/>
      <c r="AM305" s="108"/>
      <c r="AN305" s="115"/>
      <c r="AO305" s="115"/>
      <c r="AP305" s="108"/>
      <c r="AQ305" s="115"/>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row>
    <row r="306" spans="1:87" ht="15" hidden="1" customHeight="1">
      <c r="A306" s="108"/>
      <c r="B306" s="114"/>
      <c r="C306" s="114"/>
      <c r="D306" s="114"/>
      <c r="E306" s="114"/>
      <c r="F306" s="114"/>
      <c r="G306" s="114"/>
      <c r="H306" s="114"/>
      <c r="I306" s="114"/>
      <c r="J306" s="114"/>
      <c r="K306" s="114"/>
      <c r="L306" s="114"/>
      <c r="M306" s="114"/>
      <c r="N306" s="114"/>
      <c r="O306" s="114"/>
      <c r="P306" s="114"/>
      <c r="Q306" s="108"/>
      <c r="R306" s="108"/>
      <c r="S306" s="108"/>
      <c r="T306" s="108"/>
      <c r="U306" s="108"/>
      <c r="V306" s="108"/>
      <c r="W306" s="108"/>
      <c r="X306" s="108"/>
      <c r="Y306" s="108"/>
      <c r="Z306" s="108"/>
      <c r="AA306" s="121" t="s">
        <v>419</v>
      </c>
      <c r="AB306" s="861">
        <v>8</v>
      </c>
      <c r="AC306" s="861"/>
      <c r="AD306" s="861">
        <f t="shared" si="4"/>
        <v>6</v>
      </c>
      <c r="AE306" s="861"/>
      <c r="AF306" s="861"/>
      <c r="AG306" s="859"/>
      <c r="AH306" s="859"/>
      <c r="AI306" s="859"/>
      <c r="AJ306" s="861"/>
      <c r="AK306" s="108"/>
      <c r="AL306" s="108"/>
      <c r="AM306" s="108"/>
      <c r="AN306" s="115"/>
      <c r="AO306" s="115"/>
      <c r="AP306" s="108"/>
      <c r="AQ306" s="115"/>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row>
    <row r="307" spans="1:87" ht="15" hidden="1" customHeight="1">
      <c r="A307" s="108"/>
      <c r="B307" s="114"/>
      <c r="C307" s="114"/>
      <c r="D307" s="114"/>
      <c r="E307" s="114"/>
      <c r="F307" s="114"/>
      <c r="G307" s="114"/>
      <c r="H307" s="114"/>
      <c r="I307" s="114"/>
      <c r="J307" s="114"/>
      <c r="K307" s="114"/>
      <c r="L307" s="114"/>
      <c r="M307" s="114"/>
      <c r="N307" s="114"/>
      <c r="O307" s="114"/>
      <c r="P307" s="114"/>
      <c r="Q307" s="108"/>
      <c r="R307" s="108"/>
      <c r="S307" s="108"/>
      <c r="T307" s="108"/>
      <c r="U307" s="108"/>
      <c r="V307" s="108"/>
      <c r="W307" s="108"/>
      <c r="X307" s="108"/>
      <c r="Y307" s="108"/>
      <c r="Z307" s="108"/>
      <c r="AA307" s="121" t="s">
        <v>420</v>
      </c>
      <c r="AB307" s="861">
        <v>6</v>
      </c>
      <c r="AC307" s="861">
        <v>2015</v>
      </c>
      <c r="AD307" s="861" t="str">
        <f t="shared" si="4"/>
        <v/>
      </c>
      <c r="AE307" s="861" t="s">
        <v>421</v>
      </c>
      <c r="AF307" s="861" t="s">
        <v>5</v>
      </c>
      <c r="AG307" s="859">
        <v>22</v>
      </c>
      <c r="AH307" s="859">
        <v>3653</v>
      </c>
      <c r="AI307" s="859">
        <v>126</v>
      </c>
      <c r="AJ307" s="861"/>
      <c r="AK307" s="108"/>
      <c r="AL307" s="108"/>
      <c r="AM307" s="108"/>
      <c r="AN307" s="115"/>
      <c r="AO307" s="115"/>
      <c r="AP307" s="108"/>
      <c r="AQ307" s="115"/>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row>
    <row r="308" spans="1:87" ht="15" hidden="1" customHeight="1">
      <c r="A308" s="108"/>
      <c r="B308" s="114"/>
      <c r="C308" s="114"/>
      <c r="D308" s="114"/>
      <c r="E308" s="114"/>
      <c r="F308" s="114"/>
      <c r="G308" s="114"/>
      <c r="H308" s="114"/>
      <c r="I308" s="114"/>
      <c r="J308" s="114"/>
      <c r="K308" s="114"/>
      <c r="L308" s="114"/>
      <c r="M308" s="114"/>
      <c r="N308" s="114"/>
      <c r="O308" s="114"/>
      <c r="P308" s="114"/>
      <c r="Q308" s="108"/>
      <c r="R308" s="108"/>
      <c r="S308" s="108"/>
      <c r="T308" s="108"/>
      <c r="U308" s="108"/>
      <c r="V308" s="108"/>
      <c r="W308" s="108"/>
      <c r="X308" s="108"/>
      <c r="Y308" s="108"/>
      <c r="Z308" s="108"/>
      <c r="AA308" s="121" t="s">
        <v>422</v>
      </c>
      <c r="AB308" s="861">
        <v>8</v>
      </c>
      <c r="AC308" s="861"/>
      <c r="AD308" s="861">
        <f t="shared" si="4"/>
        <v>6</v>
      </c>
      <c r="AE308" s="861"/>
      <c r="AF308" s="861"/>
      <c r="AG308" s="859"/>
      <c r="AH308" s="859"/>
      <c r="AI308" s="859"/>
      <c r="AJ308" s="861"/>
      <c r="AK308" s="108"/>
      <c r="AL308" s="108"/>
      <c r="AM308" s="108"/>
      <c r="AN308" s="115"/>
      <c r="AO308" s="115"/>
      <c r="AP308" s="108"/>
      <c r="AQ308" s="115"/>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row>
    <row r="309" spans="1:87" ht="15" hidden="1" customHeight="1">
      <c r="A309" s="108"/>
      <c r="B309" s="114"/>
      <c r="C309" s="114"/>
      <c r="D309" s="114"/>
      <c r="E309" s="114"/>
      <c r="F309" s="114"/>
      <c r="G309" s="114"/>
      <c r="H309" s="114"/>
      <c r="I309" s="114"/>
      <c r="J309" s="114"/>
      <c r="K309" s="114"/>
      <c r="L309" s="114"/>
      <c r="M309" s="114"/>
      <c r="N309" s="114"/>
      <c r="O309" s="114"/>
      <c r="P309" s="114"/>
      <c r="Q309" s="108"/>
      <c r="R309" s="108"/>
      <c r="S309" s="108"/>
      <c r="T309" s="108"/>
      <c r="U309" s="108"/>
      <c r="V309" s="108"/>
      <c r="W309" s="108"/>
      <c r="X309" s="108"/>
      <c r="Y309" s="108"/>
      <c r="Z309" s="108"/>
      <c r="AA309" s="121" t="s">
        <v>423</v>
      </c>
      <c r="AB309" s="861">
        <v>7</v>
      </c>
      <c r="AC309" s="861"/>
      <c r="AD309" s="861">
        <f t="shared" si="4"/>
        <v>6</v>
      </c>
      <c r="AE309" s="861"/>
      <c r="AF309" s="861"/>
      <c r="AG309" s="859"/>
      <c r="AH309" s="859"/>
      <c r="AI309" s="859"/>
      <c r="AJ309" s="861"/>
      <c r="AK309" s="108"/>
      <c r="AL309" s="108"/>
      <c r="AM309" s="108"/>
      <c r="AN309" s="115"/>
      <c r="AO309" s="115"/>
      <c r="AP309" s="108"/>
      <c r="AQ309" s="115"/>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row>
    <row r="310" spans="1:87" ht="15" hidden="1" customHeight="1">
      <c r="A310" s="108"/>
      <c r="B310" s="114"/>
      <c r="C310" s="114"/>
      <c r="D310" s="114"/>
      <c r="E310" s="114"/>
      <c r="F310" s="114"/>
      <c r="G310" s="114"/>
      <c r="H310" s="114"/>
      <c r="I310" s="114"/>
      <c r="J310" s="114"/>
      <c r="K310" s="114"/>
      <c r="L310" s="114"/>
      <c r="M310" s="114"/>
      <c r="N310" s="114"/>
      <c r="O310" s="114"/>
      <c r="P310" s="114"/>
      <c r="Q310" s="108"/>
      <c r="R310" s="108"/>
      <c r="S310" s="108"/>
      <c r="T310" s="108"/>
      <c r="U310" s="108"/>
      <c r="V310" s="108"/>
      <c r="W310" s="108"/>
      <c r="X310" s="108"/>
      <c r="Y310" s="108"/>
      <c r="Z310" s="108"/>
      <c r="AA310" s="121" t="s">
        <v>424</v>
      </c>
      <c r="AB310" s="861">
        <v>13</v>
      </c>
      <c r="AC310" s="861">
        <v>2015</v>
      </c>
      <c r="AD310" s="861" t="str">
        <f t="shared" ref="AD310:AD341" si="5">+IF(AC310&lt;$G$34,12,IF(AC310=$G$34,6,""))</f>
        <v/>
      </c>
      <c r="AE310" s="861" t="s">
        <v>425</v>
      </c>
      <c r="AF310" s="861" t="s">
        <v>7</v>
      </c>
      <c r="AG310" s="859">
        <v>15</v>
      </c>
      <c r="AH310" s="859">
        <v>2953</v>
      </c>
      <c r="AI310" s="859">
        <v>87</v>
      </c>
      <c r="AJ310" s="861"/>
      <c r="AK310" s="108"/>
      <c r="AL310" s="108"/>
      <c r="AM310" s="108"/>
      <c r="AN310" s="115"/>
      <c r="AO310" s="115"/>
      <c r="AP310" s="108"/>
      <c r="AQ310" s="115"/>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row>
    <row r="311" spans="1:87" ht="15" hidden="1" customHeight="1">
      <c r="A311" s="108"/>
      <c r="B311" s="114"/>
      <c r="C311" s="114"/>
      <c r="D311" s="114"/>
      <c r="E311" s="114"/>
      <c r="F311" s="114"/>
      <c r="G311" s="114"/>
      <c r="H311" s="114"/>
      <c r="I311" s="114"/>
      <c r="J311" s="114"/>
      <c r="K311" s="114"/>
      <c r="L311" s="114"/>
      <c r="M311" s="114"/>
      <c r="N311" s="114"/>
      <c r="O311" s="114"/>
      <c r="P311" s="114"/>
      <c r="Q311" s="108"/>
      <c r="R311" s="108"/>
      <c r="S311" s="108"/>
      <c r="T311" s="108"/>
      <c r="U311" s="108"/>
      <c r="V311" s="108"/>
      <c r="W311" s="108"/>
      <c r="X311" s="108"/>
      <c r="Y311" s="108"/>
      <c r="Z311" s="108"/>
      <c r="AA311" s="121" t="s">
        <v>426</v>
      </c>
      <c r="AB311" s="861">
        <v>9</v>
      </c>
      <c r="AC311" s="861"/>
      <c r="AD311" s="861">
        <f t="shared" si="5"/>
        <v>6</v>
      </c>
      <c r="AE311" s="861"/>
      <c r="AF311" s="861"/>
      <c r="AG311" s="859"/>
      <c r="AH311" s="859"/>
      <c r="AI311" s="859"/>
      <c r="AJ311" s="861"/>
      <c r="AK311" s="108"/>
      <c r="AL311" s="108"/>
      <c r="AM311" s="108"/>
      <c r="AN311" s="115"/>
      <c r="AO311" s="115"/>
      <c r="AP311" s="108"/>
      <c r="AQ311" s="115"/>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row>
    <row r="312" spans="1:87" ht="15" hidden="1" customHeight="1">
      <c r="A312" s="108"/>
      <c r="B312" s="114"/>
      <c r="C312" s="114"/>
      <c r="D312" s="114"/>
      <c r="E312" s="114"/>
      <c r="F312" s="114"/>
      <c r="G312" s="114"/>
      <c r="H312" s="114"/>
      <c r="I312" s="114"/>
      <c r="J312" s="114"/>
      <c r="K312" s="114"/>
      <c r="L312" s="114"/>
      <c r="M312" s="114"/>
      <c r="N312" s="114"/>
      <c r="O312" s="114"/>
      <c r="P312" s="114"/>
      <c r="Q312" s="108"/>
      <c r="R312" s="108"/>
      <c r="S312" s="108"/>
      <c r="T312" s="108"/>
      <c r="U312" s="108"/>
      <c r="V312" s="108"/>
      <c r="W312" s="108"/>
      <c r="X312" s="108"/>
      <c r="Y312" s="108"/>
      <c r="Z312" s="108"/>
      <c r="AA312" s="121" t="s">
        <v>427</v>
      </c>
      <c r="AB312" s="861">
        <v>13</v>
      </c>
      <c r="AC312" s="861"/>
      <c r="AD312" s="861">
        <f t="shared" si="5"/>
        <v>6</v>
      </c>
      <c r="AE312" s="861"/>
      <c r="AF312" s="861"/>
      <c r="AG312" s="859"/>
      <c r="AH312" s="859"/>
      <c r="AI312" s="859"/>
      <c r="AJ312" s="861"/>
      <c r="AK312" s="108"/>
      <c r="AL312" s="108"/>
      <c r="AM312" s="108"/>
      <c r="AN312" s="115"/>
      <c r="AO312" s="115"/>
      <c r="AP312" s="108"/>
      <c r="AQ312" s="115"/>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row>
    <row r="313" spans="1:87" ht="15" hidden="1" customHeight="1">
      <c r="A313" s="108"/>
      <c r="B313" s="114"/>
      <c r="C313" s="114"/>
      <c r="D313" s="114"/>
      <c r="E313" s="114"/>
      <c r="F313" s="114"/>
      <c r="G313" s="114"/>
      <c r="H313" s="114"/>
      <c r="I313" s="114"/>
      <c r="J313" s="114"/>
      <c r="K313" s="114"/>
      <c r="L313" s="114"/>
      <c r="M313" s="114"/>
      <c r="N313" s="114"/>
      <c r="O313" s="114"/>
      <c r="P313" s="114"/>
      <c r="Q313" s="108"/>
      <c r="R313" s="108"/>
      <c r="S313" s="108"/>
      <c r="T313" s="108"/>
      <c r="U313" s="108"/>
      <c r="V313" s="108"/>
      <c r="W313" s="108"/>
      <c r="X313" s="108"/>
      <c r="Y313" s="108"/>
      <c r="Z313" s="108"/>
      <c r="AA313" s="121" t="s">
        <v>428</v>
      </c>
      <c r="AB313" s="861">
        <v>6</v>
      </c>
      <c r="AC313" s="861">
        <v>2019</v>
      </c>
      <c r="AD313" s="861" t="str">
        <f t="shared" si="5"/>
        <v/>
      </c>
      <c r="AE313" s="861" t="s">
        <v>429</v>
      </c>
      <c r="AF313" s="861" t="s">
        <v>5</v>
      </c>
      <c r="AG313" s="859">
        <v>18</v>
      </c>
      <c r="AH313" s="859">
        <v>2151</v>
      </c>
      <c r="AI313" s="859">
        <v>86</v>
      </c>
      <c r="AJ313" s="861"/>
      <c r="AK313" s="108"/>
      <c r="AL313" s="108"/>
      <c r="AM313" s="108"/>
      <c r="AN313" s="115"/>
      <c r="AO313" s="115"/>
      <c r="AP313" s="108"/>
      <c r="AQ313" s="115"/>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row>
    <row r="314" spans="1:87" ht="15" hidden="1" customHeight="1">
      <c r="A314" s="108"/>
      <c r="B314" s="114"/>
      <c r="C314" s="114"/>
      <c r="D314" s="114"/>
      <c r="E314" s="114"/>
      <c r="F314" s="114"/>
      <c r="G314" s="114"/>
      <c r="H314" s="114"/>
      <c r="I314" s="114"/>
      <c r="J314" s="114"/>
      <c r="K314" s="114"/>
      <c r="L314" s="114"/>
      <c r="M314" s="114"/>
      <c r="N314" s="114"/>
      <c r="O314" s="114"/>
      <c r="P314" s="114"/>
      <c r="Q314" s="108"/>
      <c r="R314" s="108"/>
      <c r="S314" s="108"/>
      <c r="T314" s="108"/>
      <c r="U314" s="108"/>
      <c r="V314" s="108"/>
      <c r="W314" s="108"/>
      <c r="X314" s="108"/>
      <c r="Y314" s="108"/>
      <c r="Z314" s="108"/>
      <c r="AA314" s="121" t="s">
        <v>430</v>
      </c>
      <c r="AB314" s="861">
        <v>6</v>
      </c>
      <c r="AC314" s="861"/>
      <c r="AD314" s="861">
        <f t="shared" si="5"/>
        <v>6</v>
      </c>
      <c r="AE314" s="861"/>
      <c r="AF314" s="861"/>
      <c r="AG314" s="859"/>
      <c r="AH314" s="859"/>
      <c r="AI314" s="859"/>
      <c r="AJ314" s="861"/>
      <c r="AK314" s="108"/>
      <c r="AL314" s="108"/>
      <c r="AM314" s="108"/>
      <c r="AN314" s="115"/>
      <c r="AO314" s="115"/>
      <c r="AP314" s="108"/>
      <c r="AQ314" s="115"/>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row>
    <row r="315" spans="1:87" ht="15" hidden="1" customHeight="1">
      <c r="A315" s="108"/>
      <c r="B315" s="114"/>
      <c r="C315" s="114"/>
      <c r="D315" s="114"/>
      <c r="E315" s="114"/>
      <c r="F315" s="114"/>
      <c r="G315" s="114"/>
      <c r="H315" s="114"/>
      <c r="I315" s="114"/>
      <c r="J315" s="114"/>
      <c r="K315" s="114"/>
      <c r="L315" s="114"/>
      <c r="M315" s="114"/>
      <c r="N315" s="114"/>
      <c r="O315" s="114"/>
      <c r="P315" s="114"/>
      <c r="Q315" s="108"/>
      <c r="R315" s="108"/>
      <c r="S315" s="108"/>
      <c r="T315" s="108"/>
      <c r="U315" s="108"/>
      <c r="V315" s="108"/>
      <c r="W315" s="108"/>
      <c r="X315" s="108"/>
      <c r="Y315" s="108"/>
      <c r="Z315" s="108"/>
      <c r="AA315" s="121" t="s">
        <v>431</v>
      </c>
      <c r="AB315" s="861">
        <v>7</v>
      </c>
      <c r="AC315" s="861">
        <v>2015</v>
      </c>
      <c r="AD315" s="861" t="str">
        <f t="shared" si="5"/>
        <v/>
      </c>
      <c r="AE315" s="861" t="s">
        <v>432</v>
      </c>
      <c r="AF315" s="861" t="s">
        <v>5</v>
      </c>
      <c r="AG315" s="859">
        <v>11</v>
      </c>
      <c r="AH315" s="859">
        <v>729</v>
      </c>
      <c r="AI315" s="859">
        <v>39</v>
      </c>
      <c r="AJ315" s="861"/>
      <c r="AK315" s="108"/>
      <c r="AL315" s="108"/>
      <c r="AM315" s="108"/>
      <c r="AN315" s="115"/>
      <c r="AO315" s="115"/>
      <c r="AP315" s="108"/>
      <c r="AQ315" s="115"/>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row>
    <row r="316" spans="1:87" ht="15" hidden="1" customHeight="1">
      <c r="A316" s="108"/>
      <c r="B316" s="114"/>
      <c r="C316" s="114"/>
      <c r="D316" s="114"/>
      <c r="E316" s="114"/>
      <c r="F316" s="114"/>
      <c r="G316" s="114"/>
      <c r="H316" s="114"/>
      <c r="I316" s="114"/>
      <c r="J316" s="114"/>
      <c r="K316" s="114"/>
      <c r="L316" s="114"/>
      <c r="M316" s="114"/>
      <c r="N316" s="114"/>
      <c r="O316" s="114"/>
      <c r="P316" s="114"/>
      <c r="Q316" s="108"/>
      <c r="R316" s="108"/>
      <c r="S316" s="108"/>
      <c r="T316" s="108"/>
      <c r="U316" s="108"/>
      <c r="V316" s="108"/>
      <c r="W316" s="108"/>
      <c r="X316" s="108"/>
      <c r="Y316" s="108"/>
      <c r="Z316" s="108"/>
      <c r="AA316" s="121" t="s">
        <v>433</v>
      </c>
      <c r="AB316" s="861">
        <v>5</v>
      </c>
      <c r="AC316" s="861"/>
      <c r="AD316" s="861">
        <f t="shared" si="5"/>
        <v>6</v>
      </c>
      <c r="AE316" s="861"/>
      <c r="AF316" s="861"/>
      <c r="AG316" s="859"/>
      <c r="AH316" s="859"/>
      <c r="AI316" s="859"/>
      <c r="AJ316" s="861"/>
      <c r="AK316" s="108"/>
      <c r="AL316" s="108"/>
      <c r="AM316" s="108"/>
      <c r="AN316" s="115"/>
      <c r="AO316" s="115"/>
      <c r="AP316" s="108"/>
      <c r="AQ316" s="115"/>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row>
    <row r="317" spans="1:87" ht="15" hidden="1" customHeight="1">
      <c r="A317" s="108"/>
      <c r="B317" s="114"/>
      <c r="C317" s="114"/>
      <c r="D317" s="114"/>
      <c r="E317" s="114"/>
      <c r="F317" s="114"/>
      <c r="G317" s="114"/>
      <c r="H317" s="114"/>
      <c r="I317" s="114"/>
      <c r="J317" s="114"/>
      <c r="K317" s="114"/>
      <c r="L317" s="114"/>
      <c r="M317" s="114"/>
      <c r="N317" s="114"/>
      <c r="O317" s="114"/>
      <c r="P317" s="114"/>
      <c r="Q317" s="108"/>
      <c r="R317" s="108"/>
      <c r="S317" s="108"/>
      <c r="T317" s="108"/>
      <c r="U317" s="108"/>
      <c r="V317" s="108"/>
      <c r="W317" s="108"/>
      <c r="X317" s="108"/>
      <c r="Y317" s="108"/>
      <c r="Z317" s="108"/>
      <c r="AA317" s="121" t="s">
        <v>434</v>
      </c>
      <c r="AB317" s="861">
        <v>14</v>
      </c>
      <c r="AC317" s="861">
        <v>2023</v>
      </c>
      <c r="AD317" s="861" t="str">
        <f t="shared" si="5"/>
        <v/>
      </c>
      <c r="AE317" s="861" t="s">
        <v>435</v>
      </c>
      <c r="AF317" s="861" t="s">
        <v>5</v>
      </c>
      <c r="AG317" s="859">
        <v>11</v>
      </c>
      <c r="AH317" s="859">
        <v>1060</v>
      </c>
      <c r="AI317" s="859">
        <v>49</v>
      </c>
      <c r="AJ317" s="861"/>
      <c r="AK317" s="108"/>
      <c r="AL317" s="108"/>
      <c r="AM317" s="108"/>
      <c r="AN317" s="115"/>
      <c r="AO317" s="115"/>
      <c r="AP317" s="108"/>
      <c r="AQ317" s="115"/>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row>
    <row r="318" spans="1:87" ht="15" hidden="1" customHeight="1">
      <c r="A318" s="108"/>
      <c r="B318" s="114"/>
      <c r="C318" s="114"/>
      <c r="D318" s="114"/>
      <c r="E318" s="114"/>
      <c r="F318" s="114"/>
      <c r="G318" s="114"/>
      <c r="H318" s="114"/>
      <c r="I318" s="114"/>
      <c r="J318" s="114"/>
      <c r="K318" s="114"/>
      <c r="L318" s="114"/>
      <c r="M318" s="114"/>
      <c r="N318" s="114"/>
      <c r="O318" s="114"/>
      <c r="P318" s="114"/>
      <c r="Q318" s="108"/>
      <c r="R318" s="108"/>
      <c r="S318" s="108"/>
      <c r="T318" s="108"/>
      <c r="U318" s="108"/>
      <c r="V318" s="108"/>
      <c r="W318" s="108"/>
      <c r="X318" s="108"/>
      <c r="Y318" s="108"/>
      <c r="Z318" s="108"/>
      <c r="AA318" s="121" t="s">
        <v>436</v>
      </c>
      <c r="AB318" s="861">
        <v>7</v>
      </c>
      <c r="AC318" s="861"/>
      <c r="AD318" s="861">
        <f t="shared" si="5"/>
        <v>6</v>
      </c>
      <c r="AE318" s="861"/>
      <c r="AF318" s="861"/>
      <c r="AG318" s="859"/>
      <c r="AH318" s="859"/>
      <c r="AI318" s="859"/>
      <c r="AJ318" s="861"/>
      <c r="AK318" s="108"/>
      <c r="AL318" s="108"/>
      <c r="AM318" s="108"/>
      <c r="AN318" s="115"/>
      <c r="AO318" s="115"/>
      <c r="AP318" s="108"/>
      <c r="AQ318" s="115"/>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row>
    <row r="319" spans="1:87" ht="15" hidden="1" customHeight="1">
      <c r="A319" s="108"/>
      <c r="B319" s="114"/>
      <c r="C319" s="114"/>
      <c r="D319" s="114"/>
      <c r="E319" s="114"/>
      <c r="F319" s="114"/>
      <c r="G319" s="114"/>
      <c r="H319" s="114"/>
      <c r="I319" s="114"/>
      <c r="J319" s="114"/>
      <c r="K319" s="114"/>
      <c r="L319" s="114"/>
      <c r="M319" s="114"/>
      <c r="N319" s="114"/>
      <c r="O319" s="114"/>
      <c r="P319" s="114"/>
      <c r="Q319" s="108"/>
      <c r="R319" s="108"/>
      <c r="S319" s="108"/>
      <c r="T319" s="108"/>
      <c r="U319" s="108"/>
      <c r="V319" s="108"/>
      <c r="W319" s="108"/>
      <c r="X319" s="108"/>
      <c r="Y319" s="108"/>
      <c r="Z319" s="108"/>
      <c r="AA319" s="121" t="s">
        <v>437</v>
      </c>
      <c r="AB319" s="861">
        <v>4</v>
      </c>
      <c r="AC319" s="861"/>
      <c r="AD319" s="861">
        <f t="shared" si="5"/>
        <v>6</v>
      </c>
      <c r="AE319" s="861"/>
      <c r="AF319" s="861"/>
      <c r="AG319" s="859"/>
      <c r="AH319" s="859"/>
      <c r="AI319" s="859"/>
      <c r="AJ319" s="861"/>
      <c r="AK319" s="108"/>
      <c r="AL319" s="108"/>
      <c r="AM319" s="108"/>
      <c r="AN319" s="115"/>
      <c r="AO319" s="115"/>
      <c r="AP319" s="108"/>
      <c r="AQ319" s="115"/>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row>
    <row r="320" spans="1:87" ht="15" hidden="1" customHeight="1">
      <c r="A320" s="108"/>
      <c r="B320" s="114"/>
      <c r="C320" s="114"/>
      <c r="D320" s="114"/>
      <c r="E320" s="114"/>
      <c r="F320" s="114"/>
      <c r="G320" s="114"/>
      <c r="H320" s="114"/>
      <c r="I320" s="114"/>
      <c r="J320" s="114"/>
      <c r="K320" s="114"/>
      <c r="L320" s="114"/>
      <c r="M320" s="114"/>
      <c r="N320" s="114"/>
      <c r="O320" s="114"/>
      <c r="P320" s="114"/>
      <c r="Q320" s="108"/>
      <c r="R320" s="108"/>
      <c r="S320" s="108"/>
      <c r="T320" s="108"/>
      <c r="U320" s="108"/>
      <c r="V320" s="108"/>
      <c r="W320" s="108"/>
      <c r="X320" s="108"/>
      <c r="Y320" s="108"/>
      <c r="Z320" s="108"/>
      <c r="AA320" s="121" t="s">
        <v>438</v>
      </c>
      <c r="AB320" s="861">
        <v>11</v>
      </c>
      <c r="AC320" s="861"/>
      <c r="AD320" s="861">
        <f t="shared" si="5"/>
        <v>6</v>
      </c>
      <c r="AE320" s="861"/>
      <c r="AF320" s="861"/>
      <c r="AG320" s="859"/>
      <c r="AH320" s="859"/>
      <c r="AI320" s="859"/>
      <c r="AJ320" s="861"/>
      <c r="AK320" s="108"/>
      <c r="AL320" s="108"/>
      <c r="AM320" s="108"/>
      <c r="AN320" s="115"/>
      <c r="AO320" s="115"/>
      <c r="AP320" s="108"/>
      <c r="AQ320" s="115"/>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row>
    <row r="321" spans="1:87" ht="15" hidden="1" customHeight="1">
      <c r="A321" s="108"/>
      <c r="B321" s="114"/>
      <c r="C321" s="114"/>
      <c r="D321" s="114"/>
      <c r="E321" s="114"/>
      <c r="F321" s="114"/>
      <c r="G321" s="114"/>
      <c r="H321" s="114"/>
      <c r="I321" s="114"/>
      <c r="J321" s="114"/>
      <c r="K321" s="114"/>
      <c r="L321" s="114"/>
      <c r="M321" s="114"/>
      <c r="N321" s="114"/>
      <c r="O321" s="114"/>
      <c r="P321" s="114"/>
      <c r="Q321" s="108"/>
      <c r="R321" s="108"/>
      <c r="S321" s="108"/>
      <c r="T321" s="108"/>
      <c r="U321" s="108"/>
      <c r="V321" s="108"/>
      <c r="W321" s="108"/>
      <c r="X321" s="108"/>
      <c r="Y321" s="108"/>
      <c r="Z321" s="108"/>
      <c r="AA321" s="121" t="s">
        <v>439</v>
      </c>
      <c r="AB321" s="861">
        <v>10</v>
      </c>
      <c r="AC321" s="861"/>
      <c r="AD321" s="861">
        <f t="shared" si="5"/>
        <v>6</v>
      </c>
      <c r="AE321" s="861"/>
      <c r="AF321" s="861"/>
      <c r="AG321" s="859"/>
      <c r="AH321" s="859"/>
      <c r="AI321" s="859"/>
      <c r="AJ321" s="861"/>
      <c r="AK321" s="108"/>
      <c r="AL321" s="108"/>
      <c r="AM321" s="108"/>
      <c r="AN321" s="115"/>
      <c r="AO321" s="115"/>
      <c r="AP321" s="108"/>
      <c r="AQ321" s="115"/>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row>
    <row r="322" spans="1:87" ht="15" hidden="1" customHeight="1">
      <c r="A322" s="108"/>
      <c r="B322" s="114"/>
      <c r="C322" s="114"/>
      <c r="D322" s="114"/>
      <c r="E322" s="114"/>
      <c r="F322" s="114"/>
      <c r="G322" s="114"/>
      <c r="H322" s="114"/>
      <c r="I322" s="114"/>
      <c r="J322" s="114"/>
      <c r="K322" s="114"/>
      <c r="L322" s="114"/>
      <c r="M322" s="114"/>
      <c r="N322" s="114"/>
      <c r="O322" s="114"/>
      <c r="P322" s="114"/>
      <c r="Q322" s="108"/>
      <c r="R322" s="108"/>
      <c r="S322" s="108"/>
      <c r="T322" s="108"/>
      <c r="U322" s="108"/>
      <c r="V322" s="108"/>
      <c r="W322" s="108"/>
      <c r="X322" s="108"/>
      <c r="Y322" s="108"/>
      <c r="Z322" s="108"/>
      <c r="AA322" s="121" t="s">
        <v>440</v>
      </c>
      <c r="AB322" s="861">
        <v>12</v>
      </c>
      <c r="AC322" s="861"/>
      <c r="AD322" s="861">
        <f t="shared" si="5"/>
        <v>6</v>
      </c>
      <c r="AE322" s="861"/>
      <c r="AF322" s="861"/>
      <c r="AG322" s="859"/>
      <c r="AH322" s="859"/>
      <c r="AI322" s="859"/>
      <c r="AJ322" s="861"/>
      <c r="AK322" s="108"/>
      <c r="AL322" s="108"/>
      <c r="AM322" s="108"/>
      <c r="AN322" s="115"/>
      <c r="AO322" s="115"/>
      <c r="AP322" s="108"/>
      <c r="AQ322" s="115"/>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row>
    <row r="323" spans="1:87" ht="15" hidden="1" customHeight="1">
      <c r="A323" s="108"/>
      <c r="B323" s="114"/>
      <c r="C323" s="114"/>
      <c r="D323" s="114"/>
      <c r="E323" s="114"/>
      <c r="F323" s="114"/>
      <c r="G323" s="114"/>
      <c r="H323" s="114"/>
      <c r="I323" s="114"/>
      <c r="J323" s="114"/>
      <c r="K323" s="114"/>
      <c r="L323" s="114"/>
      <c r="M323" s="114"/>
      <c r="N323" s="114"/>
      <c r="O323" s="114"/>
      <c r="P323" s="114"/>
      <c r="Q323" s="108"/>
      <c r="R323" s="108"/>
      <c r="S323" s="108"/>
      <c r="T323" s="108"/>
      <c r="U323" s="108"/>
      <c r="V323" s="108"/>
      <c r="W323" s="108"/>
      <c r="X323" s="108"/>
      <c r="Y323" s="108"/>
      <c r="Z323" s="108"/>
      <c r="AA323" s="121" t="s">
        <v>441</v>
      </c>
      <c r="AB323" s="861">
        <v>7</v>
      </c>
      <c r="AC323" s="861"/>
      <c r="AD323" s="861">
        <f t="shared" si="5"/>
        <v>6</v>
      </c>
      <c r="AE323" s="861"/>
      <c r="AF323" s="861"/>
      <c r="AG323" s="859"/>
      <c r="AH323" s="859"/>
      <c r="AI323" s="859"/>
      <c r="AJ323" s="861"/>
      <c r="AK323" s="108"/>
      <c r="AL323" s="108"/>
      <c r="AM323" s="108"/>
      <c r="AN323" s="115"/>
      <c r="AO323" s="115"/>
      <c r="AP323" s="108"/>
      <c r="AQ323" s="115"/>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row>
    <row r="324" spans="1:87" ht="15" hidden="1" customHeight="1">
      <c r="A324" s="108"/>
      <c r="B324" s="114"/>
      <c r="C324" s="114"/>
      <c r="D324" s="114"/>
      <c r="E324" s="114"/>
      <c r="F324" s="114"/>
      <c r="G324" s="114"/>
      <c r="H324" s="114"/>
      <c r="I324" s="114"/>
      <c r="J324" s="114"/>
      <c r="K324" s="114"/>
      <c r="L324" s="114"/>
      <c r="M324" s="114"/>
      <c r="N324" s="114"/>
      <c r="O324" s="114"/>
      <c r="P324" s="114"/>
      <c r="Q324" s="108"/>
      <c r="R324" s="108"/>
      <c r="S324" s="108"/>
      <c r="T324" s="108"/>
      <c r="U324" s="108"/>
      <c r="V324" s="108"/>
      <c r="W324" s="108"/>
      <c r="X324" s="108"/>
      <c r="Y324" s="108"/>
      <c r="Z324" s="108"/>
      <c r="AA324" s="121" t="s">
        <v>442</v>
      </c>
      <c r="AB324" s="861">
        <v>9</v>
      </c>
      <c r="AC324" s="861">
        <v>2016</v>
      </c>
      <c r="AD324" s="861" t="str">
        <f t="shared" si="5"/>
        <v/>
      </c>
      <c r="AE324" s="861" t="s">
        <v>443</v>
      </c>
      <c r="AF324" s="861" t="s">
        <v>12</v>
      </c>
      <c r="AG324" s="859">
        <v>13</v>
      </c>
      <c r="AH324" s="859">
        <v>544</v>
      </c>
      <c r="AI324" s="859">
        <v>50</v>
      </c>
      <c r="AJ324" s="861"/>
      <c r="AK324" s="108"/>
      <c r="AL324" s="108"/>
      <c r="AM324" s="108"/>
      <c r="AN324" s="115"/>
      <c r="AO324" s="115"/>
      <c r="AP324" s="108"/>
      <c r="AQ324" s="115"/>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row>
    <row r="325" spans="1:87" ht="15" hidden="1" customHeight="1">
      <c r="A325" s="108"/>
      <c r="B325" s="114"/>
      <c r="C325" s="114"/>
      <c r="D325" s="114"/>
      <c r="E325" s="114"/>
      <c r="F325" s="114"/>
      <c r="G325" s="114"/>
      <c r="H325" s="114"/>
      <c r="I325" s="114"/>
      <c r="J325" s="114"/>
      <c r="K325" s="114"/>
      <c r="L325" s="114"/>
      <c r="M325" s="114"/>
      <c r="N325" s="114"/>
      <c r="O325" s="114"/>
      <c r="P325" s="114"/>
      <c r="Q325" s="108"/>
      <c r="R325" s="108"/>
      <c r="S325" s="108"/>
      <c r="T325" s="108"/>
      <c r="U325" s="108"/>
      <c r="V325" s="108"/>
      <c r="W325" s="108"/>
      <c r="X325" s="108"/>
      <c r="Y325" s="108"/>
      <c r="Z325" s="108"/>
      <c r="AA325" s="121" t="s">
        <v>444</v>
      </c>
      <c r="AB325" s="861">
        <v>7</v>
      </c>
      <c r="AC325" s="861">
        <v>2016</v>
      </c>
      <c r="AD325" s="861" t="str">
        <f t="shared" si="5"/>
        <v/>
      </c>
      <c r="AE325" s="861" t="s">
        <v>445</v>
      </c>
      <c r="AF325" s="861" t="s">
        <v>226</v>
      </c>
      <c r="AG325" s="859">
        <v>9</v>
      </c>
      <c r="AH325" s="859">
        <v>892</v>
      </c>
      <c r="AI325" s="859">
        <v>41</v>
      </c>
      <c r="AJ325" s="861"/>
      <c r="AK325" s="108"/>
      <c r="AL325" s="108"/>
      <c r="AM325" s="108"/>
      <c r="AN325" s="115"/>
      <c r="AO325" s="115"/>
      <c r="AP325" s="108"/>
      <c r="AQ325" s="115"/>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row>
    <row r="326" spans="1:87" ht="15" hidden="1" customHeight="1">
      <c r="A326" s="108"/>
      <c r="B326" s="114"/>
      <c r="C326" s="114"/>
      <c r="D326" s="114"/>
      <c r="E326" s="114"/>
      <c r="F326" s="114"/>
      <c r="G326" s="114"/>
      <c r="H326" s="114"/>
      <c r="I326" s="114"/>
      <c r="J326" s="114"/>
      <c r="K326" s="114"/>
      <c r="L326" s="114"/>
      <c r="M326" s="114"/>
      <c r="N326" s="114"/>
      <c r="O326" s="114"/>
      <c r="P326" s="114"/>
      <c r="Q326" s="108"/>
      <c r="R326" s="108"/>
      <c r="S326" s="108"/>
      <c r="T326" s="108"/>
      <c r="U326" s="108"/>
      <c r="V326" s="108"/>
      <c r="W326" s="108"/>
      <c r="X326" s="108"/>
      <c r="Y326" s="108"/>
      <c r="Z326" s="108"/>
      <c r="AA326" s="121" t="s">
        <v>446</v>
      </c>
      <c r="AB326" s="861">
        <v>4</v>
      </c>
      <c r="AC326" s="861"/>
      <c r="AD326" s="861">
        <f t="shared" si="5"/>
        <v>6</v>
      </c>
      <c r="AE326" s="861"/>
      <c r="AF326" s="861"/>
      <c r="AG326" s="859"/>
      <c r="AH326" s="859"/>
      <c r="AI326" s="859"/>
      <c r="AJ326" s="861"/>
      <c r="AK326" s="108"/>
      <c r="AL326" s="108"/>
      <c r="AM326" s="108"/>
      <c r="AN326" s="115"/>
      <c r="AO326" s="115"/>
      <c r="AP326" s="108"/>
      <c r="AQ326" s="115"/>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row>
    <row r="327" spans="1:87" ht="15" hidden="1" customHeight="1">
      <c r="A327" s="108"/>
      <c r="B327" s="114"/>
      <c r="C327" s="114"/>
      <c r="D327" s="114"/>
      <c r="E327" s="114"/>
      <c r="F327" s="114"/>
      <c r="G327" s="114"/>
      <c r="H327" s="114"/>
      <c r="I327" s="114"/>
      <c r="J327" s="114"/>
      <c r="K327" s="114"/>
      <c r="L327" s="114"/>
      <c r="M327" s="114"/>
      <c r="N327" s="114"/>
      <c r="O327" s="114"/>
      <c r="P327" s="114"/>
      <c r="Q327" s="108"/>
      <c r="R327" s="108"/>
      <c r="S327" s="108"/>
      <c r="T327" s="108"/>
      <c r="U327" s="108"/>
      <c r="V327" s="108"/>
      <c r="W327" s="108"/>
      <c r="X327" s="108"/>
      <c r="Y327" s="108"/>
      <c r="Z327" s="108"/>
      <c r="AA327" s="121" t="s">
        <v>447</v>
      </c>
      <c r="AB327" s="861">
        <v>5</v>
      </c>
      <c r="AC327" s="861">
        <v>2015</v>
      </c>
      <c r="AD327" s="861" t="str">
        <f t="shared" si="5"/>
        <v/>
      </c>
      <c r="AE327" s="861" t="s">
        <v>448</v>
      </c>
      <c r="AF327" s="861" t="s">
        <v>12</v>
      </c>
      <c r="AG327" s="859">
        <v>39</v>
      </c>
      <c r="AH327" s="859">
        <v>5329</v>
      </c>
      <c r="AI327" s="859">
        <v>180</v>
      </c>
      <c r="AJ327" s="861"/>
      <c r="AK327" s="108"/>
      <c r="AL327" s="108"/>
      <c r="AM327" s="108"/>
      <c r="AN327" s="115"/>
      <c r="AO327" s="115"/>
      <c r="AP327" s="108"/>
      <c r="AQ327" s="115"/>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row>
    <row r="328" spans="1:87" ht="15" hidden="1" customHeight="1">
      <c r="A328" s="108"/>
      <c r="B328" s="114"/>
      <c r="C328" s="114"/>
      <c r="D328" s="114"/>
      <c r="E328" s="114"/>
      <c r="F328" s="114"/>
      <c r="G328" s="114"/>
      <c r="H328" s="114"/>
      <c r="I328" s="114"/>
      <c r="J328" s="114"/>
      <c r="K328" s="114"/>
      <c r="L328" s="114"/>
      <c r="M328" s="114"/>
      <c r="N328" s="114"/>
      <c r="O328" s="114"/>
      <c r="P328" s="114"/>
      <c r="Q328" s="108"/>
      <c r="R328" s="108"/>
      <c r="S328" s="108"/>
      <c r="T328" s="108"/>
      <c r="U328" s="108"/>
      <c r="V328" s="108"/>
      <c r="W328" s="108"/>
      <c r="X328" s="108"/>
      <c r="Y328" s="108"/>
      <c r="Z328" s="108"/>
      <c r="AA328" s="121" t="s">
        <v>449</v>
      </c>
      <c r="AB328" s="861">
        <v>13</v>
      </c>
      <c r="AC328" s="861"/>
      <c r="AD328" s="861">
        <f t="shared" si="5"/>
        <v>6</v>
      </c>
      <c r="AE328" s="861"/>
      <c r="AF328" s="861"/>
      <c r="AG328" s="859"/>
      <c r="AH328" s="859"/>
      <c r="AI328" s="859"/>
      <c r="AJ328" s="861"/>
      <c r="AK328" s="108"/>
      <c r="AL328" s="108"/>
      <c r="AM328" s="108"/>
      <c r="AN328" s="115"/>
      <c r="AO328" s="115"/>
      <c r="AP328" s="108"/>
      <c r="AQ328" s="115"/>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row>
    <row r="329" spans="1:87" ht="15" hidden="1" customHeight="1">
      <c r="A329" s="108"/>
      <c r="B329" s="114"/>
      <c r="C329" s="114"/>
      <c r="D329" s="114"/>
      <c r="E329" s="114"/>
      <c r="F329" s="114"/>
      <c r="G329" s="114"/>
      <c r="H329" s="114"/>
      <c r="I329" s="114"/>
      <c r="J329" s="114"/>
      <c r="K329" s="114"/>
      <c r="L329" s="114"/>
      <c r="M329" s="114"/>
      <c r="N329" s="114"/>
      <c r="O329" s="114"/>
      <c r="P329" s="114"/>
      <c r="Q329" s="108"/>
      <c r="R329" s="108"/>
      <c r="S329" s="108"/>
      <c r="T329" s="108"/>
      <c r="U329" s="108"/>
      <c r="V329" s="108"/>
      <c r="W329" s="108"/>
      <c r="X329" s="108"/>
      <c r="Y329" s="108"/>
      <c r="Z329" s="108"/>
      <c r="AA329" s="121" t="s">
        <v>450</v>
      </c>
      <c r="AB329" s="861">
        <v>8</v>
      </c>
      <c r="AC329" s="861">
        <v>2015</v>
      </c>
      <c r="AD329" s="861" t="str">
        <f t="shared" si="5"/>
        <v/>
      </c>
      <c r="AE329" s="861" t="s">
        <v>451</v>
      </c>
      <c r="AF329" s="861" t="s">
        <v>7</v>
      </c>
      <c r="AG329" s="859">
        <v>10</v>
      </c>
      <c r="AH329" s="859">
        <v>964</v>
      </c>
      <c r="AI329" s="859">
        <v>48</v>
      </c>
      <c r="AJ329" s="861"/>
      <c r="AK329" s="108"/>
      <c r="AL329" s="108"/>
      <c r="AM329" s="108"/>
      <c r="AN329" s="115"/>
      <c r="AO329" s="115"/>
      <c r="AP329" s="108"/>
      <c r="AQ329" s="115"/>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row>
    <row r="330" spans="1:87" ht="15" hidden="1" customHeight="1">
      <c r="A330" s="108"/>
      <c r="B330" s="114"/>
      <c r="C330" s="114"/>
      <c r="D330" s="114"/>
      <c r="E330" s="114"/>
      <c r="F330" s="114"/>
      <c r="G330" s="114"/>
      <c r="H330" s="114"/>
      <c r="I330" s="114"/>
      <c r="J330" s="114"/>
      <c r="K330" s="114"/>
      <c r="L330" s="114"/>
      <c r="M330" s="114"/>
      <c r="N330" s="114"/>
      <c r="O330" s="114"/>
      <c r="P330" s="114"/>
      <c r="Q330" s="108"/>
      <c r="R330" s="108"/>
      <c r="S330" s="108"/>
      <c r="T330" s="108"/>
      <c r="U330" s="108"/>
      <c r="V330" s="108"/>
      <c r="W330" s="108"/>
      <c r="X330" s="108"/>
      <c r="Y330" s="108"/>
      <c r="Z330" s="108"/>
      <c r="AA330" s="121" t="s">
        <v>452</v>
      </c>
      <c r="AB330" s="861">
        <v>7</v>
      </c>
      <c r="AC330" s="861">
        <v>2018</v>
      </c>
      <c r="AD330" s="861" t="str">
        <f t="shared" si="5"/>
        <v/>
      </c>
      <c r="AE330" s="861" t="s">
        <v>453</v>
      </c>
      <c r="AF330" s="861" t="s">
        <v>5</v>
      </c>
      <c r="AG330" s="859">
        <v>15</v>
      </c>
      <c r="AH330" s="859">
        <v>1418</v>
      </c>
      <c r="AI330" s="859">
        <v>65</v>
      </c>
      <c r="AJ330" s="861"/>
      <c r="AK330" s="108"/>
      <c r="AL330" s="108"/>
      <c r="AM330" s="108"/>
      <c r="AN330" s="115"/>
      <c r="AO330" s="115"/>
      <c r="AP330" s="108"/>
      <c r="AQ330" s="115"/>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row>
    <row r="331" spans="1:87" ht="15" hidden="1" customHeight="1">
      <c r="A331" s="108"/>
      <c r="B331" s="114"/>
      <c r="C331" s="114"/>
      <c r="D331" s="114"/>
      <c r="E331" s="114"/>
      <c r="F331" s="114"/>
      <c r="G331" s="114"/>
      <c r="H331" s="114"/>
      <c r="I331" s="114"/>
      <c r="J331" s="114"/>
      <c r="K331" s="114"/>
      <c r="L331" s="114"/>
      <c r="M331" s="114"/>
      <c r="N331" s="114"/>
      <c r="O331" s="114"/>
      <c r="P331" s="114"/>
      <c r="Q331" s="108"/>
      <c r="R331" s="108"/>
      <c r="S331" s="108"/>
      <c r="T331" s="108"/>
      <c r="U331" s="108"/>
      <c r="V331" s="108"/>
      <c r="W331" s="108"/>
      <c r="X331" s="108"/>
      <c r="Y331" s="108"/>
      <c r="Z331" s="108"/>
      <c r="AA331" s="121" t="s">
        <v>454</v>
      </c>
      <c r="AB331" s="861">
        <v>5</v>
      </c>
      <c r="AC331" s="861"/>
      <c r="AD331" s="861">
        <f t="shared" si="5"/>
        <v>6</v>
      </c>
      <c r="AE331" s="861"/>
      <c r="AF331" s="861"/>
      <c r="AG331" s="859"/>
      <c r="AH331" s="859"/>
      <c r="AI331" s="859"/>
      <c r="AJ331" s="861"/>
      <c r="AK331" s="108"/>
      <c r="AL331" s="108"/>
      <c r="AM331" s="108"/>
      <c r="AN331" s="115"/>
      <c r="AO331" s="115"/>
      <c r="AP331" s="108"/>
      <c r="AQ331" s="115"/>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row>
    <row r="332" spans="1:87" ht="15" hidden="1" customHeight="1">
      <c r="A332" s="108"/>
      <c r="B332" s="114"/>
      <c r="C332" s="114"/>
      <c r="D332" s="114"/>
      <c r="E332" s="114"/>
      <c r="F332" s="114"/>
      <c r="G332" s="114"/>
      <c r="H332" s="114"/>
      <c r="I332" s="114"/>
      <c r="J332" s="114"/>
      <c r="K332" s="114"/>
      <c r="L332" s="114"/>
      <c r="M332" s="114"/>
      <c r="N332" s="114"/>
      <c r="O332" s="114"/>
      <c r="P332" s="114"/>
      <c r="Q332" s="108"/>
      <c r="R332" s="108"/>
      <c r="S332" s="108"/>
      <c r="T332" s="108"/>
      <c r="U332" s="108"/>
      <c r="V332" s="108"/>
      <c r="W332" s="108"/>
      <c r="X332" s="108"/>
      <c r="Y332" s="108"/>
      <c r="Z332" s="108"/>
      <c r="AA332" s="121" t="s">
        <v>455</v>
      </c>
      <c r="AB332" s="861">
        <v>8</v>
      </c>
      <c r="AC332" s="861"/>
      <c r="AD332" s="861">
        <f t="shared" si="5"/>
        <v>6</v>
      </c>
      <c r="AE332" s="861"/>
      <c r="AF332" s="861"/>
      <c r="AG332" s="859"/>
      <c r="AH332" s="859"/>
      <c r="AI332" s="859"/>
      <c r="AJ332" s="861"/>
      <c r="AK332" s="108"/>
      <c r="AL332" s="108"/>
      <c r="AM332" s="108"/>
      <c r="AN332" s="115"/>
      <c r="AO332" s="115"/>
      <c r="AP332" s="108"/>
      <c r="AQ332" s="115"/>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row>
    <row r="333" spans="1:87" ht="15" hidden="1" customHeight="1">
      <c r="A333" s="108"/>
      <c r="B333" s="114"/>
      <c r="C333" s="114"/>
      <c r="D333" s="114"/>
      <c r="E333" s="114"/>
      <c r="F333" s="114"/>
      <c r="G333" s="114"/>
      <c r="H333" s="114"/>
      <c r="I333" s="114"/>
      <c r="J333" s="114"/>
      <c r="K333" s="114"/>
      <c r="L333" s="114"/>
      <c r="M333" s="114"/>
      <c r="N333" s="114"/>
      <c r="O333" s="114"/>
      <c r="P333" s="114"/>
      <c r="Q333" s="108"/>
      <c r="R333" s="108"/>
      <c r="S333" s="108"/>
      <c r="T333" s="108"/>
      <c r="U333" s="108"/>
      <c r="V333" s="108"/>
      <c r="W333" s="108"/>
      <c r="X333" s="108"/>
      <c r="Y333" s="108"/>
      <c r="Z333" s="108"/>
      <c r="AA333" s="121" t="s">
        <v>456</v>
      </c>
      <c r="AB333" s="861">
        <v>5</v>
      </c>
      <c r="AC333" s="861">
        <v>2015</v>
      </c>
      <c r="AD333" s="861" t="str">
        <f t="shared" si="5"/>
        <v/>
      </c>
      <c r="AE333" s="861" t="s">
        <v>457</v>
      </c>
      <c r="AF333" s="861" t="s">
        <v>5</v>
      </c>
      <c r="AG333" s="859">
        <v>20</v>
      </c>
      <c r="AH333" s="859">
        <v>2225</v>
      </c>
      <c r="AI333" s="859">
        <v>100</v>
      </c>
      <c r="AJ333" s="861"/>
      <c r="AK333" s="108"/>
      <c r="AL333" s="108"/>
      <c r="AM333" s="108"/>
      <c r="AN333" s="115"/>
      <c r="AO333" s="115"/>
      <c r="AP333" s="108"/>
      <c r="AQ333" s="115"/>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row>
    <row r="334" spans="1:87" ht="15" hidden="1" customHeight="1">
      <c r="A334" s="108"/>
      <c r="B334" s="114"/>
      <c r="C334" s="114"/>
      <c r="D334" s="114"/>
      <c r="E334" s="114"/>
      <c r="F334" s="114"/>
      <c r="G334" s="114"/>
      <c r="H334" s="114"/>
      <c r="I334" s="114"/>
      <c r="J334" s="114"/>
      <c r="K334" s="114"/>
      <c r="L334" s="114"/>
      <c r="M334" s="114"/>
      <c r="N334" s="114"/>
      <c r="O334" s="114"/>
      <c r="P334" s="114"/>
      <c r="Q334" s="108"/>
      <c r="R334" s="108"/>
      <c r="S334" s="108"/>
      <c r="T334" s="108"/>
      <c r="U334" s="108"/>
      <c r="V334" s="108"/>
      <c r="W334" s="108"/>
      <c r="X334" s="108"/>
      <c r="Y334" s="108"/>
      <c r="Z334" s="108"/>
      <c r="AA334" s="121" t="s">
        <v>458</v>
      </c>
      <c r="AB334" s="861">
        <v>6</v>
      </c>
      <c r="AC334" s="861">
        <v>2015</v>
      </c>
      <c r="AD334" s="861" t="str">
        <f t="shared" si="5"/>
        <v/>
      </c>
      <c r="AE334" s="861" t="s">
        <v>459</v>
      </c>
      <c r="AF334" s="861" t="s">
        <v>27</v>
      </c>
      <c r="AG334" s="859">
        <v>15</v>
      </c>
      <c r="AH334" s="859">
        <v>1749</v>
      </c>
      <c r="AI334" s="859">
        <v>78</v>
      </c>
      <c r="AJ334" s="861"/>
      <c r="AK334" s="108"/>
      <c r="AL334" s="108"/>
      <c r="AM334" s="108"/>
      <c r="AN334" s="115"/>
      <c r="AO334" s="115"/>
      <c r="AP334" s="108"/>
      <c r="AQ334" s="115"/>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row>
    <row r="335" spans="1:87" ht="15" hidden="1" customHeight="1">
      <c r="A335" s="108"/>
      <c r="B335" s="114"/>
      <c r="C335" s="114"/>
      <c r="D335" s="114"/>
      <c r="E335" s="114"/>
      <c r="F335" s="114"/>
      <c r="G335" s="114"/>
      <c r="H335" s="114"/>
      <c r="I335" s="114"/>
      <c r="J335" s="114"/>
      <c r="K335" s="114"/>
      <c r="L335" s="114"/>
      <c r="M335" s="114"/>
      <c r="N335" s="114"/>
      <c r="O335" s="114"/>
      <c r="P335" s="114"/>
      <c r="Q335" s="108"/>
      <c r="R335" s="108"/>
      <c r="S335" s="108"/>
      <c r="T335" s="108"/>
      <c r="U335" s="108"/>
      <c r="V335" s="108"/>
      <c r="W335" s="108"/>
      <c r="X335" s="108"/>
      <c r="Y335" s="108"/>
      <c r="Z335" s="108"/>
      <c r="AA335" s="121" t="s">
        <v>460</v>
      </c>
      <c r="AB335" s="861">
        <v>12</v>
      </c>
      <c r="AC335" s="861"/>
      <c r="AD335" s="861">
        <f t="shared" si="5"/>
        <v>6</v>
      </c>
      <c r="AE335" s="861"/>
      <c r="AF335" s="861"/>
      <c r="AG335" s="859"/>
      <c r="AH335" s="859"/>
      <c r="AI335" s="859"/>
      <c r="AJ335" s="861"/>
      <c r="AK335" s="108"/>
      <c r="AL335" s="108"/>
      <c r="AM335" s="108"/>
      <c r="AN335" s="115"/>
      <c r="AO335" s="115"/>
      <c r="AP335" s="108"/>
      <c r="AQ335" s="115"/>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row>
    <row r="336" spans="1:87" ht="15" hidden="1" customHeight="1">
      <c r="A336" s="108"/>
      <c r="B336" s="114"/>
      <c r="C336" s="114"/>
      <c r="D336" s="114"/>
      <c r="E336" s="114"/>
      <c r="F336" s="114"/>
      <c r="G336" s="114"/>
      <c r="H336" s="114"/>
      <c r="I336" s="114"/>
      <c r="J336" s="114"/>
      <c r="K336" s="114"/>
      <c r="L336" s="114"/>
      <c r="M336" s="114"/>
      <c r="N336" s="114"/>
      <c r="O336" s="114"/>
      <c r="P336" s="114"/>
      <c r="Q336" s="108"/>
      <c r="R336" s="108"/>
      <c r="S336" s="108"/>
      <c r="T336" s="108"/>
      <c r="U336" s="108"/>
      <c r="V336" s="108"/>
      <c r="W336" s="108"/>
      <c r="X336" s="108"/>
      <c r="Y336" s="108"/>
      <c r="Z336" s="108"/>
      <c r="AA336" s="121" t="s">
        <v>461</v>
      </c>
      <c r="AB336" s="861">
        <v>8</v>
      </c>
      <c r="AC336" s="861"/>
      <c r="AD336" s="861">
        <f t="shared" si="5"/>
        <v>6</v>
      </c>
      <c r="AE336" s="861"/>
      <c r="AF336" s="861"/>
      <c r="AG336" s="859"/>
      <c r="AH336" s="859"/>
      <c r="AI336" s="859"/>
      <c r="AJ336" s="861"/>
      <c r="AK336" s="108"/>
      <c r="AL336" s="108"/>
      <c r="AM336" s="108"/>
      <c r="AN336" s="115"/>
      <c r="AO336" s="115"/>
      <c r="AP336" s="108"/>
      <c r="AQ336" s="115"/>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row>
    <row r="337" spans="1:87" ht="15" hidden="1" customHeight="1">
      <c r="A337" s="108"/>
      <c r="B337" s="114"/>
      <c r="C337" s="114"/>
      <c r="D337" s="114"/>
      <c r="E337" s="114"/>
      <c r="F337" s="114"/>
      <c r="G337" s="114"/>
      <c r="H337" s="114"/>
      <c r="I337" s="114"/>
      <c r="J337" s="114"/>
      <c r="K337" s="114"/>
      <c r="L337" s="114"/>
      <c r="M337" s="114"/>
      <c r="N337" s="114"/>
      <c r="O337" s="114"/>
      <c r="P337" s="114"/>
      <c r="Q337" s="108"/>
      <c r="R337" s="108"/>
      <c r="S337" s="108"/>
      <c r="T337" s="108"/>
      <c r="U337" s="108"/>
      <c r="V337" s="108"/>
      <c r="W337" s="108"/>
      <c r="X337" s="108"/>
      <c r="Y337" s="108"/>
      <c r="Z337" s="108"/>
      <c r="AA337" s="121" t="s">
        <v>462</v>
      </c>
      <c r="AB337" s="861">
        <v>7</v>
      </c>
      <c r="AC337" s="861"/>
      <c r="AD337" s="861">
        <f t="shared" si="5"/>
        <v>6</v>
      </c>
      <c r="AE337" s="861"/>
      <c r="AF337" s="861"/>
      <c r="AG337" s="859"/>
      <c r="AH337" s="859"/>
      <c r="AI337" s="859"/>
      <c r="AJ337" s="861"/>
      <c r="AK337" s="108"/>
      <c r="AL337" s="108"/>
      <c r="AM337" s="108"/>
      <c r="AN337" s="115"/>
      <c r="AO337" s="115"/>
      <c r="AP337" s="108"/>
      <c r="AQ337" s="115"/>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row>
    <row r="338" spans="1:87" ht="15" hidden="1" customHeight="1">
      <c r="A338" s="108"/>
      <c r="B338" s="114"/>
      <c r="C338" s="114"/>
      <c r="D338" s="114"/>
      <c r="E338" s="114"/>
      <c r="F338" s="114"/>
      <c r="G338" s="114"/>
      <c r="H338" s="114"/>
      <c r="I338" s="114"/>
      <c r="J338" s="114"/>
      <c r="K338" s="114"/>
      <c r="L338" s="114"/>
      <c r="M338" s="114"/>
      <c r="N338" s="114"/>
      <c r="O338" s="114"/>
      <c r="P338" s="114"/>
      <c r="Q338" s="108"/>
      <c r="R338" s="108"/>
      <c r="S338" s="108"/>
      <c r="T338" s="108"/>
      <c r="U338" s="108"/>
      <c r="V338" s="108"/>
      <c r="W338" s="108"/>
      <c r="X338" s="108"/>
      <c r="Y338" s="108"/>
      <c r="Z338" s="108"/>
      <c r="AA338" s="121" t="s">
        <v>463</v>
      </c>
      <c r="AB338" s="861">
        <v>13</v>
      </c>
      <c r="AC338" s="861">
        <v>2019</v>
      </c>
      <c r="AD338" s="861" t="str">
        <f t="shared" si="5"/>
        <v/>
      </c>
      <c r="AE338" s="861" t="s">
        <v>464</v>
      </c>
      <c r="AF338" s="861" t="s">
        <v>5</v>
      </c>
      <c r="AG338" s="859">
        <v>8</v>
      </c>
      <c r="AH338" s="859">
        <v>1449</v>
      </c>
      <c r="AI338" s="859">
        <v>45</v>
      </c>
      <c r="AJ338" s="861"/>
      <c r="AK338" s="108"/>
      <c r="AL338" s="108"/>
      <c r="AM338" s="108"/>
      <c r="AN338" s="115"/>
      <c r="AO338" s="115"/>
      <c r="AP338" s="108"/>
      <c r="AQ338" s="115"/>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row>
    <row r="339" spans="1:87" ht="15" hidden="1" customHeight="1">
      <c r="A339" s="108"/>
      <c r="B339" s="114"/>
      <c r="C339" s="114"/>
      <c r="D339" s="114"/>
      <c r="E339" s="114"/>
      <c r="F339" s="114"/>
      <c r="G339" s="114"/>
      <c r="H339" s="114"/>
      <c r="I339" s="114"/>
      <c r="J339" s="114"/>
      <c r="K339" s="114"/>
      <c r="L339" s="114"/>
      <c r="M339" s="114"/>
      <c r="N339" s="114"/>
      <c r="O339" s="114"/>
      <c r="P339" s="114"/>
      <c r="Q339" s="108"/>
      <c r="R339" s="108"/>
      <c r="S339" s="108"/>
      <c r="T339" s="108"/>
      <c r="U339" s="108"/>
      <c r="V339" s="108"/>
      <c r="W339" s="108"/>
      <c r="X339" s="108"/>
      <c r="Y339" s="108"/>
      <c r="Z339" s="108"/>
      <c r="AA339" s="121" t="s">
        <v>465</v>
      </c>
      <c r="AB339" s="861">
        <v>13</v>
      </c>
      <c r="AC339" s="861"/>
      <c r="AD339" s="861">
        <f t="shared" si="5"/>
        <v>6</v>
      </c>
      <c r="AE339" s="861"/>
      <c r="AF339" s="861"/>
      <c r="AG339" s="859"/>
      <c r="AH339" s="859"/>
      <c r="AI339" s="859"/>
      <c r="AJ339" s="861"/>
      <c r="AK339" s="108"/>
      <c r="AL339" s="108"/>
      <c r="AM339" s="108"/>
      <c r="AN339" s="115"/>
      <c r="AO339" s="115"/>
      <c r="AP339" s="108"/>
      <c r="AQ339" s="115"/>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row>
    <row r="340" spans="1:87" ht="15" hidden="1" customHeight="1">
      <c r="A340" s="108"/>
      <c r="B340" s="114"/>
      <c r="C340" s="114"/>
      <c r="D340" s="114"/>
      <c r="E340" s="114"/>
      <c r="F340" s="114"/>
      <c r="G340" s="114"/>
      <c r="H340" s="114"/>
      <c r="I340" s="114"/>
      <c r="J340" s="114"/>
      <c r="K340" s="114"/>
      <c r="L340" s="114"/>
      <c r="M340" s="114"/>
      <c r="N340" s="114"/>
      <c r="O340" s="114"/>
      <c r="P340" s="114"/>
      <c r="Q340" s="108"/>
      <c r="R340" s="108"/>
      <c r="S340" s="108"/>
      <c r="T340" s="108"/>
      <c r="U340" s="108"/>
      <c r="V340" s="108"/>
      <c r="W340" s="108"/>
      <c r="X340" s="108"/>
      <c r="Y340" s="108"/>
      <c r="Z340" s="108"/>
      <c r="AA340" s="121" t="s">
        <v>466</v>
      </c>
      <c r="AB340" s="861">
        <v>10</v>
      </c>
      <c r="AC340" s="861"/>
      <c r="AD340" s="861">
        <f t="shared" si="5"/>
        <v>6</v>
      </c>
      <c r="AE340" s="861"/>
      <c r="AF340" s="861"/>
      <c r="AG340" s="859"/>
      <c r="AH340" s="859"/>
      <c r="AI340" s="859"/>
      <c r="AJ340" s="861"/>
      <c r="AK340" s="108"/>
      <c r="AL340" s="108"/>
      <c r="AM340" s="108"/>
      <c r="AN340" s="115"/>
      <c r="AO340" s="115"/>
      <c r="AP340" s="108"/>
      <c r="AQ340" s="115"/>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row>
    <row r="341" spans="1:87" ht="15" hidden="1" customHeight="1">
      <c r="A341" s="108"/>
      <c r="B341" s="114"/>
      <c r="C341" s="114"/>
      <c r="D341" s="114"/>
      <c r="E341" s="114"/>
      <c r="F341" s="114"/>
      <c r="G341" s="114"/>
      <c r="H341" s="114"/>
      <c r="I341" s="114"/>
      <c r="J341" s="114"/>
      <c r="K341" s="114"/>
      <c r="L341" s="114"/>
      <c r="M341" s="114"/>
      <c r="N341" s="114"/>
      <c r="O341" s="114"/>
      <c r="P341" s="114"/>
      <c r="Q341" s="108"/>
      <c r="R341" s="108"/>
      <c r="S341" s="108"/>
      <c r="T341" s="108"/>
      <c r="U341" s="108"/>
      <c r="V341" s="108"/>
      <c r="W341" s="108"/>
      <c r="X341" s="108"/>
      <c r="Y341" s="108"/>
      <c r="Z341" s="108"/>
      <c r="AA341" s="121" t="s">
        <v>467</v>
      </c>
      <c r="AB341" s="861">
        <v>13</v>
      </c>
      <c r="AC341" s="861"/>
      <c r="AD341" s="861">
        <f t="shared" si="5"/>
        <v>6</v>
      </c>
      <c r="AE341" s="861"/>
      <c r="AF341" s="861"/>
      <c r="AG341" s="859"/>
      <c r="AH341" s="859"/>
      <c r="AI341" s="859"/>
      <c r="AJ341" s="861"/>
      <c r="AK341" s="108"/>
      <c r="AL341" s="108"/>
      <c r="AM341" s="108"/>
      <c r="AN341" s="115"/>
      <c r="AO341" s="115"/>
      <c r="AP341" s="108"/>
      <c r="AQ341" s="115"/>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row>
    <row r="342" spans="1:87" ht="15" hidden="1" customHeight="1">
      <c r="A342" s="108"/>
      <c r="B342" s="114"/>
      <c r="C342" s="114"/>
      <c r="D342" s="114"/>
      <c r="E342" s="114"/>
      <c r="F342" s="114"/>
      <c r="G342" s="114"/>
      <c r="H342" s="114"/>
      <c r="I342" s="114"/>
      <c r="J342" s="114"/>
      <c r="K342" s="114"/>
      <c r="L342" s="114"/>
      <c r="M342" s="114"/>
      <c r="N342" s="114"/>
      <c r="O342" s="114"/>
      <c r="P342" s="114"/>
      <c r="Q342" s="108"/>
      <c r="R342" s="108"/>
      <c r="S342" s="108"/>
      <c r="T342" s="108"/>
      <c r="U342" s="108"/>
      <c r="V342" s="108"/>
      <c r="W342" s="108"/>
      <c r="X342" s="108"/>
      <c r="Y342" s="108"/>
      <c r="Z342" s="108"/>
      <c r="AA342" s="121" t="s">
        <v>468</v>
      </c>
      <c r="AB342" s="861">
        <v>8</v>
      </c>
      <c r="AC342" s="861">
        <v>2023</v>
      </c>
      <c r="AD342" s="861" t="str">
        <f t="shared" ref="AD342:AD373" si="6">+IF(AC342&lt;$G$34,12,IF(AC342=$G$34,6,""))</f>
        <v/>
      </c>
      <c r="AE342" s="861" t="s">
        <v>469</v>
      </c>
      <c r="AF342" s="861" t="s">
        <v>5</v>
      </c>
      <c r="AG342" s="859">
        <v>8</v>
      </c>
      <c r="AH342" s="859">
        <v>1088</v>
      </c>
      <c r="AI342" s="859">
        <v>38</v>
      </c>
      <c r="AJ342" s="861"/>
      <c r="AK342" s="108"/>
      <c r="AL342" s="108"/>
      <c r="AM342" s="108"/>
      <c r="AN342" s="115"/>
      <c r="AO342" s="115"/>
      <c r="AP342" s="108"/>
      <c r="AQ342" s="115"/>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row>
    <row r="343" spans="1:87" ht="15" hidden="1" customHeight="1">
      <c r="A343" s="108"/>
      <c r="B343" s="114"/>
      <c r="C343" s="114"/>
      <c r="D343" s="114"/>
      <c r="E343" s="114"/>
      <c r="F343" s="114"/>
      <c r="G343" s="114"/>
      <c r="H343" s="114"/>
      <c r="I343" s="114"/>
      <c r="J343" s="114"/>
      <c r="K343" s="114"/>
      <c r="L343" s="114"/>
      <c r="M343" s="114"/>
      <c r="N343" s="114"/>
      <c r="O343" s="114"/>
      <c r="P343" s="114"/>
      <c r="Q343" s="108"/>
      <c r="R343" s="108"/>
      <c r="S343" s="108"/>
      <c r="T343" s="108"/>
      <c r="U343" s="108"/>
      <c r="V343" s="108"/>
      <c r="W343" s="108"/>
      <c r="X343" s="108"/>
      <c r="Y343" s="108"/>
      <c r="Z343" s="108"/>
      <c r="AA343" s="121" t="s">
        <v>470</v>
      </c>
      <c r="AB343" s="861">
        <v>10</v>
      </c>
      <c r="AC343" s="861"/>
      <c r="AD343" s="861">
        <f t="shared" si="6"/>
        <v>6</v>
      </c>
      <c r="AE343" s="861"/>
      <c r="AF343" s="861"/>
      <c r="AG343" s="859"/>
      <c r="AH343" s="859"/>
      <c r="AI343" s="859"/>
      <c r="AJ343" s="861"/>
      <c r="AK343" s="108"/>
      <c r="AL343" s="108"/>
      <c r="AM343" s="108"/>
      <c r="AN343" s="115"/>
      <c r="AO343" s="115"/>
      <c r="AP343" s="108"/>
      <c r="AQ343" s="115"/>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row>
    <row r="344" spans="1:87" ht="15" hidden="1" customHeight="1">
      <c r="A344" s="108"/>
      <c r="B344" s="114"/>
      <c r="C344" s="114"/>
      <c r="D344" s="114"/>
      <c r="E344" s="114"/>
      <c r="F344" s="114"/>
      <c r="G344" s="114"/>
      <c r="H344" s="114"/>
      <c r="I344" s="114"/>
      <c r="J344" s="114"/>
      <c r="K344" s="114"/>
      <c r="L344" s="114"/>
      <c r="M344" s="114"/>
      <c r="N344" s="114"/>
      <c r="O344" s="114"/>
      <c r="P344" s="114"/>
      <c r="Q344" s="108"/>
      <c r="R344" s="108"/>
      <c r="S344" s="108"/>
      <c r="T344" s="108"/>
      <c r="U344" s="108"/>
      <c r="V344" s="108"/>
      <c r="W344" s="108"/>
      <c r="X344" s="108"/>
      <c r="Y344" s="108"/>
      <c r="Z344" s="108"/>
      <c r="AA344" s="121" t="s">
        <v>471</v>
      </c>
      <c r="AB344" s="861">
        <v>13</v>
      </c>
      <c r="AC344" s="861">
        <v>2016</v>
      </c>
      <c r="AD344" s="861" t="str">
        <f t="shared" si="6"/>
        <v/>
      </c>
      <c r="AE344" s="861" t="s">
        <v>472</v>
      </c>
      <c r="AF344" s="861" t="s">
        <v>5</v>
      </c>
      <c r="AG344" s="859">
        <v>9</v>
      </c>
      <c r="AH344" s="859">
        <v>574</v>
      </c>
      <c r="AI344" s="859">
        <v>35</v>
      </c>
      <c r="AJ344" s="861"/>
      <c r="AK344" s="108"/>
      <c r="AL344" s="108"/>
      <c r="AM344" s="108"/>
      <c r="AN344" s="115"/>
      <c r="AO344" s="115"/>
      <c r="AP344" s="108"/>
      <c r="AQ344" s="115"/>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row>
    <row r="345" spans="1:87" ht="15" hidden="1" customHeight="1">
      <c r="A345" s="108"/>
      <c r="B345" s="114"/>
      <c r="C345" s="114"/>
      <c r="D345" s="114"/>
      <c r="E345" s="114"/>
      <c r="F345" s="114"/>
      <c r="G345" s="114"/>
      <c r="H345" s="114"/>
      <c r="I345" s="114"/>
      <c r="J345" s="114"/>
      <c r="K345" s="114"/>
      <c r="L345" s="114"/>
      <c r="M345" s="114"/>
      <c r="N345" s="114"/>
      <c r="O345" s="114"/>
      <c r="P345" s="114"/>
      <c r="Q345" s="108"/>
      <c r="R345" s="108"/>
      <c r="S345" s="108"/>
      <c r="T345" s="108"/>
      <c r="U345" s="108"/>
      <c r="V345" s="108"/>
      <c r="W345" s="108"/>
      <c r="X345" s="108"/>
      <c r="Y345" s="108"/>
      <c r="Z345" s="108"/>
      <c r="AA345" s="121" t="s">
        <v>473</v>
      </c>
      <c r="AB345" s="861">
        <v>2</v>
      </c>
      <c r="AC345" s="861"/>
      <c r="AD345" s="861">
        <f t="shared" si="6"/>
        <v>6</v>
      </c>
      <c r="AE345" s="861"/>
      <c r="AF345" s="861"/>
      <c r="AG345" s="859"/>
      <c r="AH345" s="859"/>
      <c r="AI345" s="859"/>
      <c r="AJ345" s="861"/>
      <c r="AK345" s="108"/>
      <c r="AL345" s="108"/>
      <c r="AM345" s="108"/>
      <c r="AN345" s="115"/>
      <c r="AO345" s="115"/>
      <c r="AP345" s="108"/>
      <c r="AQ345" s="115"/>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row>
    <row r="346" spans="1:87" ht="15" hidden="1" customHeight="1">
      <c r="A346" s="108"/>
      <c r="B346" s="114"/>
      <c r="C346" s="114"/>
      <c r="D346" s="114"/>
      <c r="E346" s="114"/>
      <c r="F346" s="114"/>
      <c r="G346" s="114"/>
      <c r="H346" s="114"/>
      <c r="I346" s="114"/>
      <c r="J346" s="114"/>
      <c r="K346" s="114"/>
      <c r="L346" s="114"/>
      <c r="M346" s="114"/>
      <c r="N346" s="114"/>
      <c r="O346" s="114"/>
      <c r="P346" s="114"/>
      <c r="Q346" s="108"/>
      <c r="R346" s="108"/>
      <c r="S346" s="108"/>
      <c r="T346" s="108"/>
      <c r="U346" s="108"/>
      <c r="V346" s="108"/>
      <c r="W346" s="108"/>
      <c r="X346" s="108"/>
      <c r="Y346" s="108"/>
      <c r="Z346" s="108"/>
      <c r="AA346" s="121" t="s">
        <v>474</v>
      </c>
      <c r="AB346" s="861">
        <v>8</v>
      </c>
      <c r="AC346" s="861">
        <v>2015</v>
      </c>
      <c r="AD346" s="861" t="str">
        <f t="shared" si="6"/>
        <v/>
      </c>
      <c r="AE346" s="861" t="s">
        <v>475</v>
      </c>
      <c r="AF346" s="861" t="s">
        <v>5</v>
      </c>
      <c r="AG346" s="859">
        <v>15</v>
      </c>
      <c r="AH346" s="859">
        <v>2869</v>
      </c>
      <c r="AI346" s="859">
        <v>90</v>
      </c>
      <c r="AJ346" s="861"/>
      <c r="AK346" s="108"/>
      <c r="AL346" s="108"/>
      <c r="AM346" s="108"/>
      <c r="AN346" s="115"/>
      <c r="AO346" s="115"/>
      <c r="AP346" s="108"/>
      <c r="AQ346" s="115"/>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row>
    <row r="347" spans="1:87" ht="15" hidden="1" customHeight="1">
      <c r="A347" s="108"/>
      <c r="B347" s="114"/>
      <c r="C347" s="114"/>
      <c r="D347" s="114"/>
      <c r="E347" s="114"/>
      <c r="F347" s="114"/>
      <c r="G347" s="114"/>
      <c r="H347" s="114"/>
      <c r="I347" s="114"/>
      <c r="J347" s="114"/>
      <c r="K347" s="114"/>
      <c r="L347" s="114"/>
      <c r="M347" s="114"/>
      <c r="N347" s="114"/>
      <c r="O347" s="114"/>
      <c r="P347" s="114"/>
      <c r="Q347" s="108"/>
      <c r="R347" s="108"/>
      <c r="S347" s="108"/>
      <c r="T347" s="108"/>
      <c r="U347" s="108"/>
      <c r="V347" s="108"/>
      <c r="W347" s="108"/>
      <c r="X347" s="108"/>
      <c r="Y347" s="108"/>
      <c r="Z347" s="108"/>
      <c r="AA347" s="121" t="s">
        <v>476</v>
      </c>
      <c r="AB347" s="861">
        <v>7</v>
      </c>
      <c r="AC347" s="861"/>
      <c r="AD347" s="861">
        <f t="shared" si="6"/>
        <v>6</v>
      </c>
      <c r="AE347" s="861"/>
      <c r="AF347" s="861"/>
      <c r="AG347" s="859"/>
      <c r="AH347" s="859"/>
      <c r="AI347" s="859"/>
      <c r="AJ347" s="861"/>
      <c r="AK347" s="108"/>
      <c r="AL347" s="108"/>
      <c r="AM347" s="108"/>
      <c r="AN347" s="115"/>
      <c r="AO347" s="115"/>
      <c r="AP347" s="108"/>
      <c r="AQ347" s="115"/>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row>
    <row r="348" spans="1:87" ht="15" hidden="1" customHeight="1">
      <c r="A348" s="108"/>
      <c r="B348" s="114"/>
      <c r="C348" s="114"/>
      <c r="D348" s="114"/>
      <c r="E348" s="114"/>
      <c r="F348" s="114"/>
      <c r="G348" s="114"/>
      <c r="H348" s="114"/>
      <c r="I348" s="114"/>
      <c r="J348" s="114"/>
      <c r="K348" s="114"/>
      <c r="L348" s="114"/>
      <c r="M348" s="114"/>
      <c r="N348" s="114"/>
      <c r="O348" s="114"/>
      <c r="P348" s="114"/>
      <c r="Q348" s="108"/>
      <c r="R348" s="108"/>
      <c r="S348" s="108"/>
      <c r="T348" s="108"/>
      <c r="U348" s="108"/>
      <c r="V348" s="108"/>
      <c r="W348" s="108"/>
      <c r="X348" s="108"/>
      <c r="Y348" s="108"/>
      <c r="Z348" s="108"/>
      <c r="AA348" s="121" t="s">
        <v>477</v>
      </c>
      <c r="AB348" s="861">
        <v>13</v>
      </c>
      <c r="AC348" s="861">
        <v>2016</v>
      </c>
      <c r="AD348" s="861" t="str">
        <f t="shared" si="6"/>
        <v/>
      </c>
      <c r="AE348" s="861" t="s">
        <v>478</v>
      </c>
      <c r="AF348" s="861" t="s">
        <v>5</v>
      </c>
      <c r="AG348" s="859">
        <v>18</v>
      </c>
      <c r="AH348" s="859">
        <v>3083</v>
      </c>
      <c r="AI348" s="859">
        <v>96</v>
      </c>
      <c r="AJ348" s="861"/>
      <c r="AK348" s="108"/>
      <c r="AL348" s="108"/>
      <c r="AM348" s="108"/>
      <c r="AN348" s="115"/>
      <c r="AO348" s="115"/>
      <c r="AP348" s="108"/>
      <c r="AQ348" s="115"/>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row>
    <row r="349" spans="1:87" ht="15" hidden="1" customHeight="1">
      <c r="A349" s="108"/>
      <c r="B349" s="114"/>
      <c r="C349" s="114"/>
      <c r="D349" s="114"/>
      <c r="E349" s="114"/>
      <c r="F349" s="114"/>
      <c r="G349" s="114"/>
      <c r="H349" s="114"/>
      <c r="I349" s="114"/>
      <c r="J349" s="114"/>
      <c r="K349" s="114"/>
      <c r="L349" s="114"/>
      <c r="M349" s="114"/>
      <c r="N349" s="114"/>
      <c r="O349" s="114"/>
      <c r="P349" s="114"/>
      <c r="Q349" s="108"/>
      <c r="R349" s="108"/>
      <c r="S349" s="108"/>
      <c r="T349" s="108"/>
      <c r="U349" s="108"/>
      <c r="V349" s="108"/>
      <c r="W349" s="108"/>
      <c r="X349" s="108"/>
      <c r="Y349" s="108"/>
      <c r="Z349" s="108"/>
      <c r="AA349" s="121" t="s">
        <v>479</v>
      </c>
      <c r="AB349" s="861">
        <v>8</v>
      </c>
      <c r="AC349" s="861"/>
      <c r="AD349" s="861">
        <f t="shared" si="6"/>
        <v>6</v>
      </c>
      <c r="AE349" s="861"/>
      <c r="AF349" s="861"/>
      <c r="AG349" s="859"/>
      <c r="AH349" s="859"/>
      <c r="AI349" s="859"/>
      <c r="AJ349" s="861"/>
      <c r="AK349" s="108"/>
      <c r="AL349" s="108"/>
      <c r="AM349" s="108"/>
      <c r="AN349" s="115"/>
      <c r="AO349" s="115"/>
      <c r="AP349" s="108"/>
      <c r="AQ349" s="115"/>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row>
    <row r="350" spans="1:87" ht="15" hidden="1" customHeight="1">
      <c r="A350" s="108"/>
      <c r="B350" s="114"/>
      <c r="C350" s="114"/>
      <c r="D350" s="114"/>
      <c r="E350" s="114"/>
      <c r="F350" s="114"/>
      <c r="G350" s="114"/>
      <c r="H350" s="114"/>
      <c r="I350" s="114"/>
      <c r="J350" s="114"/>
      <c r="K350" s="114"/>
      <c r="L350" s="114"/>
      <c r="M350" s="114"/>
      <c r="N350" s="114"/>
      <c r="O350" s="114"/>
      <c r="P350" s="114"/>
      <c r="Q350" s="108"/>
      <c r="R350" s="108"/>
      <c r="S350" s="108"/>
      <c r="T350" s="108"/>
      <c r="U350" s="108"/>
      <c r="V350" s="108"/>
      <c r="W350" s="108"/>
      <c r="X350" s="108"/>
      <c r="Y350" s="108"/>
      <c r="Z350" s="108"/>
      <c r="AA350" s="121" t="s">
        <v>480</v>
      </c>
      <c r="AB350" s="861">
        <v>6</v>
      </c>
      <c r="AC350" s="861">
        <v>2018</v>
      </c>
      <c r="AD350" s="861" t="str">
        <f t="shared" si="6"/>
        <v/>
      </c>
      <c r="AE350" s="861" t="s">
        <v>481</v>
      </c>
      <c r="AF350" s="861" t="s">
        <v>5</v>
      </c>
      <c r="AG350" s="859">
        <v>13</v>
      </c>
      <c r="AH350" s="859">
        <v>1310</v>
      </c>
      <c r="AI350" s="859">
        <v>62</v>
      </c>
      <c r="AJ350" s="861"/>
      <c r="AK350" s="108"/>
      <c r="AL350" s="108"/>
      <c r="AM350" s="108"/>
      <c r="AN350" s="115"/>
      <c r="AO350" s="115"/>
      <c r="AP350" s="108"/>
      <c r="AQ350" s="115"/>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row>
    <row r="351" spans="1:87" ht="15" hidden="1" customHeight="1">
      <c r="A351" s="108"/>
      <c r="B351" s="114"/>
      <c r="C351" s="114"/>
      <c r="D351" s="114"/>
      <c r="E351" s="114"/>
      <c r="F351" s="114"/>
      <c r="G351" s="114"/>
      <c r="H351" s="114"/>
      <c r="I351" s="114"/>
      <c r="J351" s="114"/>
      <c r="K351" s="114"/>
      <c r="L351" s="114"/>
      <c r="M351" s="114"/>
      <c r="N351" s="114"/>
      <c r="O351" s="114"/>
      <c r="P351" s="114"/>
      <c r="Q351" s="108"/>
      <c r="R351" s="108"/>
      <c r="S351" s="108"/>
      <c r="T351" s="108"/>
      <c r="U351" s="108"/>
      <c r="V351" s="108"/>
      <c r="W351" s="108"/>
      <c r="X351" s="108"/>
      <c r="Y351" s="108"/>
      <c r="Z351" s="108"/>
      <c r="AA351" s="121" t="s">
        <v>482</v>
      </c>
      <c r="AB351" s="861">
        <v>8</v>
      </c>
      <c r="AC351" s="861"/>
      <c r="AD351" s="861">
        <f t="shared" si="6"/>
        <v>6</v>
      </c>
      <c r="AE351" s="861"/>
      <c r="AF351" s="861"/>
      <c r="AG351" s="859"/>
      <c r="AH351" s="859"/>
      <c r="AI351" s="859"/>
      <c r="AJ351" s="861"/>
      <c r="AK351" s="108"/>
      <c r="AL351" s="108"/>
      <c r="AM351" s="108"/>
      <c r="AN351" s="115"/>
      <c r="AO351" s="115"/>
      <c r="AP351" s="108"/>
      <c r="AQ351" s="115"/>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row>
    <row r="352" spans="1:87" ht="15" hidden="1" customHeight="1">
      <c r="A352" s="108"/>
      <c r="B352" s="114"/>
      <c r="C352" s="114"/>
      <c r="D352" s="114"/>
      <c r="E352" s="114"/>
      <c r="F352" s="114"/>
      <c r="G352" s="114"/>
      <c r="H352" s="114"/>
      <c r="I352" s="114"/>
      <c r="J352" s="114"/>
      <c r="K352" s="114"/>
      <c r="L352" s="114"/>
      <c r="M352" s="114"/>
      <c r="N352" s="114"/>
      <c r="O352" s="114"/>
      <c r="P352" s="114"/>
      <c r="Q352" s="108"/>
      <c r="R352" s="108"/>
      <c r="S352" s="108"/>
      <c r="T352" s="108"/>
      <c r="U352" s="108"/>
      <c r="V352" s="108"/>
      <c r="W352" s="108"/>
      <c r="X352" s="108"/>
      <c r="Y352" s="108"/>
      <c r="Z352" s="108"/>
      <c r="AA352" s="121" t="s">
        <v>483</v>
      </c>
      <c r="AB352" s="861">
        <v>6</v>
      </c>
      <c r="AC352" s="861">
        <v>2016</v>
      </c>
      <c r="AD352" s="861" t="str">
        <f t="shared" si="6"/>
        <v/>
      </c>
      <c r="AE352" s="861" t="s">
        <v>484</v>
      </c>
      <c r="AF352" s="861" t="s">
        <v>7</v>
      </c>
      <c r="AG352" s="859">
        <v>10</v>
      </c>
      <c r="AH352" s="859">
        <v>2057</v>
      </c>
      <c r="AI352" s="859">
        <v>67</v>
      </c>
      <c r="AJ352" s="861"/>
      <c r="AK352" s="108"/>
      <c r="AL352" s="108"/>
      <c r="AM352" s="108"/>
      <c r="AN352" s="115"/>
      <c r="AO352" s="115"/>
      <c r="AP352" s="108"/>
      <c r="AQ352" s="115"/>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row>
    <row r="353" spans="1:87" ht="15" hidden="1" customHeight="1">
      <c r="A353" s="108"/>
      <c r="B353" s="114"/>
      <c r="C353" s="114"/>
      <c r="D353" s="114"/>
      <c r="E353" s="114"/>
      <c r="F353" s="114"/>
      <c r="G353" s="114"/>
      <c r="H353" s="114"/>
      <c r="I353" s="114"/>
      <c r="J353" s="114"/>
      <c r="K353" s="114"/>
      <c r="L353" s="114"/>
      <c r="M353" s="114"/>
      <c r="N353" s="114"/>
      <c r="O353" s="114"/>
      <c r="P353" s="114"/>
      <c r="Q353" s="108"/>
      <c r="R353" s="108"/>
      <c r="S353" s="108"/>
      <c r="T353" s="108"/>
      <c r="U353" s="108"/>
      <c r="V353" s="108"/>
      <c r="W353" s="108"/>
      <c r="X353" s="108"/>
      <c r="Y353" s="108"/>
      <c r="Z353" s="108"/>
      <c r="AA353" s="121" t="s">
        <v>485</v>
      </c>
      <c r="AB353" s="861">
        <v>8</v>
      </c>
      <c r="AC353" s="861"/>
      <c r="AD353" s="861">
        <f t="shared" si="6"/>
        <v>6</v>
      </c>
      <c r="AE353" s="861"/>
      <c r="AF353" s="861"/>
      <c r="AG353" s="859"/>
      <c r="AH353" s="859"/>
      <c r="AI353" s="859"/>
      <c r="AJ353" s="861"/>
      <c r="AK353" s="108"/>
      <c r="AL353" s="108"/>
      <c r="AM353" s="108"/>
      <c r="AN353" s="115"/>
      <c r="AO353" s="115"/>
      <c r="AP353" s="108"/>
      <c r="AQ353" s="115"/>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row>
    <row r="354" spans="1:87" ht="15" hidden="1" customHeight="1">
      <c r="A354" s="108"/>
      <c r="B354" s="114"/>
      <c r="C354" s="114"/>
      <c r="D354" s="114"/>
      <c r="E354" s="114"/>
      <c r="F354" s="114"/>
      <c r="G354" s="114"/>
      <c r="H354" s="114"/>
      <c r="I354" s="114"/>
      <c r="J354" s="114"/>
      <c r="K354" s="114"/>
      <c r="L354" s="114"/>
      <c r="M354" s="114"/>
      <c r="N354" s="114"/>
      <c r="O354" s="114"/>
      <c r="P354" s="114"/>
      <c r="Q354" s="108"/>
      <c r="R354" s="108"/>
      <c r="S354" s="108"/>
      <c r="T354" s="108"/>
      <c r="U354" s="108"/>
      <c r="V354" s="108"/>
      <c r="W354" s="108"/>
      <c r="X354" s="108"/>
      <c r="Y354" s="108"/>
      <c r="Z354" s="108"/>
      <c r="AA354" s="121" t="s">
        <v>486</v>
      </c>
      <c r="AB354" s="861">
        <v>5</v>
      </c>
      <c r="AC354" s="861"/>
      <c r="AD354" s="861">
        <f t="shared" si="6"/>
        <v>6</v>
      </c>
      <c r="AE354" s="861"/>
      <c r="AF354" s="861"/>
      <c r="AG354" s="859"/>
      <c r="AH354" s="859"/>
      <c r="AI354" s="859"/>
      <c r="AJ354" s="861"/>
      <c r="AK354" s="108"/>
      <c r="AL354" s="108"/>
      <c r="AM354" s="108"/>
      <c r="AN354" s="115"/>
      <c r="AO354" s="115"/>
      <c r="AP354" s="108"/>
      <c r="AQ354" s="115"/>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row>
    <row r="355" spans="1:87" ht="15" hidden="1" customHeight="1">
      <c r="A355" s="108"/>
      <c r="B355" s="114"/>
      <c r="C355" s="114"/>
      <c r="D355" s="114"/>
      <c r="E355" s="114"/>
      <c r="F355" s="114"/>
      <c r="G355" s="114"/>
      <c r="H355" s="114"/>
      <c r="I355" s="114"/>
      <c r="J355" s="114"/>
      <c r="K355" s="114"/>
      <c r="L355" s="114"/>
      <c r="M355" s="114"/>
      <c r="N355" s="114"/>
      <c r="O355" s="114"/>
      <c r="P355" s="114"/>
      <c r="Q355" s="108"/>
      <c r="R355" s="108"/>
      <c r="S355" s="108"/>
      <c r="T355" s="108"/>
      <c r="U355" s="108"/>
      <c r="V355" s="108"/>
      <c r="W355" s="108"/>
      <c r="X355" s="108"/>
      <c r="Y355" s="108"/>
      <c r="Z355" s="108"/>
      <c r="AA355" s="121" t="s">
        <v>487</v>
      </c>
      <c r="AB355" s="861">
        <v>13</v>
      </c>
      <c r="AC355" s="861"/>
      <c r="AD355" s="861">
        <f t="shared" si="6"/>
        <v>6</v>
      </c>
      <c r="AE355" s="861"/>
      <c r="AF355" s="861"/>
      <c r="AG355" s="859"/>
      <c r="AH355" s="859"/>
      <c r="AI355" s="859"/>
      <c r="AJ355" s="861"/>
      <c r="AK355" s="108"/>
      <c r="AL355" s="108"/>
      <c r="AM355" s="108"/>
      <c r="AN355" s="115"/>
      <c r="AO355" s="115"/>
      <c r="AP355" s="108"/>
      <c r="AQ355" s="115"/>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row>
    <row r="356" spans="1:87" ht="15" hidden="1" customHeight="1">
      <c r="A356" s="108"/>
      <c r="B356" s="114"/>
      <c r="C356" s="114"/>
      <c r="D356" s="114"/>
      <c r="E356" s="114"/>
      <c r="F356" s="114"/>
      <c r="G356" s="114"/>
      <c r="H356" s="114"/>
      <c r="I356" s="114"/>
      <c r="J356" s="114"/>
      <c r="K356" s="114"/>
      <c r="L356" s="114"/>
      <c r="M356" s="114"/>
      <c r="N356" s="114"/>
      <c r="O356" s="114"/>
      <c r="P356" s="114"/>
      <c r="Q356" s="108"/>
      <c r="R356" s="108"/>
      <c r="S356" s="108"/>
      <c r="T356" s="108"/>
      <c r="U356" s="108"/>
      <c r="V356" s="108"/>
      <c r="W356" s="108"/>
      <c r="X356" s="108"/>
      <c r="Y356" s="108"/>
      <c r="Z356" s="108"/>
      <c r="AA356" s="121" t="s">
        <v>488</v>
      </c>
      <c r="AB356" s="861">
        <v>5</v>
      </c>
      <c r="AC356" s="861"/>
      <c r="AD356" s="861">
        <f t="shared" si="6"/>
        <v>6</v>
      </c>
      <c r="AE356" s="861"/>
      <c r="AF356" s="861"/>
      <c r="AG356" s="859"/>
      <c r="AH356" s="859"/>
      <c r="AI356" s="859"/>
      <c r="AJ356" s="861"/>
      <c r="AK356" s="108"/>
      <c r="AL356" s="108"/>
      <c r="AM356" s="108"/>
      <c r="AN356" s="115"/>
      <c r="AO356" s="115"/>
      <c r="AP356" s="108"/>
      <c r="AQ356" s="115"/>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row>
    <row r="357" spans="1:87" ht="15" hidden="1" customHeight="1">
      <c r="A357" s="108"/>
      <c r="B357" s="114"/>
      <c r="C357" s="114"/>
      <c r="D357" s="114"/>
      <c r="E357" s="114"/>
      <c r="F357" s="114"/>
      <c r="G357" s="114"/>
      <c r="H357" s="114"/>
      <c r="I357" s="114"/>
      <c r="J357" s="114"/>
      <c r="K357" s="114"/>
      <c r="L357" s="114"/>
      <c r="M357" s="114"/>
      <c r="N357" s="114"/>
      <c r="O357" s="114"/>
      <c r="P357" s="114"/>
      <c r="Q357" s="108"/>
      <c r="R357" s="108"/>
      <c r="S357" s="108"/>
      <c r="T357" s="108"/>
      <c r="U357" s="108"/>
      <c r="V357" s="108"/>
      <c r="W357" s="108"/>
      <c r="X357" s="108"/>
      <c r="Y357" s="108"/>
      <c r="Z357" s="108"/>
      <c r="AA357" s="121" t="s">
        <v>489</v>
      </c>
      <c r="AB357" s="861">
        <v>2</v>
      </c>
      <c r="AC357" s="861"/>
      <c r="AD357" s="861">
        <f t="shared" si="6"/>
        <v>6</v>
      </c>
      <c r="AE357" s="861"/>
      <c r="AF357" s="861"/>
      <c r="AG357" s="859"/>
      <c r="AH357" s="859"/>
      <c r="AI357" s="859"/>
      <c r="AJ357" s="861"/>
      <c r="AK357" s="108"/>
      <c r="AL357" s="108"/>
      <c r="AM357" s="108"/>
      <c r="AN357" s="115"/>
      <c r="AO357" s="115"/>
      <c r="AP357" s="108"/>
      <c r="AQ357" s="115"/>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row>
    <row r="358" spans="1:87" ht="15" hidden="1" customHeight="1">
      <c r="A358" s="108"/>
      <c r="B358" s="114"/>
      <c r="C358" s="114"/>
      <c r="D358" s="114"/>
      <c r="E358" s="114"/>
      <c r="F358" s="114"/>
      <c r="G358" s="114"/>
      <c r="H358" s="114"/>
      <c r="I358" s="114"/>
      <c r="J358" s="114"/>
      <c r="K358" s="114"/>
      <c r="L358" s="114"/>
      <c r="M358" s="114"/>
      <c r="N358" s="114"/>
      <c r="O358" s="114"/>
      <c r="P358" s="114"/>
      <c r="Q358" s="108"/>
      <c r="R358" s="108"/>
      <c r="S358" s="108"/>
      <c r="T358" s="108"/>
      <c r="U358" s="108"/>
      <c r="V358" s="108"/>
      <c r="W358" s="108"/>
      <c r="X358" s="108"/>
      <c r="Y358" s="108"/>
      <c r="Z358" s="108"/>
      <c r="AA358" s="121" t="s">
        <v>490</v>
      </c>
      <c r="AB358" s="861">
        <v>13</v>
      </c>
      <c r="AC358" s="861">
        <v>2015</v>
      </c>
      <c r="AD358" s="861" t="str">
        <f t="shared" si="6"/>
        <v/>
      </c>
      <c r="AE358" s="861" t="s">
        <v>491</v>
      </c>
      <c r="AF358" s="861" t="s">
        <v>5</v>
      </c>
      <c r="AG358" s="859">
        <v>9</v>
      </c>
      <c r="AH358" s="859">
        <v>2116</v>
      </c>
      <c r="AI358" s="859">
        <v>76</v>
      </c>
      <c r="AJ358" s="861"/>
      <c r="AK358" s="108"/>
      <c r="AL358" s="108"/>
      <c r="AM358" s="108"/>
      <c r="AN358" s="115"/>
      <c r="AO358" s="115"/>
      <c r="AP358" s="108"/>
      <c r="AQ358" s="115"/>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row>
    <row r="359" spans="1:87" ht="15" hidden="1" customHeight="1">
      <c r="A359" s="108"/>
      <c r="B359" s="114"/>
      <c r="C359" s="114"/>
      <c r="D359" s="114"/>
      <c r="E359" s="114"/>
      <c r="F359" s="114"/>
      <c r="G359" s="114"/>
      <c r="H359" s="114"/>
      <c r="I359" s="114"/>
      <c r="J359" s="114"/>
      <c r="K359" s="114"/>
      <c r="L359" s="114"/>
      <c r="M359" s="114"/>
      <c r="N359" s="114"/>
      <c r="O359" s="114"/>
      <c r="P359" s="114"/>
      <c r="Q359" s="108"/>
      <c r="R359" s="108"/>
      <c r="S359" s="108"/>
      <c r="T359" s="108"/>
      <c r="U359" s="108"/>
      <c r="V359" s="108"/>
      <c r="W359" s="108"/>
      <c r="X359" s="108"/>
      <c r="Y359" s="108"/>
      <c r="Z359" s="108"/>
      <c r="AA359" s="121" t="s">
        <v>492</v>
      </c>
      <c r="AB359" s="861">
        <v>7</v>
      </c>
      <c r="AC359" s="861">
        <v>2016</v>
      </c>
      <c r="AD359" s="861" t="str">
        <f t="shared" si="6"/>
        <v/>
      </c>
      <c r="AE359" s="861" t="s">
        <v>493</v>
      </c>
      <c r="AF359" s="861" t="s">
        <v>5</v>
      </c>
      <c r="AG359" s="859">
        <v>28</v>
      </c>
      <c r="AH359" s="859">
        <v>4246</v>
      </c>
      <c r="AI359" s="859">
        <v>181</v>
      </c>
      <c r="AJ359" s="861"/>
      <c r="AK359" s="108"/>
      <c r="AL359" s="108"/>
      <c r="AM359" s="108"/>
      <c r="AN359" s="115"/>
      <c r="AO359" s="115"/>
      <c r="AP359" s="108"/>
      <c r="AQ359" s="115"/>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row>
    <row r="360" spans="1:87" ht="15" hidden="1" customHeight="1">
      <c r="A360" s="108"/>
      <c r="B360" s="114"/>
      <c r="C360" s="114"/>
      <c r="D360" s="114"/>
      <c r="E360" s="114"/>
      <c r="F360" s="114"/>
      <c r="G360" s="114"/>
      <c r="H360" s="114"/>
      <c r="I360" s="114"/>
      <c r="J360" s="114"/>
      <c r="K360" s="114"/>
      <c r="L360" s="114"/>
      <c r="M360" s="114"/>
      <c r="N360" s="114"/>
      <c r="O360" s="114"/>
      <c r="P360" s="114"/>
      <c r="Q360" s="108"/>
      <c r="R360" s="108"/>
      <c r="S360" s="108"/>
      <c r="T360" s="108"/>
      <c r="U360" s="108"/>
      <c r="V360" s="108"/>
      <c r="W360" s="108"/>
      <c r="X360" s="108"/>
      <c r="Y360" s="108"/>
      <c r="Z360" s="108"/>
      <c r="AA360" s="121" t="s">
        <v>494</v>
      </c>
      <c r="AB360" s="861">
        <v>8</v>
      </c>
      <c r="AC360" s="861">
        <v>2018</v>
      </c>
      <c r="AD360" s="861" t="str">
        <f t="shared" si="6"/>
        <v/>
      </c>
      <c r="AE360" s="861" t="s">
        <v>495</v>
      </c>
      <c r="AF360" s="861" t="s">
        <v>5</v>
      </c>
      <c r="AG360" s="859">
        <v>23</v>
      </c>
      <c r="AH360" s="859">
        <v>2799</v>
      </c>
      <c r="AI360" s="859">
        <v>129</v>
      </c>
      <c r="AJ360" s="861"/>
      <c r="AK360" s="108"/>
      <c r="AL360" s="108"/>
      <c r="AM360" s="108"/>
      <c r="AN360" s="115"/>
      <c r="AO360" s="115"/>
      <c r="AP360" s="108"/>
      <c r="AQ360" s="115"/>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row>
    <row r="361" spans="1:87" ht="15" hidden="1" customHeight="1">
      <c r="A361" s="108"/>
      <c r="B361" s="114"/>
      <c r="C361" s="114"/>
      <c r="D361" s="114"/>
      <c r="E361" s="114"/>
      <c r="F361" s="114"/>
      <c r="G361" s="114"/>
      <c r="H361" s="114"/>
      <c r="I361" s="114"/>
      <c r="J361" s="114"/>
      <c r="K361" s="114"/>
      <c r="L361" s="114"/>
      <c r="M361" s="114"/>
      <c r="N361" s="114"/>
      <c r="O361" s="114"/>
      <c r="P361" s="114"/>
      <c r="Q361" s="108"/>
      <c r="R361" s="108"/>
      <c r="S361" s="108"/>
      <c r="T361" s="108"/>
      <c r="U361" s="108"/>
      <c r="V361" s="108"/>
      <c r="W361" s="108"/>
      <c r="X361" s="108"/>
      <c r="Y361" s="108"/>
      <c r="Z361" s="108"/>
      <c r="AA361" s="121" t="s">
        <v>496</v>
      </c>
      <c r="AB361" s="861">
        <v>2</v>
      </c>
      <c r="AC361" s="861"/>
      <c r="AD361" s="861">
        <f t="shared" si="6"/>
        <v>6</v>
      </c>
      <c r="AE361" s="861"/>
      <c r="AF361" s="861"/>
      <c r="AG361" s="859"/>
      <c r="AH361" s="859"/>
      <c r="AI361" s="859"/>
      <c r="AJ361" s="861"/>
      <c r="AK361" s="108"/>
      <c r="AL361" s="108"/>
      <c r="AM361" s="108"/>
      <c r="AN361" s="115"/>
      <c r="AO361" s="115"/>
      <c r="AP361" s="108"/>
      <c r="AQ361" s="115"/>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row>
    <row r="362" spans="1:87" ht="15" hidden="1" customHeight="1">
      <c r="A362" s="108"/>
      <c r="B362" s="114"/>
      <c r="C362" s="114"/>
      <c r="D362" s="114"/>
      <c r="E362" s="114"/>
      <c r="F362" s="114"/>
      <c r="G362" s="114"/>
      <c r="H362" s="114"/>
      <c r="I362" s="114"/>
      <c r="J362" s="114"/>
      <c r="K362" s="114"/>
      <c r="L362" s="114"/>
      <c r="M362" s="114"/>
      <c r="N362" s="114"/>
      <c r="O362" s="114"/>
      <c r="P362" s="114"/>
      <c r="Q362" s="108"/>
      <c r="R362" s="108"/>
      <c r="S362" s="108"/>
      <c r="T362" s="108"/>
      <c r="U362" s="108"/>
      <c r="V362" s="108"/>
      <c r="W362" s="108"/>
      <c r="X362" s="108"/>
      <c r="Y362" s="108"/>
      <c r="Z362" s="108"/>
      <c r="AA362" s="121" t="s">
        <v>497</v>
      </c>
      <c r="AB362" s="861">
        <v>9</v>
      </c>
      <c r="AC362" s="861"/>
      <c r="AD362" s="861">
        <f t="shared" si="6"/>
        <v>6</v>
      </c>
      <c r="AE362" s="861"/>
      <c r="AF362" s="861"/>
      <c r="AG362" s="859"/>
      <c r="AH362" s="859"/>
      <c r="AI362" s="859"/>
      <c r="AJ362" s="861"/>
      <c r="AK362" s="108"/>
      <c r="AL362" s="108"/>
      <c r="AM362" s="108"/>
      <c r="AN362" s="115"/>
      <c r="AO362" s="115"/>
      <c r="AP362" s="108"/>
      <c r="AQ362" s="115"/>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row>
    <row r="363" spans="1:87" ht="15" hidden="1" customHeight="1">
      <c r="A363" s="108"/>
      <c r="B363" s="114"/>
      <c r="C363" s="114"/>
      <c r="D363" s="114"/>
      <c r="E363" s="114"/>
      <c r="F363" s="114"/>
      <c r="G363" s="114"/>
      <c r="H363" s="114"/>
      <c r="I363" s="114"/>
      <c r="J363" s="114"/>
      <c r="K363" s="114"/>
      <c r="L363" s="114"/>
      <c r="M363" s="114"/>
      <c r="N363" s="114"/>
      <c r="O363" s="114"/>
      <c r="P363" s="114"/>
      <c r="Q363" s="108"/>
      <c r="R363" s="108"/>
      <c r="S363" s="108"/>
      <c r="T363" s="108"/>
      <c r="U363" s="108"/>
      <c r="V363" s="108"/>
      <c r="W363" s="108"/>
      <c r="X363" s="108"/>
      <c r="Y363" s="108"/>
      <c r="Z363" s="108"/>
      <c r="AA363" s="121" t="s">
        <v>498</v>
      </c>
      <c r="AB363" s="861">
        <v>9</v>
      </c>
      <c r="AC363" s="861">
        <v>2018</v>
      </c>
      <c r="AD363" s="861" t="str">
        <f t="shared" si="6"/>
        <v/>
      </c>
      <c r="AE363" s="861" t="s">
        <v>499</v>
      </c>
      <c r="AF363" s="861" t="s">
        <v>18</v>
      </c>
      <c r="AG363" s="859">
        <v>20</v>
      </c>
      <c r="AH363" s="859">
        <v>2525</v>
      </c>
      <c r="AI363" s="859">
        <v>84</v>
      </c>
      <c r="AJ363" s="861"/>
      <c r="AK363" s="108"/>
      <c r="AL363" s="108"/>
      <c r="AM363" s="108"/>
      <c r="AN363" s="115"/>
      <c r="AO363" s="115"/>
      <c r="AP363" s="108"/>
      <c r="AQ363" s="115"/>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row>
    <row r="364" spans="1:87" ht="15" hidden="1" customHeight="1">
      <c r="A364" s="108"/>
      <c r="B364" s="114"/>
      <c r="C364" s="114"/>
      <c r="D364" s="114"/>
      <c r="E364" s="114"/>
      <c r="F364" s="114"/>
      <c r="G364" s="114"/>
      <c r="H364" s="114"/>
      <c r="I364" s="114"/>
      <c r="J364" s="114"/>
      <c r="K364" s="114"/>
      <c r="L364" s="114"/>
      <c r="M364" s="114"/>
      <c r="N364" s="114"/>
      <c r="O364" s="114"/>
      <c r="P364" s="114"/>
      <c r="Q364" s="108"/>
      <c r="R364" s="108"/>
      <c r="S364" s="108"/>
      <c r="T364" s="108"/>
      <c r="U364" s="108"/>
      <c r="V364" s="108"/>
      <c r="W364" s="108"/>
      <c r="X364" s="108"/>
      <c r="Y364" s="108"/>
      <c r="Z364" s="108"/>
      <c r="AA364" s="121" t="s">
        <v>500</v>
      </c>
      <c r="AB364" s="861">
        <v>7</v>
      </c>
      <c r="AC364" s="861"/>
      <c r="AD364" s="861">
        <f t="shared" si="6"/>
        <v>6</v>
      </c>
      <c r="AE364" s="861"/>
      <c r="AF364" s="861"/>
      <c r="AG364" s="859"/>
      <c r="AH364" s="859"/>
      <c r="AI364" s="859"/>
      <c r="AJ364" s="861"/>
      <c r="AK364" s="108"/>
      <c r="AL364" s="108"/>
      <c r="AM364" s="108"/>
      <c r="AN364" s="115"/>
      <c r="AO364" s="115"/>
      <c r="AP364" s="108"/>
      <c r="AQ364" s="115"/>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row>
    <row r="365" spans="1:87" ht="15" hidden="1" customHeight="1">
      <c r="A365" s="108"/>
      <c r="B365" s="114"/>
      <c r="C365" s="114"/>
      <c r="D365" s="114"/>
      <c r="E365" s="114"/>
      <c r="F365" s="114"/>
      <c r="G365" s="114"/>
      <c r="H365" s="114"/>
      <c r="I365" s="114"/>
      <c r="J365" s="114"/>
      <c r="K365" s="114"/>
      <c r="L365" s="114"/>
      <c r="M365" s="114"/>
      <c r="N365" s="114"/>
      <c r="O365" s="114"/>
      <c r="P365" s="114"/>
      <c r="Q365" s="108"/>
      <c r="R365" s="108"/>
      <c r="S365" s="108"/>
      <c r="T365" s="108"/>
      <c r="U365" s="108"/>
      <c r="V365" s="108"/>
      <c r="W365" s="108"/>
      <c r="X365" s="108"/>
      <c r="Y365" s="108"/>
      <c r="Z365" s="108"/>
      <c r="AA365" s="121" t="s">
        <v>501</v>
      </c>
      <c r="AB365" s="861">
        <v>9</v>
      </c>
      <c r="AC365" s="861"/>
      <c r="AD365" s="861">
        <f t="shared" si="6"/>
        <v>6</v>
      </c>
      <c r="AE365" s="861"/>
      <c r="AF365" s="861"/>
      <c r="AG365" s="859"/>
      <c r="AH365" s="859"/>
      <c r="AI365" s="859"/>
      <c r="AJ365" s="861"/>
      <c r="AK365" s="108"/>
      <c r="AL365" s="108"/>
      <c r="AM365" s="108"/>
      <c r="AN365" s="115"/>
      <c r="AO365" s="115"/>
      <c r="AP365" s="108"/>
      <c r="AQ365" s="115"/>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row>
    <row r="366" spans="1:87" ht="15" hidden="1" customHeight="1">
      <c r="A366" s="108"/>
      <c r="B366" s="114"/>
      <c r="C366" s="114"/>
      <c r="D366" s="114"/>
      <c r="E366" s="114"/>
      <c r="F366" s="114"/>
      <c r="G366" s="114"/>
      <c r="H366" s="114"/>
      <c r="I366" s="114"/>
      <c r="J366" s="114"/>
      <c r="K366" s="114"/>
      <c r="L366" s="114"/>
      <c r="M366" s="114"/>
      <c r="N366" s="114"/>
      <c r="O366" s="114"/>
      <c r="P366" s="114"/>
      <c r="Q366" s="108"/>
      <c r="R366" s="108"/>
      <c r="S366" s="108"/>
      <c r="T366" s="108"/>
      <c r="U366" s="108"/>
      <c r="V366" s="108"/>
      <c r="W366" s="108"/>
      <c r="X366" s="108"/>
      <c r="Y366" s="108"/>
      <c r="Z366" s="108"/>
      <c r="AA366" s="121" t="s">
        <v>502</v>
      </c>
      <c r="AB366" s="861">
        <v>3</v>
      </c>
      <c r="AC366" s="861"/>
      <c r="AD366" s="861">
        <f t="shared" si="6"/>
        <v>6</v>
      </c>
      <c r="AE366" s="861"/>
      <c r="AF366" s="861"/>
      <c r="AG366" s="859"/>
      <c r="AH366" s="859"/>
      <c r="AI366" s="859"/>
      <c r="AJ366" s="861"/>
      <c r="AK366" s="108"/>
      <c r="AL366" s="108"/>
      <c r="AM366" s="108"/>
      <c r="AN366" s="115"/>
      <c r="AO366" s="115"/>
      <c r="AP366" s="108"/>
      <c r="AQ366" s="115"/>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row>
    <row r="367" spans="1:87" ht="15" hidden="1" customHeight="1">
      <c r="A367" s="108"/>
      <c r="B367" s="114"/>
      <c r="C367" s="114"/>
      <c r="D367" s="114"/>
      <c r="E367" s="114"/>
      <c r="F367" s="114"/>
      <c r="G367" s="114"/>
      <c r="H367" s="114"/>
      <c r="I367" s="114"/>
      <c r="J367" s="114"/>
      <c r="K367" s="114"/>
      <c r="L367" s="114"/>
      <c r="M367" s="114"/>
      <c r="N367" s="114"/>
      <c r="O367" s="114"/>
      <c r="P367" s="114"/>
      <c r="Q367" s="108"/>
      <c r="R367" s="108"/>
      <c r="S367" s="108"/>
      <c r="T367" s="108"/>
      <c r="U367" s="108"/>
      <c r="V367" s="108"/>
      <c r="W367" s="108"/>
      <c r="X367" s="108"/>
      <c r="Y367" s="108"/>
      <c r="Z367" s="108"/>
      <c r="AA367" s="121" t="s">
        <v>503</v>
      </c>
      <c r="AB367" s="861">
        <v>13</v>
      </c>
      <c r="AC367" s="861"/>
      <c r="AD367" s="861">
        <f t="shared" si="6"/>
        <v>6</v>
      </c>
      <c r="AE367" s="861"/>
      <c r="AF367" s="861"/>
      <c r="AG367" s="859"/>
      <c r="AH367" s="859"/>
      <c r="AI367" s="859"/>
      <c r="AJ367" s="861"/>
      <c r="AK367" s="108"/>
      <c r="AL367" s="108"/>
      <c r="AM367" s="108"/>
      <c r="AN367" s="115"/>
      <c r="AO367" s="115"/>
      <c r="AP367" s="108"/>
      <c r="AQ367" s="115"/>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row>
    <row r="368" spans="1:87" ht="15" hidden="1" customHeight="1">
      <c r="A368" s="108"/>
      <c r="B368" s="114"/>
      <c r="C368" s="114"/>
      <c r="D368" s="114"/>
      <c r="E368" s="114"/>
      <c r="F368" s="114"/>
      <c r="G368" s="114"/>
      <c r="H368" s="114"/>
      <c r="I368" s="114"/>
      <c r="J368" s="114"/>
      <c r="K368" s="114"/>
      <c r="L368" s="114"/>
      <c r="M368" s="114"/>
      <c r="N368" s="114"/>
      <c r="O368" s="114"/>
      <c r="P368" s="114"/>
      <c r="Q368" s="108"/>
      <c r="R368" s="108"/>
      <c r="S368" s="108"/>
      <c r="T368" s="108"/>
      <c r="U368" s="108"/>
      <c r="V368" s="108"/>
      <c r="W368" s="108"/>
      <c r="X368" s="108"/>
      <c r="Y368" s="108"/>
      <c r="Z368" s="108"/>
      <c r="AA368" s="121" t="s">
        <v>504</v>
      </c>
      <c r="AB368" s="861">
        <v>12</v>
      </c>
      <c r="AC368" s="861"/>
      <c r="AD368" s="861">
        <f t="shared" si="6"/>
        <v>6</v>
      </c>
      <c r="AE368" s="861"/>
      <c r="AF368" s="861"/>
      <c r="AG368" s="859"/>
      <c r="AH368" s="859"/>
      <c r="AI368" s="859"/>
      <c r="AJ368" s="861"/>
      <c r="AK368" s="108"/>
      <c r="AL368" s="108"/>
      <c r="AM368" s="108"/>
      <c r="AN368" s="115"/>
      <c r="AO368" s="115"/>
      <c r="AP368" s="108"/>
      <c r="AQ368" s="115"/>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row>
    <row r="369" spans="1:87" ht="15" hidden="1" customHeight="1">
      <c r="A369" s="108"/>
      <c r="B369" s="114"/>
      <c r="C369" s="114"/>
      <c r="D369" s="114"/>
      <c r="E369" s="114"/>
      <c r="F369" s="114"/>
      <c r="G369" s="114"/>
      <c r="H369" s="114"/>
      <c r="I369" s="114"/>
      <c r="J369" s="114"/>
      <c r="K369" s="114"/>
      <c r="L369" s="114"/>
      <c r="M369" s="114"/>
      <c r="N369" s="114"/>
      <c r="O369" s="114"/>
      <c r="P369" s="114"/>
      <c r="Q369" s="108"/>
      <c r="R369" s="108"/>
      <c r="S369" s="108"/>
      <c r="T369" s="108"/>
      <c r="U369" s="108"/>
      <c r="V369" s="108"/>
      <c r="W369" s="108"/>
      <c r="X369" s="108"/>
      <c r="Y369" s="108"/>
      <c r="Z369" s="108"/>
      <c r="AA369" s="121" t="s">
        <v>505</v>
      </c>
      <c r="AB369" s="861">
        <v>8</v>
      </c>
      <c r="AC369" s="861"/>
      <c r="AD369" s="861">
        <f t="shared" si="6"/>
        <v>6</v>
      </c>
      <c r="AE369" s="861"/>
      <c r="AF369" s="861"/>
      <c r="AG369" s="859"/>
      <c r="AH369" s="859"/>
      <c r="AI369" s="859"/>
      <c r="AJ369" s="861"/>
      <c r="AK369" s="108"/>
      <c r="AL369" s="108"/>
      <c r="AM369" s="108"/>
      <c r="AN369" s="115"/>
      <c r="AO369" s="115"/>
      <c r="AP369" s="108"/>
      <c r="AQ369" s="115"/>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row>
    <row r="370" spans="1:87" ht="15" hidden="1" customHeight="1">
      <c r="A370" s="108"/>
      <c r="B370" s="114"/>
      <c r="C370" s="114"/>
      <c r="D370" s="114"/>
      <c r="E370" s="114"/>
      <c r="F370" s="114"/>
      <c r="G370" s="114"/>
      <c r="H370" s="114"/>
      <c r="I370" s="114"/>
      <c r="J370" s="114"/>
      <c r="K370" s="114"/>
      <c r="L370" s="114"/>
      <c r="M370" s="114"/>
      <c r="N370" s="114"/>
      <c r="O370" s="114"/>
      <c r="P370" s="114"/>
      <c r="Q370" s="108"/>
      <c r="R370" s="108"/>
      <c r="S370" s="108"/>
      <c r="T370" s="108"/>
      <c r="U370" s="108"/>
      <c r="V370" s="108"/>
      <c r="W370" s="108"/>
      <c r="X370" s="108"/>
      <c r="Y370" s="108"/>
      <c r="Z370" s="108"/>
      <c r="AA370" s="121" t="s">
        <v>506</v>
      </c>
      <c r="AB370" s="861">
        <v>2</v>
      </c>
      <c r="AC370" s="861">
        <v>2015</v>
      </c>
      <c r="AD370" s="861" t="str">
        <f t="shared" si="6"/>
        <v/>
      </c>
      <c r="AE370" s="861" t="s">
        <v>507</v>
      </c>
      <c r="AF370" s="861" t="s">
        <v>5</v>
      </c>
      <c r="AG370" s="859">
        <v>7</v>
      </c>
      <c r="AH370" s="859">
        <v>1687</v>
      </c>
      <c r="AI370" s="859">
        <v>52</v>
      </c>
      <c r="AJ370" s="861"/>
      <c r="AK370" s="108"/>
      <c r="AL370" s="108"/>
      <c r="AM370" s="108"/>
      <c r="AN370" s="115"/>
      <c r="AO370" s="115"/>
      <c r="AP370" s="108"/>
      <c r="AQ370" s="115"/>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row>
    <row r="371" spans="1:87" ht="15" hidden="1" customHeight="1">
      <c r="A371" s="108"/>
      <c r="B371" s="114"/>
      <c r="C371" s="114"/>
      <c r="D371" s="114"/>
      <c r="E371" s="114"/>
      <c r="F371" s="114"/>
      <c r="G371" s="114"/>
      <c r="H371" s="114"/>
      <c r="I371" s="114"/>
      <c r="J371" s="114"/>
      <c r="K371" s="114"/>
      <c r="L371" s="114"/>
      <c r="M371" s="114"/>
      <c r="N371" s="114"/>
      <c r="O371" s="114"/>
      <c r="P371" s="114"/>
      <c r="Q371" s="108"/>
      <c r="R371" s="108"/>
      <c r="S371" s="108"/>
      <c r="T371" s="108"/>
      <c r="U371" s="108"/>
      <c r="V371" s="108"/>
      <c r="W371" s="108"/>
      <c r="X371" s="108"/>
      <c r="Y371" s="108"/>
      <c r="Z371" s="108"/>
      <c r="AA371" s="121" t="s">
        <v>508</v>
      </c>
      <c r="AB371" s="861">
        <v>9</v>
      </c>
      <c r="AC371" s="861"/>
      <c r="AD371" s="861">
        <f t="shared" si="6"/>
        <v>6</v>
      </c>
      <c r="AE371" s="861"/>
      <c r="AF371" s="861"/>
      <c r="AG371" s="859"/>
      <c r="AH371" s="859"/>
      <c r="AI371" s="859"/>
      <c r="AJ371" s="861"/>
      <c r="AK371" s="108"/>
      <c r="AL371" s="108"/>
      <c r="AM371" s="108"/>
      <c r="AN371" s="115"/>
      <c r="AO371" s="115"/>
      <c r="AP371" s="108"/>
      <c r="AQ371" s="115"/>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row>
    <row r="372" spans="1:87" ht="15" hidden="1" customHeight="1">
      <c r="A372" s="108"/>
      <c r="B372" s="114"/>
      <c r="C372" s="114"/>
      <c r="D372" s="114"/>
      <c r="E372" s="114"/>
      <c r="F372" s="114"/>
      <c r="G372" s="114"/>
      <c r="H372" s="114"/>
      <c r="I372" s="114"/>
      <c r="J372" s="114"/>
      <c r="K372" s="114"/>
      <c r="L372" s="114"/>
      <c r="M372" s="114"/>
      <c r="N372" s="114"/>
      <c r="O372" s="114"/>
      <c r="P372" s="114"/>
      <c r="Q372" s="108"/>
      <c r="R372" s="108"/>
      <c r="S372" s="108"/>
      <c r="T372" s="108"/>
      <c r="U372" s="108"/>
      <c r="V372" s="108"/>
      <c r="W372" s="108"/>
      <c r="X372" s="108"/>
      <c r="Y372" s="108"/>
      <c r="Z372" s="108"/>
      <c r="AA372" s="121" t="s">
        <v>509</v>
      </c>
      <c r="AB372" s="861">
        <v>8</v>
      </c>
      <c r="AC372" s="861"/>
      <c r="AD372" s="861">
        <f t="shared" si="6"/>
        <v>6</v>
      </c>
      <c r="AE372" s="861"/>
      <c r="AF372" s="861"/>
      <c r="AG372" s="859"/>
      <c r="AH372" s="859"/>
      <c r="AI372" s="859"/>
      <c r="AJ372" s="861"/>
      <c r="AK372" s="108"/>
      <c r="AL372" s="108"/>
      <c r="AM372" s="108"/>
      <c r="AN372" s="115"/>
      <c r="AO372" s="115"/>
      <c r="AP372" s="108"/>
      <c r="AQ372" s="115"/>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row>
    <row r="373" spans="1:87" ht="15" hidden="1" customHeight="1">
      <c r="A373" s="108"/>
      <c r="B373" s="114"/>
      <c r="C373" s="114"/>
      <c r="D373" s="114"/>
      <c r="E373" s="114"/>
      <c r="F373" s="114"/>
      <c r="G373" s="114"/>
      <c r="H373" s="114"/>
      <c r="I373" s="114"/>
      <c r="J373" s="114"/>
      <c r="K373" s="114"/>
      <c r="L373" s="114"/>
      <c r="M373" s="114"/>
      <c r="N373" s="114"/>
      <c r="O373" s="114"/>
      <c r="P373" s="114"/>
      <c r="Q373" s="108"/>
      <c r="R373" s="108"/>
      <c r="S373" s="108"/>
      <c r="T373" s="108"/>
      <c r="U373" s="108"/>
      <c r="V373" s="108"/>
      <c r="W373" s="108"/>
      <c r="X373" s="108"/>
      <c r="Y373" s="108"/>
      <c r="Z373" s="108"/>
      <c r="AA373" s="121" t="s">
        <v>510</v>
      </c>
      <c r="AB373" s="861">
        <v>12</v>
      </c>
      <c r="AC373" s="861"/>
      <c r="AD373" s="861">
        <f t="shared" si="6"/>
        <v>6</v>
      </c>
      <c r="AE373" s="861"/>
      <c r="AF373" s="861"/>
      <c r="AG373" s="859"/>
      <c r="AH373" s="859"/>
      <c r="AI373" s="859"/>
      <c r="AJ373" s="861"/>
      <c r="AK373" s="108"/>
      <c r="AL373" s="108"/>
      <c r="AM373" s="108"/>
      <c r="AN373" s="115"/>
      <c r="AO373" s="115"/>
      <c r="AP373" s="108"/>
      <c r="AQ373" s="115"/>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row>
    <row r="374" spans="1:87" ht="15" hidden="1" customHeight="1">
      <c r="A374" s="108"/>
      <c r="B374" s="114"/>
      <c r="C374" s="114"/>
      <c r="D374" s="114"/>
      <c r="E374" s="114"/>
      <c r="F374" s="114"/>
      <c r="G374" s="114"/>
      <c r="H374" s="114"/>
      <c r="I374" s="114"/>
      <c r="J374" s="114"/>
      <c r="K374" s="114"/>
      <c r="L374" s="114"/>
      <c r="M374" s="114"/>
      <c r="N374" s="114"/>
      <c r="O374" s="114"/>
      <c r="P374" s="114"/>
      <c r="Q374" s="108"/>
      <c r="R374" s="108"/>
      <c r="S374" s="108"/>
      <c r="T374" s="108"/>
      <c r="U374" s="108"/>
      <c r="V374" s="108"/>
      <c r="W374" s="108"/>
      <c r="X374" s="108"/>
      <c r="Y374" s="108"/>
      <c r="Z374" s="108"/>
      <c r="AA374" s="121" t="s">
        <v>511</v>
      </c>
      <c r="AB374" s="861">
        <v>11</v>
      </c>
      <c r="AC374" s="861"/>
      <c r="AD374" s="861">
        <f t="shared" ref="AD374:AD393" si="7">+IF(AC374&lt;$G$34,12,IF(AC374=$G$34,6,""))</f>
        <v>6</v>
      </c>
      <c r="AE374" s="861"/>
      <c r="AF374" s="861"/>
      <c r="AG374" s="859"/>
      <c r="AH374" s="859"/>
      <c r="AI374" s="859"/>
      <c r="AJ374" s="861"/>
      <c r="AK374" s="108"/>
      <c r="AL374" s="108"/>
      <c r="AM374" s="108"/>
      <c r="AN374" s="115"/>
      <c r="AO374" s="115"/>
      <c r="AP374" s="108"/>
      <c r="AQ374" s="115"/>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row>
    <row r="375" spans="1:87" ht="15" hidden="1" customHeight="1">
      <c r="A375" s="108"/>
      <c r="B375" s="114"/>
      <c r="C375" s="114"/>
      <c r="D375" s="114"/>
      <c r="E375" s="114"/>
      <c r="F375" s="114"/>
      <c r="G375" s="114"/>
      <c r="H375" s="114"/>
      <c r="I375" s="114"/>
      <c r="J375" s="114"/>
      <c r="K375" s="114"/>
      <c r="L375" s="114"/>
      <c r="M375" s="114"/>
      <c r="N375" s="114"/>
      <c r="O375" s="114"/>
      <c r="P375" s="114"/>
      <c r="Q375" s="108"/>
      <c r="R375" s="108"/>
      <c r="S375" s="108"/>
      <c r="T375" s="108"/>
      <c r="U375" s="108"/>
      <c r="V375" s="108"/>
      <c r="W375" s="108"/>
      <c r="X375" s="108"/>
      <c r="Y375" s="108"/>
      <c r="Z375" s="108"/>
      <c r="AA375" s="121" t="s">
        <v>512</v>
      </c>
      <c r="AB375" s="861">
        <v>9</v>
      </c>
      <c r="AC375" s="861">
        <v>2019</v>
      </c>
      <c r="AD375" s="861" t="str">
        <f t="shared" si="7"/>
        <v/>
      </c>
      <c r="AE375" s="861" t="s">
        <v>513</v>
      </c>
      <c r="AF375" s="861" t="s">
        <v>12</v>
      </c>
      <c r="AG375" s="859">
        <v>8</v>
      </c>
      <c r="AH375" s="859">
        <v>994</v>
      </c>
      <c r="AI375" s="859">
        <v>40</v>
      </c>
      <c r="AJ375" s="861"/>
      <c r="AK375" s="108"/>
      <c r="AL375" s="108"/>
      <c r="AM375" s="108"/>
      <c r="AN375" s="115"/>
      <c r="AO375" s="115"/>
      <c r="AP375" s="108"/>
      <c r="AQ375" s="115"/>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row>
    <row r="376" spans="1:87" ht="15" hidden="1" customHeight="1">
      <c r="A376" s="108"/>
      <c r="B376" s="114"/>
      <c r="C376" s="114"/>
      <c r="D376" s="114"/>
      <c r="E376" s="114"/>
      <c r="F376" s="114"/>
      <c r="G376" s="114"/>
      <c r="H376" s="114"/>
      <c r="I376" s="114"/>
      <c r="J376" s="114"/>
      <c r="K376" s="114"/>
      <c r="L376" s="114"/>
      <c r="M376" s="114"/>
      <c r="N376" s="114"/>
      <c r="O376" s="114"/>
      <c r="P376" s="114"/>
      <c r="Q376" s="108"/>
      <c r="R376" s="108"/>
      <c r="S376" s="108"/>
      <c r="T376" s="108"/>
      <c r="U376" s="108"/>
      <c r="V376" s="108"/>
      <c r="W376" s="108"/>
      <c r="X376" s="108"/>
      <c r="Y376" s="108"/>
      <c r="Z376" s="108"/>
      <c r="AA376" s="121" t="s">
        <v>514</v>
      </c>
      <c r="AB376" s="861">
        <v>8</v>
      </c>
      <c r="AC376" s="861"/>
      <c r="AD376" s="861">
        <f t="shared" si="7"/>
        <v>6</v>
      </c>
      <c r="AE376" s="861"/>
      <c r="AF376" s="861"/>
      <c r="AG376" s="859"/>
      <c r="AH376" s="859"/>
      <c r="AI376" s="859"/>
      <c r="AJ376" s="861"/>
      <c r="AK376" s="108"/>
      <c r="AL376" s="108"/>
      <c r="AM376" s="108"/>
      <c r="AN376" s="115"/>
      <c r="AO376" s="115"/>
      <c r="AP376" s="108"/>
      <c r="AQ376" s="115"/>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row>
    <row r="377" spans="1:87" ht="15" hidden="1" customHeight="1">
      <c r="A377" s="108"/>
      <c r="B377" s="114"/>
      <c r="C377" s="114"/>
      <c r="D377" s="114"/>
      <c r="E377" s="114"/>
      <c r="F377" s="114"/>
      <c r="G377" s="114"/>
      <c r="H377" s="114"/>
      <c r="I377" s="114"/>
      <c r="J377" s="114"/>
      <c r="K377" s="114"/>
      <c r="L377" s="114"/>
      <c r="M377" s="114"/>
      <c r="N377" s="114"/>
      <c r="O377" s="114"/>
      <c r="P377" s="114"/>
      <c r="Q377" s="108"/>
      <c r="R377" s="108"/>
      <c r="S377" s="108"/>
      <c r="T377" s="108"/>
      <c r="U377" s="108"/>
      <c r="V377" s="108"/>
      <c r="W377" s="108"/>
      <c r="X377" s="108"/>
      <c r="Y377" s="108"/>
      <c r="Z377" s="108"/>
      <c r="AA377" s="121" t="s">
        <v>515</v>
      </c>
      <c r="AB377" s="861">
        <v>8</v>
      </c>
      <c r="AC377" s="861"/>
      <c r="AD377" s="861">
        <f t="shared" si="7"/>
        <v>6</v>
      </c>
      <c r="AE377" s="861"/>
      <c r="AF377" s="861"/>
      <c r="AG377" s="859"/>
      <c r="AH377" s="859"/>
      <c r="AI377" s="859"/>
      <c r="AJ377" s="861"/>
      <c r="AK377" s="108"/>
      <c r="AL377" s="108"/>
      <c r="AM377" s="108"/>
      <c r="AN377" s="115"/>
      <c r="AO377" s="115"/>
      <c r="AP377" s="108"/>
      <c r="AQ377" s="115"/>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row>
    <row r="378" spans="1:87" ht="15" hidden="1" customHeight="1">
      <c r="A378" s="108"/>
      <c r="B378" s="114"/>
      <c r="C378" s="114"/>
      <c r="D378" s="114"/>
      <c r="E378" s="114"/>
      <c r="F378" s="114"/>
      <c r="G378" s="114"/>
      <c r="H378" s="114"/>
      <c r="I378" s="114"/>
      <c r="J378" s="114"/>
      <c r="K378" s="114"/>
      <c r="L378" s="114"/>
      <c r="M378" s="114"/>
      <c r="N378" s="114"/>
      <c r="O378" s="114"/>
      <c r="P378" s="114"/>
      <c r="Q378" s="108"/>
      <c r="R378" s="108"/>
      <c r="S378" s="108"/>
      <c r="T378" s="108"/>
      <c r="U378" s="108"/>
      <c r="V378" s="108"/>
      <c r="W378" s="108"/>
      <c r="X378" s="108"/>
      <c r="Y378" s="108"/>
      <c r="Z378" s="108"/>
      <c r="AA378" s="121" t="s">
        <v>516</v>
      </c>
      <c r="AB378" s="861">
        <v>14</v>
      </c>
      <c r="AC378" s="861">
        <v>2018</v>
      </c>
      <c r="AD378" s="861" t="str">
        <f t="shared" si="7"/>
        <v/>
      </c>
      <c r="AE378" s="861" t="s">
        <v>517</v>
      </c>
      <c r="AF378" s="861" t="s">
        <v>7</v>
      </c>
      <c r="AG378" s="859">
        <v>13</v>
      </c>
      <c r="AH378" s="859">
        <v>1970</v>
      </c>
      <c r="AI378" s="859">
        <v>74</v>
      </c>
      <c r="AJ378" s="861"/>
      <c r="AK378" s="108"/>
      <c r="AL378" s="108"/>
      <c r="AM378" s="108"/>
      <c r="AN378" s="115"/>
      <c r="AO378" s="115"/>
      <c r="AP378" s="108"/>
      <c r="AQ378" s="115"/>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row>
    <row r="379" spans="1:87" ht="15" hidden="1" customHeight="1">
      <c r="A379" s="108"/>
      <c r="B379" s="114"/>
      <c r="C379" s="114"/>
      <c r="D379" s="114"/>
      <c r="E379" s="114"/>
      <c r="F379" s="114"/>
      <c r="G379" s="114"/>
      <c r="H379" s="114"/>
      <c r="I379" s="114"/>
      <c r="J379" s="114"/>
      <c r="K379" s="114"/>
      <c r="L379" s="114"/>
      <c r="M379" s="114"/>
      <c r="N379" s="114"/>
      <c r="O379" s="114"/>
      <c r="P379" s="114"/>
      <c r="Q379" s="108"/>
      <c r="R379" s="108"/>
      <c r="S379" s="108"/>
      <c r="T379" s="108"/>
      <c r="U379" s="108"/>
      <c r="V379" s="108"/>
      <c r="W379" s="108"/>
      <c r="X379" s="108"/>
      <c r="Y379" s="108"/>
      <c r="Z379" s="108"/>
      <c r="AA379" s="121" t="s">
        <v>518</v>
      </c>
      <c r="AB379" s="861">
        <v>3</v>
      </c>
      <c r="AC379" s="861"/>
      <c r="AD379" s="861">
        <f t="shared" si="7"/>
        <v>6</v>
      </c>
      <c r="AE379" s="861"/>
      <c r="AF379" s="861"/>
      <c r="AG379" s="859"/>
      <c r="AH379" s="859"/>
      <c r="AI379" s="859"/>
      <c r="AJ379" s="861"/>
      <c r="AK379" s="108"/>
      <c r="AL379" s="108"/>
      <c r="AM379" s="108"/>
      <c r="AN379" s="115"/>
      <c r="AO379" s="115"/>
      <c r="AP379" s="108"/>
      <c r="AQ379" s="115"/>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row>
    <row r="380" spans="1:87" ht="15" hidden="1" customHeight="1">
      <c r="A380" s="108"/>
      <c r="B380" s="114"/>
      <c r="C380" s="114"/>
      <c r="D380" s="114"/>
      <c r="E380" s="114"/>
      <c r="F380" s="114"/>
      <c r="G380" s="114"/>
      <c r="H380" s="114"/>
      <c r="I380" s="114"/>
      <c r="J380" s="114"/>
      <c r="K380" s="114"/>
      <c r="L380" s="114"/>
      <c r="M380" s="114"/>
      <c r="N380" s="114"/>
      <c r="O380" s="114"/>
      <c r="P380" s="114"/>
      <c r="Q380" s="108"/>
      <c r="R380" s="108"/>
      <c r="S380" s="108"/>
      <c r="T380" s="108"/>
      <c r="U380" s="108"/>
      <c r="V380" s="108"/>
      <c r="W380" s="108"/>
      <c r="X380" s="108"/>
      <c r="Y380" s="108"/>
      <c r="Z380" s="108"/>
      <c r="AA380" s="121" t="s">
        <v>519</v>
      </c>
      <c r="AB380" s="861">
        <v>5</v>
      </c>
      <c r="AC380" s="861">
        <v>2010</v>
      </c>
      <c r="AD380" s="861" t="str">
        <f t="shared" si="7"/>
        <v/>
      </c>
      <c r="AE380" s="861" t="s">
        <v>520</v>
      </c>
      <c r="AF380" s="861" t="s">
        <v>27</v>
      </c>
      <c r="AG380" s="859">
        <v>38</v>
      </c>
      <c r="AH380" s="859">
        <v>3894</v>
      </c>
      <c r="AI380" s="859">
        <v>187</v>
      </c>
      <c r="AJ380" s="861"/>
      <c r="AK380" s="108"/>
      <c r="AL380" s="108"/>
      <c r="AM380" s="108"/>
      <c r="AN380" s="115"/>
      <c r="AO380" s="115"/>
      <c r="AP380" s="108"/>
      <c r="AQ380" s="115"/>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row>
    <row r="381" spans="1:87" ht="15" hidden="1" customHeight="1">
      <c r="A381" s="108"/>
      <c r="B381" s="114"/>
      <c r="C381" s="114"/>
      <c r="D381" s="114"/>
      <c r="E381" s="114"/>
      <c r="F381" s="114"/>
      <c r="G381" s="114"/>
      <c r="H381" s="114"/>
      <c r="I381" s="114"/>
      <c r="J381" s="114"/>
      <c r="K381" s="114"/>
      <c r="L381" s="114"/>
      <c r="M381" s="114"/>
      <c r="N381" s="114"/>
      <c r="O381" s="114"/>
      <c r="P381" s="114"/>
      <c r="Q381" s="108"/>
      <c r="R381" s="108"/>
      <c r="S381" s="108"/>
      <c r="T381" s="108"/>
      <c r="U381" s="108"/>
      <c r="V381" s="108"/>
      <c r="W381" s="108"/>
      <c r="X381" s="108"/>
      <c r="Y381" s="108"/>
      <c r="Z381" s="108"/>
      <c r="AA381" s="121" t="s">
        <v>521</v>
      </c>
      <c r="AB381" s="861">
        <v>7</v>
      </c>
      <c r="AC381" s="861"/>
      <c r="AD381" s="861">
        <f t="shared" si="7"/>
        <v>6</v>
      </c>
      <c r="AE381" s="861"/>
      <c r="AF381" s="861"/>
      <c r="AG381" s="859"/>
      <c r="AH381" s="859"/>
      <c r="AI381" s="859"/>
      <c r="AJ381" s="861"/>
      <c r="AK381" s="108"/>
      <c r="AL381" s="108"/>
      <c r="AM381" s="108"/>
      <c r="AN381" s="115"/>
      <c r="AO381" s="115"/>
      <c r="AP381" s="108"/>
      <c r="AQ381" s="115"/>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row>
    <row r="382" spans="1:87" ht="15" hidden="1" customHeight="1">
      <c r="A382" s="108"/>
      <c r="B382" s="114"/>
      <c r="C382" s="114"/>
      <c r="D382" s="114"/>
      <c r="E382" s="114"/>
      <c r="F382" s="114"/>
      <c r="G382" s="114"/>
      <c r="H382" s="114"/>
      <c r="I382" s="114"/>
      <c r="J382" s="114"/>
      <c r="K382" s="114"/>
      <c r="L382" s="114"/>
      <c r="M382" s="114"/>
      <c r="N382" s="114"/>
      <c r="O382" s="114"/>
      <c r="P382" s="114"/>
      <c r="Q382" s="108"/>
      <c r="R382" s="108"/>
      <c r="S382" s="108"/>
      <c r="T382" s="108"/>
      <c r="U382" s="108"/>
      <c r="V382" s="108"/>
      <c r="W382" s="108"/>
      <c r="X382" s="108"/>
      <c r="Y382" s="108"/>
      <c r="Z382" s="108"/>
      <c r="AA382" s="121" t="s">
        <v>522</v>
      </c>
      <c r="AB382" s="861">
        <v>9</v>
      </c>
      <c r="AC382" s="861">
        <v>2015</v>
      </c>
      <c r="AD382" s="861" t="str">
        <f t="shared" si="7"/>
        <v/>
      </c>
      <c r="AE382" s="861" t="s">
        <v>523</v>
      </c>
      <c r="AF382" s="861" t="s">
        <v>5</v>
      </c>
      <c r="AG382" s="859">
        <v>14</v>
      </c>
      <c r="AH382" s="859">
        <v>1605</v>
      </c>
      <c r="AI382" s="859">
        <v>68</v>
      </c>
      <c r="AJ382" s="861"/>
      <c r="AK382" s="108"/>
      <c r="AL382" s="108"/>
      <c r="AM382" s="108"/>
      <c r="AN382" s="115"/>
      <c r="AO382" s="115"/>
      <c r="AP382" s="108"/>
      <c r="AQ382" s="115"/>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row>
    <row r="383" spans="1:87" ht="15" hidden="1" customHeight="1">
      <c r="A383" s="108"/>
      <c r="B383" s="114"/>
      <c r="C383" s="114"/>
      <c r="D383" s="114"/>
      <c r="E383" s="114"/>
      <c r="F383" s="114"/>
      <c r="G383" s="114"/>
      <c r="H383" s="114"/>
      <c r="I383" s="114"/>
      <c r="J383" s="114"/>
      <c r="K383" s="114"/>
      <c r="L383" s="114"/>
      <c r="M383" s="114"/>
      <c r="N383" s="114"/>
      <c r="O383" s="114"/>
      <c r="P383" s="114"/>
      <c r="Q383" s="108"/>
      <c r="R383" s="108"/>
      <c r="S383" s="108"/>
      <c r="T383" s="108"/>
      <c r="U383" s="108"/>
      <c r="V383" s="108"/>
      <c r="W383" s="108"/>
      <c r="X383" s="108"/>
      <c r="Y383" s="108"/>
      <c r="Z383" s="108"/>
      <c r="AA383" s="121" t="s">
        <v>524</v>
      </c>
      <c r="AB383" s="861">
        <v>4</v>
      </c>
      <c r="AC383" s="861"/>
      <c r="AD383" s="861">
        <f t="shared" si="7"/>
        <v>6</v>
      </c>
      <c r="AE383" s="861"/>
      <c r="AF383" s="861"/>
      <c r="AG383" s="859"/>
      <c r="AH383" s="859"/>
      <c r="AI383" s="859"/>
      <c r="AJ383" s="861"/>
      <c r="AK383" s="108"/>
      <c r="AL383" s="108"/>
      <c r="AM383" s="108"/>
      <c r="AN383" s="115"/>
      <c r="AO383" s="115"/>
      <c r="AP383" s="108"/>
      <c r="AQ383" s="115"/>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row>
    <row r="384" spans="1:87" ht="15" hidden="1" customHeight="1">
      <c r="A384" s="108"/>
      <c r="B384" s="114"/>
      <c r="C384" s="114"/>
      <c r="D384" s="114"/>
      <c r="E384" s="114"/>
      <c r="F384" s="114"/>
      <c r="G384" s="114"/>
      <c r="H384" s="114"/>
      <c r="I384" s="114"/>
      <c r="J384" s="114"/>
      <c r="K384" s="114"/>
      <c r="L384" s="114"/>
      <c r="M384" s="114"/>
      <c r="N384" s="114"/>
      <c r="O384" s="114"/>
      <c r="P384" s="114"/>
      <c r="Q384" s="108"/>
      <c r="R384" s="108"/>
      <c r="S384" s="108"/>
      <c r="T384" s="108"/>
      <c r="U384" s="108"/>
      <c r="V384" s="108"/>
      <c r="W384" s="108"/>
      <c r="X384" s="108"/>
      <c r="Y384" s="108"/>
      <c r="Z384" s="108"/>
      <c r="AA384" s="121" t="s">
        <v>525</v>
      </c>
      <c r="AB384" s="861">
        <v>9</v>
      </c>
      <c r="AC384" s="861">
        <v>2023</v>
      </c>
      <c r="AD384" s="861" t="str">
        <f t="shared" si="7"/>
        <v/>
      </c>
      <c r="AE384" s="861" t="s">
        <v>526</v>
      </c>
      <c r="AF384" s="861" t="s">
        <v>5</v>
      </c>
      <c r="AG384" s="859">
        <v>8</v>
      </c>
      <c r="AH384" s="859">
        <v>978</v>
      </c>
      <c r="AI384" s="859">
        <v>43</v>
      </c>
      <c r="AJ384" s="861"/>
      <c r="AK384" s="108"/>
      <c r="AL384" s="108"/>
      <c r="AM384" s="108"/>
      <c r="AN384" s="115"/>
      <c r="AO384" s="115"/>
      <c r="AP384" s="108"/>
      <c r="AQ384" s="115"/>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row>
    <row r="385" spans="1:87" ht="15" hidden="1" customHeight="1">
      <c r="A385" s="108"/>
      <c r="B385" s="114"/>
      <c r="C385" s="114"/>
      <c r="D385" s="114"/>
      <c r="E385" s="114"/>
      <c r="F385" s="114"/>
      <c r="G385" s="114"/>
      <c r="H385" s="114"/>
      <c r="I385" s="114"/>
      <c r="J385" s="114"/>
      <c r="K385" s="114"/>
      <c r="L385" s="114"/>
      <c r="M385" s="114"/>
      <c r="N385" s="114"/>
      <c r="O385" s="114"/>
      <c r="P385" s="114"/>
      <c r="Q385" s="108"/>
      <c r="R385" s="108"/>
      <c r="S385" s="108"/>
      <c r="T385" s="108"/>
      <c r="U385" s="108"/>
      <c r="V385" s="108"/>
      <c r="W385" s="108"/>
      <c r="X385" s="108"/>
      <c r="Y385" s="108"/>
      <c r="Z385" s="108"/>
      <c r="AA385" s="121" t="s">
        <v>527</v>
      </c>
      <c r="AB385" s="861">
        <v>7</v>
      </c>
      <c r="AC385" s="861"/>
      <c r="AD385" s="861">
        <f t="shared" si="7"/>
        <v>6</v>
      </c>
      <c r="AE385" s="861"/>
      <c r="AF385" s="861"/>
      <c r="AG385" s="859"/>
      <c r="AH385" s="859"/>
      <c r="AI385" s="859"/>
      <c r="AJ385" s="861"/>
      <c r="AK385" s="108"/>
      <c r="AL385" s="108"/>
      <c r="AM385" s="108"/>
      <c r="AN385" s="115"/>
      <c r="AO385" s="115"/>
      <c r="AP385" s="108"/>
      <c r="AQ385" s="115"/>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row>
    <row r="386" spans="1:87" ht="15" hidden="1" customHeight="1">
      <c r="A386" s="108"/>
      <c r="B386" s="114"/>
      <c r="C386" s="114"/>
      <c r="D386" s="114"/>
      <c r="E386" s="114"/>
      <c r="F386" s="114"/>
      <c r="G386" s="114"/>
      <c r="H386" s="114"/>
      <c r="I386" s="114"/>
      <c r="J386" s="114"/>
      <c r="K386" s="114"/>
      <c r="L386" s="114"/>
      <c r="M386" s="114"/>
      <c r="N386" s="114"/>
      <c r="O386" s="114"/>
      <c r="P386" s="114"/>
      <c r="Q386" s="108"/>
      <c r="R386" s="108"/>
      <c r="S386" s="108"/>
      <c r="T386" s="108"/>
      <c r="U386" s="108"/>
      <c r="V386" s="108"/>
      <c r="W386" s="108"/>
      <c r="X386" s="108"/>
      <c r="Y386" s="108"/>
      <c r="Z386" s="108"/>
      <c r="AA386" s="121" t="s">
        <v>528</v>
      </c>
      <c r="AB386" s="861">
        <v>5</v>
      </c>
      <c r="AC386" s="861"/>
      <c r="AD386" s="861">
        <f t="shared" si="7"/>
        <v>6</v>
      </c>
      <c r="AE386" s="861"/>
      <c r="AF386" s="861"/>
      <c r="AG386" s="859"/>
      <c r="AH386" s="859"/>
      <c r="AI386" s="859"/>
      <c r="AJ386" s="861"/>
      <c r="AK386" s="108"/>
      <c r="AL386" s="108"/>
      <c r="AM386" s="108"/>
      <c r="AN386" s="115"/>
      <c r="AO386" s="115"/>
      <c r="AP386" s="108"/>
      <c r="AQ386" s="115"/>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row>
    <row r="387" spans="1:87" ht="15" hidden="1" customHeight="1">
      <c r="A387" s="108"/>
      <c r="B387" s="114"/>
      <c r="C387" s="114"/>
      <c r="D387" s="114"/>
      <c r="E387" s="114"/>
      <c r="F387" s="114"/>
      <c r="G387" s="114"/>
      <c r="H387" s="114"/>
      <c r="I387" s="114"/>
      <c r="J387" s="114"/>
      <c r="K387" s="114"/>
      <c r="L387" s="114"/>
      <c r="M387" s="114"/>
      <c r="N387" s="114"/>
      <c r="O387" s="114"/>
      <c r="P387" s="114"/>
      <c r="Q387" s="108"/>
      <c r="R387" s="108"/>
      <c r="S387" s="108"/>
      <c r="T387" s="108"/>
      <c r="U387" s="108"/>
      <c r="V387" s="108"/>
      <c r="W387" s="108"/>
      <c r="X387" s="108"/>
      <c r="Y387" s="108"/>
      <c r="Z387" s="108"/>
      <c r="AA387" s="121" t="s">
        <v>529</v>
      </c>
      <c r="AB387" s="861">
        <v>9</v>
      </c>
      <c r="AC387" s="861">
        <v>2015</v>
      </c>
      <c r="AD387" s="861" t="str">
        <f t="shared" si="7"/>
        <v/>
      </c>
      <c r="AE387" s="861" t="s">
        <v>530</v>
      </c>
      <c r="AF387" s="861" t="s">
        <v>12</v>
      </c>
      <c r="AG387" s="859">
        <v>16</v>
      </c>
      <c r="AH387" s="859">
        <v>2689</v>
      </c>
      <c r="AI387" s="859">
        <v>91</v>
      </c>
      <c r="AJ387" s="861"/>
      <c r="AK387" s="108"/>
      <c r="AL387" s="108"/>
      <c r="AM387" s="108"/>
      <c r="AN387" s="115"/>
      <c r="AO387" s="115"/>
      <c r="AP387" s="108"/>
      <c r="AQ387" s="115"/>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row>
    <row r="388" spans="1:87" ht="15" hidden="1" customHeight="1">
      <c r="A388" s="108"/>
      <c r="B388" s="114"/>
      <c r="C388" s="114"/>
      <c r="D388" s="114"/>
      <c r="E388" s="114"/>
      <c r="F388" s="114"/>
      <c r="G388" s="114"/>
      <c r="H388" s="114"/>
      <c r="I388" s="114"/>
      <c r="J388" s="114"/>
      <c r="K388" s="114"/>
      <c r="L388" s="114"/>
      <c r="M388" s="114"/>
      <c r="N388" s="114"/>
      <c r="O388" s="114"/>
      <c r="P388" s="114"/>
      <c r="Q388" s="108"/>
      <c r="R388" s="108"/>
      <c r="S388" s="108"/>
      <c r="T388" s="108"/>
      <c r="U388" s="108"/>
      <c r="V388" s="108"/>
      <c r="W388" s="108"/>
      <c r="X388" s="108"/>
      <c r="Y388" s="108"/>
      <c r="Z388" s="108"/>
      <c r="AA388" s="121" t="s">
        <v>531</v>
      </c>
      <c r="AB388" s="861">
        <v>5</v>
      </c>
      <c r="AC388" s="861"/>
      <c r="AD388" s="861">
        <f t="shared" si="7"/>
        <v>6</v>
      </c>
      <c r="AE388" s="861"/>
      <c r="AF388" s="861"/>
      <c r="AG388" s="859"/>
      <c r="AH388" s="859"/>
      <c r="AI388" s="859"/>
      <c r="AJ388" s="861"/>
      <c r="AK388" s="108"/>
      <c r="AL388" s="108"/>
      <c r="AM388" s="108"/>
      <c r="AN388" s="115"/>
      <c r="AO388" s="115"/>
      <c r="AP388" s="108"/>
      <c r="AQ388" s="115"/>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row>
    <row r="389" spans="1:87" ht="15" hidden="1" customHeight="1">
      <c r="A389" s="108"/>
      <c r="B389" s="114"/>
      <c r="C389" s="114"/>
      <c r="D389" s="114"/>
      <c r="E389" s="114"/>
      <c r="F389" s="114"/>
      <c r="G389" s="114"/>
      <c r="H389" s="114"/>
      <c r="I389" s="114"/>
      <c r="J389" s="114"/>
      <c r="K389" s="114"/>
      <c r="L389" s="114"/>
      <c r="M389" s="114"/>
      <c r="N389" s="114"/>
      <c r="O389" s="114"/>
      <c r="P389" s="114"/>
      <c r="Q389" s="108"/>
      <c r="R389" s="108"/>
      <c r="S389" s="108"/>
      <c r="T389" s="108"/>
      <c r="U389" s="108"/>
      <c r="V389" s="108"/>
      <c r="W389" s="108"/>
      <c r="X389" s="108"/>
      <c r="Y389" s="108"/>
      <c r="Z389" s="108"/>
      <c r="AA389" s="121" t="s">
        <v>532</v>
      </c>
      <c r="AB389" s="861">
        <v>13</v>
      </c>
      <c r="AC389" s="861"/>
      <c r="AD389" s="861">
        <f t="shared" si="7"/>
        <v>6</v>
      </c>
      <c r="AE389" s="861"/>
      <c r="AF389" s="861"/>
      <c r="AG389" s="859"/>
      <c r="AH389" s="859"/>
      <c r="AI389" s="859"/>
      <c r="AJ389" s="861"/>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row>
    <row r="390" spans="1:87" ht="15" hidden="1" customHeight="1">
      <c r="A390" s="108"/>
      <c r="B390" s="114"/>
      <c r="C390" s="114"/>
      <c r="D390" s="114"/>
      <c r="E390" s="114"/>
      <c r="F390" s="114"/>
      <c r="G390" s="114"/>
      <c r="H390" s="114"/>
      <c r="I390" s="114"/>
      <c r="J390" s="114"/>
      <c r="K390" s="114"/>
      <c r="L390" s="114"/>
      <c r="M390" s="114"/>
      <c r="N390" s="114"/>
      <c r="O390" s="114"/>
      <c r="P390" s="114"/>
      <c r="Q390" s="108"/>
      <c r="R390" s="108"/>
      <c r="S390" s="108"/>
      <c r="T390" s="108"/>
      <c r="U390" s="108"/>
      <c r="V390" s="108"/>
      <c r="W390" s="108"/>
      <c r="X390" s="108"/>
      <c r="Y390" s="108"/>
      <c r="Z390" s="108"/>
      <c r="AA390" s="121" t="s">
        <v>533</v>
      </c>
      <c r="AB390" s="861">
        <v>7</v>
      </c>
      <c r="AC390" s="861">
        <v>2010</v>
      </c>
      <c r="AD390" s="861" t="str">
        <f t="shared" si="7"/>
        <v/>
      </c>
      <c r="AE390" s="861" t="s">
        <v>534</v>
      </c>
      <c r="AF390" s="861" t="s">
        <v>5</v>
      </c>
      <c r="AG390" s="859">
        <v>8</v>
      </c>
      <c r="AH390" s="859">
        <v>651</v>
      </c>
      <c r="AI390" s="859">
        <v>30</v>
      </c>
      <c r="AJ390" s="861"/>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row>
    <row r="391" spans="1:87" ht="15" hidden="1" customHeight="1">
      <c r="A391" s="108"/>
      <c r="B391" s="114"/>
      <c r="C391" s="114"/>
      <c r="D391" s="114"/>
      <c r="E391" s="114"/>
      <c r="F391" s="114"/>
      <c r="G391" s="114"/>
      <c r="H391" s="114"/>
      <c r="I391" s="114"/>
      <c r="J391" s="114"/>
      <c r="K391" s="114"/>
      <c r="L391" s="114"/>
      <c r="M391" s="114"/>
      <c r="N391" s="114"/>
      <c r="O391" s="114"/>
      <c r="P391" s="114"/>
      <c r="Q391" s="108"/>
      <c r="R391" s="108"/>
      <c r="S391" s="108"/>
      <c r="T391" s="108"/>
      <c r="U391" s="108"/>
      <c r="V391" s="108"/>
      <c r="W391" s="108"/>
      <c r="X391" s="108"/>
      <c r="Y391" s="108"/>
      <c r="Z391" s="108"/>
      <c r="AA391" s="121" t="s">
        <v>535</v>
      </c>
      <c r="AB391" s="861">
        <v>8</v>
      </c>
      <c r="AC391" s="861"/>
      <c r="AD391" s="861">
        <f t="shared" si="7"/>
        <v>6</v>
      </c>
      <c r="AE391" s="861"/>
      <c r="AF391" s="861"/>
      <c r="AG391" s="859"/>
      <c r="AH391" s="859"/>
      <c r="AI391" s="859"/>
      <c r="AJ391" s="861"/>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row>
    <row r="392" spans="1:87" ht="15" hidden="1" customHeight="1">
      <c r="A392" s="108"/>
      <c r="B392" s="114"/>
      <c r="C392" s="114"/>
      <c r="D392" s="114"/>
      <c r="E392" s="114"/>
      <c r="F392" s="114"/>
      <c r="G392" s="114"/>
      <c r="H392" s="114"/>
      <c r="I392" s="114"/>
      <c r="J392" s="114"/>
      <c r="K392" s="114"/>
      <c r="L392" s="114"/>
      <c r="M392" s="114"/>
      <c r="N392" s="114"/>
      <c r="O392" s="114"/>
      <c r="P392" s="114"/>
      <c r="Q392" s="108"/>
      <c r="R392" s="108"/>
      <c r="S392" s="108"/>
      <c r="T392" s="108"/>
      <c r="U392" s="108"/>
      <c r="V392" s="108"/>
      <c r="W392" s="108"/>
      <c r="X392" s="108"/>
      <c r="Y392" s="108"/>
      <c r="Z392" s="108"/>
      <c r="AA392" s="121" t="s">
        <v>536</v>
      </c>
      <c r="AB392" s="861">
        <v>8</v>
      </c>
      <c r="AC392" s="861"/>
      <c r="AD392" s="861">
        <f t="shared" si="7"/>
        <v>6</v>
      </c>
      <c r="AE392" s="861"/>
      <c r="AF392" s="861"/>
      <c r="AG392" s="859"/>
      <c r="AH392" s="859"/>
      <c r="AI392" s="859"/>
      <c r="AJ392" s="861"/>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row>
    <row r="393" spans="1:87" ht="15" hidden="1" customHeight="1">
      <c r="A393" s="108"/>
      <c r="B393" s="114"/>
      <c r="C393" s="114"/>
      <c r="D393" s="114"/>
      <c r="E393" s="114"/>
      <c r="F393" s="114"/>
      <c r="G393" s="114"/>
      <c r="H393" s="114"/>
      <c r="I393" s="114"/>
      <c r="J393" s="114"/>
      <c r="K393" s="114"/>
      <c r="L393" s="114"/>
      <c r="M393" s="114"/>
      <c r="N393" s="114"/>
      <c r="O393" s="114"/>
      <c r="P393" s="114"/>
      <c r="Q393" s="108"/>
      <c r="R393" s="108"/>
      <c r="S393" s="108"/>
      <c r="T393" s="108"/>
      <c r="U393" s="108"/>
      <c r="V393" s="108"/>
      <c r="W393" s="108"/>
      <c r="X393" s="108"/>
      <c r="Y393" s="108"/>
      <c r="Z393" s="108"/>
      <c r="AA393" s="121" t="s">
        <v>537</v>
      </c>
      <c r="AB393" s="861">
        <v>5</v>
      </c>
      <c r="AC393" s="861"/>
      <c r="AD393" s="861">
        <f t="shared" si="7"/>
        <v>6</v>
      </c>
      <c r="AE393" s="861"/>
      <c r="AF393" s="861"/>
      <c r="AG393" s="859"/>
      <c r="AH393" s="859"/>
      <c r="AI393" s="859"/>
      <c r="AJ393" s="861"/>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row>
    <row r="394" spans="1:87" ht="15" hidden="1" customHeight="1">
      <c r="A394" s="108"/>
      <c r="B394" s="114"/>
      <c r="C394" s="114"/>
      <c r="D394" s="114"/>
      <c r="E394" s="114"/>
      <c r="F394" s="114"/>
      <c r="G394" s="114"/>
      <c r="H394" s="114"/>
      <c r="I394" s="114"/>
      <c r="J394" s="114"/>
      <c r="K394" s="114"/>
      <c r="L394" s="114"/>
      <c r="M394" s="114"/>
      <c r="N394" s="114"/>
      <c r="O394" s="114"/>
      <c r="P394" s="114"/>
      <c r="Q394" s="108"/>
      <c r="R394" s="108"/>
      <c r="S394" s="108"/>
      <c r="T394" s="108"/>
      <c r="U394" s="108"/>
      <c r="V394" s="108"/>
      <c r="W394" s="108"/>
      <c r="X394" s="108"/>
      <c r="Y394" s="108"/>
      <c r="Z394" s="108"/>
      <c r="AA394" s="119"/>
      <c r="AB394" s="143">
        <f>+COUNTA(AB44:AB393)</f>
        <v>350</v>
      </c>
      <c r="AC394" s="119">
        <f>+COUNT(AC44:AC393)</f>
        <v>124</v>
      </c>
      <c r="AD394" s="119">
        <f>+COUNT(AD44:AD393)</f>
        <v>227</v>
      </c>
      <c r="AE394" s="119">
        <f>+COUNTBLANK(AE44:AE393)</f>
        <v>226</v>
      </c>
      <c r="AF394" s="119">
        <f>+AE394+AD394</f>
        <v>453</v>
      </c>
      <c r="AG394" s="119"/>
      <c r="AH394" s="119"/>
      <c r="AI394" s="119"/>
      <c r="AJ394" s="119"/>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row>
    <row r="395" spans="1:87" hidden="1">
      <c r="A395" s="108"/>
      <c r="B395" s="114"/>
      <c r="C395" s="114"/>
      <c r="D395" s="114"/>
      <c r="E395" s="114"/>
      <c r="F395" s="114"/>
      <c r="G395" s="114"/>
      <c r="H395" s="114"/>
      <c r="I395" s="114"/>
      <c r="J395" s="114"/>
      <c r="K395" s="114"/>
      <c r="L395" s="114"/>
      <c r="M395" s="114"/>
      <c r="N395" s="114"/>
      <c r="O395" s="114"/>
      <c r="P395" s="114"/>
      <c r="Q395" s="108"/>
      <c r="R395" s="108"/>
      <c r="S395" s="108"/>
      <c r="T395" s="108"/>
      <c r="U395" s="108"/>
      <c r="V395" s="108"/>
      <c r="W395" s="108"/>
      <c r="X395" s="108"/>
      <c r="Y395" s="108"/>
      <c r="Z395" s="108"/>
      <c r="AA395" s="108"/>
      <c r="AB395" s="108"/>
      <c r="AC395" s="108"/>
      <c r="AD395" s="108">
        <f>+AB394-AD394</f>
        <v>123</v>
      </c>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row>
    <row r="396" spans="1:87" hidden="1">
      <c r="A396" s="108"/>
      <c r="B396" s="114"/>
      <c r="C396" s="114"/>
      <c r="D396" s="114"/>
      <c r="E396" s="114"/>
      <c r="F396" s="114"/>
      <c r="G396" s="114"/>
      <c r="H396" s="114"/>
      <c r="I396" s="114"/>
      <c r="J396" s="114"/>
      <c r="K396" s="114"/>
      <c r="L396" s="114"/>
      <c r="M396" s="114"/>
      <c r="N396" s="114"/>
      <c r="O396" s="114"/>
      <c r="P396" s="114"/>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row>
  </sheetData>
  <autoFilter ref="Z43:AJ394" xr:uid="{00000000-0009-0000-0000-000000000000}"/>
  <pageMargins left="0.17" right="0.75" top="0.28000000000000003" bottom="0.28999999999999998" header="0" footer="0"/>
  <pageSetup scale="78" orientation="landscape" horizontalDpi="300" verticalDpi="30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BK343"/>
  <sheetViews>
    <sheetView showGridLines="0" topLeftCell="C2" zoomScaleNormal="100" workbookViewId="0">
      <selection activeCell="W16" sqref="W16:Y16"/>
    </sheetView>
  </sheetViews>
  <sheetFormatPr defaultColWidth="0" defaultRowHeight="15" zeroHeight="1"/>
  <cols>
    <col min="1" max="2" width="0" style="119" hidden="1" customWidth="1"/>
    <col min="3" max="3" width="8.42578125" style="107" customWidth="1"/>
    <col min="4" max="4" width="10.85546875" style="107" customWidth="1"/>
    <col min="5" max="5" width="38.42578125" style="107" customWidth="1"/>
    <col min="6" max="6" width="8.42578125" style="107" customWidth="1"/>
    <col min="7" max="7" width="5.85546875" style="107" customWidth="1"/>
    <col min="8" max="8" width="5.42578125" style="107" customWidth="1"/>
    <col min="9" max="10" width="6.85546875" style="107" customWidth="1"/>
    <col min="11" max="11" width="9.7109375" style="107" customWidth="1"/>
    <col min="12" max="12" width="32.42578125" style="107" customWidth="1"/>
    <col min="13" max="13" width="10.85546875" style="107" customWidth="1"/>
    <col min="14" max="18" width="4.42578125" style="107" customWidth="1"/>
    <col min="19" max="19" width="7.42578125" style="107" customWidth="1"/>
    <col min="20" max="20" width="5.85546875" style="107" customWidth="1"/>
    <col min="21" max="22" width="10.85546875" style="107" customWidth="1"/>
    <col min="23" max="23" width="14" style="107" customWidth="1"/>
    <col min="24" max="24" width="13.42578125" style="107" customWidth="1"/>
    <col min="25" max="25" width="10.85546875" style="107" customWidth="1"/>
    <col min="26" max="26" width="5.42578125" style="107" customWidth="1"/>
    <col min="27" max="27" width="14.42578125" style="107" customWidth="1"/>
    <col min="28" max="28" width="3.42578125" style="119" customWidth="1"/>
    <col min="29" max="29" width="10.85546875" style="119" customWidth="1"/>
    <col min="30" max="30" width="10.85546875" style="119" hidden="1" customWidth="1"/>
    <col min="31" max="16384" width="10.85546875" style="119" hidden="1"/>
  </cols>
  <sheetData>
    <row r="1" spans="1:63" hidden="1">
      <c r="A1" s="108"/>
      <c r="B1" s="108"/>
      <c r="C1" s="108"/>
      <c r="D1" s="108"/>
      <c r="E1" s="108"/>
      <c r="F1" s="108"/>
      <c r="G1" s="108"/>
      <c r="H1" s="108"/>
      <c r="I1" s="108"/>
      <c r="J1" s="108"/>
      <c r="K1" s="108"/>
      <c r="L1" s="108"/>
      <c r="M1" s="504"/>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row>
    <row r="2" spans="1:63" ht="18.75" customHeight="1">
      <c r="A2" s="108"/>
      <c r="B2" s="108"/>
      <c r="C2" s="503" t="s">
        <v>1175</v>
      </c>
      <c r="D2" s="108"/>
      <c r="E2" s="108"/>
      <c r="F2" s="108"/>
      <c r="G2" s="108"/>
      <c r="H2" s="108"/>
      <c r="I2" s="108"/>
      <c r="J2" s="108"/>
      <c r="K2" s="108"/>
      <c r="L2" s="108"/>
      <c r="M2" s="504"/>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t="s">
        <v>1176</v>
      </c>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row>
    <row r="3" spans="1:63">
      <c r="A3" s="108"/>
      <c r="B3" s="108"/>
      <c r="C3" s="1965" t="s">
        <v>549</v>
      </c>
      <c r="D3" s="1553"/>
      <c r="E3" s="1984">
        <f>'F1 COBERTURA ESTABLECIMIENTOS'!C10</f>
        <v>0</v>
      </c>
      <c r="F3" s="1644"/>
      <c r="G3" s="505" t="s">
        <v>550</v>
      </c>
      <c r="H3" s="1987">
        <f>+'F1 COBERTURA ESTABLECIMIENTOS'!$G$10</f>
        <v>2025</v>
      </c>
      <c r="I3" s="1644"/>
      <c r="J3" s="303" t="s">
        <v>809</v>
      </c>
      <c r="K3" s="1455" t="str">
        <f>'F1 COBERTURA ESTABLECIMIENTOS'!K10</f>
        <v>region</v>
      </c>
      <c r="L3" s="152"/>
      <c r="M3" s="417" t="s">
        <v>1094</v>
      </c>
      <c r="N3" s="1900">
        <f>+'F1 COBERTURA ESTABLECIMIENTOS'!N4</f>
        <v>0</v>
      </c>
      <c r="O3" s="1644"/>
      <c r="P3" s="407"/>
      <c r="Q3" s="407"/>
      <c r="R3" s="108"/>
      <c r="S3" s="411" t="s">
        <v>738</v>
      </c>
      <c r="T3" s="411" t="s">
        <v>541</v>
      </c>
      <c r="U3" s="1074">
        <f>'F1 COBERTURA ESTABLECIMIENTOS'!$I$4</f>
        <v>0</v>
      </c>
      <c r="V3" s="506"/>
      <c r="W3" s="108"/>
      <c r="X3" s="108"/>
      <c r="Y3" s="108"/>
      <c r="Z3" s="108"/>
      <c r="AA3" s="108"/>
      <c r="AB3" s="108"/>
      <c r="AC3" s="108"/>
      <c r="AD3" s="108"/>
      <c r="AE3" s="108"/>
      <c r="AF3" s="108"/>
      <c r="AG3" s="108"/>
      <c r="AH3" s="108"/>
      <c r="AI3" s="108"/>
      <c r="AJ3" s="108" t="s">
        <v>912</v>
      </c>
      <c r="AK3" s="533" t="s">
        <v>1177</v>
      </c>
      <c r="AL3" s="108"/>
      <c r="AM3" s="108">
        <v>5</v>
      </c>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row>
    <row r="4" spans="1:63">
      <c r="A4" s="108"/>
      <c r="B4" s="108"/>
      <c r="C4" s="507"/>
      <c r="D4" s="108"/>
      <c r="E4" s="108"/>
      <c r="F4" s="108"/>
      <c r="G4" s="108"/>
      <c r="H4" s="108"/>
      <c r="I4" s="108"/>
      <c r="J4" s="108"/>
      <c r="K4" s="108"/>
      <c r="L4" s="108"/>
      <c r="M4" s="426"/>
      <c r="N4" s="426"/>
      <c r="O4" s="426"/>
      <c r="P4" s="426"/>
      <c r="Q4" s="426"/>
      <c r="R4" s="108"/>
      <c r="S4" s="407"/>
      <c r="T4" s="407"/>
      <c r="U4" s="407"/>
      <c r="V4" s="407"/>
      <c r="W4" s="108"/>
      <c r="X4" s="108"/>
      <c r="Y4" s="108"/>
      <c r="Z4" s="108"/>
      <c r="AA4" s="108"/>
      <c r="AB4" s="108"/>
      <c r="AC4" s="108"/>
      <c r="AD4" s="108"/>
      <c r="AE4" s="108"/>
      <c r="AF4" s="108"/>
      <c r="AG4" s="108"/>
      <c r="AH4" s="108"/>
      <c r="AI4" s="108"/>
      <c r="AJ4" s="108">
        <v>1</v>
      </c>
      <c r="AK4" s="108"/>
      <c r="AL4" s="108"/>
      <c r="AM4" s="108">
        <v>6</v>
      </c>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row>
    <row r="5" spans="1:63">
      <c r="A5" s="108"/>
      <c r="B5" s="108"/>
      <c r="C5" s="1965" t="s">
        <v>553</v>
      </c>
      <c r="D5" s="1553"/>
      <c r="E5" s="1963">
        <f>'F1 COBERTURA ESTABLECIMIENTOS'!C13</f>
        <v>0</v>
      </c>
      <c r="F5" s="1654"/>
      <c r="G5" s="1654"/>
      <c r="H5" s="1654"/>
      <c r="I5" s="1654"/>
      <c r="J5" s="1644"/>
      <c r="K5" s="102" t="s">
        <v>1178</v>
      </c>
      <c r="L5" s="152"/>
      <c r="M5" s="427"/>
      <c r="N5" s="427"/>
      <c r="O5" s="427"/>
      <c r="P5" s="427"/>
      <c r="Q5" s="427"/>
      <c r="R5" s="108"/>
      <c r="S5" s="411"/>
      <c r="T5" s="411" t="s">
        <v>544</v>
      </c>
      <c r="U5" s="1424" t="str">
        <f>'F1 COBERTURA ESTABLECIMIENTOS'!$I$5</f>
        <v>X</v>
      </c>
      <c r="V5" s="506"/>
      <c r="W5" s="108"/>
      <c r="X5" s="508"/>
      <c r="Y5" s="108"/>
      <c r="Z5" s="108"/>
      <c r="AA5" s="108"/>
      <c r="AB5" s="108"/>
      <c r="AC5" s="108"/>
      <c r="AD5" s="108"/>
      <c r="AE5" s="108"/>
      <c r="AF5" s="108"/>
      <c r="AG5" s="108"/>
      <c r="AH5" s="108"/>
      <c r="AI5" s="108"/>
      <c r="AJ5" s="108">
        <v>2</v>
      </c>
      <c r="AK5" s="1101">
        <v>1</v>
      </c>
      <c r="AL5" s="108"/>
      <c r="AM5" s="108">
        <v>7</v>
      </c>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row>
    <row r="6" spans="1:63">
      <c r="A6" s="108"/>
      <c r="B6" s="108"/>
      <c r="C6" s="509"/>
      <c r="D6" s="108"/>
      <c r="E6" s="108"/>
      <c r="F6" s="108"/>
      <c r="G6" s="108"/>
      <c r="H6" s="108"/>
      <c r="I6" s="108"/>
      <c r="J6" s="108"/>
      <c r="K6" s="108"/>
      <c r="L6" s="108"/>
      <c r="M6" s="504"/>
      <c r="N6" s="108"/>
      <c r="O6" s="108"/>
      <c r="P6" s="108"/>
      <c r="Q6" s="108"/>
      <c r="R6" s="108"/>
      <c r="S6" s="108"/>
      <c r="T6" s="108"/>
      <c r="U6" s="108"/>
      <c r="V6" s="108"/>
      <c r="W6" s="108"/>
      <c r="X6" s="108"/>
      <c r="Y6" s="108"/>
      <c r="Z6" s="108"/>
      <c r="AA6" s="108"/>
      <c r="AB6" s="108"/>
      <c r="AC6" s="108"/>
      <c r="AD6" s="108"/>
      <c r="AE6" s="108"/>
      <c r="AF6" s="108"/>
      <c r="AG6" s="108"/>
      <c r="AH6" s="108"/>
      <c r="AI6" s="108"/>
      <c r="AJ6" s="108"/>
      <c r="AK6" s="524"/>
      <c r="AL6" s="108"/>
      <c r="AM6" s="108">
        <v>8</v>
      </c>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row>
    <row r="7" spans="1:63">
      <c r="A7" s="108"/>
      <c r="B7" s="108"/>
      <c r="C7" s="144"/>
      <c r="D7" s="108"/>
      <c r="E7" s="108"/>
      <c r="F7" s="108"/>
      <c r="G7" s="108"/>
      <c r="H7" s="108"/>
      <c r="I7" s="108"/>
      <c r="J7" s="108"/>
      <c r="K7" s="108"/>
      <c r="L7" s="108"/>
      <c r="M7" s="504"/>
      <c r="N7" s="108"/>
      <c r="O7" s="108"/>
      <c r="P7" s="108"/>
      <c r="Q7" s="108"/>
      <c r="R7" s="108"/>
      <c r="S7" s="108"/>
      <c r="T7" s="108"/>
      <c r="U7" s="108"/>
      <c r="V7" s="108"/>
      <c r="W7" s="108"/>
      <c r="X7" s="108"/>
      <c r="Y7" s="108"/>
      <c r="Z7" s="1967"/>
      <c r="AA7" s="1553"/>
      <c r="AB7" s="108"/>
      <c r="AC7" s="108"/>
      <c r="AD7" s="108"/>
      <c r="AE7" s="108"/>
      <c r="AF7" s="108"/>
      <c r="AG7" s="108"/>
      <c r="AH7" s="108"/>
      <c r="AI7" s="108"/>
      <c r="AJ7" s="108"/>
      <c r="AK7" s="524">
        <v>4</v>
      </c>
      <c r="AL7" s="108"/>
      <c r="AM7" s="108">
        <v>9</v>
      </c>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row>
    <row r="8" spans="1:63">
      <c r="A8" s="108"/>
      <c r="B8" s="108"/>
      <c r="C8" s="510"/>
      <c r="D8" s="510"/>
      <c r="E8" s="510"/>
      <c r="F8" s="510"/>
      <c r="G8" s="511"/>
      <c r="H8" s="512"/>
      <c r="I8" s="108"/>
      <c r="J8" s="108"/>
      <c r="K8" s="108"/>
      <c r="L8" s="108"/>
      <c r="M8" s="504"/>
      <c r="N8" s="108"/>
      <c r="O8" s="108"/>
      <c r="P8" s="108"/>
      <c r="Q8" s="513"/>
      <c r="R8" s="513"/>
      <c r="S8" s="108"/>
      <c r="T8" s="108"/>
      <c r="U8" s="108"/>
      <c r="V8" s="108"/>
      <c r="W8" s="108"/>
      <c r="X8" s="108"/>
      <c r="Y8" s="108"/>
      <c r="Z8" s="1553"/>
      <c r="AA8" s="1553"/>
      <c r="AB8" s="108"/>
      <c r="AC8" s="108"/>
      <c r="AD8" s="108"/>
      <c r="AE8" s="108"/>
      <c r="AF8" s="108"/>
      <c r="AG8" s="108"/>
      <c r="AH8" s="108"/>
      <c r="AI8" s="108"/>
      <c r="AJ8" s="108"/>
      <c r="AK8" s="108"/>
      <c r="AL8" s="108" t="s">
        <v>8</v>
      </c>
      <c r="AM8" s="108"/>
      <c r="AN8" s="108" t="s">
        <v>1179</v>
      </c>
      <c r="AO8" s="108"/>
      <c r="AP8" s="108"/>
      <c r="AQ8" s="108">
        <v>9</v>
      </c>
      <c r="AR8" s="108"/>
      <c r="AS8" s="108"/>
      <c r="AT8" s="108"/>
      <c r="AU8" s="108"/>
      <c r="AV8" s="108"/>
      <c r="AW8" s="108"/>
      <c r="AX8" s="108"/>
      <c r="AY8" s="108"/>
      <c r="AZ8" s="108"/>
      <c r="BA8" s="108"/>
      <c r="BB8" s="108"/>
      <c r="BC8" s="108"/>
      <c r="BD8" s="108"/>
      <c r="BE8" s="108"/>
      <c r="BF8" s="108"/>
      <c r="BG8" s="108"/>
      <c r="BH8" s="108"/>
      <c r="BI8" s="108"/>
      <c r="BJ8" s="108"/>
      <c r="BK8" s="108"/>
    </row>
    <row r="9" spans="1:63" ht="15.75" customHeight="1" thickBot="1">
      <c r="A9" s="108"/>
      <c r="B9" s="108"/>
      <c r="C9" s="514"/>
      <c r="D9" s="515"/>
      <c r="E9" s="515"/>
      <c r="F9" s="515"/>
      <c r="G9" s="516"/>
      <c r="H9" s="517"/>
      <c r="I9" s="164"/>
      <c r="J9" s="518"/>
      <c r="K9" s="108"/>
      <c r="L9" s="519"/>
      <c r="M9" s="519"/>
      <c r="N9" s="520"/>
      <c r="O9" s="520"/>
      <c r="P9" s="108"/>
      <c r="Q9" s="513"/>
      <c r="R9" s="513"/>
      <c r="S9" s="108"/>
      <c r="T9" s="108"/>
      <c r="U9" s="108"/>
      <c r="V9" s="108"/>
      <c r="W9" s="108"/>
      <c r="X9" s="108"/>
      <c r="Y9" s="108"/>
      <c r="Z9" s="1553"/>
      <c r="AA9" s="1553"/>
      <c r="AB9" s="108"/>
      <c r="AC9" s="108"/>
      <c r="AD9" s="108"/>
      <c r="AE9" s="108"/>
      <c r="AF9" s="108"/>
      <c r="AG9" s="108"/>
      <c r="AH9" s="108"/>
      <c r="AI9" s="108"/>
      <c r="AJ9" s="108"/>
      <c r="AK9" s="108"/>
      <c r="AL9" s="108" t="s">
        <v>6</v>
      </c>
      <c r="AM9" s="108"/>
      <c r="AN9" s="108">
        <v>5</v>
      </c>
      <c r="AO9" s="108">
        <v>6</v>
      </c>
      <c r="AP9" s="108">
        <v>7</v>
      </c>
      <c r="AQ9" s="108">
        <v>8</v>
      </c>
      <c r="AR9" s="108"/>
      <c r="AS9" s="108"/>
      <c r="AT9" s="108"/>
      <c r="AU9" s="108"/>
      <c r="AV9" s="108"/>
      <c r="AW9" s="108"/>
      <c r="AX9" s="108"/>
      <c r="AY9" s="108"/>
      <c r="AZ9" s="108"/>
      <c r="BA9" s="108"/>
      <c r="BB9" s="108"/>
      <c r="BC9" s="108"/>
      <c r="BD9" s="108"/>
      <c r="BE9" s="108"/>
      <c r="BF9" s="108"/>
      <c r="BG9" s="108"/>
      <c r="BH9" s="108"/>
      <c r="BI9" s="108"/>
      <c r="BJ9" s="108"/>
      <c r="BK9" s="108"/>
    </row>
    <row r="10" spans="1:63">
      <c r="A10" s="108"/>
      <c r="B10" s="108"/>
      <c r="C10" s="1102" t="s">
        <v>1180</v>
      </c>
      <c r="D10" s="510"/>
      <c r="E10" s="510"/>
      <c r="F10" s="510"/>
      <c r="G10" s="511"/>
      <c r="H10" s="512"/>
      <c r="I10" s="108"/>
      <c r="J10" s="1101"/>
      <c r="K10" s="1980" t="s">
        <v>1181</v>
      </c>
      <c r="L10" s="1565"/>
      <c r="M10" s="1565"/>
      <c r="N10" s="521"/>
      <c r="O10" s="522"/>
      <c r="P10" s="108"/>
      <c r="Q10" s="523"/>
      <c r="R10" s="523"/>
      <c r="S10" s="108"/>
      <c r="T10" s="108"/>
      <c r="U10" s="108"/>
      <c r="V10" s="108"/>
      <c r="W10" s="108"/>
      <c r="X10" s="108"/>
      <c r="Y10" s="108"/>
      <c r="Z10" s="524"/>
      <c r="AA10" s="525"/>
      <c r="AB10" s="108"/>
      <c r="AC10" s="108"/>
      <c r="AD10" s="108"/>
      <c r="AE10" s="108"/>
      <c r="AF10" s="108"/>
      <c r="AG10" s="108"/>
      <c r="AH10" s="108"/>
      <c r="AI10" s="108"/>
      <c r="AJ10" s="108"/>
      <c r="AK10" s="108" t="s">
        <v>1182</v>
      </c>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row>
    <row r="11" spans="1:63" ht="15" customHeight="1">
      <c r="A11" s="108"/>
      <c r="B11" s="108"/>
      <c r="C11" s="1103" t="s">
        <v>1183</v>
      </c>
      <c r="D11" s="1104"/>
      <c r="E11" s="1104"/>
      <c r="F11" s="1104"/>
      <c r="G11" s="511"/>
      <c r="H11" s="512"/>
      <c r="I11" s="108"/>
      <c r="J11" s="524"/>
      <c r="K11" s="1553"/>
      <c r="L11" s="1553"/>
      <c r="M11" s="1553"/>
      <c r="N11" s="526"/>
      <c r="O11" s="525"/>
      <c r="P11" s="108"/>
      <c r="Q11" s="523"/>
      <c r="R11" s="523"/>
      <c r="S11" s="108"/>
      <c r="T11" s="108"/>
      <c r="U11" s="108"/>
      <c r="V11" s="108"/>
      <c r="W11" s="108"/>
      <c r="X11" s="108"/>
      <c r="Y11" s="108"/>
      <c r="Z11" s="524"/>
      <c r="AA11" s="525"/>
      <c r="AB11" s="108"/>
      <c r="AC11" s="108"/>
      <c r="AD11" s="108"/>
      <c r="AE11" s="108"/>
      <c r="AF11" s="108"/>
      <c r="AG11" s="108"/>
      <c r="AH11" s="108"/>
      <c r="AI11" s="108"/>
      <c r="AJ11" s="108"/>
      <c r="AK11" s="108" t="s">
        <v>1184</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row>
    <row r="12" spans="1:63" ht="12.6" customHeight="1" thickBot="1">
      <c r="A12" s="108"/>
      <c r="B12" s="108"/>
      <c r="C12" s="1105" t="s">
        <v>1185</v>
      </c>
      <c r="D12" s="1104"/>
      <c r="E12" s="1104"/>
      <c r="F12" s="1104"/>
      <c r="G12" s="1106"/>
      <c r="H12" s="512"/>
      <c r="I12" s="108"/>
      <c r="J12" s="524"/>
      <c r="K12" s="1553"/>
      <c r="L12" s="1553"/>
      <c r="M12" s="1553"/>
      <c r="N12" s="527"/>
      <c r="O12" s="528"/>
      <c r="P12" s="164"/>
      <c r="Q12" s="529"/>
      <c r="R12" s="529"/>
      <c r="S12" s="164"/>
      <c r="T12" s="164"/>
      <c r="U12" s="164"/>
      <c r="V12" s="164"/>
      <c r="W12" s="164"/>
      <c r="X12" s="164"/>
      <c r="Y12" s="164"/>
      <c r="Z12" s="530"/>
      <c r="AA12" s="528"/>
      <c r="AB12" s="108"/>
      <c r="AC12" s="108"/>
      <c r="AD12" s="108"/>
      <c r="AE12" s="108"/>
      <c r="AF12" s="108"/>
      <c r="AG12" s="108"/>
      <c r="AH12" s="108"/>
      <c r="AI12" s="108"/>
      <c r="AJ12" s="108"/>
      <c r="AK12" s="108" t="s">
        <v>1186</v>
      </c>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row>
    <row r="13" spans="1:63" ht="32.450000000000003" customHeight="1">
      <c r="A13" s="108"/>
      <c r="B13" s="108"/>
      <c r="C13" s="1107" t="s">
        <v>1187</v>
      </c>
      <c r="D13" s="108"/>
      <c r="E13" s="108"/>
      <c r="F13" s="108"/>
      <c r="G13" s="1108"/>
      <c r="H13" s="1109"/>
      <c r="I13" s="512"/>
      <c r="J13" s="108"/>
      <c r="K13" s="1553"/>
      <c r="L13" s="1553"/>
      <c r="M13" s="1553"/>
      <c r="N13" s="1969" t="s">
        <v>1188</v>
      </c>
      <c r="O13" s="1970"/>
      <c r="P13" s="1970"/>
      <c r="Q13" s="1970"/>
      <c r="R13" s="1970"/>
      <c r="S13" s="1970"/>
      <c r="T13" s="1970"/>
      <c r="U13" s="1970"/>
      <c r="V13" s="1971"/>
      <c r="W13" s="1958" t="s">
        <v>1189</v>
      </c>
      <c r="X13" s="1553"/>
      <c r="Y13" s="1959"/>
      <c r="Z13" s="1944" t="s">
        <v>1190</v>
      </c>
      <c r="AA13" s="1945"/>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row>
    <row r="14" spans="1:63" ht="34.5" customHeight="1">
      <c r="A14" s="108"/>
      <c r="B14" s="108"/>
      <c r="C14" s="1110" t="s">
        <v>1191</v>
      </c>
      <c r="D14" s="108"/>
      <c r="E14" s="108"/>
      <c r="F14" s="108"/>
      <c r="G14" s="511"/>
      <c r="H14" s="1109"/>
      <c r="I14" s="512"/>
      <c r="J14" s="108"/>
      <c r="K14" s="108"/>
      <c r="L14" s="1991" t="s">
        <v>1192</v>
      </c>
      <c r="M14" s="1979"/>
      <c r="N14" s="1977" t="s">
        <v>1193</v>
      </c>
      <c r="O14" s="1978"/>
      <c r="P14" s="1979"/>
      <c r="Q14" s="1952" t="s">
        <v>1194</v>
      </c>
      <c r="R14" s="1952" t="s">
        <v>1195</v>
      </c>
      <c r="S14" s="1952" t="s">
        <v>1196</v>
      </c>
      <c r="T14" s="1952" t="s">
        <v>226</v>
      </c>
      <c r="U14" s="1952" t="s">
        <v>1197</v>
      </c>
      <c r="V14" s="1952" t="s">
        <v>1198</v>
      </c>
      <c r="W14" s="1946"/>
      <c r="X14" s="1960"/>
      <c r="Y14" s="1961"/>
      <c r="Z14" s="1946"/>
      <c r="AA14" s="1947"/>
      <c r="AB14" s="108"/>
      <c r="AC14" s="108"/>
      <c r="AD14" s="108"/>
      <c r="AE14" s="108"/>
      <c r="AF14" s="108"/>
      <c r="AG14" s="108"/>
      <c r="AH14" s="108"/>
      <c r="AI14" s="108"/>
      <c r="AJ14" s="108"/>
      <c r="AK14" s="108"/>
      <c r="AL14" s="108"/>
      <c r="AM14" s="512"/>
      <c r="AN14" s="108" t="s">
        <v>1199</v>
      </c>
      <c r="AO14" s="108"/>
      <c r="AP14" s="108"/>
      <c r="AQ14" s="108"/>
      <c r="AR14" s="108"/>
      <c r="AS14" s="1111" t="s">
        <v>1200</v>
      </c>
      <c r="AT14" s="1111"/>
      <c r="AU14" s="108" t="s">
        <v>1201</v>
      </c>
      <c r="AV14" s="108"/>
      <c r="AW14" s="108"/>
      <c r="AX14" s="108"/>
      <c r="AY14" s="108"/>
      <c r="AZ14" s="108"/>
      <c r="BA14" s="108" t="s">
        <v>1202</v>
      </c>
      <c r="BB14" s="108"/>
      <c r="BC14" s="108"/>
      <c r="BD14" s="108"/>
      <c r="BE14" s="108"/>
      <c r="BF14" s="1111" t="s">
        <v>1200</v>
      </c>
      <c r="BG14" s="1111"/>
      <c r="BH14" s="108"/>
      <c r="BI14" s="108" t="s">
        <v>1203</v>
      </c>
      <c r="BJ14" s="108"/>
      <c r="BK14" s="108" t="s">
        <v>1204</v>
      </c>
    </row>
    <row r="15" spans="1:63" ht="107.1" customHeight="1">
      <c r="A15" s="108"/>
      <c r="B15" s="108"/>
      <c r="C15" s="1112" t="s">
        <v>1205</v>
      </c>
      <c r="D15" s="1113" t="s">
        <v>1206</v>
      </c>
      <c r="E15" s="1113" t="s">
        <v>1207</v>
      </c>
      <c r="F15" s="1113" t="s">
        <v>1208</v>
      </c>
      <c r="G15" s="531" t="str">
        <f>+CONCATENATE("Curso año ",$H$3)</f>
        <v>Curso año 2025</v>
      </c>
      <c r="H15" s="1114" t="s">
        <v>1020</v>
      </c>
      <c r="I15" s="531" t="s">
        <v>1209</v>
      </c>
      <c r="J15" s="531" t="s">
        <v>1210</v>
      </c>
      <c r="K15" s="1115" t="s">
        <v>1211</v>
      </c>
      <c r="L15" s="1116" t="s">
        <v>1212</v>
      </c>
      <c r="M15" s="1117" t="s">
        <v>1213</v>
      </c>
      <c r="N15" s="1118" t="s">
        <v>1214</v>
      </c>
      <c r="O15" s="1118" t="s">
        <v>1215</v>
      </c>
      <c r="P15" s="1118" t="s">
        <v>1216</v>
      </c>
      <c r="Q15" s="1953"/>
      <c r="R15" s="1953"/>
      <c r="S15" s="1953"/>
      <c r="T15" s="1953"/>
      <c r="U15" s="1953"/>
      <c r="V15" s="1953"/>
      <c r="W15" s="1113" t="s">
        <v>1217</v>
      </c>
      <c r="X15" s="1119" t="s">
        <v>1218</v>
      </c>
      <c r="Y15" s="1113" t="s">
        <v>1219</v>
      </c>
      <c r="Z15" s="1120" t="s">
        <v>1220</v>
      </c>
      <c r="AA15" s="1121" t="s">
        <v>1221</v>
      </c>
      <c r="AB15" s="108"/>
      <c r="AC15" s="108"/>
      <c r="AD15" s="108"/>
      <c r="AE15" s="108"/>
      <c r="AF15" s="108"/>
      <c r="AG15" s="108"/>
      <c r="AH15" s="108"/>
      <c r="AI15" s="108"/>
      <c r="AJ15" s="108"/>
      <c r="AK15" s="108"/>
      <c r="AL15" s="1122" t="str">
        <f>K15</f>
        <v>CRITERIO PRIORITARIO DERIVACIÓN (*)</v>
      </c>
      <c r="AM15" s="1123" t="s">
        <v>1222</v>
      </c>
      <c r="AN15" s="1122" t="str">
        <f>N15</f>
        <v>CONSULTORIO O CESFAM</v>
      </c>
      <c r="AO15" s="1122" t="str">
        <f>O15</f>
        <v>COSAM</v>
      </c>
      <c r="AP15" s="1122" t="str">
        <f>P15</f>
        <v>AT. SECUNDARIA</v>
      </c>
      <c r="AQ15" s="1122" t="str">
        <f>Q14</f>
        <v xml:space="preserve">SECTOR EDUCACIÓN </v>
      </c>
      <c r="AR15" s="1122" t="str">
        <f>R14</f>
        <v>SECTOR JUSTICIA</v>
      </c>
      <c r="AS15" s="1124" t="str">
        <f>S14</f>
        <v>SISTEMA PRIVADO DE SALUD</v>
      </c>
      <c r="AT15" s="1124" t="s">
        <v>226</v>
      </c>
      <c r="AU15" s="1122" t="s">
        <v>1223</v>
      </c>
      <c r="AV15" s="1122" t="s">
        <v>1223</v>
      </c>
      <c r="AW15" s="1122" t="s">
        <v>788</v>
      </c>
      <c r="AX15" s="1122" t="s">
        <v>1224</v>
      </c>
      <c r="AY15" s="1122" t="s">
        <v>1225</v>
      </c>
      <c r="AZ15" s="1122" t="s">
        <v>912</v>
      </c>
      <c r="BA15" s="1122" t="str">
        <f>+N15</f>
        <v>CONSULTORIO O CESFAM</v>
      </c>
      <c r="BB15" s="1122" t="str">
        <f>+O15</f>
        <v>COSAM</v>
      </c>
      <c r="BC15" s="1122" t="str">
        <f>+P15</f>
        <v>AT. SECUNDARIA</v>
      </c>
      <c r="BD15" s="1122" t="str">
        <f>$Q14</f>
        <v xml:space="preserve">SECTOR EDUCACIÓN </v>
      </c>
      <c r="BE15" s="1122" t="str">
        <f>$R14</f>
        <v>SECTOR JUSTICIA</v>
      </c>
      <c r="BF15" s="1124" t="str">
        <f>$S14</f>
        <v>SISTEMA PRIVADO DE SALUD</v>
      </c>
      <c r="BG15" s="1124" t="s">
        <v>226</v>
      </c>
      <c r="BH15" s="108" t="s">
        <v>1013</v>
      </c>
      <c r="BI15" s="108" t="s">
        <v>1203</v>
      </c>
      <c r="BJ15" s="108" t="s">
        <v>1226</v>
      </c>
      <c r="BK15" s="108" t="s">
        <v>1227</v>
      </c>
    </row>
    <row r="16" spans="1:63" ht="22.5">
      <c r="A16" s="108"/>
      <c r="B16" s="108"/>
      <c r="C16" s="1456"/>
      <c r="D16" s="1457"/>
      <c r="E16" s="1458"/>
      <c r="F16" s="1459"/>
      <c r="G16" s="1459"/>
      <c r="H16" s="1459"/>
      <c r="I16" s="1459"/>
      <c r="J16" s="1459"/>
      <c r="K16" s="1460"/>
      <c r="L16" s="50"/>
      <c r="M16" s="50"/>
      <c r="N16" s="1461" t="s">
        <v>1193</v>
      </c>
      <c r="O16" s="1461" t="s">
        <v>1193</v>
      </c>
      <c r="P16" s="1461" t="s">
        <v>1193</v>
      </c>
      <c r="Q16" s="1461" t="s">
        <v>226</v>
      </c>
      <c r="R16" s="1461" t="s">
        <v>226</v>
      </c>
      <c r="S16" s="1461" t="s">
        <v>226</v>
      </c>
      <c r="T16" s="1461" t="s">
        <v>226</v>
      </c>
      <c r="U16" s="1544"/>
      <c r="V16" s="859"/>
      <c r="W16" s="52"/>
      <c r="X16" s="1545"/>
      <c r="Y16" s="52"/>
      <c r="Z16" s="1462"/>
      <c r="AA16" s="1463"/>
      <c r="AB16" s="108"/>
      <c r="AC16" s="108"/>
      <c r="AD16" s="108"/>
      <c r="AE16" s="108"/>
      <c r="AF16" s="108"/>
      <c r="AG16" s="108"/>
      <c r="AH16" s="108"/>
      <c r="AI16" s="108"/>
      <c r="AJ16" s="108"/>
      <c r="AK16" s="108"/>
      <c r="AL16" s="108" t="str">
        <f t="shared" ref="AL16:AL79" si="0">+CONCATENATE($G16,K16)</f>
        <v/>
      </c>
      <c r="AM16" s="108" t="str">
        <f t="shared" ref="AM16:AM79" si="1">+IF(COUNTIF(N16:T16,"x")&gt;0,1,"")</f>
        <v/>
      </c>
      <c r="AN16" s="108" t="str">
        <f t="shared" ref="AN16:AN79" si="2">+CONCATENATE($G16,N16)</f>
        <v>SALUD</v>
      </c>
      <c r="AO16" s="108" t="str">
        <f t="shared" ref="AO16:AO79" si="3">+CONCATENATE($G16,O16)</f>
        <v>SALUD</v>
      </c>
      <c r="AP16" s="108" t="str">
        <f t="shared" ref="AP16:AP79" si="4">+CONCATENATE($G16,P16)</f>
        <v>SALUD</v>
      </c>
      <c r="AQ16" s="108" t="str">
        <f t="shared" ref="AQ16:AQ79" si="5">+CONCATENATE($G16,Q16)</f>
        <v>OTRO</v>
      </c>
      <c r="AR16" s="108" t="str">
        <f t="shared" ref="AR16:AR79" si="6">+CONCATENATE($G16,R16)</f>
        <v>OTRO</v>
      </c>
      <c r="AS16" s="119" t="str">
        <f t="shared" ref="AS16:AS79" si="7">+CONCATENATE($G16,S16)</f>
        <v>OTRO</v>
      </c>
      <c r="AT16" s="119" t="str">
        <f t="shared" ref="AT16:AT79" si="8">+CONCATENATE($G16,T16)</f>
        <v>OTRO</v>
      </c>
      <c r="AU16" s="108" t="str">
        <f t="shared" ref="AU16:AU79" si="9">+IF($AL16="","S/I","")</f>
        <v>S/I</v>
      </c>
      <c r="AV16" s="108"/>
      <c r="AW16" s="532"/>
      <c r="AX16" s="108" t="str">
        <f t="shared" ref="AX16:AX79" si="10">+CONCATENATE(I16," - ",J16)</f>
        <v xml:space="preserve"> - </v>
      </c>
      <c r="AY16" s="533" t="str">
        <f t="shared" ref="AY16:AY79" si="11">IF(ISNUMBER($I16),CONCATENATE(I16,"-",$K16),"")</f>
        <v/>
      </c>
      <c r="AZ16" s="533">
        <f t="shared" ref="AZ16:AZ79" si="12">IF(ISNUMBER($H16),CONCATENATE($H16,"-",$K16),$K16)</f>
        <v>0</v>
      </c>
      <c r="BA16" s="108" t="str">
        <f t="shared" ref="BA16:BA79" si="13">+CONCATENATE($K16,N16)</f>
        <v>SALUD</v>
      </c>
      <c r="BB16" s="108" t="str">
        <f t="shared" ref="BB16:BB79" si="14">+CONCATENATE($K16,O16)</f>
        <v>SALUD</v>
      </c>
      <c r="BC16" s="108" t="str">
        <f t="shared" ref="BC16:BC79" si="15">+CONCATENATE($K16,P16)</f>
        <v>SALUD</v>
      </c>
      <c r="BD16" s="108" t="str">
        <f t="shared" ref="BD16:BD79" si="16">+CONCATENATE($K16,Q16)</f>
        <v>OTRO</v>
      </c>
      <c r="BE16" s="108" t="str">
        <f t="shared" ref="BE16:BE79" si="17">+CONCATENATE($K16,R16)</f>
        <v>OTRO</v>
      </c>
      <c r="BF16" s="119" t="str">
        <f t="shared" ref="BF16:BF79" si="18">+CONCATENATE($K16,S16)</f>
        <v>OTRO</v>
      </c>
      <c r="BG16" s="119" t="str">
        <f t="shared" ref="BG16:BG79" si="19">+CONCATENATE($K16,T16)</f>
        <v>OTRO</v>
      </c>
      <c r="BH16" s="447" t="s">
        <v>68</v>
      </c>
      <c r="BI16" s="443">
        <v>0</v>
      </c>
      <c r="BJ16" s="443">
        <v>0</v>
      </c>
      <c r="BK16" s="108">
        <v>45</v>
      </c>
    </row>
    <row r="17" spans="1:63">
      <c r="A17" s="108"/>
      <c r="B17" s="108"/>
      <c r="C17" s="46"/>
      <c r="D17" s="47"/>
      <c r="E17" s="47"/>
      <c r="F17" s="48"/>
      <c r="G17" s="48"/>
      <c r="H17" s="48"/>
      <c r="I17" s="48"/>
      <c r="J17" s="48"/>
      <c r="K17" s="49"/>
      <c r="L17" s="50"/>
      <c r="M17" s="50"/>
      <c r="N17" s="63"/>
      <c r="O17" s="63"/>
      <c r="P17" s="63"/>
      <c r="Q17" s="63"/>
      <c r="R17" s="63"/>
      <c r="S17" s="51"/>
      <c r="T17" s="51"/>
      <c r="U17" s="55"/>
      <c r="V17" s="1125"/>
      <c r="W17" s="56"/>
      <c r="X17" s="52"/>
      <c r="Y17" s="52"/>
      <c r="Z17" s="53"/>
      <c r="AA17" s="54"/>
      <c r="AB17" s="108"/>
      <c r="AC17" s="108"/>
      <c r="AD17" s="108"/>
      <c r="AE17" s="108"/>
      <c r="AF17" s="108"/>
      <c r="AG17" s="108"/>
      <c r="AH17" s="108"/>
      <c r="AI17" s="108"/>
      <c r="AJ17" s="108"/>
      <c r="AK17" s="108"/>
      <c r="AL17" s="108" t="str">
        <f t="shared" si="0"/>
        <v/>
      </c>
      <c r="AM17" s="108" t="str">
        <f t="shared" si="1"/>
        <v/>
      </c>
      <c r="AN17" s="108" t="str">
        <f t="shared" si="2"/>
        <v/>
      </c>
      <c r="AO17" s="108" t="str">
        <f t="shared" si="3"/>
        <v/>
      </c>
      <c r="AP17" s="108" t="str">
        <f t="shared" si="4"/>
        <v/>
      </c>
      <c r="AQ17" s="108" t="str">
        <f t="shared" si="5"/>
        <v/>
      </c>
      <c r="AR17" s="108" t="str">
        <f t="shared" si="6"/>
        <v/>
      </c>
      <c r="AS17" s="119" t="str">
        <f t="shared" si="7"/>
        <v/>
      </c>
      <c r="AT17" s="119" t="str">
        <f t="shared" si="8"/>
        <v/>
      </c>
      <c r="AU17" s="108" t="str">
        <f t="shared" si="9"/>
        <v>S/I</v>
      </c>
      <c r="AV17" s="108"/>
      <c r="AW17" s="532"/>
      <c r="AX17" s="108" t="str">
        <f t="shared" si="10"/>
        <v xml:space="preserve"> - </v>
      </c>
      <c r="AY17" s="533" t="str">
        <f t="shared" si="11"/>
        <v/>
      </c>
      <c r="AZ17" s="533">
        <f t="shared" si="12"/>
        <v>0</v>
      </c>
      <c r="BA17" s="108" t="str">
        <f t="shared" si="13"/>
        <v/>
      </c>
      <c r="BB17" s="108" t="str">
        <f t="shared" si="14"/>
        <v/>
      </c>
      <c r="BC17" s="108" t="str">
        <f t="shared" si="15"/>
        <v/>
      </c>
      <c r="BD17" s="108" t="str">
        <f t="shared" si="16"/>
        <v/>
      </c>
      <c r="BE17" s="108" t="str">
        <f t="shared" si="17"/>
        <v/>
      </c>
      <c r="BF17" s="119" t="str">
        <f t="shared" si="18"/>
        <v/>
      </c>
      <c r="BG17" s="119" t="str">
        <f t="shared" si="19"/>
        <v/>
      </c>
      <c r="BH17" s="447" t="s">
        <v>75</v>
      </c>
      <c r="BI17" s="443">
        <v>0</v>
      </c>
      <c r="BJ17" s="443">
        <v>0</v>
      </c>
      <c r="BK17" s="108">
        <v>67</v>
      </c>
    </row>
    <row r="18" spans="1:63">
      <c r="A18" s="108"/>
      <c r="B18" s="108"/>
      <c r="C18" s="46"/>
      <c r="D18" s="47"/>
      <c r="E18" s="47"/>
      <c r="F18" s="48"/>
      <c r="G18" s="48"/>
      <c r="H18" s="48"/>
      <c r="I18" s="48"/>
      <c r="J18" s="48"/>
      <c r="K18" s="49"/>
      <c r="L18" s="50"/>
      <c r="M18" s="54"/>
      <c r="N18" s="63"/>
      <c r="O18" s="63"/>
      <c r="P18" s="63"/>
      <c r="Q18" s="63"/>
      <c r="R18" s="63"/>
      <c r="S18" s="51"/>
      <c r="T18" s="51"/>
      <c r="U18" s="55"/>
      <c r="V18" s="1125"/>
      <c r="W18" s="56"/>
      <c r="X18" s="52"/>
      <c r="Y18" s="52"/>
      <c r="Z18" s="53"/>
      <c r="AA18" s="54"/>
      <c r="AB18" s="108"/>
      <c r="AC18" s="108"/>
      <c r="AD18" s="108"/>
      <c r="AE18" s="108"/>
      <c r="AF18" s="108"/>
      <c r="AG18" s="108"/>
      <c r="AH18" s="108"/>
      <c r="AI18" s="108"/>
      <c r="AJ18" s="108"/>
      <c r="AK18" s="108"/>
      <c r="AL18" s="108" t="str">
        <f t="shared" si="0"/>
        <v/>
      </c>
      <c r="AM18" s="108" t="str">
        <f t="shared" si="1"/>
        <v/>
      </c>
      <c r="AN18" s="108" t="str">
        <f t="shared" si="2"/>
        <v/>
      </c>
      <c r="AO18" s="108" t="str">
        <f t="shared" si="3"/>
        <v/>
      </c>
      <c r="AP18" s="108" t="str">
        <f t="shared" si="4"/>
        <v/>
      </c>
      <c r="AQ18" s="108" t="str">
        <f t="shared" si="5"/>
        <v/>
      </c>
      <c r="AR18" s="108" t="str">
        <f t="shared" si="6"/>
        <v/>
      </c>
      <c r="AS18" s="119" t="str">
        <f t="shared" si="7"/>
        <v/>
      </c>
      <c r="AT18" s="119" t="str">
        <f t="shared" si="8"/>
        <v/>
      </c>
      <c r="AU18" s="108" t="str">
        <f t="shared" si="9"/>
        <v>S/I</v>
      </c>
      <c r="AV18" s="108"/>
      <c r="AW18" s="532"/>
      <c r="AX18" s="108" t="str">
        <f t="shared" si="10"/>
        <v xml:space="preserve"> - </v>
      </c>
      <c r="AY18" s="533" t="str">
        <f t="shared" si="11"/>
        <v/>
      </c>
      <c r="AZ18" s="533">
        <f t="shared" si="12"/>
        <v>0</v>
      </c>
      <c r="BA18" s="108" t="str">
        <f t="shared" si="13"/>
        <v/>
      </c>
      <c r="BB18" s="108" t="str">
        <f t="shared" si="14"/>
        <v/>
      </c>
      <c r="BC18" s="108" t="str">
        <f t="shared" si="15"/>
        <v/>
      </c>
      <c r="BD18" s="108" t="str">
        <f t="shared" si="16"/>
        <v/>
      </c>
      <c r="BE18" s="108" t="str">
        <f t="shared" si="17"/>
        <v/>
      </c>
      <c r="BF18" s="119" t="str">
        <f t="shared" si="18"/>
        <v/>
      </c>
      <c r="BG18" s="119" t="str">
        <f t="shared" si="19"/>
        <v/>
      </c>
      <c r="BH18" s="447" t="s">
        <v>506</v>
      </c>
      <c r="BI18" s="443">
        <v>0</v>
      </c>
      <c r="BJ18" s="443">
        <v>0</v>
      </c>
      <c r="BK18" s="108">
        <v>16</v>
      </c>
    </row>
    <row r="19" spans="1:63">
      <c r="A19" s="108"/>
      <c r="B19" s="108"/>
      <c r="C19" s="46"/>
      <c r="D19" s="47"/>
      <c r="E19" s="47"/>
      <c r="F19" s="48"/>
      <c r="G19" s="48"/>
      <c r="H19" s="48"/>
      <c r="I19" s="48"/>
      <c r="J19" s="48"/>
      <c r="K19" s="49"/>
      <c r="L19" s="50"/>
      <c r="M19" s="54"/>
      <c r="N19" s="63"/>
      <c r="O19" s="63"/>
      <c r="P19" s="63"/>
      <c r="Q19" s="63"/>
      <c r="R19" s="63"/>
      <c r="S19" s="51"/>
      <c r="T19" s="51"/>
      <c r="U19" s="55"/>
      <c r="V19" s="1125"/>
      <c r="W19" s="56"/>
      <c r="X19" s="52"/>
      <c r="Y19" s="52"/>
      <c r="Z19" s="53"/>
      <c r="AA19" s="54"/>
      <c r="AB19" s="108"/>
      <c r="AC19" s="108"/>
      <c r="AD19" s="108"/>
      <c r="AE19" s="108"/>
      <c r="AF19" s="108"/>
      <c r="AG19" s="108"/>
      <c r="AH19" s="108"/>
      <c r="AI19" s="108"/>
      <c r="AJ19" s="108"/>
      <c r="AK19" s="108"/>
      <c r="AL19" s="108" t="str">
        <f t="shared" si="0"/>
        <v/>
      </c>
      <c r="AM19" s="108" t="str">
        <f t="shared" si="1"/>
        <v/>
      </c>
      <c r="AN19" s="108" t="str">
        <f t="shared" si="2"/>
        <v/>
      </c>
      <c r="AO19" s="108" t="str">
        <f t="shared" si="3"/>
        <v/>
      </c>
      <c r="AP19" s="108" t="str">
        <f t="shared" si="4"/>
        <v/>
      </c>
      <c r="AQ19" s="108" t="str">
        <f t="shared" si="5"/>
        <v/>
      </c>
      <c r="AR19" s="108" t="str">
        <f t="shared" si="6"/>
        <v/>
      </c>
      <c r="AS19" s="119" t="str">
        <f t="shared" si="7"/>
        <v/>
      </c>
      <c r="AT19" s="119" t="str">
        <f t="shared" si="8"/>
        <v/>
      </c>
      <c r="AU19" s="108" t="str">
        <f t="shared" si="9"/>
        <v>S/I</v>
      </c>
      <c r="AV19" s="108"/>
      <c r="AW19" s="532"/>
      <c r="AX19" s="108" t="str">
        <f t="shared" si="10"/>
        <v xml:space="preserve"> - </v>
      </c>
      <c r="AY19" s="533" t="str">
        <f t="shared" si="11"/>
        <v/>
      </c>
      <c r="AZ19" s="533">
        <f t="shared" si="12"/>
        <v>0</v>
      </c>
      <c r="BA19" s="108" t="str">
        <f t="shared" si="13"/>
        <v/>
      </c>
      <c r="BB19" s="108" t="str">
        <f t="shared" si="14"/>
        <v/>
      </c>
      <c r="BC19" s="108" t="str">
        <f t="shared" si="15"/>
        <v/>
      </c>
      <c r="BD19" s="108" t="str">
        <f t="shared" si="16"/>
        <v/>
      </c>
      <c r="BE19" s="108" t="str">
        <f t="shared" si="17"/>
        <v/>
      </c>
      <c r="BF19" s="119" t="str">
        <f t="shared" si="18"/>
        <v/>
      </c>
      <c r="BG19" s="119" t="str">
        <f t="shared" si="19"/>
        <v/>
      </c>
      <c r="BH19" s="447" t="s">
        <v>119</v>
      </c>
      <c r="BI19" s="443">
        <v>26</v>
      </c>
      <c r="BJ19" s="443">
        <v>0</v>
      </c>
      <c r="BK19" s="108">
        <v>14</v>
      </c>
    </row>
    <row r="20" spans="1:63">
      <c r="A20" s="108"/>
      <c r="B20" s="108"/>
      <c r="C20" s="46"/>
      <c r="D20" s="47"/>
      <c r="E20" s="47"/>
      <c r="F20" s="48"/>
      <c r="G20" s="48"/>
      <c r="H20" s="48"/>
      <c r="I20" s="48"/>
      <c r="J20" s="48"/>
      <c r="K20" s="49"/>
      <c r="L20" s="50"/>
      <c r="M20" s="54"/>
      <c r="N20" s="63"/>
      <c r="O20" s="63"/>
      <c r="P20" s="63"/>
      <c r="Q20" s="63"/>
      <c r="R20" s="63"/>
      <c r="S20" s="51"/>
      <c r="T20" s="51"/>
      <c r="U20" s="55"/>
      <c r="V20" s="1125"/>
      <c r="W20" s="56"/>
      <c r="X20" s="52"/>
      <c r="Y20" s="52"/>
      <c r="Z20" s="53"/>
      <c r="AA20" s="54"/>
      <c r="AB20" s="108"/>
      <c r="AC20" s="108"/>
      <c r="AD20" s="108"/>
      <c r="AE20" s="108"/>
      <c r="AF20" s="108"/>
      <c r="AG20" s="108"/>
      <c r="AH20" s="108"/>
      <c r="AI20" s="108"/>
      <c r="AJ20" s="108"/>
      <c r="AK20" s="108"/>
      <c r="AL20" s="108" t="str">
        <f t="shared" si="0"/>
        <v/>
      </c>
      <c r="AM20" s="108" t="str">
        <f t="shared" si="1"/>
        <v/>
      </c>
      <c r="AN20" s="108" t="str">
        <f t="shared" si="2"/>
        <v/>
      </c>
      <c r="AO20" s="108" t="str">
        <f t="shared" si="3"/>
        <v/>
      </c>
      <c r="AP20" s="108" t="str">
        <f t="shared" si="4"/>
        <v/>
      </c>
      <c r="AQ20" s="108" t="str">
        <f t="shared" si="5"/>
        <v/>
      </c>
      <c r="AR20" s="108" t="str">
        <f t="shared" si="6"/>
        <v/>
      </c>
      <c r="AS20" s="119" t="str">
        <f t="shared" si="7"/>
        <v/>
      </c>
      <c r="AT20" s="119" t="str">
        <f t="shared" si="8"/>
        <v/>
      </c>
      <c r="AU20" s="108" t="str">
        <f t="shared" si="9"/>
        <v>S/I</v>
      </c>
      <c r="AV20" s="108"/>
      <c r="AW20" s="532"/>
      <c r="AX20" s="108" t="str">
        <f t="shared" si="10"/>
        <v xml:space="preserve"> - </v>
      </c>
      <c r="AY20" s="533" t="str">
        <f t="shared" si="11"/>
        <v/>
      </c>
      <c r="AZ20" s="533">
        <f t="shared" si="12"/>
        <v>0</v>
      </c>
      <c r="BA20" s="108" t="str">
        <f t="shared" si="13"/>
        <v/>
      </c>
      <c r="BB20" s="108" t="str">
        <f t="shared" si="14"/>
        <v/>
      </c>
      <c r="BC20" s="108" t="str">
        <f t="shared" si="15"/>
        <v/>
      </c>
      <c r="BD20" s="108" t="str">
        <f t="shared" si="16"/>
        <v/>
      </c>
      <c r="BE20" s="108" t="str">
        <f t="shared" si="17"/>
        <v/>
      </c>
      <c r="BF20" s="119" t="str">
        <f t="shared" si="18"/>
        <v/>
      </c>
      <c r="BG20" s="119" t="str">
        <f t="shared" si="19"/>
        <v/>
      </c>
      <c r="BH20" s="447" t="s">
        <v>158</v>
      </c>
      <c r="BI20" s="443">
        <v>29</v>
      </c>
      <c r="BJ20" s="443">
        <v>29</v>
      </c>
      <c r="BK20" s="108">
        <v>43</v>
      </c>
    </row>
    <row r="21" spans="1:63">
      <c r="A21" s="108"/>
      <c r="B21" s="108"/>
      <c r="C21" s="46"/>
      <c r="D21" s="47"/>
      <c r="E21" s="47"/>
      <c r="F21" s="48"/>
      <c r="G21" s="48"/>
      <c r="H21" s="48"/>
      <c r="I21" s="48"/>
      <c r="J21" s="48"/>
      <c r="K21" s="49"/>
      <c r="L21" s="50"/>
      <c r="M21" s="54"/>
      <c r="N21" s="1126"/>
      <c r="O21" s="63"/>
      <c r="P21" s="63"/>
      <c r="Q21" s="63"/>
      <c r="R21" s="63"/>
      <c r="S21" s="51"/>
      <c r="T21" s="51"/>
      <c r="U21" s="55"/>
      <c r="V21" s="1127"/>
      <c r="W21" s="57"/>
      <c r="X21" s="58"/>
      <c r="Y21" s="58"/>
      <c r="Z21" s="59"/>
      <c r="AA21" s="54"/>
      <c r="AB21" s="108"/>
      <c r="AC21" s="108"/>
      <c r="AD21" s="108"/>
      <c r="AE21" s="108"/>
      <c r="AF21" s="108"/>
      <c r="AG21" s="108"/>
      <c r="AH21" s="108"/>
      <c r="AI21" s="108"/>
      <c r="AJ21" s="108"/>
      <c r="AK21" s="108"/>
      <c r="AL21" s="108" t="str">
        <f t="shared" si="0"/>
        <v/>
      </c>
      <c r="AM21" s="108" t="str">
        <f t="shared" si="1"/>
        <v/>
      </c>
      <c r="AN21" s="108" t="str">
        <f t="shared" si="2"/>
        <v/>
      </c>
      <c r="AO21" s="108" t="str">
        <f t="shared" si="3"/>
        <v/>
      </c>
      <c r="AP21" s="108" t="str">
        <f t="shared" si="4"/>
        <v/>
      </c>
      <c r="AQ21" s="108" t="str">
        <f t="shared" si="5"/>
        <v/>
      </c>
      <c r="AR21" s="108" t="str">
        <f t="shared" si="6"/>
        <v/>
      </c>
      <c r="AS21" s="119" t="str">
        <f t="shared" si="7"/>
        <v/>
      </c>
      <c r="AT21" s="119" t="str">
        <f t="shared" si="8"/>
        <v/>
      </c>
      <c r="AU21" s="108" t="str">
        <f t="shared" si="9"/>
        <v>S/I</v>
      </c>
      <c r="AV21" s="108"/>
      <c r="AW21" s="532"/>
      <c r="AX21" s="108" t="str">
        <f t="shared" si="10"/>
        <v xml:space="preserve"> - </v>
      </c>
      <c r="AY21" s="533" t="str">
        <f t="shared" si="11"/>
        <v/>
      </c>
      <c r="AZ21" s="533">
        <f t="shared" si="12"/>
        <v>0</v>
      </c>
      <c r="BA21" s="108" t="str">
        <f t="shared" si="13"/>
        <v/>
      </c>
      <c r="BB21" s="108" t="str">
        <f t="shared" si="14"/>
        <v/>
      </c>
      <c r="BC21" s="108" t="str">
        <f t="shared" si="15"/>
        <v/>
      </c>
      <c r="BD21" s="108" t="str">
        <f t="shared" si="16"/>
        <v/>
      </c>
      <c r="BE21" s="108" t="str">
        <f t="shared" si="17"/>
        <v/>
      </c>
      <c r="BF21" s="119" t="str">
        <f t="shared" si="18"/>
        <v/>
      </c>
      <c r="BG21" s="119" t="str">
        <f t="shared" si="19"/>
        <v/>
      </c>
      <c r="BH21" s="447" t="s">
        <v>234</v>
      </c>
      <c r="BI21" s="443">
        <v>38</v>
      </c>
      <c r="BJ21" s="443">
        <v>38</v>
      </c>
      <c r="BK21" s="108">
        <v>10</v>
      </c>
    </row>
    <row r="22" spans="1:63">
      <c r="A22" s="108"/>
      <c r="B22" s="108"/>
      <c r="C22" s="46"/>
      <c r="D22" s="60"/>
      <c r="E22" s="60"/>
      <c r="F22" s="61"/>
      <c r="G22" s="61"/>
      <c r="H22" s="61"/>
      <c r="I22" s="61"/>
      <c r="J22" s="61"/>
      <c r="K22" s="62"/>
      <c r="L22" s="50"/>
      <c r="M22" s="54"/>
      <c r="N22" s="1128"/>
      <c r="O22" s="63"/>
      <c r="P22" s="63"/>
      <c r="Q22" s="63"/>
      <c r="R22" s="63"/>
      <c r="S22" s="51"/>
      <c r="T22" s="51"/>
      <c r="U22" s="55"/>
      <c r="V22" s="1129"/>
      <c r="W22" s="57"/>
      <c r="X22" s="58"/>
      <c r="Y22" s="58"/>
      <c r="Z22" s="59"/>
      <c r="AA22" s="54"/>
      <c r="AB22" s="108"/>
      <c r="AC22" s="108"/>
      <c r="AD22" s="108"/>
      <c r="AE22" s="108"/>
      <c r="AF22" s="108"/>
      <c r="AG22" s="108"/>
      <c r="AH22" s="108"/>
      <c r="AI22" s="108"/>
      <c r="AJ22" s="108"/>
      <c r="AK22" s="108"/>
      <c r="AL22" s="108" t="str">
        <f t="shared" si="0"/>
        <v/>
      </c>
      <c r="AM22" s="108" t="str">
        <f t="shared" si="1"/>
        <v/>
      </c>
      <c r="AN22" s="108" t="str">
        <f t="shared" si="2"/>
        <v/>
      </c>
      <c r="AO22" s="108" t="str">
        <f t="shared" si="3"/>
        <v/>
      </c>
      <c r="AP22" s="108" t="str">
        <f t="shared" si="4"/>
        <v/>
      </c>
      <c r="AQ22" s="108" t="str">
        <f t="shared" si="5"/>
        <v/>
      </c>
      <c r="AR22" s="108" t="str">
        <f t="shared" si="6"/>
        <v/>
      </c>
      <c r="AS22" s="119" t="str">
        <f t="shared" si="7"/>
        <v/>
      </c>
      <c r="AT22" s="119" t="str">
        <f t="shared" si="8"/>
        <v/>
      </c>
      <c r="AU22" s="108" t="str">
        <f t="shared" si="9"/>
        <v>S/I</v>
      </c>
      <c r="AV22" s="108"/>
      <c r="AW22" s="532"/>
      <c r="AX22" s="108" t="str">
        <f t="shared" si="10"/>
        <v xml:space="preserve"> - </v>
      </c>
      <c r="AY22" s="533" t="str">
        <f t="shared" si="11"/>
        <v/>
      </c>
      <c r="AZ22" s="533">
        <f t="shared" si="12"/>
        <v>0</v>
      </c>
      <c r="BA22" s="108" t="str">
        <f t="shared" si="13"/>
        <v/>
      </c>
      <c r="BB22" s="108" t="str">
        <f t="shared" si="14"/>
        <v/>
      </c>
      <c r="BC22" s="108" t="str">
        <f t="shared" si="15"/>
        <v/>
      </c>
      <c r="BD22" s="108" t="str">
        <f t="shared" si="16"/>
        <v/>
      </c>
      <c r="BE22" s="108" t="str">
        <f t="shared" si="17"/>
        <v/>
      </c>
      <c r="BF22" s="119" t="str">
        <f t="shared" si="18"/>
        <v/>
      </c>
      <c r="BG22" s="119" t="str">
        <f t="shared" si="19"/>
        <v/>
      </c>
      <c r="BH22" s="447" t="s">
        <v>324</v>
      </c>
      <c r="BI22" s="443">
        <v>92</v>
      </c>
      <c r="BJ22" s="443">
        <v>92</v>
      </c>
      <c r="BK22" s="108">
        <v>8</v>
      </c>
    </row>
    <row r="23" spans="1:63">
      <c r="A23" s="108" t="str">
        <f>+$K$3</f>
        <v>region</v>
      </c>
      <c r="B23" s="108">
        <f>+$E$3</f>
        <v>0</v>
      </c>
      <c r="C23" s="46"/>
      <c r="D23" s="60"/>
      <c r="E23" s="60"/>
      <c r="F23" s="61"/>
      <c r="G23" s="61"/>
      <c r="H23" s="61"/>
      <c r="I23" s="61"/>
      <c r="J23" s="61"/>
      <c r="K23" s="62"/>
      <c r="L23" s="50"/>
      <c r="M23" s="54"/>
      <c r="N23" s="63"/>
      <c r="O23" s="63"/>
      <c r="P23" s="63"/>
      <c r="Q23" s="63"/>
      <c r="R23" s="63"/>
      <c r="S23" s="51"/>
      <c r="T23" s="51"/>
      <c r="U23" s="55"/>
      <c r="V23" s="1129"/>
      <c r="W23" s="57"/>
      <c r="X23" s="58"/>
      <c r="Y23" s="58"/>
      <c r="Z23" s="59"/>
      <c r="AA23" s="54"/>
      <c r="AB23" s="108"/>
      <c r="AC23" s="108"/>
      <c r="AD23" s="108"/>
      <c r="AE23" s="108"/>
      <c r="AF23" s="108"/>
      <c r="AG23" s="108"/>
      <c r="AH23" s="108"/>
      <c r="AI23" s="108"/>
      <c r="AJ23" s="108"/>
      <c r="AK23" s="108"/>
      <c r="AL23" s="108" t="str">
        <f t="shared" si="0"/>
        <v/>
      </c>
      <c r="AM23" s="108" t="str">
        <f t="shared" si="1"/>
        <v/>
      </c>
      <c r="AN23" s="108" t="str">
        <f t="shared" si="2"/>
        <v/>
      </c>
      <c r="AO23" s="108" t="str">
        <f t="shared" si="3"/>
        <v/>
      </c>
      <c r="AP23" s="108" t="str">
        <f t="shared" si="4"/>
        <v/>
      </c>
      <c r="AQ23" s="108" t="str">
        <f t="shared" si="5"/>
        <v/>
      </c>
      <c r="AR23" s="108" t="str">
        <f t="shared" si="6"/>
        <v/>
      </c>
      <c r="AS23" s="119" t="str">
        <f t="shared" si="7"/>
        <v/>
      </c>
      <c r="AT23" s="119" t="str">
        <f t="shared" si="8"/>
        <v/>
      </c>
      <c r="AU23" s="108" t="str">
        <f t="shared" si="9"/>
        <v>S/I</v>
      </c>
      <c r="AV23" s="108"/>
      <c r="AW23" s="532"/>
      <c r="AX23" s="108" t="str">
        <f t="shared" si="10"/>
        <v xml:space="preserve"> - </v>
      </c>
      <c r="AY23" s="533" t="str">
        <f t="shared" si="11"/>
        <v/>
      </c>
      <c r="AZ23" s="533">
        <f t="shared" si="12"/>
        <v>0</v>
      </c>
      <c r="BA23" s="108" t="str">
        <f t="shared" si="13"/>
        <v/>
      </c>
      <c r="BB23" s="108" t="str">
        <f t="shared" si="14"/>
        <v/>
      </c>
      <c r="BC23" s="108" t="str">
        <f t="shared" si="15"/>
        <v/>
      </c>
      <c r="BD23" s="108" t="str">
        <f t="shared" si="16"/>
        <v/>
      </c>
      <c r="BE23" s="108" t="str">
        <f t="shared" si="17"/>
        <v/>
      </c>
      <c r="BF23" s="119" t="str">
        <f t="shared" si="18"/>
        <v/>
      </c>
      <c r="BG23" s="119" t="str">
        <f t="shared" si="19"/>
        <v/>
      </c>
      <c r="BH23" s="447" t="s">
        <v>100</v>
      </c>
      <c r="BI23" s="443">
        <v>16</v>
      </c>
      <c r="BJ23" s="443">
        <v>16</v>
      </c>
      <c r="BK23" s="108">
        <v>17</v>
      </c>
    </row>
    <row r="24" spans="1:63" ht="14.1" customHeight="1">
      <c r="A24" s="108" t="str">
        <f>+$K$3</f>
        <v>region</v>
      </c>
      <c r="B24" s="108">
        <f>+$E$3</f>
        <v>0</v>
      </c>
      <c r="C24" s="46"/>
      <c r="D24" s="60"/>
      <c r="E24" s="60"/>
      <c r="F24" s="61"/>
      <c r="G24" s="61"/>
      <c r="H24" s="61"/>
      <c r="I24" s="61"/>
      <c r="J24" s="61"/>
      <c r="K24" s="62"/>
      <c r="L24" s="50"/>
      <c r="M24" s="54"/>
      <c r="N24" s="63"/>
      <c r="O24" s="63"/>
      <c r="P24" s="63"/>
      <c r="Q24" s="63"/>
      <c r="R24" s="63"/>
      <c r="S24" s="51"/>
      <c r="T24" s="51"/>
      <c r="U24" s="55"/>
      <c r="V24" s="1129"/>
      <c r="W24" s="57"/>
      <c r="X24" s="58"/>
      <c r="Y24" s="58"/>
      <c r="Z24" s="59"/>
      <c r="AA24" s="54"/>
      <c r="AB24" s="108"/>
      <c r="AC24" s="108"/>
      <c r="AD24" s="108"/>
      <c r="AE24" s="108"/>
      <c r="AF24" s="108"/>
      <c r="AG24" s="108"/>
      <c r="AH24" s="108"/>
      <c r="AI24" s="108"/>
      <c r="AJ24" s="108"/>
      <c r="AK24" s="108"/>
      <c r="AL24" s="108" t="str">
        <f t="shared" si="0"/>
        <v/>
      </c>
      <c r="AM24" s="108" t="str">
        <f t="shared" si="1"/>
        <v/>
      </c>
      <c r="AN24" s="108" t="str">
        <f t="shared" si="2"/>
        <v/>
      </c>
      <c r="AO24" s="108" t="str">
        <f t="shared" si="3"/>
        <v/>
      </c>
      <c r="AP24" s="108" t="str">
        <f t="shared" si="4"/>
        <v/>
      </c>
      <c r="AQ24" s="108" t="str">
        <f t="shared" si="5"/>
        <v/>
      </c>
      <c r="AR24" s="108" t="str">
        <f t="shared" si="6"/>
        <v/>
      </c>
      <c r="AS24" s="119" t="str">
        <f t="shared" si="7"/>
        <v/>
      </c>
      <c r="AT24" s="119" t="str">
        <f t="shared" si="8"/>
        <v/>
      </c>
      <c r="AU24" s="108" t="str">
        <f t="shared" si="9"/>
        <v>S/I</v>
      </c>
      <c r="AV24" s="108"/>
      <c r="AW24" s="532"/>
      <c r="AX24" s="108" t="str">
        <f t="shared" si="10"/>
        <v xml:space="preserve"> - </v>
      </c>
      <c r="AY24" s="533" t="str">
        <f t="shared" si="11"/>
        <v/>
      </c>
      <c r="AZ24" s="533">
        <f t="shared" si="12"/>
        <v>0</v>
      </c>
      <c r="BA24" s="108" t="str">
        <f t="shared" si="13"/>
        <v/>
      </c>
      <c r="BB24" s="108" t="str">
        <f t="shared" si="14"/>
        <v/>
      </c>
      <c r="BC24" s="108" t="str">
        <f t="shared" si="15"/>
        <v/>
      </c>
      <c r="BD24" s="108" t="str">
        <f t="shared" si="16"/>
        <v/>
      </c>
      <c r="BE24" s="108" t="str">
        <f t="shared" si="17"/>
        <v/>
      </c>
      <c r="BF24" s="119" t="str">
        <f t="shared" si="18"/>
        <v/>
      </c>
      <c r="BG24" s="119" t="str">
        <f t="shared" si="19"/>
        <v/>
      </c>
      <c r="BH24" s="447" t="s">
        <v>201</v>
      </c>
      <c r="BI24" s="443">
        <v>10</v>
      </c>
      <c r="BJ24" s="443">
        <v>10</v>
      </c>
      <c r="BK24" s="108">
        <v>4</v>
      </c>
    </row>
    <row r="25" spans="1:63">
      <c r="A25" s="108" t="str">
        <f>+$K$3</f>
        <v>region</v>
      </c>
      <c r="B25" s="108">
        <f>+$E$3</f>
        <v>0</v>
      </c>
      <c r="C25" s="46"/>
      <c r="D25" s="60"/>
      <c r="E25" s="60"/>
      <c r="F25" s="61"/>
      <c r="G25" s="61"/>
      <c r="H25" s="61"/>
      <c r="I25" s="61"/>
      <c r="J25" s="61"/>
      <c r="K25" s="62"/>
      <c r="L25" s="50"/>
      <c r="M25" s="54"/>
      <c r="N25" s="63"/>
      <c r="O25" s="63"/>
      <c r="P25" s="63"/>
      <c r="Q25" s="63"/>
      <c r="R25" s="63"/>
      <c r="S25" s="51"/>
      <c r="T25" s="51"/>
      <c r="U25" s="55"/>
      <c r="V25" s="1129"/>
      <c r="W25" s="57"/>
      <c r="X25" s="58"/>
      <c r="Y25" s="58"/>
      <c r="Z25" s="59"/>
      <c r="AA25" s="54"/>
      <c r="AB25" s="108"/>
      <c r="AC25" s="108"/>
      <c r="AD25" s="108"/>
      <c r="AE25" s="108"/>
      <c r="AF25" s="108"/>
      <c r="AG25" s="108"/>
      <c r="AH25" s="108"/>
      <c r="AI25" s="108"/>
      <c r="AJ25" s="108"/>
      <c r="AK25" s="108"/>
      <c r="AL25" s="108" t="str">
        <f t="shared" si="0"/>
        <v/>
      </c>
      <c r="AM25" s="108" t="str">
        <f t="shared" si="1"/>
        <v/>
      </c>
      <c r="AN25" s="108" t="str">
        <f t="shared" si="2"/>
        <v/>
      </c>
      <c r="AO25" s="108" t="str">
        <f t="shared" si="3"/>
        <v/>
      </c>
      <c r="AP25" s="108" t="str">
        <f t="shared" si="4"/>
        <v/>
      </c>
      <c r="AQ25" s="108" t="str">
        <f t="shared" si="5"/>
        <v/>
      </c>
      <c r="AR25" s="108" t="str">
        <f t="shared" si="6"/>
        <v/>
      </c>
      <c r="AS25" s="119" t="str">
        <f t="shared" si="7"/>
        <v/>
      </c>
      <c r="AT25" s="119" t="str">
        <f t="shared" si="8"/>
        <v/>
      </c>
      <c r="AU25" s="108" t="str">
        <f t="shared" si="9"/>
        <v>S/I</v>
      </c>
      <c r="AV25" s="108"/>
      <c r="AW25" s="532"/>
      <c r="AX25" s="108" t="str">
        <f t="shared" si="10"/>
        <v xml:space="preserve"> - </v>
      </c>
      <c r="AY25" s="533" t="str">
        <f t="shared" si="11"/>
        <v/>
      </c>
      <c r="AZ25" s="533">
        <f t="shared" si="12"/>
        <v>0</v>
      </c>
      <c r="BA25" s="108" t="str">
        <f t="shared" si="13"/>
        <v/>
      </c>
      <c r="BB25" s="108" t="str">
        <f t="shared" si="14"/>
        <v/>
      </c>
      <c r="BC25" s="108" t="str">
        <f t="shared" si="15"/>
        <v/>
      </c>
      <c r="BD25" s="108" t="str">
        <f t="shared" si="16"/>
        <v/>
      </c>
      <c r="BE25" s="108" t="str">
        <f t="shared" si="17"/>
        <v/>
      </c>
      <c r="BF25" s="119" t="str">
        <f t="shared" si="18"/>
        <v/>
      </c>
      <c r="BG25" s="119" t="str">
        <f t="shared" si="19"/>
        <v/>
      </c>
      <c r="BH25" s="447" t="s">
        <v>97</v>
      </c>
      <c r="BI25" s="443">
        <v>83</v>
      </c>
      <c r="BJ25" s="443">
        <v>83</v>
      </c>
      <c r="BK25" s="108">
        <v>9</v>
      </c>
    </row>
    <row r="26" spans="1:63">
      <c r="A26" s="108" t="str">
        <f>+$K$3</f>
        <v>region</v>
      </c>
      <c r="B26" s="108">
        <f>+$E$3</f>
        <v>0</v>
      </c>
      <c r="C26" s="46"/>
      <c r="D26" s="60"/>
      <c r="E26" s="60"/>
      <c r="F26" s="61"/>
      <c r="G26" s="61"/>
      <c r="H26" s="61"/>
      <c r="I26" s="61"/>
      <c r="J26" s="61"/>
      <c r="K26" s="62"/>
      <c r="L26" s="50"/>
      <c r="M26" s="54"/>
      <c r="N26" s="63"/>
      <c r="O26" s="63"/>
      <c r="P26" s="63"/>
      <c r="Q26" s="63"/>
      <c r="R26" s="63"/>
      <c r="S26" s="51"/>
      <c r="T26" s="51"/>
      <c r="U26" s="55"/>
      <c r="V26" s="1129"/>
      <c r="W26" s="57"/>
      <c r="X26" s="58"/>
      <c r="Y26" s="58"/>
      <c r="Z26" s="59"/>
      <c r="AA26" s="54"/>
      <c r="AB26" s="108"/>
      <c r="AC26" s="108"/>
      <c r="AD26" s="108"/>
      <c r="AE26" s="108"/>
      <c r="AF26" s="108"/>
      <c r="AG26" s="108"/>
      <c r="AH26" s="108"/>
      <c r="AI26" s="108"/>
      <c r="AJ26" s="108"/>
      <c r="AK26" s="108"/>
      <c r="AL26" s="108" t="str">
        <f t="shared" si="0"/>
        <v/>
      </c>
      <c r="AM26" s="108" t="str">
        <f t="shared" si="1"/>
        <v/>
      </c>
      <c r="AN26" s="108" t="str">
        <f t="shared" si="2"/>
        <v/>
      </c>
      <c r="AO26" s="108" t="str">
        <f t="shared" si="3"/>
        <v/>
      </c>
      <c r="AP26" s="108" t="str">
        <f t="shared" si="4"/>
        <v/>
      </c>
      <c r="AQ26" s="108" t="str">
        <f t="shared" si="5"/>
        <v/>
      </c>
      <c r="AR26" s="108" t="str">
        <f t="shared" si="6"/>
        <v/>
      </c>
      <c r="AS26" s="119" t="str">
        <f t="shared" si="7"/>
        <v/>
      </c>
      <c r="AT26" s="119" t="str">
        <f t="shared" si="8"/>
        <v/>
      </c>
      <c r="AU26" s="108" t="str">
        <f t="shared" si="9"/>
        <v>S/I</v>
      </c>
      <c r="AV26" s="108"/>
      <c r="AW26" s="532"/>
      <c r="AX26" s="108" t="str">
        <f t="shared" si="10"/>
        <v xml:space="preserve"> - </v>
      </c>
      <c r="AY26" s="533" t="str">
        <f t="shared" si="11"/>
        <v/>
      </c>
      <c r="AZ26" s="533">
        <f t="shared" si="12"/>
        <v>0</v>
      </c>
      <c r="BA26" s="108" t="str">
        <f t="shared" si="13"/>
        <v/>
      </c>
      <c r="BB26" s="108" t="str">
        <f t="shared" si="14"/>
        <v/>
      </c>
      <c r="BC26" s="108" t="str">
        <f t="shared" si="15"/>
        <v/>
      </c>
      <c r="BD26" s="108" t="str">
        <f t="shared" si="16"/>
        <v/>
      </c>
      <c r="BE26" s="108" t="str">
        <f t="shared" si="17"/>
        <v/>
      </c>
      <c r="BF26" s="119" t="str">
        <f t="shared" si="18"/>
        <v/>
      </c>
      <c r="BG26" s="119" t="str">
        <f t="shared" si="19"/>
        <v/>
      </c>
      <c r="BH26" s="447" t="s">
        <v>229</v>
      </c>
      <c r="BI26" s="443">
        <v>17</v>
      </c>
      <c r="BJ26" s="443">
        <v>17</v>
      </c>
      <c r="BK26" s="108">
        <v>26</v>
      </c>
    </row>
    <row r="27" spans="1:63">
      <c r="A27" s="108"/>
      <c r="B27" s="108"/>
      <c r="C27" s="46"/>
      <c r="D27" s="60"/>
      <c r="E27" s="60"/>
      <c r="F27" s="61"/>
      <c r="G27" s="61"/>
      <c r="H27" s="61"/>
      <c r="I27" s="61"/>
      <c r="J27" s="61"/>
      <c r="K27" s="62"/>
      <c r="L27" s="50"/>
      <c r="M27" s="50"/>
      <c r="N27" s="63"/>
      <c r="O27" s="63"/>
      <c r="P27" s="63"/>
      <c r="Q27" s="63"/>
      <c r="R27" s="63"/>
      <c r="S27" s="51"/>
      <c r="T27" s="51"/>
      <c r="U27" s="55"/>
      <c r="V27" s="1129"/>
      <c r="W27" s="57"/>
      <c r="X27" s="58"/>
      <c r="Y27" s="58"/>
      <c r="Z27" s="59"/>
      <c r="AA27" s="54"/>
      <c r="AB27" s="108"/>
      <c r="AC27" s="108"/>
      <c r="AD27" s="108"/>
      <c r="AE27" s="108"/>
      <c r="AF27" s="108"/>
      <c r="AG27" s="108"/>
      <c r="AH27" s="108"/>
      <c r="AI27" s="108"/>
      <c r="AJ27" s="108"/>
      <c r="AK27" s="108"/>
      <c r="AL27" s="108" t="str">
        <f t="shared" si="0"/>
        <v/>
      </c>
      <c r="AM27" s="108" t="str">
        <f t="shared" si="1"/>
        <v/>
      </c>
      <c r="AN27" s="108" t="str">
        <f t="shared" si="2"/>
        <v/>
      </c>
      <c r="AO27" s="108" t="str">
        <f t="shared" si="3"/>
        <v/>
      </c>
      <c r="AP27" s="108" t="str">
        <f t="shared" si="4"/>
        <v/>
      </c>
      <c r="AQ27" s="108" t="str">
        <f t="shared" si="5"/>
        <v/>
      </c>
      <c r="AR27" s="108" t="str">
        <f t="shared" si="6"/>
        <v/>
      </c>
      <c r="AS27" s="119" t="str">
        <f t="shared" si="7"/>
        <v/>
      </c>
      <c r="AT27" s="119" t="str">
        <f t="shared" si="8"/>
        <v/>
      </c>
      <c r="AU27" s="108" t="str">
        <f t="shared" si="9"/>
        <v>S/I</v>
      </c>
      <c r="AV27" s="108"/>
      <c r="AW27" s="532"/>
      <c r="AX27" s="108" t="str">
        <f t="shared" si="10"/>
        <v xml:space="preserve"> - </v>
      </c>
      <c r="AY27" s="533" t="str">
        <f t="shared" si="11"/>
        <v/>
      </c>
      <c r="AZ27" s="533">
        <f t="shared" si="12"/>
        <v>0</v>
      </c>
      <c r="BA27" s="108" t="str">
        <f t="shared" si="13"/>
        <v/>
      </c>
      <c r="BB27" s="108" t="str">
        <f t="shared" si="14"/>
        <v/>
      </c>
      <c r="BC27" s="108" t="str">
        <f t="shared" si="15"/>
        <v/>
      </c>
      <c r="BD27" s="108" t="str">
        <f t="shared" si="16"/>
        <v/>
      </c>
      <c r="BE27" s="108" t="str">
        <f t="shared" si="17"/>
        <v/>
      </c>
      <c r="BF27" s="119" t="str">
        <f t="shared" si="18"/>
        <v/>
      </c>
      <c r="BG27" s="119" t="str">
        <f t="shared" si="19"/>
        <v/>
      </c>
      <c r="BH27" s="449" t="s">
        <v>253</v>
      </c>
      <c r="BI27" s="451">
        <v>34</v>
      </c>
      <c r="BJ27" s="451">
        <v>0</v>
      </c>
      <c r="BK27" s="108">
        <v>5</v>
      </c>
    </row>
    <row r="28" spans="1:63">
      <c r="A28" s="108" t="str">
        <f t="shared" ref="A28:A91" si="20">+$K$3</f>
        <v>region</v>
      </c>
      <c r="B28" s="108">
        <f t="shared" ref="B28:B91" si="21">+$E$3</f>
        <v>0</v>
      </c>
      <c r="C28" s="46"/>
      <c r="D28" s="60"/>
      <c r="E28" s="60"/>
      <c r="F28" s="61"/>
      <c r="G28" s="61"/>
      <c r="H28" s="61"/>
      <c r="I28" s="61"/>
      <c r="J28" s="61"/>
      <c r="K28" s="62"/>
      <c r="L28" s="50"/>
      <c r="M28" s="54"/>
      <c r="N28" s="63"/>
      <c r="O28" s="63"/>
      <c r="P28" s="63"/>
      <c r="Q28" s="63"/>
      <c r="R28" s="63"/>
      <c r="S28" s="51"/>
      <c r="T28" s="51"/>
      <c r="U28" s="55"/>
      <c r="V28" s="1129"/>
      <c r="W28" s="57"/>
      <c r="X28" s="58"/>
      <c r="Y28" s="58"/>
      <c r="Z28" s="59"/>
      <c r="AA28" s="54"/>
      <c r="AB28" s="108"/>
      <c r="AC28" s="108"/>
      <c r="AD28" s="108"/>
      <c r="AE28" s="108"/>
      <c r="AF28" s="108"/>
      <c r="AG28" s="108"/>
      <c r="AH28" s="108"/>
      <c r="AI28" s="108"/>
      <c r="AJ28" s="108"/>
      <c r="AK28" s="108"/>
      <c r="AL28" s="108" t="str">
        <f t="shared" si="0"/>
        <v/>
      </c>
      <c r="AM28" s="108" t="str">
        <f t="shared" si="1"/>
        <v/>
      </c>
      <c r="AN28" s="108" t="str">
        <f t="shared" si="2"/>
        <v/>
      </c>
      <c r="AO28" s="108" t="str">
        <f t="shared" si="3"/>
        <v/>
      </c>
      <c r="AP28" s="108" t="str">
        <f t="shared" si="4"/>
        <v/>
      </c>
      <c r="AQ28" s="108" t="str">
        <f t="shared" si="5"/>
        <v/>
      </c>
      <c r="AR28" s="108" t="str">
        <f t="shared" si="6"/>
        <v/>
      </c>
      <c r="AS28" s="119" t="str">
        <f t="shared" si="7"/>
        <v/>
      </c>
      <c r="AT28" s="119" t="str">
        <f t="shared" si="8"/>
        <v/>
      </c>
      <c r="AU28" s="108" t="str">
        <f t="shared" si="9"/>
        <v>S/I</v>
      </c>
      <c r="AV28" s="108"/>
      <c r="AW28" s="532"/>
      <c r="AX28" s="108" t="str">
        <f t="shared" si="10"/>
        <v xml:space="preserve"> - </v>
      </c>
      <c r="AY28" s="533" t="str">
        <f t="shared" si="11"/>
        <v/>
      </c>
      <c r="AZ28" s="533">
        <f t="shared" si="12"/>
        <v>0</v>
      </c>
      <c r="BA28" s="108" t="str">
        <f t="shared" si="13"/>
        <v/>
      </c>
      <c r="BB28" s="108" t="str">
        <f t="shared" si="14"/>
        <v/>
      </c>
      <c r="BC28" s="108" t="str">
        <f t="shared" si="15"/>
        <v/>
      </c>
      <c r="BD28" s="108" t="str">
        <f t="shared" si="16"/>
        <v/>
      </c>
      <c r="BE28" s="108" t="str">
        <f t="shared" si="17"/>
        <v/>
      </c>
      <c r="BF28" s="119" t="str">
        <f t="shared" si="18"/>
        <v/>
      </c>
      <c r="BG28" s="119" t="str">
        <f t="shared" si="19"/>
        <v/>
      </c>
      <c r="BH28" s="449" t="s">
        <v>320</v>
      </c>
      <c r="BI28" s="451">
        <v>11</v>
      </c>
      <c r="BJ28" s="451">
        <v>11</v>
      </c>
      <c r="BK28" s="108">
        <v>1</v>
      </c>
    </row>
    <row r="29" spans="1:63">
      <c r="A29" s="108" t="str">
        <f t="shared" si="20"/>
        <v>region</v>
      </c>
      <c r="B29" s="108">
        <f t="shared" si="21"/>
        <v>0</v>
      </c>
      <c r="C29" s="46"/>
      <c r="D29" s="60"/>
      <c r="E29" s="60"/>
      <c r="F29" s="61"/>
      <c r="G29" s="61"/>
      <c r="H29" s="61"/>
      <c r="I29" s="61"/>
      <c r="J29" s="61"/>
      <c r="K29" s="62"/>
      <c r="L29" s="50"/>
      <c r="M29" s="50"/>
      <c r="N29" s="63"/>
      <c r="O29" s="63"/>
      <c r="P29" s="63"/>
      <c r="Q29" s="63"/>
      <c r="R29" s="63"/>
      <c r="S29" s="51"/>
      <c r="T29" s="51"/>
      <c r="U29" s="55"/>
      <c r="V29" s="1129"/>
      <c r="W29" s="57"/>
      <c r="X29" s="58"/>
      <c r="Y29" s="58"/>
      <c r="Z29" s="59"/>
      <c r="AA29" s="54"/>
      <c r="AB29" s="108"/>
      <c r="AC29" s="108"/>
      <c r="AD29" s="108"/>
      <c r="AE29" s="108"/>
      <c r="AF29" s="108"/>
      <c r="AG29" s="108"/>
      <c r="AH29" s="108"/>
      <c r="AI29" s="108"/>
      <c r="AJ29" s="108"/>
      <c r="AK29" s="108"/>
      <c r="AL29" s="108" t="str">
        <f t="shared" si="0"/>
        <v/>
      </c>
      <c r="AM29" s="108" t="str">
        <f t="shared" si="1"/>
        <v/>
      </c>
      <c r="AN29" s="108" t="str">
        <f t="shared" si="2"/>
        <v/>
      </c>
      <c r="AO29" s="108" t="str">
        <f t="shared" si="3"/>
        <v/>
      </c>
      <c r="AP29" s="108" t="str">
        <f t="shared" si="4"/>
        <v/>
      </c>
      <c r="AQ29" s="108" t="str">
        <f t="shared" si="5"/>
        <v/>
      </c>
      <c r="AR29" s="108" t="str">
        <f t="shared" si="6"/>
        <v/>
      </c>
      <c r="AS29" s="119" t="str">
        <f t="shared" si="7"/>
        <v/>
      </c>
      <c r="AT29" s="119" t="str">
        <f t="shared" si="8"/>
        <v/>
      </c>
      <c r="AU29" s="108" t="str">
        <f t="shared" si="9"/>
        <v>S/I</v>
      </c>
      <c r="AV29" s="108"/>
      <c r="AW29" s="532"/>
      <c r="AX29" s="108" t="str">
        <f t="shared" si="10"/>
        <v xml:space="preserve"> - </v>
      </c>
      <c r="AY29" s="533" t="str">
        <f t="shared" si="11"/>
        <v/>
      </c>
      <c r="AZ29" s="533">
        <f t="shared" si="12"/>
        <v>0</v>
      </c>
      <c r="BA29" s="108" t="str">
        <f t="shared" si="13"/>
        <v/>
      </c>
      <c r="BB29" s="108" t="str">
        <f t="shared" si="14"/>
        <v/>
      </c>
      <c r="BC29" s="108" t="str">
        <f t="shared" si="15"/>
        <v/>
      </c>
      <c r="BD29" s="108" t="str">
        <f t="shared" si="16"/>
        <v/>
      </c>
      <c r="BE29" s="108" t="str">
        <f t="shared" si="17"/>
        <v/>
      </c>
      <c r="BF29" s="119" t="str">
        <f t="shared" si="18"/>
        <v/>
      </c>
      <c r="BG29" s="119" t="str">
        <f t="shared" si="19"/>
        <v/>
      </c>
      <c r="BH29" s="447" t="s">
        <v>1126</v>
      </c>
      <c r="BI29" s="443">
        <v>19</v>
      </c>
      <c r="BJ29" s="443">
        <v>0</v>
      </c>
      <c r="BK29" s="108">
        <v>6</v>
      </c>
    </row>
    <row r="30" spans="1:63">
      <c r="A30" s="108" t="str">
        <f t="shared" si="20"/>
        <v>region</v>
      </c>
      <c r="B30" s="108">
        <f t="shared" si="21"/>
        <v>0</v>
      </c>
      <c r="C30" s="46"/>
      <c r="D30" s="60"/>
      <c r="E30" s="60"/>
      <c r="F30" s="61"/>
      <c r="G30" s="61"/>
      <c r="H30" s="61"/>
      <c r="I30" s="61"/>
      <c r="J30" s="61"/>
      <c r="K30" s="62"/>
      <c r="L30" s="50"/>
      <c r="M30" s="54"/>
      <c r="N30" s="63"/>
      <c r="O30" s="63"/>
      <c r="P30" s="63"/>
      <c r="Q30" s="63"/>
      <c r="R30" s="63"/>
      <c r="S30" s="51"/>
      <c r="T30" s="51"/>
      <c r="U30" s="55"/>
      <c r="V30" s="1129"/>
      <c r="W30" s="57"/>
      <c r="X30" s="58"/>
      <c r="Y30" s="58"/>
      <c r="Z30" s="59"/>
      <c r="AA30" s="54"/>
      <c r="AB30" s="108"/>
      <c r="AC30" s="108"/>
      <c r="AD30" s="108"/>
      <c r="AE30" s="108"/>
      <c r="AF30" s="108"/>
      <c r="AG30" s="108"/>
      <c r="AH30" s="108"/>
      <c r="AI30" s="108"/>
      <c r="AJ30" s="108"/>
      <c r="AK30" s="108"/>
      <c r="AL30" s="108" t="str">
        <f t="shared" si="0"/>
        <v/>
      </c>
      <c r="AM30" s="108" t="str">
        <f t="shared" si="1"/>
        <v/>
      </c>
      <c r="AN30" s="108" t="str">
        <f t="shared" si="2"/>
        <v/>
      </c>
      <c r="AO30" s="108" t="str">
        <f t="shared" si="3"/>
        <v/>
      </c>
      <c r="AP30" s="108" t="str">
        <f t="shared" si="4"/>
        <v/>
      </c>
      <c r="AQ30" s="108" t="str">
        <f t="shared" si="5"/>
        <v/>
      </c>
      <c r="AR30" s="108" t="str">
        <f t="shared" si="6"/>
        <v/>
      </c>
      <c r="AS30" s="119" t="str">
        <f t="shared" si="7"/>
        <v/>
      </c>
      <c r="AT30" s="119" t="str">
        <f t="shared" si="8"/>
        <v/>
      </c>
      <c r="AU30" s="108" t="str">
        <f t="shared" si="9"/>
        <v>S/I</v>
      </c>
      <c r="AV30" s="108"/>
      <c r="AW30" s="532"/>
      <c r="AX30" s="108" t="str">
        <f t="shared" si="10"/>
        <v xml:space="preserve"> - </v>
      </c>
      <c r="AY30" s="533" t="str">
        <f t="shared" si="11"/>
        <v/>
      </c>
      <c r="AZ30" s="533">
        <f t="shared" si="12"/>
        <v>0</v>
      </c>
      <c r="BA30" s="108" t="str">
        <f t="shared" si="13"/>
        <v/>
      </c>
      <c r="BB30" s="108" t="str">
        <f t="shared" si="14"/>
        <v/>
      </c>
      <c r="BC30" s="108" t="str">
        <f t="shared" si="15"/>
        <v/>
      </c>
      <c r="BD30" s="108" t="str">
        <f t="shared" si="16"/>
        <v/>
      </c>
      <c r="BE30" s="108" t="str">
        <f t="shared" si="17"/>
        <v/>
      </c>
      <c r="BF30" s="119" t="str">
        <f t="shared" si="18"/>
        <v/>
      </c>
      <c r="BG30" s="119" t="str">
        <f t="shared" si="19"/>
        <v/>
      </c>
      <c r="BH30" s="447" t="s">
        <v>408</v>
      </c>
      <c r="BI30" s="443">
        <v>75</v>
      </c>
      <c r="BJ30" s="443">
        <v>75</v>
      </c>
      <c r="BK30" s="108">
        <v>2</v>
      </c>
    </row>
    <row r="31" spans="1:63">
      <c r="A31" s="108" t="str">
        <f t="shared" si="20"/>
        <v>region</v>
      </c>
      <c r="B31" s="108">
        <f t="shared" si="21"/>
        <v>0</v>
      </c>
      <c r="C31" s="46"/>
      <c r="D31" s="60"/>
      <c r="E31" s="60"/>
      <c r="F31" s="61"/>
      <c r="G31" s="61"/>
      <c r="H31" s="61"/>
      <c r="I31" s="61"/>
      <c r="J31" s="61"/>
      <c r="K31" s="62"/>
      <c r="L31" s="50"/>
      <c r="M31" s="54"/>
      <c r="N31" s="63"/>
      <c r="O31" s="63"/>
      <c r="P31" s="63"/>
      <c r="Q31" s="63"/>
      <c r="R31" s="63"/>
      <c r="S31" s="51"/>
      <c r="T31" s="51"/>
      <c r="U31" s="55"/>
      <c r="V31" s="1129"/>
      <c r="W31" s="57"/>
      <c r="X31" s="58"/>
      <c r="Y31" s="58"/>
      <c r="Z31" s="59"/>
      <c r="AA31" s="54"/>
      <c r="AB31" s="108"/>
      <c r="AC31" s="108"/>
      <c r="AD31" s="108"/>
      <c r="AE31" s="108"/>
      <c r="AF31" s="108"/>
      <c r="AG31" s="108"/>
      <c r="AH31" s="108"/>
      <c r="AI31" s="108"/>
      <c r="AJ31" s="108"/>
      <c r="AK31" s="108"/>
      <c r="AL31" s="108" t="str">
        <f t="shared" si="0"/>
        <v/>
      </c>
      <c r="AM31" s="108" t="str">
        <f t="shared" si="1"/>
        <v/>
      </c>
      <c r="AN31" s="108" t="str">
        <f t="shared" si="2"/>
        <v/>
      </c>
      <c r="AO31" s="108" t="str">
        <f t="shared" si="3"/>
        <v/>
      </c>
      <c r="AP31" s="108" t="str">
        <f t="shared" si="4"/>
        <v/>
      </c>
      <c r="AQ31" s="108" t="str">
        <f t="shared" si="5"/>
        <v/>
      </c>
      <c r="AR31" s="108" t="str">
        <f t="shared" si="6"/>
        <v/>
      </c>
      <c r="AS31" s="119" t="str">
        <f t="shared" si="7"/>
        <v/>
      </c>
      <c r="AT31" s="119" t="str">
        <f t="shared" si="8"/>
        <v/>
      </c>
      <c r="AU31" s="108" t="str">
        <f t="shared" si="9"/>
        <v>S/I</v>
      </c>
      <c r="AV31" s="108"/>
      <c r="AW31" s="532"/>
      <c r="AX31" s="108" t="str">
        <f t="shared" si="10"/>
        <v xml:space="preserve"> - </v>
      </c>
      <c r="AY31" s="533" t="str">
        <f t="shared" si="11"/>
        <v/>
      </c>
      <c r="AZ31" s="533">
        <f t="shared" si="12"/>
        <v>0</v>
      </c>
      <c r="BA31" s="108" t="str">
        <f t="shared" si="13"/>
        <v/>
      </c>
      <c r="BB31" s="108" t="str">
        <f t="shared" si="14"/>
        <v/>
      </c>
      <c r="BC31" s="108" t="str">
        <f t="shared" si="15"/>
        <v/>
      </c>
      <c r="BD31" s="108" t="str">
        <f t="shared" si="16"/>
        <v/>
      </c>
      <c r="BE31" s="108" t="str">
        <f t="shared" si="17"/>
        <v/>
      </c>
      <c r="BF31" s="119" t="str">
        <f t="shared" si="18"/>
        <v/>
      </c>
      <c r="BG31" s="119" t="str">
        <f t="shared" si="19"/>
        <v/>
      </c>
      <c r="BH31" s="447" t="s">
        <v>410</v>
      </c>
      <c r="BI31" s="443">
        <v>97</v>
      </c>
      <c r="BJ31" s="443">
        <v>97</v>
      </c>
      <c r="BK31" s="108">
        <v>7</v>
      </c>
    </row>
    <row r="32" spans="1:63">
      <c r="A32" s="108" t="str">
        <f t="shared" si="20"/>
        <v>region</v>
      </c>
      <c r="B32" s="108">
        <f t="shared" si="21"/>
        <v>0</v>
      </c>
      <c r="C32" s="46"/>
      <c r="D32" s="60"/>
      <c r="E32" s="60"/>
      <c r="F32" s="61"/>
      <c r="G32" s="61"/>
      <c r="H32" s="61"/>
      <c r="I32" s="61"/>
      <c r="J32" s="61"/>
      <c r="K32" s="62"/>
      <c r="L32" s="50"/>
      <c r="M32" s="54"/>
      <c r="N32" s="63"/>
      <c r="O32" s="63"/>
      <c r="P32" s="63"/>
      <c r="Q32" s="63"/>
      <c r="R32" s="63"/>
      <c r="S32" s="51"/>
      <c r="T32" s="51"/>
      <c r="U32" s="55"/>
      <c r="V32" s="1129"/>
      <c r="W32" s="57"/>
      <c r="X32" s="58"/>
      <c r="Y32" s="58"/>
      <c r="Z32" s="59"/>
      <c r="AA32" s="54"/>
      <c r="AB32" s="108"/>
      <c r="AC32" s="108"/>
      <c r="AD32" s="108"/>
      <c r="AE32" s="108"/>
      <c r="AF32" s="108"/>
      <c r="AG32" s="108"/>
      <c r="AH32" s="108"/>
      <c r="AI32" s="108"/>
      <c r="AJ32" s="108"/>
      <c r="AK32" s="108"/>
      <c r="AL32" s="108" t="str">
        <f t="shared" si="0"/>
        <v/>
      </c>
      <c r="AM32" s="108" t="str">
        <f t="shared" si="1"/>
        <v/>
      </c>
      <c r="AN32" s="108" t="str">
        <f t="shared" si="2"/>
        <v/>
      </c>
      <c r="AO32" s="108" t="str">
        <f t="shared" si="3"/>
        <v/>
      </c>
      <c r="AP32" s="108" t="str">
        <f t="shared" si="4"/>
        <v/>
      </c>
      <c r="AQ32" s="108" t="str">
        <f t="shared" si="5"/>
        <v/>
      </c>
      <c r="AR32" s="108" t="str">
        <f t="shared" si="6"/>
        <v/>
      </c>
      <c r="AS32" s="119" t="str">
        <f t="shared" si="7"/>
        <v/>
      </c>
      <c r="AT32" s="119" t="str">
        <f t="shared" si="8"/>
        <v/>
      </c>
      <c r="AU32" s="108" t="str">
        <f t="shared" si="9"/>
        <v>S/I</v>
      </c>
      <c r="AV32" s="108"/>
      <c r="AW32" s="532"/>
      <c r="AX32" s="108" t="str">
        <f t="shared" si="10"/>
        <v xml:space="preserve"> - </v>
      </c>
      <c r="AY32" s="533" t="str">
        <f t="shared" si="11"/>
        <v/>
      </c>
      <c r="AZ32" s="533">
        <f t="shared" si="12"/>
        <v>0</v>
      </c>
      <c r="BA32" s="108" t="str">
        <f t="shared" si="13"/>
        <v/>
      </c>
      <c r="BB32" s="108" t="str">
        <f t="shared" si="14"/>
        <v/>
      </c>
      <c r="BC32" s="108" t="str">
        <f t="shared" si="15"/>
        <v/>
      </c>
      <c r="BD32" s="108" t="str">
        <f t="shared" si="16"/>
        <v/>
      </c>
      <c r="BE32" s="108" t="str">
        <f t="shared" si="17"/>
        <v/>
      </c>
      <c r="BF32" s="119" t="str">
        <f t="shared" si="18"/>
        <v/>
      </c>
      <c r="BG32" s="119" t="str">
        <f t="shared" si="19"/>
        <v/>
      </c>
      <c r="BH32" s="447" t="s">
        <v>417</v>
      </c>
      <c r="BI32" s="443">
        <v>39</v>
      </c>
      <c r="BJ32" s="443">
        <v>39</v>
      </c>
      <c r="BK32" s="108">
        <v>44</v>
      </c>
    </row>
    <row r="33" spans="1:63">
      <c r="A33" s="108" t="str">
        <f t="shared" si="20"/>
        <v>region</v>
      </c>
      <c r="B33" s="108">
        <f t="shared" si="21"/>
        <v>0</v>
      </c>
      <c r="C33" s="46"/>
      <c r="D33" s="60"/>
      <c r="E33" s="60"/>
      <c r="F33" s="61"/>
      <c r="G33" s="61"/>
      <c r="H33" s="61"/>
      <c r="I33" s="61"/>
      <c r="J33" s="61"/>
      <c r="K33" s="62"/>
      <c r="L33" s="50"/>
      <c r="M33" s="54"/>
      <c r="N33" s="63"/>
      <c r="O33" s="63"/>
      <c r="P33" s="63"/>
      <c r="Q33" s="63"/>
      <c r="R33" s="63"/>
      <c r="S33" s="51"/>
      <c r="T33" s="51"/>
      <c r="U33" s="55"/>
      <c r="V33" s="1129"/>
      <c r="W33" s="57"/>
      <c r="X33" s="58"/>
      <c r="Y33" s="58"/>
      <c r="Z33" s="59"/>
      <c r="AA33" s="54"/>
      <c r="AB33" s="108"/>
      <c r="AC33" s="108"/>
      <c r="AD33" s="108"/>
      <c r="AE33" s="108"/>
      <c r="AF33" s="108"/>
      <c r="AG33" s="108"/>
      <c r="AH33" s="108"/>
      <c r="AI33" s="108"/>
      <c r="AJ33" s="108"/>
      <c r="AK33" s="108"/>
      <c r="AL33" s="108" t="str">
        <f t="shared" si="0"/>
        <v/>
      </c>
      <c r="AM33" s="108" t="str">
        <f t="shared" si="1"/>
        <v/>
      </c>
      <c r="AN33" s="108" t="str">
        <f t="shared" si="2"/>
        <v/>
      </c>
      <c r="AO33" s="108" t="str">
        <f t="shared" si="3"/>
        <v/>
      </c>
      <c r="AP33" s="108" t="str">
        <f t="shared" si="4"/>
        <v/>
      </c>
      <c r="AQ33" s="108" t="str">
        <f t="shared" si="5"/>
        <v/>
      </c>
      <c r="AR33" s="108" t="str">
        <f t="shared" si="6"/>
        <v/>
      </c>
      <c r="AS33" s="119" t="str">
        <f t="shared" si="7"/>
        <v/>
      </c>
      <c r="AT33" s="119" t="str">
        <f t="shared" si="8"/>
        <v/>
      </c>
      <c r="AU33" s="108" t="str">
        <f t="shared" si="9"/>
        <v>S/I</v>
      </c>
      <c r="AV33" s="108"/>
      <c r="AW33" s="532"/>
      <c r="AX33" s="108" t="str">
        <f t="shared" si="10"/>
        <v xml:space="preserve"> - </v>
      </c>
      <c r="AY33" s="533" t="str">
        <f t="shared" si="11"/>
        <v/>
      </c>
      <c r="AZ33" s="533">
        <f t="shared" si="12"/>
        <v>0</v>
      </c>
      <c r="BA33" s="108" t="str">
        <f t="shared" si="13"/>
        <v/>
      </c>
      <c r="BB33" s="108" t="str">
        <f t="shared" si="14"/>
        <v/>
      </c>
      <c r="BC33" s="108" t="str">
        <f t="shared" si="15"/>
        <v/>
      </c>
      <c r="BD33" s="108" t="str">
        <f t="shared" si="16"/>
        <v/>
      </c>
      <c r="BE33" s="108" t="str">
        <f t="shared" si="17"/>
        <v/>
      </c>
      <c r="BF33" s="119" t="str">
        <f t="shared" si="18"/>
        <v/>
      </c>
      <c r="BG33" s="119" t="str">
        <f t="shared" si="19"/>
        <v/>
      </c>
      <c r="BH33" s="447" t="s">
        <v>447</v>
      </c>
      <c r="BI33" s="443">
        <v>143</v>
      </c>
      <c r="BJ33" s="443">
        <v>136</v>
      </c>
      <c r="BK33" s="108">
        <v>5</v>
      </c>
    </row>
    <row r="34" spans="1:63">
      <c r="A34" s="108" t="str">
        <f t="shared" si="20"/>
        <v>region</v>
      </c>
      <c r="B34" s="108">
        <f t="shared" si="21"/>
        <v>0</v>
      </c>
      <c r="C34" s="46"/>
      <c r="D34" s="60"/>
      <c r="E34" s="60"/>
      <c r="F34" s="61"/>
      <c r="G34" s="61"/>
      <c r="H34" s="61"/>
      <c r="I34" s="61"/>
      <c r="J34" s="61"/>
      <c r="K34" s="62"/>
      <c r="L34" s="50"/>
      <c r="M34" s="54"/>
      <c r="N34" s="63"/>
      <c r="O34" s="63"/>
      <c r="P34" s="63"/>
      <c r="Q34" s="63"/>
      <c r="R34" s="63"/>
      <c r="S34" s="51"/>
      <c r="T34" s="51"/>
      <c r="U34" s="55"/>
      <c r="V34" s="1129"/>
      <c r="W34" s="57"/>
      <c r="X34" s="58"/>
      <c r="Y34" s="58"/>
      <c r="Z34" s="59"/>
      <c r="AA34" s="54"/>
      <c r="AB34" s="108"/>
      <c r="AC34" s="108"/>
      <c r="AD34" s="108"/>
      <c r="AE34" s="108"/>
      <c r="AF34" s="108"/>
      <c r="AG34" s="108"/>
      <c r="AH34" s="108"/>
      <c r="AI34" s="108"/>
      <c r="AJ34" s="108"/>
      <c r="AK34" s="108"/>
      <c r="AL34" s="108" t="str">
        <f t="shared" si="0"/>
        <v/>
      </c>
      <c r="AM34" s="108" t="str">
        <f t="shared" si="1"/>
        <v/>
      </c>
      <c r="AN34" s="108" t="str">
        <f t="shared" si="2"/>
        <v/>
      </c>
      <c r="AO34" s="108" t="str">
        <f t="shared" si="3"/>
        <v/>
      </c>
      <c r="AP34" s="108" t="str">
        <f t="shared" si="4"/>
        <v/>
      </c>
      <c r="AQ34" s="108" t="str">
        <f t="shared" si="5"/>
        <v/>
      </c>
      <c r="AR34" s="108" t="str">
        <f t="shared" si="6"/>
        <v/>
      </c>
      <c r="AS34" s="119" t="str">
        <f t="shared" si="7"/>
        <v/>
      </c>
      <c r="AT34" s="119" t="str">
        <f t="shared" si="8"/>
        <v/>
      </c>
      <c r="AU34" s="108" t="str">
        <f t="shared" si="9"/>
        <v>S/I</v>
      </c>
      <c r="AV34" s="108"/>
      <c r="AW34" s="532"/>
      <c r="AX34" s="108" t="str">
        <f t="shared" si="10"/>
        <v xml:space="preserve"> - </v>
      </c>
      <c r="AY34" s="533" t="str">
        <f t="shared" si="11"/>
        <v/>
      </c>
      <c r="AZ34" s="533">
        <f t="shared" si="12"/>
        <v>0</v>
      </c>
      <c r="BA34" s="108" t="str">
        <f t="shared" si="13"/>
        <v/>
      </c>
      <c r="BB34" s="108" t="str">
        <f t="shared" si="14"/>
        <v/>
      </c>
      <c r="BC34" s="108" t="str">
        <f t="shared" si="15"/>
        <v/>
      </c>
      <c r="BD34" s="108" t="str">
        <f t="shared" si="16"/>
        <v/>
      </c>
      <c r="BE34" s="108" t="str">
        <f t="shared" si="17"/>
        <v/>
      </c>
      <c r="BF34" s="119" t="str">
        <f t="shared" si="18"/>
        <v/>
      </c>
      <c r="BG34" s="119" t="str">
        <f t="shared" si="19"/>
        <v/>
      </c>
      <c r="BH34" s="449" t="s">
        <v>456</v>
      </c>
      <c r="BI34" s="451">
        <v>27</v>
      </c>
      <c r="BJ34" s="451">
        <v>27</v>
      </c>
      <c r="BK34" s="108">
        <v>29</v>
      </c>
    </row>
    <row r="35" spans="1:63">
      <c r="A35" s="108" t="str">
        <f t="shared" si="20"/>
        <v>region</v>
      </c>
      <c r="B35" s="108">
        <f t="shared" si="21"/>
        <v>0</v>
      </c>
      <c r="C35" s="46"/>
      <c r="D35" s="60"/>
      <c r="E35" s="60"/>
      <c r="F35" s="61"/>
      <c r="G35" s="61"/>
      <c r="H35" s="61"/>
      <c r="I35" s="61"/>
      <c r="J35" s="61"/>
      <c r="K35" s="62"/>
      <c r="L35" s="50"/>
      <c r="M35" s="54"/>
      <c r="N35" s="63"/>
      <c r="O35" s="63"/>
      <c r="P35" s="63"/>
      <c r="Q35" s="63"/>
      <c r="R35" s="63"/>
      <c r="S35" s="51"/>
      <c r="T35" s="51"/>
      <c r="U35" s="55"/>
      <c r="V35" s="1129"/>
      <c r="W35" s="57"/>
      <c r="X35" s="58"/>
      <c r="Y35" s="58"/>
      <c r="Z35" s="59"/>
      <c r="AA35" s="54"/>
      <c r="AB35" s="108"/>
      <c r="AC35" s="108"/>
      <c r="AD35" s="108"/>
      <c r="AE35" s="108"/>
      <c r="AF35" s="108"/>
      <c r="AG35" s="108"/>
      <c r="AH35" s="108"/>
      <c r="AI35" s="108"/>
      <c r="AJ35" s="108"/>
      <c r="AK35" s="108"/>
      <c r="AL35" s="108" t="str">
        <f t="shared" si="0"/>
        <v/>
      </c>
      <c r="AM35" s="108" t="str">
        <f t="shared" si="1"/>
        <v/>
      </c>
      <c r="AN35" s="108" t="str">
        <f t="shared" si="2"/>
        <v/>
      </c>
      <c r="AO35" s="108" t="str">
        <f t="shared" si="3"/>
        <v/>
      </c>
      <c r="AP35" s="108" t="str">
        <f t="shared" si="4"/>
        <v/>
      </c>
      <c r="AQ35" s="108" t="str">
        <f t="shared" si="5"/>
        <v/>
      </c>
      <c r="AR35" s="108" t="str">
        <f t="shared" si="6"/>
        <v/>
      </c>
      <c r="AS35" s="119" t="str">
        <f t="shared" si="7"/>
        <v/>
      </c>
      <c r="AT35" s="119" t="str">
        <f t="shared" si="8"/>
        <v/>
      </c>
      <c r="AU35" s="108" t="str">
        <f t="shared" si="9"/>
        <v>S/I</v>
      </c>
      <c r="AV35" s="108"/>
      <c r="AW35" s="532"/>
      <c r="AX35" s="108" t="str">
        <f t="shared" si="10"/>
        <v xml:space="preserve"> - </v>
      </c>
      <c r="AY35" s="533" t="str">
        <f t="shared" si="11"/>
        <v/>
      </c>
      <c r="AZ35" s="533">
        <f t="shared" si="12"/>
        <v>0</v>
      </c>
      <c r="BA35" s="108" t="str">
        <f t="shared" si="13"/>
        <v/>
      </c>
      <c r="BB35" s="108" t="str">
        <f t="shared" si="14"/>
        <v/>
      </c>
      <c r="BC35" s="108" t="str">
        <f t="shared" si="15"/>
        <v/>
      </c>
      <c r="BD35" s="108" t="str">
        <f t="shared" si="16"/>
        <v/>
      </c>
      <c r="BE35" s="108" t="str">
        <f t="shared" si="17"/>
        <v/>
      </c>
      <c r="BF35" s="119" t="str">
        <f t="shared" si="18"/>
        <v/>
      </c>
      <c r="BG35" s="119" t="str">
        <f t="shared" si="19"/>
        <v/>
      </c>
      <c r="BH35" s="447" t="s">
        <v>519</v>
      </c>
      <c r="BI35" s="443">
        <v>64</v>
      </c>
      <c r="BJ35" s="443">
        <v>64</v>
      </c>
      <c r="BK35" s="108">
        <v>11</v>
      </c>
    </row>
    <row r="36" spans="1:63">
      <c r="A36" s="108" t="str">
        <f t="shared" si="20"/>
        <v>region</v>
      </c>
      <c r="B36" s="108">
        <f t="shared" si="21"/>
        <v>0</v>
      </c>
      <c r="C36" s="46"/>
      <c r="D36" s="60"/>
      <c r="E36" s="60"/>
      <c r="F36" s="61"/>
      <c r="G36" s="61"/>
      <c r="H36" s="61"/>
      <c r="I36" s="61"/>
      <c r="J36" s="61"/>
      <c r="K36" s="62"/>
      <c r="L36" s="50"/>
      <c r="M36" s="54"/>
      <c r="N36" s="63"/>
      <c r="O36" s="63"/>
      <c r="P36" s="63"/>
      <c r="Q36" s="63"/>
      <c r="R36" s="63"/>
      <c r="S36" s="51"/>
      <c r="T36" s="51"/>
      <c r="U36" s="55"/>
      <c r="V36" s="1129"/>
      <c r="W36" s="57"/>
      <c r="X36" s="58"/>
      <c r="Y36" s="58"/>
      <c r="Z36" s="59"/>
      <c r="AA36" s="54"/>
      <c r="AB36" s="108"/>
      <c r="AC36" s="108"/>
      <c r="AD36" s="108"/>
      <c r="AE36" s="108"/>
      <c r="AF36" s="108"/>
      <c r="AG36" s="108"/>
      <c r="AH36" s="108"/>
      <c r="AI36" s="108"/>
      <c r="AJ36" s="108"/>
      <c r="AK36" s="108"/>
      <c r="AL36" s="108" t="str">
        <f t="shared" si="0"/>
        <v/>
      </c>
      <c r="AM36" s="108" t="str">
        <f t="shared" si="1"/>
        <v/>
      </c>
      <c r="AN36" s="108" t="str">
        <f t="shared" si="2"/>
        <v/>
      </c>
      <c r="AO36" s="108" t="str">
        <f t="shared" si="3"/>
        <v/>
      </c>
      <c r="AP36" s="108" t="str">
        <f t="shared" si="4"/>
        <v/>
      </c>
      <c r="AQ36" s="108" t="str">
        <f t="shared" si="5"/>
        <v/>
      </c>
      <c r="AR36" s="108" t="str">
        <f t="shared" si="6"/>
        <v/>
      </c>
      <c r="AS36" s="119" t="str">
        <f t="shared" si="7"/>
        <v/>
      </c>
      <c r="AT36" s="119" t="str">
        <f t="shared" si="8"/>
        <v/>
      </c>
      <c r="AU36" s="108" t="str">
        <f t="shared" si="9"/>
        <v>S/I</v>
      </c>
      <c r="AV36" s="108"/>
      <c r="AW36" s="532"/>
      <c r="AX36" s="108" t="str">
        <f t="shared" si="10"/>
        <v xml:space="preserve"> - </v>
      </c>
      <c r="AY36" s="533" t="str">
        <f t="shared" si="11"/>
        <v/>
      </c>
      <c r="AZ36" s="533">
        <f t="shared" si="12"/>
        <v>0</v>
      </c>
      <c r="BA36" s="108" t="str">
        <f t="shared" si="13"/>
        <v/>
      </c>
      <c r="BB36" s="108" t="str">
        <f t="shared" si="14"/>
        <v/>
      </c>
      <c r="BC36" s="108" t="str">
        <f t="shared" si="15"/>
        <v/>
      </c>
      <c r="BD36" s="108" t="str">
        <f t="shared" si="16"/>
        <v/>
      </c>
      <c r="BE36" s="108" t="str">
        <f t="shared" si="17"/>
        <v/>
      </c>
      <c r="BF36" s="119" t="str">
        <f t="shared" si="18"/>
        <v/>
      </c>
      <c r="BG36" s="119" t="str">
        <f t="shared" si="19"/>
        <v/>
      </c>
      <c r="BH36" s="447" t="s">
        <v>198</v>
      </c>
      <c r="BI36" s="443">
        <v>35</v>
      </c>
      <c r="BJ36" s="443">
        <v>35</v>
      </c>
      <c r="BK36" s="108">
        <v>16</v>
      </c>
    </row>
    <row r="37" spans="1:63">
      <c r="A37" s="108" t="str">
        <f t="shared" si="20"/>
        <v>region</v>
      </c>
      <c r="B37" s="108">
        <f t="shared" si="21"/>
        <v>0</v>
      </c>
      <c r="C37" s="46"/>
      <c r="D37" s="60"/>
      <c r="E37" s="60"/>
      <c r="F37" s="61"/>
      <c r="G37" s="61"/>
      <c r="H37" s="61"/>
      <c r="I37" s="61"/>
      <c r="J37" s="61"/>
      <c r="K37" s="62"/>
      <c r="L37" s="50"/>
      <c r="M37" s="54"/>
      <c r="N37" s="63"/>
      <c r="O37" s="63"/>
      <c r="P37" s="63"/>
      <c r="Q37" s="63"/>
      <c r="R37" s="63"/>
      <c r="S37" s="51"/>
      <c r="T37" s="51"/>
      <c r="U37" s="55"/>
      <c r="V37" s="1129"/>
      <c r="W37" s="57"/>
      <c r="X37" s="58"/>
      <c r="Y37" s="58"/>
      <c r="Z37" s="59"/>
      <c r="AA37" s="54"/>
      <c r="AB37" s="108"/>
      <c r="AC37" s="108"/>
      <c r="AD37" s="108"/>
      <c r="AE37" s="108"/>
      <c r="AF37" s="108"/>
      <c r="AG37" s="108"/>
      <c r="AH37" s="108"/>
      <c r="AI37" s="108"/>
      <c r="AJ37" s="108"/>
      <c r="AK37" s="108"/>
      <c r="AL37" s="108" t="str">
        <f t="shared" si="0"/>
        <v/>
      </c>
      <c r="AM37" s="108" t="str">
        <f t="shared" si="1"/>
        <v/>
      </c>
      <c r="AN37" s="108" t="str">
        <f t="shared" si="2"/>
        <v/>
      </c>
      <c r="AO37" s="108" t="str">
        <f t="shared" si="3"/>
        <v/>
      </c>
      <c r="AP37" s="108" t="str">
        <f t="shared" si="4"/>
        <v/>
      </c>
      <c r="AQ37" s="108" t="str">
        <f t="shared" si="5"/>
        <v/>
      </c>
      <c r="AR37" s="108" t="str">
        <f t="shared" si="6"/>
        <v/>
      </c>
      <c r="AS37" s="119" t="str">
        <f t="shared" si="7"/>
        <v/>
      </c>
      <c r="AT37" s="119" t="str">
        <f t="shared" si="8"/>
        <v/>
      </c>
      <c r="AU37" s="108" t="str">
        <f t="shared" si="9"/>
        <v>S/I</v>
      </c>
      <c r="AV37" s="108"/>
      <c r="AW37" s="532"/>
      <c r="AX37" s="108" t="str">
        <f t="shared" si="10"/>
        <v xml:space="preserve"> - </v>
      </c>
      <c r="AY37" s="533" t="str">
        <f t="shared" si="11"/>
        <v/>
      </c>
      <c r="AZ37" s="533">
        <f t="shared" si="12"/>
        <v>0</v>
      </c>
      <c r="BA37" s="108" t="str">
        <f t="shared" si="13"/>
        <v/>
      </c>
      <c r="BB37" s="108" t="str">
        <f t="shared" si="14"/>
        <v/>
      </c>
      <c r="BC37" s="108" t="str">
        <f t="shared" si="15"/>
        <v/>
      </c>
      <c r="BD37" s="108" t="str">
        <f t="shared" si="16"/>
        <v/>
      </c>
      <c r="BE37" s="108" t="str">
        <f t="shared" si="17"/>
        <v/>
      </c>
      <c r="BF37" s="119" t="str">
        <f t="shared" si="18"/>
        <v/>
      </c>
      <c r="BG37" s="119" t="str">
        <f t="shared" si="19"/>
        <v/>
      </c>
      <c r="BH37" s="447" t="s">
        <v>285</v>
      </c>
      <c r="BI37" s="443">
        <v>10</v>
      </c>
      <c r="BJ37" s="443">
        <v>10</v>
      </c>
      <c r="BK37" s="108">
        <v>14</v>
      </c>
    </row>
    <row r="38" spans="1:63">
      <c r="A38" s="108" t="str">
        <f t="shared" si="20"/>
        <v>region</v>
      </c>
      <c r="B38" s="108">
        <f t="shared" si="21"/>
        <v>0</v>
      </c>
      <c r="C38" s="46"/>
      <c r="D38" s="60"/>
      <c r="E38" s="60"/>
      <c r="F38" s="61"/>
      <c r="G38" s="61"/>
      <c r="H38" s="61"/>
      <c r="I38" s="61"/>
      <c r="J38" s="61"/>
      <c r="K38" s="62"/>
      <c r="L38" s="50"/>
      <c r="M38" s="54"/>
      <c r="N38" s="63"/>
      <c r="O38" s="63"/>
      <c r="P38" s="63"/>
      <c r="Q38" s="63"/>
      <c r="R38" s="63"/>
      <c r="S38" s="51"/>
      <c r="T38" s="51"/>
      <c r="U38" s="55"/>
      <c r="V38" s="1129"/>
      <c r="W38" s="57"/>
      <c r="X38" s="58"/>
      <c r="Y38" s="58"/>
      <c r="Z38" s="59"/>
      <c r="AA38" s="54"/>
      <c r="AB38" s="108"/>
      <c r="AC38" s="108"/>
      <c r="AD38" s="108"/>
      <c r="AE38" s="108"/>
      <c r="AF38" s="108"/>
      <c r="AG38" s="108"/>
      <c r="AH38" s="108"/>
      <c r="AI38" s="108"/>
      <c r="AJ38" s="108"/>
      <c r="AK38" s="108"/>
      <c r="AL38" s="108" t="str">
        <f t="shared" si="0"/>
        <v/>
      </c>
      <c r="AM38" s="108" t="str">
        <f t="shared" si="1"/>
        <v/>
      </c>
      <c r="AN38" s="108" t="str">
        <f t="shared" si="2"/>
        <v/>
      </c>
      <c r="AO38" s="108" t="str">
        <f t="shared" si="3"/>
        <v/>
      </c>
      <c r="AP38" s="108" t="str">
        <f t="shared" si="4"/>
        <v/>
      </c>
      <c r="AQ38" s="108" t="str">
        <f t="shared" si="5"/>
        <v/>
      </c>
      <c r="AR38" s="108" t="str">
        <f t="shared" si="6"/>
        <v/>
      </c>
      <c r="AS38" s="119" t="str">
        <f t="shared" si="7"/>
        <v/>
      </c>
      <c r="AT38" s="119" t="str">
        <f t="shared" si="8"/>
        <v/>
      </c>
      <c r="AU38" s="108" t="str">
        <f t="shared" si="9"/>
        <v>S/I</v>
      </c>
      <c r="AV38" s="108"/>
      <c r="AW38" s="532"/>
      <c r="AX38" s="108" t="str">
        <f t="shared" si="10"/>
        <v xml:space="preserve"> - </v>
      </c>
      <c r="AY38" s="533" t="str">
        <f t="shared" si="11"/>
        <v/>
      </c>
      <c r="AZ38" s="533">
        <f t="shared" si="12"/>
        <v>0</v>
      </c>
      <c r="BA38" s="108" t="str">
        <f t="shared" si="13"/>
        <v/>
      </c>
      <c r="BB38" s="108" t="str">
        <f t="shared" si="14"/>
        <v/>
      </c>
      <c r="BC38" s="108" t="str">
        <f t="shared" si="15"/>
        <v/>
      </c>
      <c r="BD38" s="108" t="str">
        <f t="shared" si="16"/>
        <v/>
      </c>
      <c r="BE38" s="108" t="str">
        <f t="shared" si="17"/>
        <v/>
      </c>
      <c r="BF38" s="119" t="str">
        <f t="shared" si="18"/>
        <v/>
      </c>
      <c r="BG38" s="119" t="str">
        <f t="shared" si="19"/>
        <v/>
      </c>
      <c r="BH38" s="447" t="s">
        <v>300</v>
      </c>
      <c r="BI38" s="443">
        <v>0</v>
      </c>
      <c r="BJ38" s="443">
        <v>0</v>
      </c>
      <c r="BK38" s="108">
        <v>6</v>
      </c>
    </row>
    <row r="39" spans="1:63">
      <c r="A39" s="108" t="str">
        <f t="shared" si="20"/>
        <v>region</v>
      </c>
      <c r="B39" s="108">
        <f t="shared" si="21"/>
        <v>0</v>
      </c>
      <c r="C39" s="46"/>
      <c r="D39" s="60"/>
      <c r="E39" s="60"/>
      <c r="F39" s="61"/>
      <c r="G39" s="61"/>
      <c r="H39" s="61"/>
      <c r="I39" s="61"/>
      <c r="J39" s="61"/>
      <c r="K39" s="62"/>
      <c r="L39" s="50"/>
      <c r="M39" s="54"/>
      <c r="N39" s="63"/>
      <c r="O39" s="63"/>
      <c r="P39" s="63"/>
      <c r="Q39" s="63"/>
      <c r="R39" s="63"/>
      <c r="S39" s="51"/>
      <c r="T39" s="51"/>
      <c r="U39" s="55"/>
      <c r="V39" s="1129"/>
      <c r="W39" s="57"/>
      <c r="X39" s="58"/>
      <c r="Y39" s="58"/>
      <c r="Z39" s="59"/>
      <c r="AA39" s="54"/>
      <c r="AB39" s="108"/>
      <c r="AC39" s="108"/>
      <c r="AD39" s="108"/>
      <c r="AE39" s="108"/>
      <c r="AF39" s="108"/>
      <c r="AG39" s="108"/>
      <c r="AH39" s="108"/>
      <c r="AI39" s="108"/>
      <c r="AJ39" s="108"/>
      <c r="AK39" s="108"/>
      <c r="AL39" s="108" t="str">
        <f t="shared" si="0"/>
        <v/>
      </c>
      <c r="AM39" s="108" t="str">
        <f t="shared" si="1"/>
        <v/>
      </c>
      <c r="AN39" s="108" t="str">
        <f t="shared" si="2"/>
        <v/>
      </c>
      <c r="AO39" s="108" t="str">
        <f t="shared" si="3"/>
        <v/>
      </c>
      <c r="AP39" s="108" t="str">
        <f t="shared" si="4"/>
        <v/>
      </c>
      <c r="AQ39" s="108" t="str">
        <f t="shared" si="5"/>
        <v/>
      </c>
      <c r="AR39" s="108" t="str">
        <f t="shared" si="6"/>
        <v/>
      </c>
      <c r="AS39" s="119" t="str">
        <f t="shared" si="7"/>
        <v/>
      </c>
      <c r="AT39" s="119" t="str">
        <f t="shared" si="8"/>
        <v/>
      </c>
      <c r="AU39" s="108" t="str">
        <f t="shared" si="9"/>
        <v>S/I</v>
      </c>
      <c r="AV39" s="108"/>
      <c r="AW39" s="532"/>
      <c r="AX39" s="108" t="str">
        <f t="shared" si="10"/>
        <v xml:space="preserve"> - </v>
      </c>
      <c r="AY39" s="533" t="str">
        <f t="shared" si="11"/>
        <v/>
      </c>
      <c r="AZ39" s="533">
        <f t="shared" si="12"/>
        <v>0</v>
      </c>
      <c r="BA39" s="108" t="str">
        <f t="shared" si="13"/>
        <v/>
      </c>
      <c r="BB39" s="108" t="str">
        <f t="shared" si="14"/>
        <v/>
      </c>
      <c r="BC39" s="108" t="str">
        <f t="shared" si="15"/>
        <v/>
      </c>
      <c r="BD39" s="108" t="str">
        <f t="shared" si="16"/>
        <v/>
      </c>
      <c r="BE39" s="108" t="str">
        <f t="shared" si="17"/>
        <v/>
      </c>
      <c r="BF39" s="119" t="str">
        <f t="shared" si="18"/>
        <v/>
      </c>
      <c r="BG39" s="119" t="str">
        <f t="shared" si="19"/>
        <v/>
      </c>
      <c r="BH39" s="447" t="s">
        <v>357</v>
      </c>
      <c r="BI39" s="443">
        <v>15</v>
      </c>
      <c r="BJ39" s="443">
        <v>15</v>
      </c>
      <c r="BK39" s="108">
        <v>2</v>
      </c>
    </row>
    <row r="40" spans="1:63" ht="22.5" customHeight="1">
      <c r="A40" s="108" t="str">
        <f t="shared" si="20"/>
        <v>region</v>
      </c>
      <c r="B40" s="108">
        <f t="shared" si="21"/>
        <v>0</v>
      </c>
      <c r="C40" s="46"/>
      <c r="D40" s="60"/>
      <c r="E40" s="60"/>
      <c r="F40" s="61"/>
      <c r="G40" s="61"/>
      <c r="H40" s="61"/>
      <c r="I40" s="61"/>
      <c r="J40" s="61"/>
      <c r="K40" s="62"/>
      <c r="L40" s="50"/>
      <c r="M40" s="50"/>
      <c r="N40" s="63"/>
      <c r="O40" s="63"/>
      <c r="P40" s="63"/>
      <c r="Q40" s="63"/>
      <c r="R40" s="63"/>
      <c r="S40" s="51"/>
      <c r="T40" s="51"/>
      <c r="U40" s="55"/>
      <c r="V40" s="1130"/>
      <c r="W40" s="57"/>
      <c r="X40" s="58"/>
      <c r="Y40" s="58"/>
      <c r="Z40" s="59"/>
      <c r="AA40" s="54"/>
      <c r="AB40" s="108"/>
      <c r="AC40" s="108"/>
      <c r="AD40" s="108"/>
      <c r="AE40" s="108"/>
      <c r="AF40" s="108"/>
      <c r="AG40" s="108"/>
      <c r="AH40" s="108"/>
      <c r="AI40" s="108"/>
      <c r="AJ40" s="108"/>
      <c r="AK40" s="108"/>
      <c r="AL40" s="108" t="str">
        <f t="shared" si="0"/>
        <v/>
      </c>
      <c r="AM40" s="108" t="str">
        <f t="shared" si="1"/>
        <v/>
      </c>
      <c r="AN40" s="108" t="str">
        <f t="shared" si="2"/>
        <v/>
      </c>
      <c r="AO40" s="108" t="str">
        <f t="shared" si="3"/>
        <v/>
      </c>
      <c r="AP40" s="108" t="str">
        <f t="shared" si="4"/>
        <v/>
      </c>
      <c r="AQ40" s="108" t="str">
        <f t="shared" si="5"/>
        <v/>
      </c>
      <c r="AR40" s="108" t="str">
        <f t="shared" si="6"/>
        <v/>
      </c>
      <c r="AS40" s="119" t="str">
        <f t="shared" si="7"/>
        <v/>
      </c>
      <c r="AT40" s="119" t="str">
        <f t="shared" si="8"/>
        <v/>
      </c>
      <c r="AU40" s="108" t="str">
        <f t="shared" si="9"/>
        <v>S/I</v>
      </c>
      <c r="AV40" s="108"/>
      <c r="AW40" s="532"/>
      <c r="AX40" s="108" t="str">
        <f t="shared" si="10"/>
        <v xml:space="preserve"> - </v>
      </c>
      <c r="AY40" s="533" t="str">
        <f t="shared" si="11"/>
        <v/>
      </c>
      <c r="AZ40" s="533">
        <f t="shared" si="12"/>
        <v>0</v>
      </c>
      <c r="BA40" s="108" t="str">
        <f t="shared" si="13"/>
        <v/>
      </c>
      <c r="BB40" s="108" t="str">
        <f t="shared" si="14"/>
        <v/>
      </c>
      <c r="BC40" s="108" t="str">
        <f t="shared" si="15"/>
        <v/>
      </c>
      <c r="BD40" s="108" t="str">
        <f t="shared" si="16"/>
        <v/>
      </c>
      <c r="BE40" s="108" t="str">
        <f t="shared" si="17"/>
        <v/>
      </c>
      <c r="BF40" s="119" t="str">
        <f t="shared" si="18"/>
        <v/>
      </c>
      <c r="BG40" s="119" t="str">
        <f t="shared" si="19"/>
        <v/>
      </c>
      <c r="BH40" s="447" t="s">
        <v>413</v>
      </c>
      <c r="BI40" s="443">
        <v>0</v>
      </c>
      <c r="BJ40" s="443">
        <v>0</v>
      </c>
      <c r="BK40" s="108"/>
    </row>
    <row r="41" spans="1:63">
      <c r="A41" s="108" t="str">
        <f t="shared" si="20"/>
        <v>region</v>
      </c>
      <c r="B41" s="108">
        <f t="shared" si="21"/>
        <v>0</v>
      </c>
      <c r="C41" s="46"/>
      <c r="D41" s="60"/>
      <c r="E41" s="60"/>
      <c r="F41" s="61"/>
      <c r="G41" s="61"/>
      <c r="H41" s="61"/>
      <c r="I41" s="61"/>
      <c r="J41" s="61"/>
      <c r="K41" s="62"/>
      <c r="L41" s="50"/>
      <c r="M41" s="50"/>
      <c r="N41" s="63"/>
      <c r="O41" s="63"/>
      <c r="P41" s="63"/>
      <c r="Q41" s="63"/>
      <c r="R41" s="63"/>
      <c r="S41" s="51"/>
      <c r="T41" s="51"/>
      <c r="U41" s="55"/>
      <c r="V41" s="1129"/>
      <c r="W41" s="57"/>
      <c r="X41" s="58"/>
      <c r="Y41" s="58"/>
      <c r="Z41" s="59"/>
      <c r="AA41" s="54"/>
      <c r="AB41" s="108"/>
      <c r="AC41" s="108"/>
      <c r="AD41" s="108"/>
      <c r="AE41" s="108"/>
      <c r="AF41" s="108"/>
      <c r="AG41" s="108"/>
      <c r="AH41" s="108"/>
      <c r="AI41" s="108"/>
      <c r="AJ41" s="108"/>
      <c r="AK41" s="108"/>
      <c r="AL41" s="108" t="str">
        <f t="shared" si="0"/>
        <v/>
      </c>
      <c r="AM41" s="108" t="str">
        <f t="shared" si="1"/>
        <v/>
      </c>
      <c r="AN41" s="108" t="str">
        <f t="shared" si="2"/>
        <v/>
      </c>
      <c r="AO41" s="108" t="str">
        <f t="shared" si="3"/>
        <v/>
      </c>
      <c r="AP41" s="108" t="str">
        <f t="shared" si="4"/>
        <v/>
      </c>
      <c r="AQ41" s="108" t="str">
        <f t="shared" si="5"/>
        <v/>
      </c>
      <c r="AR41" s="108" t="str">
        <f t="shared" si="6"/>
        <v/>
      </c>
      <c r="AS41" s="119" t="str">
        <f t="shared" si="7"/>
        <v/>
      </c>
      <c r="AT41" s="119" t="str">
        <f t="shared" si="8"/>
        <v/>
      </c>
      <c r="AU41" s="108" t="str">
        <f t="shared" si="9"/>
        <v>S/I</v>
      </c>
      <c r="AV41" s="108"/>
      <c r="AW41" s="532"/>
      <c r="AX41" s="108" t="str">
        <f t="shared" si="10"/>
        <v xml:space="preserve"> - </v>
      </c>
      <c r="AY41" s="533" t="str">
        <f t="shared" si="11"/>
        <v/>
      </c>
      <c r="AZ41" s="533">
        <f t="shared" si="12"/>
        <v>0</v>
      </c>
      <c r="BA41" s="108" t="str">
        <f t="shared" si="13"/>
        <v/>
      </c>
      <c r="BB41" s="108" t="str">
        <f t="shared" si="14"/>
        <v/>
      </c>
      <c r="BC41" s="108" t="str">
        <f t="shared" si="15"/>
        <v/>
      </c>
      <c r="BD41" s="108" t="str">
        <f t="shared" si="16"/>
        <v/>
      </c>
      <c r="BE41" s="108" t="str">
        <f t="shared" si="17"/>
        <v/>
      </c>
      <c r="BF41" s="119" t="str">
        <f t="shared" si="18"/>
        <v/>
      </c>
      <c r="BG41" s="119" t="str">
        <f t="shared" si="19"/>
        <v/>
      </c>
      <c r="BH41" s="447" t="s">
        <v>420</v>
      </c>
      <c r="BI41" s="443">
        <v>160</v>
      </c>
      <c r="BJ41" s="443">
        <v>160</v>
      </c>
      <c r="BK41" s="108">
        <v>31</v>
      </c>
    </row>
    <row r="42" spans="1:63">
      <c r="A42" s="108" t="str">
        <f t="shared" si="20"/>
        <v>region</v>
      </c>
      <c r="B42" s="108">
        <f t="shared" si="21"/>
        <v>0</v>
      </c>
      <c r="C42" s="46"/>
      <c r="D42" s="60"/>
      <c r="E42" s="60"/>
      <c r="F42" s="61"/>
      <c r="G42" s="61"/>
      <c r="H42" s="61"/>
      <c r="I42" s="61"/>
      <c r="J42" s="61"/>
      <c r="K42" s="62"/>
      <c r="L42" s="50"/>
      <c r="M42" s="50"/>
      <c r="N42" s="63"/>
      <c r="O42" s="63"/>
      <c r="P42" s="63"/>
      <c r="Q42" s="63"/>
      <c r="R42" s="63"/>
      <c r="S42" s="51"/>
      <c r="T42" s="51"/>
      <c r="U42" s="55"/>
      <c r="V42" s="1129"/>
      <c r="W42" s="57"/>
      <c r="X42" s="58"/>
      <c r="Y42" s="58"/>
      <c r="Z42" s="59"/>
      <c r="AA42" s="54"/>
      <c r="AB42" s="108"/>
      <c r="AC42" s="108"/>
      <c r="AD42" s="108"/>
      <c r="AE42" s="108"/>
      <c r="AF42" s="108"/>
      <c r="AG42" s="108"/>
      <c r="AH42" s="108"/>
      <c r="AI42" s="108"/>
      <c r="AJ42" s="108"/>
      <c r="AK42" s="108"/>
      <c r="AL42" s="108" t="str">
        <f t="shared" si="0"/>
        <v/>
      </c>
      <c r="AM42" s="108" t="str">
        <f t="shared" si="1"/>
        <v/>
      </c>
      <c r="AN42" s="108" t="str">
        <f t="shared" si="2"/>
        <v/>
      </c>
      <c r="AO42" s="108" t="str">
        <f t="shared" si="3"/>
        <v/>
      </c>
      <c r="AP42" s="108" t="str">
        <f t="shared" si="4"/>
        <v/>
      </c>
      <c r="AQ42" s="108" t="str">
        <f t="shared" si="5"/>
        <v/>
      </c>
      <c r="AR42" s="108" t="str">
        <f t="shared" si="6"/>
        <v/>
      </c>
      <c r="AS42" s="119" t="str">
        <f t="shared" si="7"/>
        <v/>
      </c>
      <c r="AT42" s="119" t="str">
        <f t="shared" si="8"/>
        <v/>
      </c>
      <c r="AU42" s="108" t="str">
        <f t="shared" si="9"/>
        <v>S/I</v>
      </c>
      <c r="AV42" s="108"/>
      <c r="AW42" s="532"/>
      <c r="AX42" s="108" t="str">
        <f t="shared" si="10"/>
        <v xml:space="preserve"> - </v>
      </c>
      <c r="AY42" s="533" t="str">
        <f t="shared" si="11"/>
        <v/>
      </c>
      <c r="AZ42" s="533">
        <f t="shared" si="12"/>
        <v>0</v>
      </c>
      <c r="BA42" s="108" t="str">
        <f t="shared" si="13"/>
        <v/>
      </c>
      <c r="BB42" s="108" t="str">
        <f t="shared" si="14"/>
        <v/>
      </c>
      <c r="BC42" s="108" t="str">
        <f t="shared" si="15"/>
        <v/>
      </c>
      <c r="BD42" s="108" t="str">
        <f t="shared" si="16"/>
        <v/>
      </c>
      <c r="BE42" s="108" t="str">
        <f t="shared" si="17"/>
        <v/>
      </c>
      <c r="BF42" s="119" t="str">
        <f t="shared" si="18"/>
        <v/>
      </c>
      <c r="BG42" s="119" t="str">
        <f t="shared" si="19"/>
        <v/>
      </c>
      <c r="BH42" s="452" t="s">
        <v>428</v>
      </c>
      <c r="BI42" s="454">
        <v>30</v>
      </c>
      <c r="BJ42" s="454">
        <v>0</v>
      </c>
      <c r="BK42" s="108">
        <v>13</v>
      </c>
    </row>
    <row r="43" spans="1:63" ht="22.5" customHeight="1">
      <c r="A43" s="108" t="str">
        <f t="shared" si="20"/>
        <v>region</v>
      </c>
      <c r="B43" s="108">
        <f t="shared" si="21"/>
        <v>0</v>
      </c>
      <c r="C43" s="46"/>
      <c r="D43" s="60"/>
      <c r="E43" s="60"/>
      <c r="F43" s="61"/>
      <c r="G43" s="61"/>
      <c r="H43" s="61"/>
      <c r="I43" s="61"/>
      <c r="J43" s="61"/>
      <c r="K43" s="62"/>
      <c r="L43" s="50"/>
      <c r="M43" s="50"/>
      <c r="N43" s="63"/>
      <c r="O43" s="63"/>
      <c r="P43" s="63"/>
      <c r="Q43" s="63"/>
      <c r="R43" s="63"/>
      <c r="S43" s="51"/>
      <c r="T43" s="51"/>
      <c r="U43" s="55"/>
      <c r="V43" s="1129"/>
      <c r="W43" s="57"/>
      <c r="X43" s="58"/>
      <c r="Y43" s="58"/>
      <c r="Z43" s="59"/>
      <c r="AA43" s="54"/>
      <c r="AB43" s="108"/>
      <c r="AC43" s="108"/>
      <c r="AD43" s="108"/>
      <c r="AE43" s="108"/>
      <c r="AF43" s="108"/>
      <c r="AG43" s="108"/>
      <c r="AH43" s="108"/>
      <c r="AI43" s="108"/>
      <c r="AJ43" s="108"/>
      <c r="AK43" s="108"/>
      <c r="AL43" s="108" t="str">
        <f t="shared" si="0"/>
        <v/>
      </c>
      <c r="AM43" s="108" t="str">
        <f t="shared" si="1"/>
        <v/>
      </c>
      <c r="AN43" s="108" t="str">
        <f t="shared" si="2"/>
        <v/>
      </c>
      <c r="AO43" s="108" t="str">
        <f t="shared" si="3"/>
        <v/>
      </c>
      <c r="AP43" s="108" t="str">
        <f t="shared" si="4"/>
        <v/>
      </c>
      <c r="AQ43" s="108" t="str">
        <f t="shared" si="5"/>
        <v/>
      </c>
      <c r="AR43" s="108" t="str">
        <f t="shared" si="6"/>
        <v/>
      </c>
      <c r="AS43" s="119" t="str">
        <f t="shared" si="7"/>
        <v/>
      </c>
      <c r="AT43" s="119" t="str">
        <f t="shared" si="8"/>
        <v/>
      </c>
      <c r="AU43" s="108" t="str">
        <f t="shared" si="9"/>
        <v>S/I</v>
      </c>
      <c r="AV43" s="108"/>
      <c r="AW43" s="532"/>
      <c r="AX43" s="108" t="str">
        <f t="shared" si="10"/>
        <v xml:space="preserve"> - </v>
      </c>
      <c r="AY43" s="533" t="str">
        <f t="shared" si="11"/>
        <v/>
      </c>
      <c r="AZ43" s="533">
        <f t="shared" si="12"/>
        <v>0</v>
      </c>
      <c r="BA43" s="108" t="str">
        <f t="shared" si="13"/>
        <v/>
      </c>
      <c r="BB43" s="108" t="str">
        <f t="shared" si="14"/>
        <v/>
      </c>
      <c r="BC43" s="108" t="str">
        <f t="shared" si="15"/>
        <v/>
      </c>
      <c r="BD43" s="108" t="str">
        <f t="shared" si="16"/>
        <v/>
      </c>
      <c r="BE43" s="108" t="str">
        <f t="shared" si="17"/>
        <v/>
      </c>
      <c r="BF43" s="119" t="str">
        <f t="shared" si="18"/>
        <v/>
      </c>
      <c r="BG43" s="119" t="str">
        <f t="shared" si="19"/>
        <v/>
      </c>
      <c r="BH43" s="447" t="s">
        <v>458</v>
      </c>
      <c r="BI43" s="443">
        <v>20</v>
      </c>
      <c r="BJ43" s="443">
        <v>20</v>
      </c>
      <c r="BK43" s="108">
        <v>6</v>
      </c>
    </row>
    <row r="44" spans="1:63">
      <c r="A44" s="108" t="str">
        <f t="shared" si="20"/>
        <v>region</v>
      </c>
      <c r="B44" s="108">
        <f t="shared" si="21"/>
        <v>0</v>
      </c>
      <c r="C44" s="46"/>
      <c r="D44" s="60"/>
      <c r="E44" s="60"/>
      <c r="F44" s="61"/>
      <c r="G44" s="61"/>
      <c r="H44" s="61"/>
      <c r="I44" s="61"/>
      <c r="J44" s="61"/>
      <c r="K44" s="62"/>
      <c r="L44" s="50"/>
      <c r="M44" s="54"/>
      <c r="N44" s="63"/>
      <c r="O44" s="63"/>
      <c r="P44" s="63"/>
      <c r="Q44" s="63"/>
      <c r="R44" s="63"/>
      <c r="S44" s="51"/>
      <c r="T44" s="51"/>
      <c r="U44" s="55"/>
      <c r="V44" s="1130"/>
      <c r="W44" s="57"/>
      <c r="X44" s="58"/>
      <c r="Y44" s="58"/>
      <c r="Z44" s="59"/>
      <c r="AA44" s="54"/>
      <c r="AB44" s="108"/>
      <c r="AC44" s="108"/>
      <c r="AD44" s="108"/>
      <c r="AE44" s="108"/>
      <c r="AF44" s="108"/>
      <c r="AG44" s="108"/>
      <c r="AH44" s="108"/>
      <c r="AI44" s="108"/>
      <c r="AJ44" s="108"/>
      <c r="AK44" s="108"/>
      <c r="AL44" s="108" t="str">
        <f t="shared" si="0"/>
        <v/>
      </c>
      <c r="AM44" s="108" t="str">
        <f t="shared" si="1"/>
        <v/>
      </c>
      <c r="AN44" s="108" t="str">
        <f t="shared" si="2"/>
        <v/>
      </c>
      <c r="AO44" s="108" t="str">
        <f t="shared" si="3"/>
        <v/>
      </c>
      <c r="AP44" s="108" t="str">
        <f t="shared" si="4"/>
        <v/>
      </c>
      <c r="AQ44" s="108" t="str">
        <f t="shared" si="5"/>
        <v/>
      </c>
      <c r="AR44" s="108" t="str">
        <f t="shared" si="6"/>
        <v/>
      </c>
      <c r="AS44" s="119" t="str">
        <f t="shared" si="7"/>
        <v/>
      </c>
      <c r="AT44" s="119" t="str">
        <f t="shared" si="8"/>
        <v/>
      </c>
      <c r="AU44" s="108" t="str">
        <f t="shared" si="9"/>
        <v>S/I</v>
      </c>
      <c r="AV44" s="108"/>
      <c r="AW44" s="532"/>
      <c r="AX44" s="108" t="str">
        <f t="shared" si="10"/>
        <v xml:space="preserve"> - </v>
      </c>
      <c r="AY44" s="533" t="str">
        <f t="shared" si="11"/>
        <v/>
      </c>
      <c r="AZ44" s="533">
        <f t="shared" si="12"/>
        <v>0</v>
      </c>
      <c r="BA44" s="108" t="str">
        <f t="shared" si="13"/>
        <v/>
      </c>
      <c r="BB44" s="108" t="str">
        <f t="shared" si="14"/>
        <v/>
      </c>
      <c r="BC44" s="108" t="str">
        <f t="shared" si="15"/>
        <v/>
      </c>
      <c r="BD44" s="108" t="str">
        <f t="shared" si="16"/>
        <v/>
      </c>
      <c r="BE44" s="108" t="str">
        <f t="shared" si="17"/>
        <v/>
      </c>
      <c r="BF44" s="119" t="str">
        <f t="shared" si="18"/>
        <v/>
      </c>
      <c r="BG44" s="119" t="str">
        <f t="shared" si="19"/>
        <v/>
      </c>
      <c r="BH44" s="449" t="s">
        <v>480</v>
      </c>
      <c r="BI44" s="451">
        <v>41</v>
      </c>
      <c r="BJ44" s="451">
        <v>41</v>
      </c>
      <c r="BK44" s="108">
        <v>7</v>
      </c>
    </row>
    <row r="45" spans="1:63">
      <c r="A45" s="108" t="str">
        <f t="shared" si="20"/>
        <v>region</v>
      </c>
      <c r="B45" s="108">
        <f t="shared" si="21"/>
        <v>0</v>
      </c>
      <c r="C45" s="46"/>
      <c r="D45" s="60"/>
      <c r="E45" s="60"/>
      <c r="F45" s="61"/>
      <c r="G45" s="61"/>
      <c r="H45" s="61"/>
      <c r="I45" s="61"/>
      <c r="J45" s="61"/>
      <c r="K45" s="62"/>
      <c r="L45" s="50"/>
      <c r="M45" s="50"/>
      <c r="N45" s="63"/>
      <c r="O45" s="63"/>
      <c r="P45" s="63"/>
      <c r="Q45" s="63"/>
      <c r="R45" s="63"/>
      <c r="S45" s="51"/>
      <c r="T45" s="51"/>
      <c r="U45" s="55"/>
      <c r="V45" s="1129"/>
      <c r="W45" s="57"/>
      <c r="X45" s="58"/>
      <c r="Y45" s="58"/>
      <c r="Z45" s="59"/>
      <c r="AA45" s="54"/>
      <c r="AB45" s="108"/>
      <c r="AC45" s="108"/>
      <c r="AD45" s="108"/>
      <c r="AE45" s="108"/>
      <c r="AF45" s="108"/>
      <c r="AG45" s="108"/>
      <c r="AH45" s="108"/>
      <c r="AI45" s="108"/>
      <c r="AJ45" s="108"/>
      <c r="AK45" s="108"/>
      <c r="AL45" s="108" t="str">
        <f t="shared" si="0"/>
        <v/>
      </c>
      <c r="AM45" s="108" t="str">
        <f t="shared" si="1"/>
        <v/>
      </c>
      <c r="AN45" s="108" t="str">
        <f t="shared" si="2"/>
        <v/>
      </c>
      <c r="AO45" s="108" t="str">
        <f t="shared" si="3"/>
        <v/>
      </c>
      <c r="AP45" s="108" t="str">
        <f t="shared" si="4"/>
        <v/>
      </c>
      <c r="AQ45" s="108" t="str">
        <f t="shared" si="5"/>
        <v/>
      </c>
      <c r="AR45" s="108" t="str">
        <f t="shared" si="6"/>
        <v/>
      </c>
      <c r="AS45" s="119" t="str">
        <f t="shared" si="7"/>
        <v/>
      </c>
      <c r="AT45" s="119" t="str">
        <f t="shared" si="8"/>
        <v/>
      </c>
      <c r="AU45" s="108" t="str">
        <f t="shared" si="9"/>
        <v>S/I</v>
      </c>
      <c r="AV45" s="108"/>
      <c r="AW45" s="532"/>
      <c r="AX45" s="108" t="str">
        <f t="shared" si="10"/>
        <v xml:space="preserve"> - </v>
      </c>
      <c r="AY45" s="533" t="str">
        <f t="shared" si="11"/>
        <v/>
      </c>
      <c r="AZ45" s="533">
        <f t="shared" si="12"/>
        <v>0</v>
      </c>
      <c r="BA45" s="108" t="str">
        <f t="shared" si="13"/>
        <v/>
      </c>
      <c r="BB45" s="108" t="str">
        <f t="shared" si="14"/>
        <v/>
      </c>
      <c r="BC45" s="108" t="str">
        <f t="shared" si="15"/>
        <v/>
      </c>
      <c r="BD45" s="108" t="str">
        <f t="shared" si="16"/>
        <v/>
      </c>
      <c r="BE45" s="108" t="str">
        <f t="shared" si="17"/>
        <v/>
      </c>
      <c r="BF45" s="119" t="str">
        <f t="shared" si="18"/>
        <v/>
      </c>
      <c r="BG45" s="119" t="str">
        <f t="shared" si="19"/>
        <v/>
      </c>
      <c r="BH45" s="449" t="s">
        <v>483</v>
      </c>
      <c r="BI45" s="451">
        <v>54</v>
      </c>
      <c r="BJ45" s="451">
        <v>54</v>
      </c>
      <c r="BK45" s="108">
        <v>6</v>
      </c>
    </row>
    <row r="46" spans="1:63">
      <c r="A46" s="108" t="str">
        <f t="shared" si="20"/>
        <v>region</v>
      </c>
      <c r="B46" s="108">
        <f t="shared" si="21"/>
        <v>0</v>
      </c>
      <c r="C46" s="46"/>
      <c r="D46" s="60"/>
      <c r="E46" s="60"/>
      <c r="F46" s="61"/>
      <c r="G46" s="61"/>
      <c r="H46" s="61"/>
      <c r="I46" s="61"/>
      <c r="J46" s="61"/>
      <c r="K46" s="62"/>
      <c r="L46" s="50"/>
      <c r="M46" s="50"/>
      <c r="N46" s="63"/>
      <c r="O46" s="63"/>
      <c r="P46" s="63"/>
      <c r="Q46" s="63"/>
      <c r="R46" s="63"/>
      <c r="S46" s="51"/>
      <c r="T46" s="51"/>
      <c r="U46" s="55"/>
      <c r="V46" s="1129"/>
      <c r="W46" s="57"/>
      <c r="X46" s="58"/>
      <c r="Y46" s="58"/>
      <c r="Z46" s="59"/>
      <c r="AA46" s="54"/>
      <c r="AB46" s="108"/>
      <c r="AC46" s="108"/>
      <c r="AD46" s="108"/>
      <c r="AE46" s="108"/>
      <c r="AF46" s="108"/>
      <c r="AG46" s="108"/>
      <c r="AH46" s="108"/>
      <c r="AI46" s="108"/>
      <c r="AJ46" s="108"/>
      <c r="AK46" s="108"/>
      <c r="AL46" s="108" t="str">
        <f t="shared" si="0"/>
        <v/>
      </c>
      <c r="AM46" s="108" t="str">
        <f t="shared" si="1"/>
        <v/>
      </c>
      <c r="AN46" s="108" t="str">
        <f t="shared" si="2"/>
        <v/>
      </c>
      <c r="AO46" s="108" t="str">
        <f t="shared" si="3"/>
        <v/>
      </c>
      <c r="AP46" s="108" t="str">
        <f t="shared" si="4"/>
        <v/>
      </c>
      <c r="AQ46" s="108" t="str">
        <f t="shared" si="5"/>
        <v/>
      </c>
      <c r="AR46" s="108" t="str">
        <f t="shared" si="6"/>
        <v/>
      </c>
      <c r="AS46" s="119" t="str">
        <f t="shared" si="7"/>
        <v/>
      </c>
      <c r="AT46" s="119" t="str">
        <f t="shared" si="8"/>
        <v/>
      </c>
      <c r="AU46" s="108" t="str">
        <f t="shared" si="9"/>
        <v>S/I</v>
      </c>
      <c r="AV46" s="108"/>
      <c r="AW46" s="532"/>
      <c r="AX46" s="108" t="str">
        <f t="shared" si="10"/>
        <v xml:space="preserve"> - </v>
      </c>
      <c r="AY46" s="533" t="str">
        <f t="shared" si="11"/>
        <v/>
      </c>
      <c r="AZ46" s="533">
        <f t="shared" si="12"/>
        <v>0</v>
      </c>
      <c r="BA46" s="108" t="str">
        <f t="shared" si="13"/>
        <v/>
      </c>
      <c r="BB46" s="108" t="str">
        <f t="shared" si="14"/>
        <v/>
      </c>
      <c r="BC46" s="108" t="str">
        <f t="shared" si="15"/>
        <v/>
      </c>
      <c r="BD46" s="108" t="str">
        <f t="shared" si="16"/>
        <v/>
      </c>
      <c r="BE46" s="108" t="str">
        <f t="shared" si="17"/>
        <v/>
      </c>
      <c r="BF46" s="119" t="str">
        <f t="shared" si="18"/>
        <v/>
      </c>
      <c r="BG46" s="119" t="str">
        <f t="shared" si="19"/>
        <v/>
      </c>
      <c r="BH46" s="447" t="s">
        <v>112</v>
      </c>
      <c r="BI46" s="443">
        <v>29</v>
      </c>
      <c r="BJ46" s="443">
        <v>29</v>
      </c>
      <c r="BK46" s="108">
        <v>5</v>
      </c>
    </row>
    <row r="47" spans="1:63">
      <c r="A47" s="108" t="str">
        <f t="shared" si="20"/>
        <v>region</v>
      </c>
      <c r="B47" s="108">
        <f t="shared" si="21"/>
        <v>0</v>
      </c>
      <c r="C47" s="46"/>
      <c r="D47" s="60"/>
      <c r="E47" s="60"/>
      <c r="F47" s="61"/>
      <c r="G47" s="61"/>
      <c r="H47" s="61"/>
      <c r="I47" s="61"/>
      <c r="J47" s="61"/>
      <c r="K47" s="62"/>
      <c r="L47" s="50"/>
      <c r="M47" s="50"/>
      <c r="N47" s="63"/>
      <c r="O47" s="63"/>
      <c r="P47" s="63"/>
      <c r="Q47" s="63"/>
      <c r="R47" s="63"/>
      <c r="S47" s="51"/>
      <c r="T47" s="51"/>
      <c r="U47" s="55"/>
      <c r="V47" s="1129"/>
      <c r="W47" s="57"/>
      <c r="X47" s="58"/>
      <c r="Y47" s="58"/>
      <c r="Z47" s="59"/>
      <c r="AA47" s="54"/>
      <c r="AB47" s="108"/>
      <c r="AC47" s="108"/>
      <c r="AD47" s="108"/>
      <c r="AE47" s="108"/>
      <c r="AF47" s="108"/>
      <c r="AG47" s="108"/>
      <c r="AH47" s="108"/>
      <c r="AI47" s="108"/>
      <c r="AJ47" s="108"/>
      <c r="AK47" s="108"/>
      <c r="AL47" s="108" t="str">
        <f t="shared" si="0"/>
        <v/>
      </c>
      <c r="AM47" s="108" t="str">
        <f t="shared" si="1"/>
        <v/>
      </c>
      <c r="AN47" s="108" t="str">
        <f t="shared" si="2"/>
        <v/>
      </c>
      <c r="AO47" s="108" t="str">
        <f t="shared" si="3"/>
        <v/>
      </c>
      <c r="AP47" s="108" t="str">
        <f t="shared" si="4"/>
        <v/>
      </c>
      <c r="AQ47" s="108" t="str">
        <f t="shared" si="5"/>
        <v/>
      </c>
      <c r="AR47" s="108" t="str">
        <f t="shared" si="6"/>
        <v/>
      </c>
      <c r="AS47" s="119" t="str">
        <f t="shared" si="7"/>
        <v/>
      </c>
      <c r="AT47" s="119" t="str">
        <f t="shared" si="8"/>
        <v/>
      </c>
      <c r="AU47" s="108" t="str">
        <f t="shared" si="9"/>
        <v>S/I</v>
      </c>
      <c r="AV47" s="108"/>
      <c r="AW47" s="532"/>
      <c r="AX47" s="108" t="str">
        <f t="shared" si="10"/>
        <v xml:space="preserve"> - </v>
      </c>
      <c r="AY47" s="533" t="str">
        <f t="shared" si="11"/>
        <v/>
      </c>
      <c r="AZ47" s="533">
        <f t="shared" si="12"/>
        <v>0</v>
      </c>
      <c r="BA47" s="108" t="str">
        <f t="shared" si="13"/>
        <v/>
      </c>
      <c r="BB47" s="108" t="str">
        <f t="shared" si="14"/>
        <v/>
      </c>
      <c r="BC47" s="108" t="str">
        <f t="shared" si="15"/>
        <v/>
      </c>
      <c r="BD47" s="108" t="str">
        <f t="shared" si="16"/>
        <v/>
      </c>
      <c r="BE47" s="108" t="str">
        <f t="shared" si="17"/>
        <v/>
      </c>
      <c r="BF47" s="119" t="str">
        <f t="shared" si="18"/>
        <v/>
      </c>
      <c r="BG47" s="119" t="str">
        <f t="shared" si="19"/>
        <v/>
      </c>
      <c r="BH47" s="447" t="s">
        <v>142</v>
      </c>
      <c r="BI47" s="443">
        <v>36</v>
      </c>
      <c r="BJ47" s="443">
        <v>36</v>
      </c>
      <c r="BK47" s="108">
        <v>36</v>
      </c>
    </row>
    <row r="48" spans="1:63">
      <c r="A48" s="108" t="str">
        <f t="shared" si="20"/>
        <v>region</v>
      </c>
      <c r="B48" s="108">
        <f t="shared" si="21"/>
        <v>0</v>
      </c>
      <c r="C48" s="46"/>
      <c r="D48" s="60"/>
      <c r="E48" s="60"/>
      <c r="F48" s="61"/>
      <c r="G48" s="61"/>
      <c r="H48" s="61"/>
      <c r="I48" s="61"/>
      <c r="J48" s="61"/>
      <c r="K48" s="62"/>
      <c r="L48" s="50"/>
      <c r="M48" s="50"/>
      <c r="N48" s="63"/>
      <c r="O48" s="63"/>
      <c r="P48" s="63"/>
      <c r="Q48" s="63"/>
      <c r="R48" s="63"/>
      <c r="S48" s="51"/>
      <c r="T48" s="51"/>
      <c r="U48" s="55"/>
      <c r="V48" s="1129"/>
      <c r="W48" s="57"/>
      <c r="X48" s="58"/>
      <c r="Y48" s="58"/>
      <c r="Z48" s="59"/>
      <c r="AA48" s="54"/>
      <c r="AB48" s="108"/>
      <c r="AC48" s="108"/>
      <c r="AD48" s="108"/>
      <c r="AE48" s="108"/>
      <c r="AF48" s="108"/>
      <c r="AG48" s="108"/>
      <c r="AH48" s="108"/>
      <c r="AI48" s="108"/>
      <c r="AJ48" s="108"/>
      <c r="AK48" s="108"/>
      <c r="AL48" s="108" t="str">
        <f t="shared" si="0"/>
        <v/>
      </c>
      <c r="AM48" s="108" t="str">
        <f t="shared" si="1"/>
        <v/>
      </c>
      <c r="AN48" s="108" t="str">
        <f t="shared" si="2"/>
        <v/>
      </c>
      <c r="AO48" s="108" t="str">
        <f t="shared" si="3"/>
        <v/>
      </c>
      <c r="AP48" s="108" t="str">
        <f t="shared" si="4"/>
        <v/>
      </c>
      <c r="AQ48" s="108" t="str">
        <f t="shared" si="5"/>
        <v/>
      </c>
      <c r="AR48" s="108" t="str">
        <f t="shared" si="6"/>
        <v/>
      </c>
      <c r="AS48" s="119" t="str">
        <f t="shared" si="7"/>
        <v/>
      </c>
      <c r="AT48" s="119" t="str">
        <f t="shared" si="8"/>
        <v/>
      </c>
      <c r="AU48" s="108" t="str">
        <f t="shared" si="9"/>
        <v>S/I</v>
      </c>
      <c r="AV48" s="108"/>
      <c r="AW48" s="532"/>
      <c r="AX48" s="108" t="str">
        <f t="shared" si="10"/>
        <v xml:space="preserve"> - </v>
      </c>
      <c r="AY48" s="533" t="str">
        <f t="shared" si="11"/>
        <v/>
      </c>
      <c r="AZ48" s="533">
        <f t="shared" si="12"/>
        <v>0</v>
      </c>
      <c r="BA48" s="108" t="str">
        <f t="shared" si="13"/>
        <v/>
      </c>
      <c r="BB48" s="108" t="str">
        <f t="shared" si="14"/>
        <v/>
      </c>
      <c r="BC48" s="108" t="str">
        <f t="shared" si="15"/>
        <v/>
      </c>
      <c r="BD48" s="108" t="str">
        <f t="shared" si="16"/>
        <v/>
      </c>
      <c r="BE48" s="108" t="str">
        <f t="shared" si="17"/>
        <v/>
      </c>
      <c r="BF48" s="119" t="str">
        <f t="shared" si="18"/>
        <v/>
      </c>
      <c r="BG48" s="119" t="str">
        <f t="shared" si="19"/>
        <v/>
      </c>
      <c r="BH48" s="447" t="s">
        <v>172</v>
      </c>
      <c r="BI48" s="443">
        <v>96</v>
      </c>
      <c r="BJ48" s="443">
        <v>96</v>
      </c>
      <c r="BK48" s="108">
        <v>10</v>
      </c>
    </row>
    <row r="49" spans="1:63">
      <c r="A49" s="108" t="str">
        <f t="shared" si="20"/>
        <v>region</v>
      </c>
      <c r="B49" s="108">
        <f t="shared" si="21"/>
        <v>0</v>
      </c>
      <c r="C49" s="46"/>
      <c r="D49" s="60"/>
      <c r="E49" s="60"/>
      <c r="F49" s="61"/>
      <c r="G49" s="61"/>
      <c r="H49" s="61"/>
      <c r="I49" s="61"/>
      <c r="J49" s="61"/>
      <c r="K49" s="62"/>
      <c r="L49" s="50"/>
      <c r="M49" s="54"/>
      <c r="N49" s="63"/>
      <c r="O49" s="63"/>
      <c r="P49" s="63"/>
      <c r="Q49" s="63"/>
      <c r="R49" s="63"/>
      <c r="S49" s="51"/>
      <c r="T49" s="51"/>
      <c r="U49" s="55"/>
      <c r="V49" s="1131"/>
      <c r="W49" s="57"/>
      <c r="X49" s="58"/>
      <c r="Y49" s="58"/>
      <c r="Z49" s="59"/>
      <c r="AA49" s="54"/>
      <c r="AB49" s="108"/>
      <c r="AC49" s="108"/>
      <c r="AD49" s="108"/>
      <c r="AE49" s="108"/>
      <c r="AF49" s="108"/>
      <c r="AG49" s="108"/>
      <c r="AH49" s="108"/>
      <c r="AI49" s="108"/>
      <c r="AJ49" s="108"/>
      <c r="AK49" s="108"/>
      <c r="AL49" s="108" t="str">
        <f t="shared" si="0"/>
        <v/>
      </c>
      <c r="AM49" s="108" t="str">
        <f t="shared" si="1"/>
        <v/>
      </c>
      <c r="AN49" s="108" t="str">
        <f t="shared" si="2"/>
        <v/>
      </c>
      <c r="AO49" s="108" t="str">
        <f t="shared" si="3"/>
        <v/>
      </c>
      <c r="AP49" s="108" t="str">
        <f t="shared" si="4"/>
        <v/>
      </c>
      <c r="AQ49" s="108" t="str">
        <f t="shared" si="5"/>
        <v/>
      </c>
      <c r="AR49" s="108" t="str">
        <f t="shared" si="6"/>
        <v/>
      </c>
      <c r="AS49" s="119" t="str">
        <f t="shared" si="7"/>
        <v/>
      </c>
      <c r="AT49" s="119" t="str">
        <f t="shared" si="8"/>
        <v/>
      </c>
      <c r="AU49" s="108" t="str">
        <f t="shared" si="9"/>
        <v>S/I</v>
      </c>
      <c r="AV49" s="108"/>
      <c r="AW49" s="532"/>
      <c r="AX49" s="108" t="str">
        <f t="shared" si="10"/>
        <v xml:space="preserve"> - </v>
      </c>
      <c r="AY49" s="533" t="str">
        <f t="shared" si="11"/>
        <v/>
      </c>
      <c r="AZ49" s="533">
        <f t="shared" si="12"/>
        <v>0</v>
      </c>
      <c r="BA49" s="108" t="str">
        <f t="shared" si="13"/>
        <v/>
      </c>
      <c r="BB49" s="108" t="str">
        <f t="shared" si="14"/>
        <v/>
      </c>
      <c r="BC49" s="108" t="str">
        <f t="shared" si="15"/>
        <v/>
      </c>
      <c r="BD49" s="108" t="str">
        <f t="shared" si="16"/>
        <v/>
      </c>
      <c r="BE49" s="108" t="str">
        <f t="shared" si="17"/>
        <v/>
      </c>
      <c r="BF49" s="119" t="str">
        <f t="shared" si="18"/>
        <v/>
      </c>
      <c r="BG49" s="119" t="str">
        <f t="shared" si="19"/>
        <v/>
      </c>
      <c r="BH49" s="455" t="s">
        <v>297</v>
      </c>
      <c r="BI49" s="457">
        <v>23</v>
      </c>
      <c r="BJ49" s="457">
        <v>23</v>
      </c>
      <c r="BK49" s="108">
        <v>15</v>
      </c>
    </row>
    <row r="50" spans="1:63" hidden="1">
      <c r="A50" s="108" t="str">
        <f t="shared" si="20"/>
        <v>region</v>
      </c>
      <c r="B50" s="108">
        <f t="shared" si="21"/>
        <v>0</v>
      </c>
      <c r="C50" s="46"/>
      <c r="D50" s="60"/>
      <c r="E50" s="60"/>
      <c r="F50" s="61"/>
      <c r="G50" s="61"/>
      <c r="H50" s="61"/>
      <c r="I50" s="61"/>
      <c r="J50" s="61"/>
      <c r="K50" s="62"/>
      <c r="L50" s="50"/>
      <c r="M50" s="54"/>
      <c r="N50" s="63"/>
      <c r="O50" s="63"/>
      <c r="P50" s="63"/>
      <c r="Q50" s="63"/>
      <c r="R50" s="63"/>
      <c r="S50" s="51"/>
      <c r="T50" s="51"/>
      <c r="U50" s="55"/>
      <c r="V50" s="1131"/>
      <c r="W50" s="57"/>
      <c r="X50" s="58"/>
      <c r="Y50" s="58"/>
      <c r="Z50" s="59"/>
      <c r="AA50" s="54"/>
      <c r="AB50" s="108"/>
      <c r="AC50" s="108"/>
      <c r="AD50" s="108"/>
      <c r="AE50" s="108"/>
      <c r="AF50" s="108"/>
      <c r="AG50" s="108"/>
      <c r="AH50" s="108"/>
      <c r="AI50" s="108"/>
      <c r="AJ50" s="108"/>
      <c r="AK50" s="108"/>
      <c r="AL50" s="108" t="str">
        <f t="shared" si="0"/>
        <v/>
      </c>
      <c r="AM50" s="108" t="str">
        <f t="shared" si="1"/>
        <v/>
      </c>
      <c r="AN50" s="108" t="str">
        <f t="shared" si="2"/>
        <v/>
      </c>
      <c r="AO50" s="108" t="str">
        <f t="shared" si="3"/>
        <v/>
      </c>
      <c r="AP50" s="108" t="str">
        <f t="shared" si="4"/>
        <v/>
      </c>
      <c r="AQ50" s="108" t="str">
        <f t="shared" si="5"/>
        <v/>
      </c>
      <c r="AR50" s="108" t="str">
        <f t="shared" si="6"/>
        <v/>
      </c>
      <c r="AS50" s="119" t="str">
        <f t="shared" si="7"/>
        <v/>
      </c>
      <c r="AT50" s="119" t="str">
        <f t="shared" si="8"/>
        <v/>
      </c>
      <c r="AU50" s="108" t="str">
        <f t="shared" si="9"/>
        <v>S/I</v>
      </c>
      <c r="AV50" s="108"/>
      <c r="AW50" s="532"/>
      <c r="AX50" s="108" t="str">
        <f t="shared" si="10"/>
        <v xml:space="preserve"> - </v>
      </c>
      <c r="AY50" s="533" t="str">
        <f t="shared" si="11"/>
        <v/>
      </c>
      <c r="AZ50" s="533">
        <f t="shared" si="12"/>
        <v>0</v>
      </c>
      <c r="BA50" s="108" t="str">
        <f t="shared" si="13"/>
        <v/>
      </c>
      <c r="BB50" s="108" t="str">
        <f t="shared" si="14"/>
        <v/>
      </c>
      <c r="BC50" s="108" t="str">
        <f t="shared" si="15"/>
        <v/>
      </c>
      <c r="BD50" s="108" t="str">
        <f t="shared" si="16"/>
        <v/>
      </c>
      <c r="BE50" s="108" t="str">
        <f t="shared" si="17"/>
        <v/>
      </c>
      <c r="BF50" s="119" t="str">
        <f t="shared" si="18"/>
        <v/>
      </c>
      <c r="BG50" s="119" t="str">
        <f t="shared" si="19"/>
        <v/>
      </c>
      <c r="BH50" s="452" t="s">
        <v>338</v>
      </c>
      <c r="BI50" s="454">
        <v>21</v>
      </c>
      <c r="BJ50" s="454">
        <v>21</v>
      </c>
      <c r="BK50" s="108">
        <v>6</v>
      </c>
    </row>
    <row r="51" spans="1:63" hidden="1">
      <c r="A51" s="108" t="str">
        <f t="shared" si="20"/>
        <v>region</v>
      </c>
      <c r="B51" s="108">
        <f t="shared" si="21"/>
        <v>0</v>
      </c>
      <c r="C51" s="46"/>
      <c r="D51" s="60"/>
      <c r="E51" s="60"/>
      <c r="F51" s="61"/>
      <c r="G51" s="61"/>
      <c r="H51" s="61"/>
      <c r="I51" s="61"/>
      <c r="J51" s="61"/>
      <c r="K51" s="62"/>
      <c r="L51" s="50"/>
      <c r="M51" s="54"/>
      <c r="N51" s="63"/>
      <c r="O51" s="63"/>
      <c r="P51" s="63"/>
      <c r="Q51" s="63"/>
      <c r="R51" s="63"/>
      <c r="S51" s="51"/>
      <c r="T51" s="51"/>
      <c r="U51" s="55"/>
      <c r="V51" s="1129"/>
      <c r="W51" s="57"/>
      <c r="X51" s="57"/>
      <c r="Y51" s="57"/>
      <c r="Z51" s="57"/>
      <c r="AA51" s="54"/>
      <c r="AB51" s="108"/>
      <c r="AC51" s="108"/>
      <c r="AD51" s="108"/>
      <c r="AE51" s="108"/>
      <c r="AF51" s="108"/>
      <c r="AG51" s="108"/>
      <c r="AH51" s="108"/>
      <c r="AI51" s="108"/>
      <c r="AJ51" s="108"/>
      <c r="AK51" s="108"/>
      <c r="AL51" s="108" t="str">
        <f t="shared" si="0"/>
        <v/>
      </c>
      <c r="AM51" s="108" t="str">
        <f t="shared" si="1"/>
        <v/>
      </c>
      <c r="AN51" s="108" t="str">
        <f t="shared" si="2"/>
        <v/>
      </c>
      <c r="AO51" s="108" t="str">
        <f t="shared" si="3"/>
        <v/>
      </c>
      <c r="AP51" s="108" t="str">
        <f t="shared" si="4"/>
        <v/>
      </c>
      <c r="AQ51" s="108" t="str">
        <f t="shared" si="5"/>
        <v/>
      </c>
      <c r="AR51" s="108" t="str">
        <f t="shared" si="6"/>
        <v/>
      </c>
      <c r="AS51" s="119" t="str">
        <f t="shared" si="7"/>
        <v/>
      </c>
      <c r="AT51" s="119" t="str">
        <f t="shared" si="8"/>
        <v/>
      </c>
      <c r="AU51" s="108" t="str">
        <f t="shared" si="9"/>
        <v>S/I</v>
      </c>
      <c r="AV51" s="108"/>
      <c r="AW51" s="532"/>
      <c r="AX51" s="108" t="str">
        <f t="shared" si="10"/>
        <v xml:space="preserve"> - </v>
      </c>
      <c r="AY51" s="533" t="str">
        <f t="shared" si="11"/>
        <v/>
      </c>
      <c r="AZ51" s="533">
        <f t="shared" si="12"/>
        <v>0</v>
      </c>
      <c r="BA51" s="108" t="str">
        <f t="shared" si="13"/>
        <v/>
      </c>
      <c r="BB51" s="108" t="str">
        <f t="shared" si="14"/>
        <v/>
      </c>
      <c r="BC51" s="108" t="str">
        <f t="shared" si="15"/>
        <v/>
      </c>
      <c r="BD51" s="108" t="str">
        <f t="shared" si="16"/>
        <v/>
      </c>
      <c r="BE51" s="108" t="str">
        <f t="shared" si="17"/>
        <v/>
      </c>
      <c r="BF51" s="119" t="str">
        <f t="shared" si="18"/>
        <v/>
      </c>
      <c r="BG51" s="119" t="str">
        <f t="shared" si="19"/>
        <v/>
      </c>
      <c r="BH51" s="449" t="s">
        <v>431</v>
      </c>
      <c r="BI51" s="451">
        <v>7</v>
      </c>
      <c r="BJ51" s="451">
        <v>7</v>
      </c>
      <c r="BK51" s="108">
        <v>3</v>
      </c>
    </row>
    <row r="52" spans="1:63" hidden="1">
      <c r="A52" s="108" t="str">
        <f t="shared" si="20"/>
        <v>region</v>
      </c>
      <c r="B52" s="108">
        <f t="shared" si="21"/>
        <v>0</v>
      </c>
      <c r="C52" s="46"/>
      <c r="D52" s="60"/>
      <c r="E52" s="60"/>
      <c r="F52" s="61"/>
      <c r="G52" s="61"/>
      <c r="H52" s="61"/>
      <c r="I52" s="61"/>
      <c r="J52" s="61"/>
      <c r="K52" s="62"/>
      <c r="L52" s="50"/>
      <c r="M52" s="54"/>
      <c r="N52" s="63"/>
      <c r="O52" s="63"/>
      <c r="P52" s="63"/>
      <c r="Q52" s="63"/>
      <c r="R52" s="63"/>
      <c r="S52" s="51"/>
      <c r="T52" s="51"/>
      <c r="U52" s="55"/>
      <c r="V52" s="1131"/>
      <c r="W52" s="57"/>
      <c r="X52" s="58"/>
      <c r="Y52" s="58"/>
      <c r="Z52" s="59"/>
      <c r="AA52" s="54"/>
      <c r="AB52" s="108"/>
      <c r="AC52" s="108"/>
      <c r="AD52" s="108"/>
      <c r="AE52" s="108"/>
      <c r="AF52" s="108"/>
      <c r="AG52" s="108"/>
      <c r="AH52" s="108"/>
      <c r="AI52" s="108"/>
      <c r="AJ52" s="108"/>
      <c r="AK52" s="108"/>
      <c r="AL52" s="108" t="str">
        <f t="shared" si="0"/>
        <v/>
      </c>
      <c r="AM52" s="108" t="str">
        <f t="shared" si="1"/>
        <v/>
      </c>
      <c r="AN52" s="108" t="str">
        <f t="shared" si="2"/>
        <v/>
      </c>
      <c r="AO52" s="108" t="str">
        <f t="shared" si="3"/>
        <v/>
      </c>
      <c r="AP52" s="108" t="str">
        <f t="shared" si="4"/>
        <v/>
      </c>
      <c r="AQ52" s="108" t="str">
        <f t="shared" si="5"/>
        <v/>
      </c>
      <c r="AR52" s="108" t="str">
        <f t="shared" si="6"/>
        <v/>
      </c>
      <c r="AS52" s="119" t="str">
        <f t="shared" si="7"/>
        <v/>
      </c>
      <c r="AT52" s="119" t="str">
        <f t="shared" si="8"/>
        <v/>
      </c>
      <c r="AU52" s="108" t="str">
        <f t="shared" si="9"/>
        <v>S/I</v>
      </c>
      <c r="AV52" s="108"/>
      <c r="AW52" s="532"/>
      <c r="AX52" s="108" t="str">
        <f t="shared" si="10"/>
        <v xml:space="preserve"> - </v>
      </c>
      <c r="AY52" s="533" t="str">
        <f t="shared" si="11"/>
        <v/>
      </c>
      <c r="AZ52" s="533">
        <f t="shared" si="12"/>
        <v>0</v>
      </c>
      <c r="BA52" s="108" t="str">
        <f t="shared" si="13"/>
        <v/>
      </c>
      <c r="BB52" s="108" t="str">
        <f t="shared" si="14"/>
        <v/>
      </c>
      <c r="BC52" s="108" t="str">
        <f t="shared" si="15"/>
        <v/>
      </c>
      <c r="BD52" s="108" t="str">
        <f t="shared" si="16"/>
        <v/>
      </c>
      <c r="BE52" s="108" t="str">
        <f t="shared" si="17"/>
        <v/>
      </c>
      <c r="BF52" s="119" t="str">
        <f t="shared" si="18"/>
        <v/>
      </c>
      <c r="BG52" s="119" t="str">
        <f t="shared" si="19"/>
        <v/>
      </c>
      <c r="BH52" s="452" t="s">
        <v>452</v>
      </c>
      <c r="BI52" s="454">
        <v>1</v>
      </c>
      <c r="BJ52" s="454">
        <v>1</v>
      </c>
      <c r="BK52" s="108">
        <v>2</v>
      </c>
    </row>
    <row r="53" spans="1:63" hidden="1">
      <c r="A53" s="108" t="str">
        <f t="shared" si="20"/>
        <v>region</v>
      </c>
      <c r="B53" s="108">
        <f t="shared" si="21"/>
        <v>0</v>
      </c>
      <c r="C53" s="46"/>
      <c r="D53" s="60"/>
      <c r="E53" s="60"/>
      <c r="F53" s="61"/>
      <c r="G53" s="61"/>
      <c r="H53" s="61"/>
      <c r="I53" s="61"/>
      <c r="J53" s="61"/>
      <c r="K53" s="62"/>
      <c r="L53" s="50"/>
      <c r="M53" s="54"/>
      <c r="N53" s="63"/>
      <c r="O53" s="63"/>
      <c r="P53" s="63"/>
      <c r="Q53" s="63"/>
      <c r="R53" s="63"/>
      <c r="S53" s="51"/>
      <c r="T53" s="51"/>
      <c r="U53" s="55"/>
      <c r="V53" s="1129"/>
      <c r="W53" s="57"/>
      <c r="X53" s="58"/>
      <c r="Y53" s="58"/>
      <c r="Z53" s="59"/>
      <c r="AA53" s="54"/>
      <c r="AB53" s="108"/>
      <c r="AC53" s="108"/>
      <c r="AD53" s="108"/>
      <c r="AE53" s="108"/>
      <c r="AF53" s="108"/>
      <c r="AG53" s="108"/>
      <c r="AH53" s="108"/>
      <c r="AI53" s="108"/>
      <c r="AJ53" s="108"/>
      <c r="AK53" s="108"/>
      <c r="AL53" s="108" t="str">
        <f t="shared" si="0"/>
        <v/>
      </c>
      <c r="AM53" s="108" t="str">
        <f t="shared" si="1"/>
        <v/>
      </c>
      <c r="AN53" s="108" t="str">
        <f t="shared" si="2"/>
        <v/>
      </c>
      <c r="AO53" s="108" t="str">
        <f t="shared" si="3"/>
        <v/>
      </c>
      <c r="AP53" s="108" t="str">
        <f t="shared" si="4"/>
        <v/>
      </c>
      <c r="AQ53" s="108" t="str">
        <f t="shared" si="5"/>
        <v/>
      </c>
      <c r="AR53" s="108" t="str">
        <f t="shared" si="6"/>
        <v/>
      </c>
      <c r="AS53" s="119" t="str">
        <f t="shared" si="7"/>
        <v/>
      </c>
      <c r="AT53" s="119" t="str">
        <f t="shared" si="8"/>
        <v/>
      </c>
      <c r="AU53" s="108" t="str">
        <f t="shared" si="9"/>
        <v>S/I</v>
      </c>
      <c r="AV53" s="108"/>
      <c r="AW53" s="532"/>
      <c r="AX53" s="108" t="str">
        <f t="shared" si="10"/>
        <v xml:space="preserve"> - </v>
      </c>
      <c r="AY53" s="533" t="str">
        <f t="shared" si="11"/>
        <v/>
      </c>
      <c r="AZ53" s="533">
        <f t="shared" si="12"/>
        <v>0</v>
      </c>
      <c r="BA53" s="108" t="str">
        <f t="shared" si="13"/>
        <v/>
      </c>
      <c r="BB53" s="108" t="str">
        <f t="shared" si="14"/>
        <v/>
      </c>
      <c r="BC53" s="108" t="str">
        <f t="shared" si="15"/>
        <v/>
      </c>
      <c r="BD53" s="108" t="str">
        <f t="shared" si="16"/>
        <v/>
      </c>
      <c r="BE53" s="108" t="str">
        <f t="shared" si="17"/>
        <v/>
      </c>
      <c r="BF53" s="119" t="str">
        <f t="shared" si="18"/>
        <v/>
      </c>
      <c r="BG53" s="119" t="str">
        <f t="shared" si="19"/>
        <v/>
      </c>
      <c r="BH53" s="447" t="s">
        <v>492</v>
      </c>
      <c r="BI53" s="443">
        <v>57</v>
      </c>
      <c r="BJ53" s="443">
        <v>57</v>
      </c>
      <c r="BK53" s="108">
        <v>1</v>
      </c>
    </row>
    <row r="54" spans="1:63" ht="22.5" hidden="1" customHeight="1">
      <c r="A54" s="108" t="str">
        <f t="shared" si="20"/>
        <v>region</v>
      </c>
      <c r="B54" s="108">
        <f t="shared" si="21"/>
        <v>0</v>
      </c>
      <c r="C54" s="46"/>
      <c r="D54" s="60"/>
      <c r="E54" s="60"/>
      <c r="F54" s="61"/>
      <c r="G54" s="61"/>
      <c r="H54" s="61"/>
      <c r="I54" s="61"/>
      <c r="J54" s="61"/>
      <c r="K54" s="62"/>
      <c r="L54" s="50"/>
      <c r="M54" s="1132"/>
      <c r="N54" s="63"/>
      <c r="O54" s="63"/>
      <c r="P54" s="63"/>
      <c r="Q54" s="63"/>
      <c r="R54" s="63"/>
      <c r="S54" s="51"/>
      <c r="T54" s="51"/>
      <c r="U54" s="55"/>
      <c r="V54" s="1133"/>
      <c r="W54" s="51"/>
      <c r="X54" s="58"/>
      <c r="Y54" s="51"/>
      <c r="Z54" s="59"/>
      <c r="AA54" s="54"/>
      <c r="AB54" s="108"/>
      <c r="AC54" s="108"/>
      <c r="AD54" s="108"/>
      <c r="AE54" s="108"/>
      <c r="AF54" s="108"/>
      <c r="AG54" s="108"/>
      <c r="AH54" s="108"/>
      <c r="AI54" s="108"/>
      <c r="AJ54" s="108"/>
      <c r="AK54" s="108"/>
      <c r="AL54" s="108" t="str">
        <f t="shared" si="0"/>
        <v/>
      </c>
      <c r="AM54" s="108" t="str">
        <f t="shared" si="1"/>
        <v/>
      </c>
      <c r="AN54" s="108" t="str">
        <f t="shared" si="2"/>
        <v/>
      </c>
      <c r="AO54" s="108" t="str">
        <f t="shared" si="3"/>
        <v/>
      </c>
      <c r="AP54" s="108" t="str">
        <f t="shared" si="4"/>
        <v/>
      </c>
      <c r="AQ54" s="108" t="str">
        <f t="shared" si="5"/>
        <v/>
      </c>
      <c r="AR54" s="108" t="str">
        <f t="shared" si="6"/>
        <v/>
      </c>
      <c r="AS54" s="119" t="str">
        <f t="shared" si="7"/>
        <v/>
      </c>
      <c r="AT54" s="119" t="str">
        <f t="shared" si="8"/>
        <v/>
      </c>
      <c r="AU54" s="108" t="str">
        <f t="shared" si="9"/>
        <v>S/I</v>
      </c>
      <c r="AV54" s="108"/>
      <c r="AW54" s="532"/>
      <c r="AX54" s="108" t="str">
        <f t="shared" si="10"/>
        <v xml:space="preserve"> - </v>
      </c>
      <c r="AY54" s="533" t="str">
        <f t="shared" si="11"/>
        <v/>
      </c>
      <c r="AZ54" s="533">
        <f t="shared" si="12"/>
        <v>0</v>
      </c>
      <c r="BA54" s="108" t="str">
        <f t="shared" si="13"/>
        <v/>
      </c>
      <c r="BB54" s="108" t="str">
        <f t="shared" si="14"/>
        <v/>
      </c>
      <c r="BC54" s="108" t="str">
        <f t="shared" si="15"/>
        <v/>
      </c>
      <c r="BD54" s="108" t="str">
        <f t="shared" si="16"/>
        <v/>
      </c>
      <c r="BE54" s="108" t="str">
        <f t="shared" si="17"/>
        <v/>
      </c>
      <c r="BF54" s="119" t="str">
        <f t="shared" si="18"/>
        <v/>
      </c>
      <c r="BG54" s="119" t="str">
        <f t="shared" si="19"/>
        <v/>
      </c>
      <c r="BH54" s="452" t="s">
        <v>533</v>
      </c>
      <c r="BI54" s="454">
        <v>13</v>
      </c>
      <c r="BJ54" s="454">
        <v>13</v>
      </c>
      <c r="BK54" s="108">
        <v>19</v>
      </c>
    </row>
    <row r="55" spans="1:63" hidden="1">
      <c r="A55" s="108" t="str">
        <f t="shared" si="20"/>
        <v>region</v>
      </c>
      <c r="B55" s="108">
        <f t="shared" si="21"/>
        <v>0</v>
      </c>
      <c r="C55" s="46"/>
      <c r="D55" s="60"/>
      <c r="E55" s="60"/>
      <c r="F55" s="61"/>
      <c r="G55" s="61"/>
      <c r="H55" s="61"/>
      <c r="I55" s="61"/>
      <c r="J55" s="61"/>
      <c r="K55" s="62"/>
      <c r="L55" s="50"/>
      <c r="M55" s="50"/>
      <c r="N55" s="63"/>
      <c r="O55" s="63"/>
      <c r="P55" s="63"/>
      <c r="Q55" s="63"/>
      <c r="R55" s="63"/>
      <c r="S55" s="54"/>
      <c r="T55" s="54"/>
      <c r="U55" s="55"/>
      <c r="V55" s="1129"/>
      <c r="W55" s="57"/>
      <c r="X55" s="58"/>
      <c r="Y55" s="58"/>
      <c r="Z55" s="59"/>
      <c r="AA55" s="54"/>
      <c r="AB55" s="108"/>
      <c r="AC55" s="108"/>
      <c r="AD55" s="108"/>
      <c r="AE55" s="108"/>
      <c r="AF55" s="108"/>
      <c r="AG55" s="108"/>
      <c r="AH55" s="108"/>
      <c r="AI55" s="108"/>
      <c r="AJ55" s="108"/>
      <c r="AK55" s="108"/>
      <c r="AL55" s="108" t="str">
        <f t="shared" si="0"/>
        <v/>
      </c>
      <c r="AM55" s="108" t="str">
        <f t="shared" si="1"/>
        <v/>
      </c>
      <c r="AN55" s="108" t="str">
        <f t="shared" si="2"/>
        <v/>
      </c>
      <c r="AO55" s="108" t="str">
        <f t="shared" si="3"/>
        <v/>
      </c>
      <c r="AP55" s="108" t="str">
        <f t="shared" si="4"/>
        <v/>
      </c>
      <c r="AQ55" s="108" t="str">
        <f t="shared" si="5"/>
        <v/>
      </c>
      <c r="AR55" s="108" t="str">
        <f t="shared" si="6"/>
        <v/>
      </c>
      <c r="AS55" s="119" t="str">
        <f t="shared" si="7"/>
        <v/>
      </c>
      <c r="AT55" s="119" t="str">
        <f t="shared" si="8"/>
        <v/>
      </c>
      <c r="AU55" s="108" t="str">
        <f t="shared" si="9"/>
        <v>S/I</v>
      </c>
      <c r="AV55" s="108"/>
      <c r="AW55" s="532"/>
      <c r="AX55" s="108" t="str">
        <f t="shared" si="10"/>
        <v xml:space="preserve"> - </v>
      </c>
      <c r="AY55" s="533" t="str">
        <f t="shared" si="11"/>
        <v/>
      </c>
      <c r="AZ55" s="533">
        <f t="shared" si="12"/>
        <v>0</v>
      </c>
      <c r="BA55" s="108" t="str">
        <f t="shared" si="13"/>
        <v/>
      </c>
      <c r="BB55" s="108" t="str">
        <f t="shared" si="14"/>
        <v/>
      </c>
      <c r="BC55" s="108" t="str">
        <f t="shared" si="15"/>
        <v/>
      </c>
      <c r="BD55" s="108" t="str">
        <f t="shared" si="16"/>
        <v/>
      </c>
      <c r="BE55" s="108" t="str">
        <f t="shared" si="17"/>
        <v/>
      </c>
      <c r="BF55" s="119" t="str">
        <f t="shared" si="18"/>
        <v/>
      </c>
      <c r="BG55" s="119" t="str">
        <f t="shared" si="19"/>
        <v/>
      </c>
      <c r="BH55" s="447" t="s">
        <v>150</v>
      </c>
      <c r="BI55" s="443">
        <v>60</v>
      </c>
      <c r="BJ55" s="443">
        <v>60</v>
      </c>
      <c r="BK55" s="108">
        <v>3</v>
      </c>
    </row>
    <row r="56" spans="1:63" hidden="1">
      <c r="A56" s="108" t="str">
        <f t="shared" si="20"/>
        <v>region</v>
      </c>
      <c r="B56" s="108">
        <f t="shared" si="21"/>
        <v>0</v>
      </c>
      <c r="C56" s="46"/>
      <c r="D56" s="60"/>
      <c r="E56" s="60"/>
      <c r="F56" s="61"/>
      <c r="G56" s="61"/>
      <c r="H56" s="61"/>
      <c r="I56" s="61"/>
      <c r="J56" s="61"/>
      <c r="K56" s="62"/>
      <c r="L56" s="50"/>
      <c r="M56" s="50"/>
      <c r="N56" s="63"/>
      <c r="O56" s="63"/>
      <c r="P56" s="63"/>
      <c r="Q56" s="63"/>
      <c r="R56" s="63"/>
      <c r="S56" s="54"/>
      <c r="T56" s="54"/>
      <c r="U56" s="55"/>
      <c r="V56" s="1129"/>
      <c r="W56" s="57"/>
      <c r="X56" s="58"/>
      <c r="Y56" s="58"/>
      <c r="Z56" s="59"/>
      <c r="AA56" s="54"/>
      <c r="AB56" s="108"/>
      <c r="AC56" s="108"/>
      <c r="AD56" s="108"/>
      <c r="AE56" s="108"/>
      <c r="AF56" s="108"/>
      <c r="AG56" s="108"/>
      <c r="AH56" s="108"/>
      <c r="AI56" s="108"/>
      <c r="AJ56" s="108"/>
      <c r="AK56" s="108"/>
      <c r="AL56" s="108" t="str">
        <f t="shared" si="0"/>
        <v/>
      </c>
      <c r="AM56" s="108" t="str">
        <f t="shared" si="1"/>
        <v/>
      </c>
      <c r="AN56" s="108" t="str">
        <f t="shared" si="2"/>
        <v/>
      </c>
      <c r="AO56" s="108" t="str">
        <f t="shared" si="3"/>
        <v/>
      </c>
      <c r="AP56" s="108" t="str">
        <f t="shared" si="4"/>
        <v/>
      </c>
      <c r="AQ56" s="108" t="str">
        <f t="shared" si="5"/>
        <v/>
      </c>
      <c r="AR56" s="108" t="str">
        <f t="shared" si="6"/>
        <v/>
      </c>
      <c r="AS56" s="119" t="str">
        <f t="shared" si="7"/>
        <v/>
      </c>
      <c r="AT56" s="119" t="str">
        <f t="shared" si="8"/>
        <v/>
      </c>
      <c r="AU56" s="108" t="str">
        <f t="shared" si="9"/>
        <v>S/I</v>
      </c>
      <c r="AV56" s="108"/>
      <c r="AW56" s="532"/>
      <c r="AX56" s="108" t="str">
        <f t="shared" si="10"/>
        <v xml:space="preserve"> - </v>
      </c>
      <c r="AY56" s="533" t="str">
        <f t="shared" si="11"/>
        <v/>
      </c>
      <c r="AZ56" s="533">
        <f t="shared" si="12"/>
        <v>0</v>
      </c>
      <c r="BA56" s="108" t="str">
        <f t="shared" si="13"/>
        <v/>
      </c>
      <c r="BB56" s="108" t="str">
        <f t="shared" si="14"/>
        <v/>
      </c>
      <c r="BC56" s="108" t="str">
        <f t="shared" si="15"/>
        <v/>
      </c>
      <c r="BD56" s="108" t="str">
        <f t="shared" si="16"/>
        <v/>
      </c>
      <c r="BE56" s="108" t="str">
        <f t="shared" si="17"/>
        <v/>
      </c>
      <c r="BF56" s="119" t="str">
        <f t="shared" si="18"/>
        <v/>
      </c>
      <c r="BG56" s="119" t="str">
        <f t="shared" si="19"/>
        <v/>
      </c>
      <c r="BH56" s="447" t="s">
        <v>1131</v>
      </c>
      <c r="BI56" s="443">
        <v>72</v>
      </c>
      <c r="BJ56" s="443">
        <v>72</v>
      </c>
      <c r="BK56" s="108">
        <v>25</v>
      </c>
    </row>
    <row r="57" spans="1:63" hidden="1">
      <c r="A57" s="108" t="str">
        <f t="shared" si="20"/>
        <v>region</v>
      </c>
      <c r="B57" s="108">
        <f t="shared" si="21"/>
        <v>0</v>
      </c>
      <c r="C57" s="46"/>
      <c r="D57" s="60"/>
      <c r="E57" s="60"/>
      <c r="F57" s="61"/>
      <c r="G57" s="61"/>
      <c r="H57" s="61"/>
      <c r="I57" s="61"/>
      <c r="J57" s="61"/>
      <c r="K57" s="62"/>
      <c r="L57" s="50"/>
      <c r="M57" s="54"/>
      <c r="N57" s="63"/>
      <c r="O57" s="63"/>
      <c r="P57" s="63"/>
      <c r="Q57" s="63"/>
      <c r="R57" s="63"/>
      <c r="S57" s="51"/>
      <c r="T57" s="51"/>
      <c r="U57" s="55"/>
      <c r="V57" s="1129"/>
      <c r="W57" s="57"/>
      <c r="X57" s="58"/>
      <c r="Y57" s="58"/>
      <c r="Z57" s="59"/>
      <c r="AA57" s="54"/>
      <c r="AB57" s="108"/>
      <c r="AC57" s="108"/>
      <c r="AD57" s="108"/>
      <c r="AE57" s="108"/>
      <c r="AF57" s="108"/>
      <c r="AG57" s="108"/>
      <c r="AH57" s="108"/>
      <c r="AI57" s="108"/>
      <c r="AJ57" s="108"/>
      <c r="AK57" s="108"/>
      <c r="AL57" s="108" t="str">
        <f t="shared" si="0"/>
        <v/>
      </c>
      <c r="AM57" s="108" t="str">
        <f t="shared" si="1"/>
        <v/>
      </c>
      <c r="AN57" s="108" t="str">
        <f t="shared" si="2"/>
        <v/>
      </c>
      <c r="AO57" s="108" t="str">
        <f t="shared" si="3"/>
        <v/>
      </c>
      <c r="AP57" s="108" t="str">
        <f t="shared" si="4"/>
        <v/>
      </c>
      <c r="AQ57" s="108" t="str">
        <f t="shared" si="5"/>
        <v/>
      </c>
      <c r="AR57" s="108" t="str">
        <f t="shared" si="6"/>
        <v/>
      </c>
      <c r="AS57" s="119" t="str">
        <f t="shared" si="7"/>
        <v/>
      </c>
      <c r="AT57" s="119" t="str">
        <f t="shared" si="8"/>
        <v/>
      </c>
      <c r="AU57" s="108" t="str">
        <f t="shared" si="9"/>
        <v>S/I</v>
      </c>
      <c r="AV57" s="108"/>
      <c r="AW57" s="532"/>
      <c r="AX57" s="108" t="str">
        <f t="shared" si="10"/>
        <v xml:space="preserve"> - </v>
      </c>
      <c r="AY57" s="533" t="str">
        <f t="shared" si="11"/>
        <v/>
      </c>
      <c r="AZ57" s="533">
        <f t="shared" si="12"/>
        <v>0</v>
      </c>
      <c r="BA57" s="108" t="str">
        <f t="shared" si="13"/>
        <v/>
      </c>
      <c r="BB57" s="108" t="str">
        <f t="shared" si="14"/>
        <v/>
      </c>
      <c r="BC57" s="108" t="str">
        <f t="shared" si="15"/>
        <v/>
      </c>
      <c r="BD57" s="108" t="str">
        <f t="shared" si="16"/>
        <v/>
      </c>
      <c r="BE57" s="108" t="str">
        <f t="shared" si="17"/>
        <v/>
      </c>
      <c r="BF57" s="119" t="str">
        <f t="shared" si="18"/>
        <v/>
      </c>
      <c r="BG57" s="119" t="str">
        <f t="shared" si="19"/>
        <v/>
      </c>
      <c r="BH57" s="452" t="s">
        <v>205</v>
      </c>
      <c r="BI57" s="454">
        <v>14</v>
      </c>
      <c r="BJ57" s="454">
        <v>14</v>
      </c>
      <c r="BK57" s="108">
        <v>8</v>
      </c>
    </row>
    <row r="58" spans="1:63" hidden="1">
      <c r="A58" s="108" t="str">
        <f t="shared" si="20"/>
        <v>region</v>
      </c>
      <c r="B58" s="108">
        <f t="shared" si="21"/>
        <v>0</v>
      </c>
      <c r="C58" s="46"/>
      <c r="D58" s="60"/>
      <c r="E58" s="60"/>
      <c r="F58" s="61"/>
      <c r="G58" s="61"/>
      <c r="H58" s="61"/>
      <c r="I58" s="61"/>
      <c r="J58" s="61"/>
      <c r="K58" s="62"/>
      <c r="L58" s="50"/>
      <c r="M58" s="50"/>
      <c r="N58" s="63"/>
      <c r="O58" s="63"/>
      <c r="P58" s="63"/>
      <c r="Q58" s="63"/>
      <c r="R58" s="63"/>
      <c r="S58" s="54"/>
      <c r="T58" s="54"/>
      <c r="U58" s="55"/>
      <c r="V58" s="1129"/>
      <c r="W58" s="57"/>
      <c r="X58" s="58"/>
      <c r="Y58" s="58"/>
      <c r="Z58" s="59"/>
      <c r="AA58" s="54"/>
      <c r="AB58" s="108"/>
      <c r="AC58" s="108"/>
      <c r="AD58" s="108"/>
      <c r="AE58" s="108"/>
      <c r="AF58" s="108"/>
      <c r="AG58" s="108"/>
      <c r="AH58" s="108"/>
      <c r="AI58" s="108"/>
      <c r="AJ58" s="108"/>
      <c r="AK58" s="108"/>
      <c r="AL58" s="108" t="str">
        <f t="shared" si="0"/>
        <v/>
      </c>
      <c r="AM58" s="108" t="str">
        <f t="shared" si="1"/>
        <v/>
      </c>
      <c r="AN58" s="108" t="str">
        <f t="shared" si="2"/>
        <v/>
      </c>
      <c r="AO58" s="108" t="str">
        <f t="shared" si="3"/>
        <v/>
      </c>
      <c r="AP58" s="108" t="str">
        <f t="shared" si="4"/>
        <v/>
      </c>
      <c r="AQ58" s="108" t="str">
        <f t="shared" si="5"/>
        <v/>
      </c>
      <c r="AR58" s="108" t="str">
        <f t="shared" si="6"/>
        <v/>
      </c>
      <c r="AS58" s="119" t="str">
        <f t="shared" si="7"/>
        <v/>
      </c>
      <c r="AT58" s="119" t="str">
        <f t="shared" si="8"/>
        <v/>
      </c>
      <c r="AU58" s="108" t="str">
        <f t="shared" si="9"/>
        <v>S/I</v>
      </c>
      <c r="AV58" s="108"/>
      <c r="AW58" s="532"/>
      <c r="AX58" s="108" t="str">
        <f t="shared" si="10"/>
        <v xml:space="preserve"> - </v>
      </c>
      <c r="AY58" s="533" t="str">
        <f t="shared" si="11"/>
        <v/>
      </c>
      <c r="AZ58" s="533">
        <f t="shared" si="12"/>
        <v>0</v>
      </c>
      <c r="BA58" s="108" t="str">
        <f t="shared" si="13"/>
        <v/>
      </c>
      <c r="BB58" s="108" t="str">
        <f t="shared" si="14"/>
        <v/>
      </c>
      <c r="BC58" s="108" t="str">
        <f t="shared" si="15"/>
        <v/>
      </c>
      <c r="BD58" s="108" t="str">
        <f t="shared" si="16"/>
        <v/>
      </c>
      <c r="BE58" s="108" t="str">
        <f t="shared" si="17"/>
        <v/>
      </c>
      <c r="BF58" s="119" t="str">
        <f t="shared" si="18"/>
        <v/>
      </c>
      <c r="BG58" s="119" t="str">
        <f t="shared" si="19"/>
        <v/>
      </c>
      <c r="BH58" s="449" t="s">
        <v>271</v>
      </c>
      <c r="BI58" s="451">
        <v>63</v>
      </c>
      <c r="BJ58" s="451">
        <v>63</v>
      </c>
      <c r="BK58" s="108">
        <v>9</v>
      </c>
    </row>
    <row r="59" spans="1:63" hidden="1">
      <c r="A59" s="108" t="str">
        <f t="shared" si="20"/>
        <v>region</v>
      </c>
      <c r="B59" s="108">
        <f t="shared" si="21"/>
        <v>0</v>
      </c>
      <c r="C59" s="46"/>
      <c r="D59" s="60"/>
      <c r="E59" s="60"/>
      <c r="F59" s="61"/>
      <c r="G59" s="61"/>
      <c r="H59" s="61"/>
      <c r="I59" s="61"/>
      <c r="J59" s="61"/>
      <c r="K59" s="62"/>
      <c r="L59" s="50"/>
      <c r="M59" s="54"/>
      <c r="N59" s="63"/>
      <c r="O59" s="63"/>
      <c r="P59" s="63"/>
      <c r="Q59" s="63"/>
      <c r="R59" s="63"/>
      <c r="S59" s="51"/>
      <c r="T59" s="51"/>
      <c r="U59" s="55"/>
      <c r="V59" s="1129"/>
      <c r="W59" s="57"/>
      <c r="X59" s="58"/>
      <c r="Y59" s="58"/>
      <c r="Z59" s="59"/>
      <c r="AA59" s="54"/>
      <c r="AB59" s="108"/>
      <c r="AC59" s="108"/>
      <c r="AD59" s="108"/>
      <c r="AE59" s="108"/>
      <c r="AF59" s="108"/>
      <c r="AG59" s="108"/>
      <c r="AH59" s="108"/>
      <c r="AI59" s="108"/>
      <c r="AJ59" s="108"/>
      <c r="AK59" s="108"/>
      <c r="AL59" s="108" t="str">
        <f t="shared" si="0"/>
        <v/>
      </c>
      <c r="AM59" s="108" t="str">
        <f t="shared" si="1"/>
        <v/>
      </c>
      <c r="AN59" s="108" t="str">
        <f t="shared" si="2"/>
        <v/>
      </c>
      <c r="AO59" s="108" t="str">
        <f t="shared" si="3"/>
        <v/>
      </c>
      <c r="AP59" s="108" t="str">
        <f t="shared" si="4"/>
        <v/>
      </c>
      <c r="AQ59" s="108" t="str">
        <f t="shared" si="5"/>
        <v/>
      </c>
      <c r="AR59" s="108" t="str">
        <f t="shared" si="6"/>
        <v/>
      </c>
      <c r="AS59" s="119" t="str">
        <f t="shared" si="7"/>
        <v/>
      </c>
      <c r="AT59" s="119" t="str">
        <f t="shared" si="8"/>
        <v/>
      </c>
      <c r="AU59" s="108" t="str">
        <f t="shared" si="9"/>
        <v>S/I</v>
      </c>
      <c r="AV59" s="108"/>
      <c r="AW59" s="532"/>
      <c r="AX59" s="108" t="str">
        <f t="shared" si="10"/>
        <v xml:space="preserve"> - </v>
      </c>
      <c r="AY59" s="533" t="str">
        <f t="shared" si="11"/>
        <v/>
      </c>
      <c r="AZ59" s="533">
        <f t="shared" si="12"/>
        <v>0</v>
      </c>
      <c r="BA59" s="108" t="str">
        <f t="shared" si="13"/>
        <v/>
      </c>
      <c r="BB59" s="108" t="str">
        <f t="shared" si="14"/>
        <v/>
      </c>
      <c r="BC59" s="108" t="str">
        <f t="shared" si="15"/>
        <v/>
      </c>
      <c r="BD59" s="108" t="str">
        <f t="shared" si="16"/>
        <v/>
      </c>
      <c r="BE59" s="108" t="str">
        <f t="shared" si="17"/>
        <v/>
      </c>
      <c r="BF59" s="119" t="str">
        <f t="shared" si="18"/>
        <v/>
      </c>
      <c r="BG59" s="119" t="str">
        <f t="shared" si="19"/>
        <v/>
      </c>
      <c r="BH59" s="447" t="s">
        <v>277</v>
      </c>
      <c r="BI59" s="443">
        <v>49</v>
      </c>
      <c r="BJ59" s="443">
        <v>49</v>
      </c>
      <c r="BK59" s="108">
        <v>21</v>
      </c>
    </row>
    <row r="60" spans="1:63" hidden="1">
      <c r="A60" s="108" t="str">
        <f t="shared" si="20"/>
        <v>region</v>
      </c>
      <c r="B60" s="108">
        <f t="shared" si="21"/>
        <v>0</v>
      </c>
      <c r="C60" s="46"/>
      <c r="D60" s="60"/>
      <c r="E60" s="60"/>
      <c r="F60" s="61"/>
      <c r="G60" s="61"/>
      <c r="H60" s="61"/>
      <c r="I60" s="61"/>
      <c r="J60" s="61"/>
      <c r="K60" s="62"/>
      <c r="L60" s="50"/>
      <c r="M60" s="54"/>
      <c r="N60" s="63"/>
      <c r="O60" s="63"/>
      <c r="P60" s="63"/>
      <c r="Q60" s="63"/>
      <c r="R60" s="63"/>
      <c r="S60" s="51"/>
      <c r="T60" s="51"/>
      <c r="U60" s="55"/>
      <c r="V60" s="1129"/>
      <c r="W60" s="51"/>
      <c r="X60" s="58"/>
      <c r="Y60" s="51"/>
      <c r="Z60" s="59"/>
      <c r="AA60" s="54"/>
      <c r="AB60" s="108"/>
      <c r="AC60" s="108"/>
      <c r="AD60" s="108"/>
      <c r="AE60" s="108"/>
      <c r="AF60" s="108"/>
      <c r="AG60" s="108"/>
      <c r="AH60" s="108"/>
      <c r="AI60" s="108"/>
      <c r="AJ60" s="108"/>
      <c r="AK60" s="108"/>
      <c r="AL60" s="108" t="str">
        <f t="shared" si="0"/>
        <v/>
      </c>
      <c r="AM60" s="108" t="str">
        <f t="shared" si="1"/>
        <v/>
      </c>
      <c r="AN60" s="108" t="str">
        <f t="shared" si="2"/>
        <v/>
      </c>
      <c r="AO60" s="108" t="str">
        <f t="shared" si="3"/>
        <v/>
      </c>
      <c r="AP60" s="108" t="str">
        <f t="shared" si="4"/>
        <v/>
      </c>
      <c r="AQ60" s="108" t="str">
        <f t="shared" si="5"/>
        <v/>
      </c>
      <c r="AR60" s="108" t="str">
        <f t="shared" si="6"/>
        <v/>
      </c>
      <c r="AS60" s="119" t="str">
        <f t="shared" si="7"/>
        <v/>
      </c>
      <c r="AT60" s="119" t="str">
        <f t="shared" si="8"/>
        <v/>
      </c>
      <c r="AU60" s="108" t="str">
        <f t="shared" si="9"/>
        <v>S/I</v>
      </c>
      <c r="AV60" s="108"/>
      <c r="AW60" s="532"/>
      <c r="AX60" s="108" t="str">
        <f t="shared" si="10"/>
        <v xml:space="preserve"> - </v>
      </c>
      <c r="AY60" s="533" t="str">
        <f t="shared" si="11"/>
        <v/>
      </c>
      <c r="AZ60" s="533">
        <f t="shared" si="12"/>
        <v>0</v>
      </c>
      <c r="BA60" s="108" t="str">
        <f t="shared" si="13"/>
        <v/>
      </c>
      <c r="BB60" s="108" t="str">
        <f t="shared" si="14"/>
        <v/>
      </c>
      <c r="BC60" s="108" t="str">
        <f t="shared" si="15"/>
        <v/>
      </c>
      <c r="BD60" s="108" t="str">
        <f t="shared" si="16"/>
        <v/>
      </c>
      <c r="BE60" s="108" t="str">
        <f t="shared" si="17"/>
        <v/>
      </c>
      <c r="BF60" s="119" t="str">
        <f t="shared" si="18"/>
        <v/>
      </c>
      <c r="BG60" s="119" t="str">
        <f t="shared" si="19"/>
        <v/>
      </c>
      <c r="BH60" s="447" t="s">
        <v>302</v>
      </c>
      <c r="BI60" s="443">
        <v>0</v>
      </c>
      <c r="BJ60" s="443">
        <v>0</v>
      </c>
      <c r="BK60" s="108">
        <v>14</v>
      </c>
    </row>
    <row r="61" spans="1:63" ht="22.5" hidden="1" customHeight="1">
      <c r="A61" s="108" t="str">
        <f t="shared" si="20"/>
        <v>region</v>
      </c>
      <c r="B61" s="108">
        <f t="shared" si="21"/>
        <v>0</v>
      </c>
      <c r="C61" s="46"/>
      <c r="D61" s="60"/>
      <c r="E61" s="60"/>
      <c r="F61" s="61"/>
      <c r="G61" s="61"/>
      <c r="H61" s="61"/>
      <c r="I61" s="61"/>
      <c r="J61" s="61"/>
      <c r="K61" s="62"/>
      <c r="L61" s="50"/>
      <c r="M61" s="54"/>
      <c r="N61" s="63"/>
      <c r="O61" s="63"/>
      <c r="P61" s="63"/>
      <c r="Q61" s="63"/>
      <c r="R61" s="63"/>
      <c r="S61" s="51"/>
      <c r="T61" s="51"/>
      <c r="U61" s="55"/>
      <c r="V61" s="1133"/>
      <c r="W61" s="57"/>
      <c r="X61" s="58"/>
      <c r="Y61" s="58"/>
      <c r="Z61" s="59"/>
      <c r="AA61" s="54"/>
      <c r="AB61" s="108"/>
      <c r="AC61" s="108"/>
      <c r="AD61" s="108"/>
      <c r="AE61" s="108"/>
      <c r="AF61" s="108"/>
      <c r="AG61" s="108"/>
      <c r="AH61" s="108"/>
      <c r="AI61" s="108"/>
      <c r="AJ61" s="108"/>
      <c r="AK61" s="108"/>
      <c r="AL61" s="108" t="str">
        <f t="shared" si="0"/>
        <v/>
      </c>
      <c r="AM61" s="108" t="str">
        <f t="shared" si="1"/>
        <v/>
      </c>
      <c r="AN61" s="108" t="str">
        <f t="shared" si="2"/>
        <v/>
      </c>
      <c r="AO61" s="108" t="str">
        <f t="shared" si="3"/>
        <v/>
      </c>
      <c r="AP61" s="108" t="str">
        <f t="shared" si="4"/>
        <v/>
      </c>
      <c r="AQ61" s="108" t="str">
        <f t="shared" si="5"/>
        <v/>
      </c>
      <c r="AR61" s="108" t="str">
        <f t="shared" si="6"/>
        <v/>
      </c>
      <c r="AS61" s="119" t="str">
        <f t="shared" si="7"/>
        <v/>
      </c>
      <c r="AT61" s="119" t="str">
        <f t="shared" si="8"/>
        <v/>
      </c>
      <c r="AU61" s="108" t="str">
        <f t="shared" si="9"/>
        <v>S/I</v>
      </c>
      <c r="AV61" s="108"/>
      <c r="AW61" s="532"/>
      <c r="AX61" s="108" t="str">
        <f t="shared" si="10"/>
        <v xml:space="preserve"> - </v>
      </c>
      <c r="AY61" s="533" t="str">
        <f t="shared" si="11"/>
        <v/>
      </c>
      <c r="AZ61" s="533">
        <f t="shared" si="12"/>
        <v>0</v>
      </c>
      <c r="BA61" s="108" t="str">
        <f t="shared" si="13"/>
        <v/>
      </c>
      <c r="BB61" s="108" t="str">
        <f t="shared" si="14"/>
        <v/>
      </c>
      <c r="BC61" s="108" t="str">
        <f t="shared" si="15"/>
        <v/>
      </c>
      <c r="BD61" s="108" t="str">
        <f t="shared" si="16"/>
        <v/>
      </c>
      <c r="BE61" s="108" t="str">
        <f t="shared" si="17"/>
        <v/>
      </c>
      <c r="BF61" s="119" t="str">
        <f t="shared" si="18"/>
        <v/>
      </c>
      <c r="BG61" s="119" t="str">
        <f t="shared" si="19"/>
        <v/>
      </c>
      <c r="BH61" s="449" t="s">
        <v>474</v>
      </c>
      <c r="BI61" s="451">
        <v>65</v>
      </c>
      <c r="BJ61" s="451">
        <v>65</v>
      </c>
      <c r="BK61" s="108">
        <v>6</v>
      </c>
    </row>
    <row r="62" spans="1:63" hidden="1">
      <c r="A62" s="108" t="str">
        <f t="shared" si="20"/>
        <v>region</v>
      </c>
      <c r="B62" s="108">
        <f t="shared" si="21"/>
        <v>0</v>
      </c>
      <c r="C62" s="46"/>
      <c r="D62" s="60"/>
      <c r="E62" s="60"/>
      <c r="F62" s="61"/>
      <c r="G62" s="61"/>
      <c r="H62" s="61"/>
      <c r="I62" s="61"/>
      <c r="J62" s="61"/>
      <c r="K62" s="62"/>
      <c r="L62" s="61"/>
      <c r="M62" s="54"/>
      <c r="N62" s="63"/>
      <c r="O62" s="63"/>
      <c r="P62" s="63"/>
      <c r="Q62" s="63"/>
      <c r="R62" s="63"/>
      <c r="S62" s="51"/>
      <c r="T62" s="51"/>
      <c r="U62" s="55"/>
      <c r="V62" s="1129"/>
      <c r="W62" s="57"/>
      <c r="X62" s="58"/>
      <c r="Y62" s="58"/>
      <c r="Z62" s="59"/>
      <c r="AA62" s="54"/>
      <c r="AB62" s="108"/>
      <c r="AC62" s="108"/>
      <c r="AD62" s="108"/>
      <c r="AE62" s="108"/>
      <c r="AF62" s="108"/>
      <c r="AG62" s="108"/>
      <c r="AH62" s="108"/>
      <c r="AI62" s="108"/>
      <c r="AJ62" s="108"/>
      <c r="AK62" s="108"/>
      <c r="AL62" s="108" t="str">
        <f t="shared" si="0"/>
        <v/>
      </c>
      <c r="AM62" s="108" t="str">
        <f t="shared" si="1"/>
        <v/>
      </c>
      <c r="AN62" s="108" t="str">
        <f t="shared" si="2"/>
        <v/>
      </c>
      <c r="AO62" s="108" t="str">
        <f t="shared" si="3"/>
        <v/>
      </c>
      <c r="AP62" s="108" t="str">
        <f t="shared" si="4"/>
        <v/>
      </c>
      <c r="AQ62" s="108" t="str">
        <f t="shared" si="5"/>
        <v/>
      </c>
      <c r="AR62" s="108" t="str">
        <f t="shared" si="6"/>
        <v/>
      </c>
      <c r="AS62" s="119" t="str">
        <f t="shared" si="7"/>
        <v/>
      </c>
      <c r="AT62" s="119" t="str">
        <f t="shared" si="8"/>
        <v/>
      </c>
      <c r="AU62" s="108" t="str">
        <f t="shared" si="9"/>
        <v>S/I</v>
      </c>
      <c r="AV62" s="108"/>
      <c r="AW62" s="532"/>
      <c r="AX62" s="108" t="str">
        <f t="shared" si="10"/>
        <v xml:space="preserve"> - </v>
      </c>
      <c r="AY62" s="533" t="str">
        <f t="shared" si="11"/>
        <v/>
      </c>
      <c r="AZ62" s="533">
        <f t="shared" si="12"/>
        <v>0</v>
      </c>
      <c r="BA62" s="108" t="str">
        <f t="shared" si="13"/>
        <v/>
      </c>
      <c r="BB62" s="108" t="str">
        <f t="shared" si="14"/>
        <v/>
      </c>
      <c r="BC62" s="108" t="str">
        <f t="shared" si="15"/>
        <v/>
      </c>
      <c r="BD62" s="108" t="str">
        <f t="shared" si="16"/>
        <v/>
      </c>
      <c r="BE62" s="108" t="str">
        <f t="shared" si="17"/>
        <v/>
      </c>
      <c r="BF62" s="119" t="str">
        <f t="shared" si="18"/>
        <v/>
      </c>
      <c r="BG62" s="119" t="str">
        <f t="shared" si="19"/>
        <v/>
      </c>
      <c r="BH62" s="455" t="s">
        <v>494</v>
      </c>
      <c r="BI62" s="457">
        <v>0</v>
      </c>
      <c r="BJ62" s="457">
        <v>0</v>
      </c>
      <c r="BK62" s="108">
        <v>5</v>
      </c>
    </row>
    <row r="63" spans="1:63" hidden="1">
      <c r="A63" s="108" t="str">
        <f t="shared" si="20"/>
        <v>region</v>
      </c>
      <c r="B63" s="108">
        <f t="shared" si="21"/>
        <v>0</v>
      </c>
      <c r="C63" s="46"/>
      <c r="D63" s="60"/>
      <c r="E63" s="60"/>
      <c r="F63" s="61"/>
      <c r="G63" s="61"/>
      <c r="H63" s="61"/>
      <c r="I63" s="61"/>
      <c r="J63" s="61"/>
      <c r="K63" s="62"/>
      <c r="L63" s="50"/>
      <c r="M63" s="54"/>
      <c r="N63" s="63"/>
      <c r="O63" s="63"/>
      <c r="P63" s="63"/>
      <c r="Q63" s="63"/>
      <c r="R63" s="63"/>
      <c r="S63" s="51"/>
      <c r="T63" s="51"/>
      <c r="U63" s="55"/>
      <c r="V63" s="1129"/>
      <c r="W63" s="57"/>
      <c r="X63" s="58"/>
      <c r="Y63" s="58"/>
      <c r="Z63" s="59"/>
      <c r="AA63" s="54"/>
      <c r="AB63" s="108"/>
      <c r="AC63" s="108"/>
      <c r="AD63" s="108"/>
      <c r="AE63" s="108"/>
      <c r="AF63" s="108"/>
      <c r="AG63" s="108"/>
      <c r="AH63" s="108"/>
      <c r="AI63" s="108"/>
      <c r="AJ63" s="108"/>
      <c r="AK63" s="108"/>
      <c r="AL63" s="108" t="str">
        <f t="shared" si="0"/>
        <v/>
      </c>
      <c r="AM63" s="108" t="str">
        <f t="shared" si="1"/>
        <v/>
      </c>
      <c r="AN63" s="108" t="str">
        <f t="shared" si="2"/>
        <v/>
      </c>
      <c r="AO63" s="108" t="str">
        <f t="shared" si="3"/>
        <v/>
      </c>
      <c r="AP63" s="108" t="str">
        <f t="shared" si="4"/>
        <v/>
      </c>
      <c r="AQ63" s="108" t="str">
        <f t="shared" si="5"/>
        <v/>
      </c>
      <c r="AR63" s="108" t="str">
        <f t="shared" si="6"/>
        <v/>
      </c>
      <c r="AS63" s="119" t="str">
        <f t="shared" si="7"/>
        <v/>
      </c>
      <c r="AT63" s="119" t="str">
        <f t="shared" si="8"/>
        <v/>
      </c>
      <c r="AU63" s="108" t="str">
        <f t="shared" si="9"/>
        <v>S/I</v>
      </c>
      <c r="AV63" s="108"/>
      <c r="AW63" s="532"/>
      <c r="AX63" s="108" t="str">
        <f t="shared" si="10"/>
        <v xml:space="preserve"> - </v>
      </c>
      <c r="AY63" s="533" t="str">
        <f t="shared" si="11"/>
        <v/>
      </c>
      <c r="AZ63" s="533">
        <f t="shared" si="12"/>
        <v>0</v>
      </c>
      <c r="BA63" s="108" t="str">
        <f t="shared" si="13"/>
        <v/>
      </c>
      <c r="BB63" s="108" t="str">
        <f t="shared" si="14"/>
        <v/>
      </c>
      <c r="BC63" s="108" t="str">
        <f t="shared" si="15"/>
        <v/>
      </c>
      <c r="BD63" s="108" t="str">
        <f t="shared" si="16"/>
        <v/>
      </c>
      <c r="BE63" s="108" t="str">
        <f t="shared" si="17"/>
        <v/>
      </c>
      <c r="BF63" s="119" t="str">
        <f t="shared" si="18"/>
        <v/>
      </c>
      <c r="BG63" s="119" t="str">
        <f t="shared" si="19"/>
        <v/>
      </c>
      <c r="BH63" s="452" t="s">
        <v>72</v>
      </c>
      <c r="BI63" s="454">
        <v>31</v>
      </c>
      <c r="BJ63" s="454">
        <v>31</v>
      </c>
      <c r="BK63" s="108">
        <v>4</v>
      </c>
    </row>
    <row r="64" spans="1:63" hidden="1">
      <c r="A64" s="108" t="str">
        <f t="shared" si="20"/>
        <v>region</v>
      </c>
      <c r="B64" s="108">
        <f t="shared" si="21"/>
        <v>0</v>
      </c>
      <c r="C64" s="46"/>
      <c r="D64" s="60"/>
      <c r="E64" s="60"/>
      <c r="F64" s="61"/>
      <c r="G64" s="61"/>
      <c r="H64" s="61"/>
      <c r="I64" s="61"/>
      <c r="J64" s="61"/>
      <c r="K64" s="62"/>
      <c r="L64" s="50"/>
      <c r="M64" s="54"/>
      <c r="N64" s="63"/>
      <c r="O64" s="63"/>
      <c r="P64" s="63"/>
      <c r="Q64" s="63"/>
      <c r="R64" s="63"/>
      <c r="S64" s="51"/>
      <c r="T64" s="51"/>
      <c r="U64" s="55"/>
      <c r="V64" s="1129"/>
      <c r="W64" s="57"/>
      <c r="X64" s="58"/>
      <c r="Y64" s="58"/>
      <c r="Z64" s="59"/>
      <c r="AA64" s="54"/>
      <c r="AB64" s="108"/>
      <c r="AC64" s="108"/>
      <c r="AD64" s="108"/>
      <c r="AE64" s="108"/>
      <c r="AF64" s="108"/>
      <c r="AG64" s="108"/>
      <c r="AH64" s="108"/>
      <c r="AI64" s="108"/>
      <c r="AJ64" s="108"/>
      <c r="AK64" s="108"/>
      <c r="AL64" s="108" t="str">
        <f t="shared" si="0"/>
        <v/>
      </c>
      <c r="AM64" s="108" t="str">
        <f t="shared" si="1"/>
        <v/>
      </c>
      <c r="AN64" s="108" t="str">
        <f t="shared" si="2"/>
        <v/>
      </c>
      <c r="AO64" s="108" t="str">
        <f t="shared" si="3"/>
        <v/>
      </c>
      <c r="AP64" s="108" t="str">
        <f t="shared" si="4"/>
        <v/>
      </c>
      <c r="AQ64" s="108" t="str">
        <f t="shared" si="5"/>
        <v/>
      </c>
      <c r="AR64" s="108" t="str">
        <f t="shared" si="6"/>
        <v/>
      </c>
      <c r="AS64" s="119" t="str">
        <f t="shared" si="7"/>
        <v/>
      </c>
      <c r="AT64" s="119" t="str">
        <f t="shared" si="8"/>
        <v/>
      </c>
      <c r="AU64" s="108" t="str">
        <f t="shared" si="9"/>
        <v>S/I</v>
      </c>
      <c r="AV64" s="108"/>
      <c r="AW64" s="532"/>
      <c r="AX64" s="108" t="str">
        <f t="shared" si="10"/>
        <v xml:space="preserve"> - </v>
      </c>
      <c r="AY64" s="533" t="str">
        <f t="shared" si="11"/>
        <v/>
      </c>
      <c r="AZ64" s="533">
        <f t="shared" si="12"/>
        <v>0</v>
      </c>
      <c r="BA64" s="108" t="str">
        <f t="shared" si="13"/>
        <v/>
      </c>
      <c r="BB64" s="108" t="str">
        <f t="shared" si="14"/>
        <v/>
      </c>
      <c r="BC64" s="108" t="str">
        <f t="shared" si="15"/>
        <v/>
      </c>
      <c r="BD64" s="108" t="str">
        <f t="shared" si="16"/>
        <v/>
      </c>
      <c r="BE64" s="108" t="str">
        <f t="shared" si="17"/>
        <v/>
      </c>
      <c r="BF64" s="119" t="str">
        <f t="shared" si="18"/>
        <v/>
      </c>
      <c r="BG64" s="119" t="str">
        <f t="shared" si="19"/>
        <v/>
      </c>
      <c r="BH64" s="447" t="s">
        <v>106</v>
      </c>
      <c r="BI64" s="443">
        <v>1</v>
      </c>
      <c r="BJ64" s="443">
        <v>1</v>
      </c>
      <c r="BK64" s="108">
        <v>1</v>
      </c>
    </row>
    <row r="65" spans="1:63" hidden="1">
      <c r="A65" s="108" t="str">
        <f t="shared" si="20"/>
        <v>region</v>
      </c>
      <c r="B65" s="108">
        <f t="shared" si="21"/>
        <v>0</v>
      </c>
      <c r="C65" s="46"/>
      <c r="D65" s="60"/>
      <c r="E65" s="60"/>
      <c r="F65" s="61"/>
      <c r="G65" s="61"/>
      <c r="H65" s="61"/>
      <c r="I65" s="61"/>
      <c r="J65" s="61"/>
      <c r="K65" s="62"/>
      <c r="L65" s="50"/>
      <c r="M65" s="54"/>
      <c r="N65" s="63"/>
      <c r="O65" s="63"/>
      <c r="P65" s="63"/>
      <c r="Q65" s="63"/>
      <c r="R65" s="63"/>
      <c r="S65" s="51"/>
      <c r="T65" s="51"/>
      <c r="U65" s="55"/>
      <c r="V65" s="1129"/>
      <c r="W65" s="57"/>
      <c r="X65" s="58"/>
      <c r="Y65" s="58"/>
      <c r="Z65" s="59"/>
      <c r="AA65" s="54"/>
      <c r="AB65" s="108"/>
      <c r="AC65" s="108"/>
      <c r="AD65" s="108"/>
      <c r="AE65" s="108"/>
      <c r="AF65" s="108"/>
      <c r="AG65" s="108"/>
      <c r="AH65" s="108"/>
      <c r="AI65" s="108"/>
      <c r="AJ65" s="108"/>
      <c r="AK65" s="108"/>
      <c r="AL65" s="108" t="str">
        <f t="shared" si="0"/>
        <v/>
      </c>
      <c r="AM65" s="108" t="str">
        <f t="shared" si="1"/>
        <v/>
      </c>
      <c r="AN65" s="108" t="str">
        <f t="shared" si="2"/>
        <v/>
      </c>
      <c r="AO65" s="108" t="str">
        <f t="shared" si="3"/>
        <v/>
      </c>
      <c r="AP65" s="108" t="str">
        <f t="shared" si="4"/>
        <v/>
      </c>
      <c r="AQ65" s="108" t="str">
        <f t="shared" si="5"/>
        <v/>
      </c>
      <c r="AR65" s="108" t="str">
        <f t="shared" si="6"/>
        <v/>
      </c>
      <c r="AS65" s="119" t="str">
        <f t="shared" si="7"/>
        <v/>
      </c>
      <c r="AT65" s="119" t="str">
        <f t="shared" si="8"/>
        <v/>
      </c>
      <c r="AU65" s="108" t="str">
        <f t="shared" si="9"/>
        <v>S/I</v>
      </c>
      <c r="AV65" s="108"/>
      <c r="AW65" s="532"/>
      <c r="AX65" s="108" t="str">
        <f t="shared" si="10"/>
        <v xml:space="preserve"> - </v>
      </c>
      <c r="AY65" s="533" t="str">
        <f t="shared" si="11"/>
        <v/>
      </c>
      <c r="AZ65" s="533">
        <f t="shared" si="12"/>
        <v>0</v>
      </c>
      <c r="BA65" s="108" t="str">
        <f t="shared" si="13"/>
        <v/>
      </c>
      <c r="BB65" s="108" t="str">
        <f t="shared" si="14"/>
        <v/>
      </c>
      <c r="BC65" s="108" t="str">
        <f t="shared" si="15"/>
        <v/>
      </c>
      <c r="BD65" s="108" t="str">
        <f t="shared" si="16"/>
        <v/>
      </c>
      <c r="BE65" s="108" t="str">
        <f t="shared" si="17"/>
        <v/>
      </c>
      <c r="BF65" s="119" t="str">
        <f t="shared" si="18"/>
        <v/>
      </c>
      <c r="BG65" s="119" t="str">
        <f t="shared" si="19"/>
        <v/>
      </c>
      <c r="BH65" s="447" t="s">
        <v>187</v>
      </c>
      <c r="BI65" s="443">
        <v>5</v>
      </c>
      <c r="BJ65" s="443">
        <v>5</v>
      </c>
      <c r="BK65" s="108"/>
    </row>
    <row r="66" spans="1:63" hidden="1">
      <c r="A66" s="108" t="str">
        <f t="shared" si="20"/>
        <v>region</v>
      </c>
      <c r="B66" s="108">
        <f t="shared" si="21"/>
        <v>0</v>
      </c>
      <c r="C66" s="46"/>
      <c r="D66" s="60"/>
      <c r="E66" s="60"/>
      <c r="F66" s="61"/>
      <c r="G66" s="61"/>
      <c r="H66" s="61"/>
      <c r="I66" s="61"/>
      <c r="J66" s="61"/>
      <c r="K66" s="62"/>
      <c r="L66" s="50"/>
      <c r="M66" s="54"/>
      <c r="N66" s="63"/>
      <c r="O66" s="63"/>
      <c r="P66" s="63"/>
      <c r="Q66" s="63"/>
      <c r="R66" s="63"/>
      <c r="S66" s="51"/>
      <c r="T66" s="51"/>
      <c r="U66" s="55"/>
      <c r="V66" s="1129"/>
      <c r="W66" s="57"/>
      <c r="X66" s="58"/>
      <c r="Y66" s="58"/>
      <c r="Z66" s="59"/>
      <c r="AA66" s="54"/>
      <c r="AB66" s="108"/>
      <c r="AC66" s="108"/>
      <c r="AD66" s="108"/>
      <c r="AE66" s="108"/>
      <c r="AF66" s="108"/>
      <c r="AG66" s="108"/>
      <c r="AH66" s="108"/>
      <c r="AI66" s="108"/>
      <c r="AJ66" s="108"/>
      <c r="AK66" s="108"/>
      <c r="AL66" s="108" t="str">
        <f t="shared" si="0"/>
        <v/>
      </c>
      <c r="AM66" s="108" t="str">
        <f t="shared" si="1"/>
        <v/>
      </c>
      <c r="AN66" s="108" t="str">
        <f t="shared" si="2"/>
        <v/>
      </c>
      <c r="AO66" s="108" t="str">
        <f t="shared" si="3"/>
        <v/>
      </c>
      <c r="AP66" s="108" t="str">
        <f t="shared" si="4"/>
        <v/>
      </c>
      <c r="AQ66" s="108" t="str">
        <f t="shared" si="5"/>
        <v/>
      </c>
      <c r="AR66" s="108" t="str">
        <f t="shared" si="6"/>
        <v/>
      </c>
      <c r="AS66" s="119" t="str">
        <f t="shared" si="7"/>
        <v/>
      </c>
      <c r="AT66" s="119" t="str">
        <f t="shared" si="8"/>
        <v/>
      </c>
      <c r="AU66" s="108" t="str">
        <f t="shared" si="9"/>
        <v>S/I</v>
      </c>
      <c r="AV66" s="108"/>
      <c r="AW66" s="532"/>
      <c r="AX66" s="108" t="str">
        <f t="shared" si="10"/>
        <v xml:space="preserve"> - </v>
      </c>
      <c r="AY66" s="533" t="str">
        <f t="shared" si="11"/>
        <v/>
      </c>
      <c r="AZ66" s="533">
        <f t="shared" si="12"/>
        <v>0</v>
      </c>
      <c r="BA66" s="108" t="str">
        <f t="shared" si="13"/>
        <v/>
      </c>
      <c r="BB66" s="108" t="str">
        <f t="shared" si="14"/>
        <v/>
      </c>
      <c r="BC66" s="108" t="str">
        <f t="shared" si="15"/>
        <v/>
      </c>
      <c r="BD66" s="108" t="str">
        <f t="shared" si="16"/>
        <v/>
      </c>
      <c r="BE66" s="108" t="str">
        <f t="shared" si="17"/>
        <v/>
      </c>
      <c r="BF66" s="119" t="str">
        <f t="shared" si="18"/>
        <v/>
      </c>
      <c r="BG66" s="119" t="str">
        <f t="shared" si="19"/>
        <v/>
      </c>
      <c r="BH66" s="447" t="s">
        <v>196</v>
      </c>
      <c r="BI66" s="443">
        <v>7</v>
      </c>
      <c r="BJ66" s="443">
        <v>7</v>
      </c>
      <c r="BK66" s="108">
        <v>4</v>
      </c>
    </row>
    <row r="67" spans="1:63" ht="22.5" hidden="1" customHeight="1">
      <c r="A67" s="108" t="str">
        <f t="shared" si="20"/>
        <v>region</v>
      </c>
      <c r="B67" s="108">
        <f t="shared" si="21"/>
        <v>0</v>
      </c>
      <c r="C67" s="46"/>
      <c r="D67" s="60"/>
      <c r="E67" s="60"/>
      <c r="F67" s="61"/>
      <c r="G67" s="61"/>
      <c r="H67" s="61"/>
      <c r="I67" s="61"/>
      <c r="J67" s="61"/>
      <c r="K67" s="62"/>
      <c r="L67" s="50"/>
      <c r="M67" s="54"/>
      <c r="N67" s="63"/>
      <c r="O67" s="63"/>
      <c r="P67" s="63"/>
      <c r="Q67" s="63"/>
      <c r="R67" s="63"/>
      <c r="S67" s="51"/>
      <c r="T67" s="51"/>
      <c r="U67" s="55"/>
      <c r="V67" s="1129"/>
      <c r="W67" s="57"/>
      <c r="X67" s="58"/>
      <c r="Y67" s="58"/>
      <c r="Z67" s="59"/>
      <c r="AA67" s="54"/>
      <c r="AB67" s="108"/>
      <c r="AC67" s="108"/>
      <c r="AD67" s="108"/>
      <c r="AE67" s="108"/>
      <c r="AF67" s="108"/>
      <c r="AG67" s="108"/>
      <c r="AH67" s="108"/>
      <c r="AI67" s="108"/>
      <c r="AJ67" s="108"/>
      <c r="AK67" s="108"/>
      <c r="AL67" s="108" t="str">
        <f t="shared" si="0"/>
        <v/>
      </c>
      <c r="AM67" s="108" t="str">
        <f t="shared" si="1"/>
        <v/>
      </c>
      <c r="AN67" s="108" t="str">
        <f t="shared" si="2"/>
        <v/>
      </c>
      <c r="AO67" s="108" t="str">
        <f t="shared" si="3"/>
        <v/>
      </c>
      <c r="AP67" s="108" t="str">
        <f t="shared" si="4"/>
        <v/>
      </c>
      <c r="AQ67" s="108" t="str">
        <f t="shared" si="5"/>
        <v/>
      </c>
      <c r="AR67" s="108" t="str">
        <f t="shared" si="6"/>
        <v/>
      </c>
      <c r="AS67" s="119" t="str">
        <f t="shared" si="7"/>
        <v/>
      </c>
      <c r="AT67" s="119" t="str">
        <f t="shared" si="8"/>
        <v/>
      </c>
      <c r="AU67" s="108" t="str">
        <f t="shared" si="9"/>
        <v>S/I</v>
      </c>
      <c r="AV67" s="108"/>
      <c r="AW67" s="532"/>
      <c r="AX67" s="108" t="str">
        <f t="shared" si="10"/>
        <v xml:space="preserve"> - </v>
      </c>
      <c r="AY67" s="533" t="str">
        <f t="shared" si="11"/>
        <v/>
      </c>
      <c r="AZ67" s="533">
        <f t="shared" si="12"/>
        <v>0</v>
      </c>
      <c r="BA67" s="108" t="str">
        <f t="shared" si="13"/>
        <v/>
      </c>
      <c r="BB67" s="108" t="str">
        <f t="shared" si="14"/>
        <v/>
      </c>
      <c r="BC67" s="108" t="str">
        <f t="shared" si="15"/>
        <v/>
      </c>
      <c r="BD67" s="108" t="str">
        <f t="shared" si="16"/>
        <v/>
      </c>
      <c r="BE67" s="108" t="str">
        <f t="shared" si="17"/>
        <v/>
      </c>
      <c r="BF67" s="119" t="str">
        <f t="shared" si="18"/>
        <v/>
      </c>
      <c r="BG67" s="119" t="str">
        <f t="shared" si="19"/>
        <v/>
      </c>
      <c r="BH67" s="447" t="s">
        <v>312</v>
      </c>
      <c r="BI67" s="443">
        <v>19</v>
      </c>
      <c r="BJ67" s="443">
        <v>19</v>
      </c>
      <c r="BK67" s="108">
        <v>2</v>
      </c>
    </row>
    <row r="68" spans="1:63" ht="22.5" hidden="1" customHeight="1">
      <c r="A68" s="108" t="str">
        <f t="shared" si="20"/>
        <v>region</v>
      </c>
      <c r="B68" s="108">
        <f t="shared" si="21"/>
        <v>0</v>
      </c>
      <c r="C68" s="46"/>
      <c r="D68" s="60"/>
      <c r="E68" s="60"/>
      <c r="F68" s="61"/>
      <c r="G68" s="61"/>
      <c r="H68" s="61"/>
      <c r="I68" s="61"/>
      <c r="J68" s="61"/>
      <c r="K68" s="62"/>
      <c r="L68" s="50"/>
      <c r="M68" s="54"/>
      <c r="N68" s="63"/>
      <c r="O68" s="63"/>
      <c r="P68" s="63"/>
      <c r="Q68" s="63"/>
      <c r="R68" s="63"/>
      <c r="S68" s="51"/>
      <c r="T68" s="51"/>
      <c r="U68" s="55"/>
      <c r="V68" s="1129"/>
      <c r="W68" s="57"/>
      <c r="X68" s="58"/>
      <c r="Y68" s="58"/>
      <c r="Z68" s="59"/>
      <c r="AA68" s="54"/>
      <c r="AB68" s="108"/>
      <c r="AC68" s="108"/>
      <c r="AD68" s="108"/>
      <c r="AE68" s="108"/>
      <c r="AF68" s="108"/>
      <c r="AG68" s="108"/>
      <c r="AH68" s="108"/>
      <c r="AI68" s="108"/>
      <c r="AJ68" s="108"/>
      <c r="AK68" s="108"/>
      <c r="AL68" s="108" t="str">
        <f t="shared" si="0"/>
        <v/>
      </c>
      <c r="AM68" s="108" t="str">
        <f t="shared" si="1"/>
        <v/>
      </c>
      <c r="AN68" s="108" t="str">
        <f t="shared" si="2"/>
        <v/>
      </c>
      <c r="AO68" s="108" t="str">
        <f t="shared" si="3"/>
        <v/>
      </c>
      <c r="AP68" s="108" t="str">
        <f t="shared" si="4"/>
        <v/>
      </c>
      <c r="AQ68" s="108" t="str">
        <f t="shared" si="5"/>
        <v/>
      </c>
      <c r="AR68" s="108" t="str">
        <f t="shared" si="6"/>
        <v/>
      </c>
      <c r="AS68" s="119" t="str">
        <f t="shared" si="7"/>
        <v/>
      </c>
      <c r="AT68" s="119" t="str">
        <f t="shared" si="8"/>
        <v/>
      </c>
      <c r="AU68" s="108" t="str">
        <f t="shared" si="9"/>
        <v>S/I</v>
      </c>
      <c r="AV68" s="108"/>
      <c r="AW68" s="532"/>
      <c r="AX68" s="108" t="str">
        <f t="shared" si="10"/>
        <v xml:space="preserve"> - </v>
      </c>
      <c r="AY68" s="533" t="str">
        <f t="shared" si="11"/>
        <v/>
      </c>
      <c r="AZ68" s="533">
        <f t="shared" si="12"/>
        <v>0</v>
      </c>
      <c r="BA68" s="108" t="str">
        <f t="shared" si="13"/>
        <v/>
      </c>
      <c r="BB68" s="108" t="str">
        <f t="shared" si="14"/>
        <v/>
      </c>
      <c r="BC68" s="108" t="str">
        <f t="shared" si="15"/>
        <v/>
      </c>
      <c r="BD68" s="108" t="str">
        <f t="shared" si="16"/>
        <v/>
      </c>
      <c r="BE68" s="108" t="str">
        <f t="shared" si="17"/>
        <v/>
      </c>
      <c r="BF68" s="119" t="str">
        <f t="shared" si="18"/>
        <v/>
      </c>
      <c r="BG68" s="119" t="str">
        <f t="shared" si="19"/>
        <v/>
      </c>
      <c r="BH68" s="452" t="s">
        <v>327</v>
      </c>
      <c r="BI68" s="454">
        <v>2</v>
      </c>
      <c r="BJ68" s="454">
        <v>2</v>
      </c>
      <c r="BK68" s="108">
        <v>1</v>
      </c>
    </row>
    <row r="69" spans="1:63" hidden="1">
      <c r="A69" s="108" t="str">
        <f t="shared" si="20"/>
        <v>region</v>
      </c>
      <c r="B69" s="108">
        <f t="shared" si="21"/>
        <v>0</v>
      </c>
      <c r="C69" s="46"/>
      <c r="D69" s="60"/>
      <c r="E69" s="60"/>
      <c r="F69" s="61"/>
      <c r="G69" s="61"/>
      <c r="H69" s="61"/>
      <c r="I69" s="61"/>
      <c r="J69" s="61"/>
      <c r="K69" s="62"/>
      <c r="L69" s="50"/>
      <c r="M69" s="54"/>
      <c r="N69" s="63"/>
      <c r="O69" s="63"/>
      <c r="P69" s="63"/>
      <c r="Q69" s="63"/>
      <c r="R69" s="63"/>
      <c r="S69" s="51"/>
      <c r="T69" s="51"/>
      <c r="U69" s="55"/>
      <c r="V69" s="1129"/>
      <c r="W69" s="57"/>
      <c r="X69" s="58"/>
      <c r="Y69" s="58"/>
      <c r="Z69" s="59"/>
      <c r="AA69" s="54"/>
      <c r="AB69" s="108"/>
      <c r="AC69" s="108"/>
      <c r="AD69" s="108"/>
      <c r="AE69" s="108"/>
      <c r="AF69" s="108"/>
      <c r="AG69" s="108"/>
      <c r="AH69" s="108"/>
      <c r="AI69" s="108"/>
      <c r="AJ69" s="108"/>
      <c r="AK69" s="108"/>
      <c r="AL69" s="108" t="str">
        <f t="shared" si="0"/>
        <v/>
      </c>
      <c r="AM69" s="108" t="str">
        <f t="shared" si="1"/>
        <v/>
      </c>
      <c r="AN69" s="108" t="str">
        <f t="shared" si="2"/>
        <v/>
      </c>
      <c r="AO69" s="108" t="str">
        <f t="shared" si="3"/>
        <v/>
      </c>
      <c r="AP69" s="108" t="str">
        <f t="shared" si="4"/>
        <v/>
      </c>
      <c r="AQ69" s="108" t="str">
        <f t="shared" si="5"/>
        <v/>
      </c>
      <c r="AR69" s="108" t="str">
        <f t="shared" si="6"/>
        <v/>
      </c>
      <c r="AS69" s="119" t="str">
        <f t="shared" si="7"/>
        <v/>
      </c>
      <c r="AT69" s="119" t="str">
        <f t="shared" si="8"/>
        <v/>
      </c>
      <c r="AU69" s="108" t="str">
        <f t="shared" si="9"/>
        <v>S/I</v>
      </c>
      <c r="AV69" s="108"/>
      <c r="AW69" s="532"/>
      <c r="AX69" s="108" t="str">
        <f t="shared" si="10"/>
        <v xml:space="preserve"> - </v>
      </c>
      <c r="AY69" s="533" t="str">
        <f t="shared" si="11"/>
        <v/>
      </c>
      <c r="AZ69" s="533">
        <f t="shared" si="12"/>
        <v>0</v>
      </c>
      <c r="BA69" s="108" t="str">
        <f t="shared" si="13"/>
        <v/>
      </c>
      <c r="BB69" s="108" t="str">
        <f t="shared" si="14"/>
        <v/>
      </c>
      <c r="BC69" s="108" t="str">
        <f t="shared" si="15"/>
        <v/>
      </c>
      <c r="BD69" s="108" t="str">
        <f t="shared" si="16"/>
        <v/>
      </c>
      <c r="BE69" s="108" t="str">
        <f t="shared" si="17"/>
        <v/>
      </c>
      <c r="BF69" s="119" t="str">
        <f t="shared" si="18"/>
        <v/>
      </c>
      <c r="BG69" s="119" t="str">
        <f t="shared" si="19"/>
        <v/>
      </c>
      <c r="BH69" s="447" t="s">
        <v>362</v>
      </c>
      <c r="BI69" s="443">
        <v>24</v>
      </c>
      <c r="BJ69" s="443">
        <v>24</v>
      </c>
      <c r="BK69" s="108"/>
    </row>
    <row r="70" spans="1:63" hidden="1">
      <c r="A70" s="108" t="str">
        <f t="shared" si="20"/>
        <v>region</v>
      </c>
      <c r="B70" s="108">
        <f t="shared" si="21"/>
        <v>0</v>
      </c>
      <c r="C70" s="46"/>
      <c r="D70" s="60"/>
      <c r="E70" s="60"/>
      <c r="F70" s="61"/>
      <c r="G70" s="61"/>
      <c r="H70" s="61"/>
      <c r="I70" s="61"/>
      <c r="J70" s="61"/>
      <c r="K70" s="62"/>
      <c r="L70" s="50"/>
      <c r="M70" s="54"/>
      <c r="N70" s="63"/>
      <c r="O70" s="63"/>
      <c r="P70" s="63"/>
      <c r="Q70" s="63"/>
      <c r="R70" s="63"/>
      <c r="S70" s="51"/>
      <c r="T70" s="51"/>
      <c r="U70" s="55"/>
      <c r="V70" s="1131"/>
      <c r="W70" s="57"/>
      <c r="X70" s="58"/>
      <c r="Y70" s="58"/>
      <c r="Z70" s="59"/>
      <c r="AA70" s="54"/>
      <c r="AB70" s="108"/>
      <c r="AC70" s="108"/>
      <c r="AD70" s="108"/>
      <c r="AE70" s="108"/>
      <c r="AF70" s="108"/>
      <c r="AG70" s="108"/>
      <c r="AH70" s="108"/>
      <c r="AI70" s="108"/>
      <c r="AJ70" s="108"/>
      <c r="AK70" s="108"/>
      <c r="AL70" s="108" t="str">
        <f t="shared" si="0"/>
        <v/>
      </c>
      <c r="AM70" s="108" t="str">
        <f t="shared" si="1"/>
        <v/>
      </c>
      <c r="AN70" s="108" t="str">
        <f t="shared" si="2"/>
        <v/>
      </c>
      <c r="AO70" s="108" t="str">
        <f t="shared" si="3"/>
        <v/>
      </c>
      <c r="AP70" s="108" t="str">
        <f t="shared" si="4"/>
        <v/>
      </c>
      <c r="AQ70" s="108" t="str">
        <f t="shared" si="5"/>
        <v/>
      </c>
      <c r="AR70" s="108" t="str">
        <f t="shared" si="6"/>
        <v/>
      </c>
      <c r="AS70" s="119" t="str">
        <f t="shared" si="7"/>
        <v/>
      </c>
      <c r="AT70" s="119" t="str">
        <f t="shared" si="8"/>
        <v/>
      </c>
      <c r="AU70" s="108" t="str">
        <f t="shared" si="9"/>
        <v>S/I</v>
      </c>
      <c r="AV70" s="108"/>
      <c r="AW70" s="532"/>
      <c r="AX70" s="108" t="str">
        <f t="shared" si="10"/>
        <v xml:space="preserve"> - </v>
      </c>
      <c r="AY70" s="533" t="str">
        <f t="shared" si="11"/>
        <v/>
      </c>
      <c r="AZ70" s="533">
        <f t="shared" si="12"/>
        <v>0</v>
      </c>
      <c r="BA70" s="108" t="str">
        <f t="shared" si="13"/>
        <v/>
      </c>
      <c r="BB70" s="108" t="str">
        <f t="shared" si="14"/>
        <v/>
      </c>
      <c r="BC70" s="108" t="str">
        <f t="shared" si="15"/>
        <v/>
      </c>
      <c r="BD70" s="108" t="str">
        <f t="shared" si="16"/>
        <v/>
      </c>
      <c r="BE70" s="108" t="str">
        <f t="shared" si="17"/>
        <v/>
      </c>
      <c r="BF70" s="119" t="str">
        <f t="shared" si="18"/>
        <v/>
      </c>
      <c r="BG70" s="119" t="str">
        <f t="shared" si="19"/>
        <v/>
      </c>
      <c r="BH70" s="447" t="s">
        <v>1147</v>
      </c>
      <c r="BI70" s="443">
        <v>17</v>
      </c>
      <c r="BJ70" s="443">
        <v>17</v>
      </c>
      <c r="BK70" s="108">
        <v>0</v>
      </c>
    </row>
    <row r="71" spans="1:63" hidden="1">
      <c r="A71" s="108" t="str">
        <f t="shared" si="20"/>
        <v>region</v>
      </c>
      <c r="B71" s="108">
        <f t="shared" si="21"/>
        <v>0</v>
      </c>
      <c r="C71" s="46"/>
      <c r="D71" s="60"/>
      <c r="E71" s="60"/>
      <c r="F71" s="61"/>
      <c r="G71" s="61"/>
      <c r="H71" s="61"/>
      <c r="I71" s="61"/>
      <c r="J71" s="61"/>
      <c r="K71" s="62"/>
      <c r="L71" s="50"/>
      <c r="M71" s="54"/>
      <c r="N71" s="63"/>
      <c r="O71" s="63"/>
      <c r="P71" s="63"/>
      <c r="Q71" s="63"/>
      <c r="R71" s="63"/>
      <c r="S71" s="51"/>
      <c r="T71" s="51"/>
      <c r="U71" s="55"/>
      <c r="V71" s="1131"/>
      <c r="W71" s="57"/>
      <c r="X71" s="58"/>
      <c r="Y71" s="58"/>
      <c r="Z71" s="59"/>
      <c r="AA71" s="54"/>
      <c r="AB71" s="108"/>
      <c r="AC71" s="108"/>
      <c r="AD71" s="108"/>
      <c r="AE71" s="108"/>
      <c r="AF71" s="108"/>
      <c r="AG71" s="108"/>
      <c r="AH71" s="108"/>
      <c r="AI71" s="108"/>
      <c r="AJ71" s="108"/>
      <c r="AK71" s="108"/>
      <c r="AL71" s="108" t="str">
        <f t="shared" si="0"/>
        <v/>
      </c>
      <c r="AM71" s="108" t="str">
        <f t="shared" si="1"/>
        <v/>
      </c>
      <c r="AN71" s="108" t="str">
        <f t="shared" si="2"/>
        <v/>
      </c>
      <c r="AO71" s="108" t="str">
        <f t="shared" si="3"/>
        <v/>
      </c>
      <c r="AP71" s="108" t="str">
        <f t="shared" si="4"/>
        <v/>
      </c>
      <c r="AQ71" s="108" t="str">
        <f t="shared" si="5"/>
        <v/>
      </c>
      <c r="AR71" s="108" t="str">
        <f t="shared" si="6"/>
        <v/>
      </c>
      <c r="AS71" s="119" t="str">
        <f t="shared" si="7"/>
        <v/>
      </c>
      <c r="AT71" s="119" t="str">
        <f t="shared" si="8"/>
        <v/>
      </c>
      <c r="AU71" s="108" t="str">
        <f t="shared" si="9"/>
        <v>S/I</v>
      </c>
      <c r="AV71" s="108"/>
      <c r="AW71" s="532"/>
      <c r="AX71" s="108" t="str">
        <f t="shared" si="10"/>
        <v xml:space="preserve"> - </v>
      </c>
      <c r="AY71" s="533" t="str">
        <f t="shared" si="11"/>
        <v/>
      </c>
      <c r="AZ71" s="533">
        <f t="shared" si="12"/>
        <v>0</v>
      </c>
      <c r="BA71" s="108" t="str">
        <f t="shared" si="13"/>
        <v/>
      </c>
      <c r="BB71" s="108" t="str">
        <f t="shared" si="14"/>
        <v/>
      </c>
      <c r="BC71" s="108" t="str">
        <f t="shared" si="15"/>
        <v/>
      </c>
      <c r="BD71" s="108" t="str">
        <f t="shared" si="16"/>
        <v/>
      </c>
      <c r="BE71" s="108" t="str">
        <f t="shared" si="17"/>
        <v/>
      </c>
      <c r="BF71" s="119" t="str">
        <f t="shared" si="18"/>
        <v/>
      </c>
      <c r="BG71" s="119" t="str">
        <f t="shared" si="19"/>
        <v/>
      </c>
      <c r="BH71" s="447" t="s">
        <v>498</v>
      </c>
      <c r="BI71" s="443">
        <v>58</v>
      </c>
      <c r="BJ71" s="443">
        <v>58</v>
      </c>
      <c r="BK71" s="108">
        <v>23</v>
      </c>
    </row>
    <row r="72" spans="1:63" hidden="1">
      <c r="A72" s="108" t="str">
        <f t="shared" si="20"/>
        <v>region</v>
      </c>
      <c r="B72" s="108">
        <f t="shared" si="21"/>
        <v>0</v>
      </c>
      <c r="C72" s="46"/>
      <c r="D72" s="60"/>
      <c r="E72" s="60"/>
      <c r="F72" s="61"/>
      <c r="G72" s="61"/>
      <c r="H72" s="61"/>
      <c r="I72" s="61"/>
      <c r="J72" s="61"/>
      <c r="K72" s="62"/>
      <c r="L72" s="50"/>
      <c r="M72" s="54"/>
      <c r="N72" s="63"/>
      <c r="O72" s="63"/>
      <c r="P72" s="63"/>
      <c r="Q72" s="63"/>
      <c r="R72" s="63"/>
      <c r="S72" s="51"/>
      <c r="T72" s="51"/>
      <c r="U72" s="55"/>
      <c r="V72" s="1131"/>
      <c r="W72" s="57"/>
      <c r="X72" s="58"/>
      <c r="Y72" s="58"/>
      <c r="Z72" s="59"/>
      <c r="AA72" s="54"/>
      <c r="AB72" s="108"/>
      <c r="AC72" s="108"/>
      <c r="AD72" s="108"/>
      <c r="AE72" s="108"/>
      <c r="AF72" s="108"/>
      <c r="AG72" s="108"/>
      <c r="AH72" s="108"/>
      <c r="AI72" s="108"/>
      <c r="AJ72" s="108"/>
      <c r="AK72" s="108"/>
      <c r="AL72" s="108" t="str">
        <f t="shared" si="0"/>
        <v/>
      </c>
      <c r="AM72" s="108" t="str">
        <f t="shared" si="1"/>
        <v/>
      </c>
      <c r="AN72" s="108" t="str">
        <f t="shared" si="2"/>
        <v/>
      </c>
      <c r="AO72" s="108" t="str">
        <f t="shared" si="3"/>
        <v/>
      </c>
      <c r="AP72" s="108" t="str">
        <f t="shared" si="4"/>
        <v/>
      </c>
      <c r="AQ72" s="108" t="str">
        <f t="shared" si="5"/>
        <v/>
      </c>
      <c r="AR72" s="108" t="str">
        <f t="shared" si="6"/>
        <v/>
      </c>
      <c r="AS72" s="119" t="str">
        <f t="shared" si="7"/>
        <v/>
      </c>
      <c r="AT72" s="119" t="str">
        <f t="shared" si="8"/>
        <v/>
      </c>
      <c r="AU72" s="108" t="str">
        <f t="shared" si="9"/>
        <v>S/I</v>
      </c>
      <c r="AV72" s="108"/>
      <c r="AW72" s="532"/>
      <c r="AX72" s="108" t="str">
        <f t="shared" si="10"/>
        <v xml:space="preserve"> - </v>
      </c>
      <c r="AY72" s="533" t="str">
        <f t="shared" si="11"/>
        <v/>
      </c>
      <c r="AZ72" s="533">
        <f t="shared" si="12"/>
        <v>0</v>
      </c>
      <c r="BA72" s="108" t="str">
        <f t="shared" si="13"/>
        <v/>
      </c>
      <c r="BB72" s="108" t="str">
        <f t="shared" si="14"/>
        <v/>
      </c>
      <c r="BC72" s="108" t="str">
        <f t="shared" si="15"/>
        <v/>
      </c>
      <c r="BD72" s="108" t="str">
        <f t="shared" si="16"/>
        <v/>
      </c>
      <c r="BE72" s="108" t="str">
        <f t="shared" si="17"/>
        <v/>
      </c>
      <c r="BF72" s="119" t="str">
        <f t="shared" si="18"/>
        <v/>
      </c>
      <c r="BG72" s="119" t="str">
        <f t="shared" si="19"/>
        <v/>
      </c>
      <c r="BH72" s="447" t="s">
        <v>522</v>
      </c>
      <c r="BI72" s="443">
        <v>19</v>
      </c>
      <c r="BJ72" s="443">
        <v>19</v>
      </c>
      <c r="BK72" s="108">
        <v>8</v>
      </c>
    </row>
    <row r="73" spans="1:63" hidden="1">
      <c r="A73" s="108" t="str">
        <f t="shared" si="20"/>
        <v>region</v>
      </c>
      <c r="B73" s="108">
        <f t="shared" si="21"/>
        <v>0</v>
      </c>
      <c r="C73" s="46"/>
      <c r="D73" s="60"/>
      <c r="E73" s="60"/>
      <c r="F73" s="61"/>
      <c r="G73" s="61"/>
      <c r="H73" s="61"/>
      <c r="I73" s="61"/>
      <c r="J73" s="61"/>
      <c r="K73" s="62"/>
      <c r="L73" s="50"/>
      <c r="M73" s="54"/>
      <c r="N73" s="63"/>
      <c r="O73" s="63"/>
      <c r="P73" s="63"/>
      <c r="Q73" s="63"/>
      <c r="R73" s="63"/>
      <c r="S73" s="51"/>
      <c r="T73" s="51"/>
      <c r="U73" s="55"/>
      <c r="V73" s="1131"/>
      <c r="W73" s="57"/>
      <c r="X73" s="58"/>
      <c r="Y73" s="58"/>
      <c r="Z73" s="59"/>
      <c r="AA73" s="54"/>
      <c r="AB73" s="108"/>
      <c r="AC73" s="108"/>
      <c r="AD73" s="108"/>
      <c r="AE73" s="108"/>
      <c r="AF73" s="108"/>
      <c r="AG73" s="108"/>
      <c r="AH73" s="108"/>
      <c r="AI73" s="108"/>
      <c r="AJ73" s="108"/>
      <c r="AK73" s="108"/>
      <c r="AL73" s="108" t="str">
        <f t="shared" si="0"/>
        <v/>
      </c>
      <c r="AM73" s="108" t="str">
        <f t="shared" si="1"/>
        <v/>
      </c>
      <c r="AN73" s="108" t="str">
        <f t="shared" si="2"/>
        <v/>
      </c>
      <c r="AO73" s="108" t="str">
        <f t="shared" si="3"/>
        <v/>
      </c>
      <c r="AP73" s="108" t="str">
        <f t="shared" si="4"/>
        <v/>
      </c>
      <c r="AQ73" s="108" t="str">
        <f t="shared" si="5"/>
        <v/>
      </c>
      <c r="AR73" s="108" t="str">
        <f t="shared" si="6"/>
        <v/>
      </c>
      <c r="AS73" s="119" t="str">
        <f t="shared" si="7"/>
        <v/>
      </c>
      <c r="AT73" s="119" t="str">
        <f t="shared" si="8"/>
        <v/>
      </c>
      <c r="AU73" s="108" t="str">
        <f t="shared" si="9"/>
        <v>S/I</v>
      </c>
      <c r="AV73" s="108"/>
      <c r="AW73" s="532"/>
      <c r="AX73" s="108" t="str">
        <f t="shared" si="10"/>
        <v xml:space="preserve"> - </v>
      </c>
      <c r="AY73" s="533" t="str">
        <f t="shared" si="11"/>
        <v/>
      </c>
      <c r="AZ73" s="533">
        <f t="shared" si="12"/>
        <v>0</v>
      </c>
      <c r="BA73" s="108" t="str">
        <f t="shared" si="13"/>
        <v/>
      </c>
      <c r="BB73" s="108" t="str">
        <f t="shared" si="14"/>
        <v/>
      </c>
      <c r="BC73" s="108" t="str">
        <f t="shared" si="15"/>
        <v/>
      </c>
      <c r="BD73" s="108" t="str">
        <f t="shared" si="16"/>
        <v/>
      </c>
      <c r="BE73" s="108" t="str">
        <f t="shared" si="17"/>
        <v/>
      </c>
      <c r="BF73" s="119" t="str">
        <f t="shared" si="18"/>
        <v/>
      </c>
      <c r="BG73" s="119" t="str">
        <f t="shared" si="19"/>
        <v/>
      </c>
      <c r="BH73" s="455" t="s">
        <v>529</v>
      </c>
      <c r="BI73" s="457">
        <v>53</v>
      </c>
      <c r="BJ73" s="457">
        <v>53</v>
      </c>
      <c r="BK73" s="108">
        <v>39</v>
      </c>
    </row>
    <row r="74" spans="1:63" hidden="1">
      <c r="A74" s="108" t="str">
        <f t="shared" si="20"/>
        <v>region</v>
      </c>
      <c r="B74" s="108">
        <f t="shared" si="21"/>
        <v>0</v>
      </c>
      <c r="C74" s="46"/>
      <c r="D74" s="60"/>
      <c r="E74" s="60"/>
      <c r="F74" s="61"/>
      <c r="G74" s="61"/>
      <c r="H74" s="61"/>
      <c r="I74" s="61"/>
      <c r="J74" s="61"/>
      <c r="K74" s="62"/>
      <c r="L74" s="50"/>
      <c r="M74" s="54"/>
      <c r="N74" s="63"/>
      <c r="O74" s="63"/>
      <c r="P74" s="63"/>
      <c r="Q74" s="63"/>
      <c r="R74" s="63"/>
      <c r="S74" s="51"/>
      <c r="T74" s="51"/>
      <c r="U74" s="55"/>
      <c r="V74" s="1131"/>
      <c r="W74" s="57"/>
      <c r="X74" s="58"/>
      <c r="Y74" s="58"/>
      <c r="Z74" s="59"/>
      <c r="AA74" s="54"/>
      <c r="AB74" s="108"/>
      <c r="AC74" s="108"/>
      <c r="AD74" s="108"/>
      <c r="AE74" s="108"/>
      <c r="AF74" s="108"/>
      <c r="AG74" s="108"/>
      <c r="AH74" s="108"/>
      <c r="AI74" s="108"/>
      <c r="AJ74" s="108"/>
      <c r="AK74" s="108"/>
      <c r="AL74" s="108" t="str">
        <f t="shared" si="0"/>
        <v/>
      </c>
      <c r="AM74" s="108" t="str">
        <f t="shared" si="1"/>
        <v/>
      </c>
      <c r="AN74" s="108" t="str">
        <f t="shared" si="2"/>
        <v/>
      </c>
      <c r="AO74" s="108" t="str">
        <f t="shared" si="3"/>
        <v/>
      </c>
      <c r="AP74" s="108" t="str">
        <f t="shared" si="4"/>
        <v/>
      </c>
      <c r="AQ74" s="108" t="str">
        <f t="shared" si="5"/>
        <v/>
      </c>
      <c r="AR74" s="108" t="str">
        <f t="shared" si="6"/>
        <v/>
      </c>
      <c r="AS74" s="119" t="str">
        <f t="shared" si="7"/>
        <v/>
      </c>
      <c r="AT74" s="119" t="str">
        <f t="shared" si="8"/>
        <v/>
      </c>
      <c r="AU74" s="108" t="str">
        <f t="shared" si="9"/>
        <v>S/I</v>
      </c>
      <c r="AV74" s="108"/>
      <c r="AW74" s="532"/>
      <c r="AX74" s="108" t="str">
        <f t="shared" si="10"/>
        <v xml:space="preserve"> - </v>
      </c>
      <c r="AY74" s="533" t="str">
        <f t="shared" si="11"/>
        <v/>
      </c>
      <c r="AZ74" s="533">
        <f t="shared" si="12"/>
        <v>0</v>
      </c>
      <c r="BA74" s="108" t="str">
        <f t="shared" si="13"/>
        <v/>
      </c>
      <c r="BB74" s="108" t="str">
        <f t="shared" si="14"/>
        <v/>
      </c>
      <c r="BC74" s="108" t="str">
        <f t="shared" si="15"/>
        <v/>
      </c>
      <c r="BD74" s="108" t="str">
        <f t="shared" si="16"/>
        <v/>
      </c>
      <c r="BE74" s="108" t="str">
        <f t="shared" si="17"/>
        <v/>
      </c>
      <c r="BF74" s="119" t="str">
        <f t="shared" si="18"/>
        <v/>
      </c>
      <c r="BG74" s="119" t="str">
        <f t="shared" si="19"/>
        <v/>
      </c>
      <c r="BH74" s="449" t="s">
        <v>322</v>
      </c>
      <c r="BI74" s="451">
        <v>66</v>
      </c>
      <c r="BJ74" s="451">
        <v>66</v>
      </c>
      <c r="BK74" s="108">
        <v>4</v>
      </c>
    </row>
    <row r="75" spans="1:63" ht="22.5" hidden="1" customHeight="1">
      <c r="A75" s="108" t="str">
        <f t="shared" si="20"/>
        <v>region</v>
      </c>
      <c r="B75" s="108">
        <f t="shared" si="21"/>
        <v>0</v>
      </c>
      <c r="C75" s="46"/>
      <c r="D75" s="60"/>
      <c r="E75" s="60"/>
      <c r="F75" s="61"/>
      <c r="G75" s="61"/>
      <c r="H75" s="61"/>
      <c r="I75" s="61"/>
      <c r="J75" s="61"/>
      <c r="K75" s="62"/>
      <c r="L75" s="50"/>
      <c r="M75" s="54"/>
      <c r="N75" s="63"/>
      <c r="O75" s="63"/>
      <c r="P75" s="63"/>
      <c r="Q75" s="63"/>
      <c r="R75" s="63"/>
      <c r="S75" s="51"/>
      <c r="T75" s="51"/>
      <c r="U75" s="55"/>
      <c r="V75" s="1129"/>
      <c r="W75" s="57"/>
      <c r="X75" s="58"/>
      <c r="Y75" s="58"/>
      <c r="Z75" s="59"/>
      <c r="AA75" s="54"/>
      <c r="AB75" s="108"/>
      <c r="AC75" s="108"/>
      <c r="AD75" s="108"/>
      <c r="AE75" s="108"/>
      <c r="AF75" s="108"/>
      <c r="AG75" s="108"/>
      <c r="AH75" s="108"/>
      <c r="AI75" s="108"/>
      <c r="AJ75" s="108"/>
      <c r="AK75" s="108"/>
      <c r="AL75" s="108" t="str">
        <f t="shared" si="0"/>
        <v/>
      </c>
      <c r="AM75" s="108" t="str">
        <f t="shared" si="1"/>
        <v/>
      </c>
      <c r="AN75" s="108" t="str">
        <f t="shared" si="2"/>
        <v/>
      </c>
      <c r="AO75" s="108" t="str">
        <f t="shared" si="3"/>
        <v/>
      </c>
      <c r="AP75" s="108" t="str">
        <f t="shared" si="4"/>
        <v/>
      </c>
      <c r="AQ75" s="108" t="str">
        <f t="shared" si="5"/>
        <v/>
      </c>
      <c r="AR75" s="108" t="str">
        <f t="shared" si="6"/>
        <v/>
      </c>
      <c r="AS75" s="119" t="str">
        <f t="shared" si="7"/>
        <v/>
      </c>
      <c r="AT75" s="119" t="str">
        <f t="shared" si="8"/>
        <v/>
      </c>
      <c r="AU75" s="108" t="str">
        <f t="shared" si="9"/>
        <v>S/I</v>
      </c>
      <c r="AV75" s="108"/>
      <c r="AW75" s="532"/>
      <c r="AX75" s="108" t="str">
        <f t="shared" si="10"/>
        <v xml:space="preserve"> - </v>
      </c>
      <c r="AY75" s="533" t="str">
        <f t="shared" si="11"/>
        <v/>
      </c>
      <c r="AZ75" s="533">
        <f t="shared" si="12"/>
        <v>0</v>
      </c>
      <c r="BA75" s="108" t="str">
        <f t="shared" si="13"/>
        <v/>
      </c>
      <c r="BB75" s="108" t="str">
        <f t="shared" si="14"/>
        <v/>
      </c>
      <c r="BC75" s="108" t="str">
        <f t="shared" si="15"/>
        <v/>
      </c>
      <c r="BD75" s="108" t="str">
        <f t="shared" si="16"/>
        <v/>
      </c>
      <c r="BE75" s="108" t="str">
        <f t="shared" si="17"/>
        <v/>
      </c>
      <c r="BF75" s="119" t="str">
        <f t="shared" si="18"/>
        <v/>
      </c>
      <c r="BG75" s="119" t="str">
        <f t="shared" si="19"/>
        <v/>
      </c>
      <c r="BH75" s="447" t="s">
        <v>383</v>
      </c>
      <c r="BI75" s="443">
        <v>56</v>
      </c>
      <c r="BJ75" s="443">
        <v>53</v>
      </c>
      <c r="BK75" s="108">
        <v>7</v>
      </c>
    </row>
    <row r="76" spans="1:63" hidden="1">
      <c r="A76" s="108" t="str">
        <f t="shared" si="20"/>
        <v>region</v>
      </c>
      <c r="B76" s="108">
        <f t="shared" si="21"/>
        <v>0</v>
      </c>
      <c r="C76" s="46"/>
      <c r="D76" s="60"/>
      <c r="E76" s="60"/>
      <c r="F76" s="61"/>
      <c r="G76" s="61"/>
      <c r="H76" s="61"/>
      <c r="I76" s="61"/>
      <c r="J76" s="61"/>
      <c r="K76" s="62"/>
      <c r="L76" s="50"/>
      <c r="M76" s="54"/>
      <c r="N76" s="63"/>
      <c r="O76" s="63"/>
      <c r="P76" s="63"/>
      <c r="Q76" s="63"/>
      <c r="R76" s="63"/>
      <c r="S76" s="51"/>
      <c r="T76" s="51"/>
      <c r="U76" s="55"/>
      <c r="V76" s="1129"/>
      <c r="W76" s="57"/>
      <c r="X76" s="58"/>
      <c r="Y76" s="58"/>
      <c r="Z76" s="59"/>
      <c r="AA76" s="54"/>
      <c r="AB76" s="108"/>
      <c r="AC76" s="108"/>
      <c r="AD76" s="108"/>
      <c r="AE76" s="108"/>
      <c r="AF76" s="108"/>
      <c r="AG76" s="108"/>
      <c r="AH76" s="108"/>
      <c r="AI76" s="108"/>
      <c r="AJ76" s="108"/>
      <c r="AK76" s="108"/>
      <c r="AL76" s="108" t="str">
        <f t="shared" si="0"/>
        <v/>
      </c>
      <c r="AM76" s="108" t="str">
        <f t="shared" si="1"/>
        <v/>
      </c>
      <c r="AN76" s="108" t="str">
        <f t="shared" si="2"/>
        <v/>
      </c>
      <c r="AO76" s="108" t="str">
        <f t="shared" si="3"/>
        <v/>
      </c>
      <c r="AP76" s="108" t="str">
        <f t="shared" si="4"/>
        <v/>
      </c>
      <c r="AQ76" s="108" t="str">
        <f t="shared" si="5"/>
        <v/>
      </c>
      <c r="AR76" s="108" t="str">
        <f t="shared" si="6"/>
        <v/>
      </c>
      <c r="AS76" s="119" t="str">
        <f t="shared" si="7"/>
        <v/>
      </c>
      <c r="AT76" s="119" t="str">
        <f t="shared" si="8"/>
        <v/>
      </c>
      <c r="AU76" s="108" t="str">
        <f t="shared" si="9"/>
        <v>S/I</v>
      </c>
      <c r="AV76" s="108"/>
      <c r="AW76" s="532"/>
      <c r="AX76" s="108" t="str">
        <f t="shared" si="10"/>
        <v xml:space="preserve"> - </v>
      </c>
      <c r="AY76" s="533" t="str">
        <f t="shared" si="11"/>
        <v/>
      </c>
      <c r="AZ76" s="533">
        <f t="shared" si="12"/>
        <v>0</v>
      </c>
      <c r="BA76" s="108" t="str">
        <f t="shared" si="13"/>
        <v/>
      </c>
      <c r="BB76" s="108" t="str">
        <f t="shared" si="14"/>
        <v/>
      </c>
      <c r="BC76" s="108" t="str">
        <f t="shared" si="15"/>
        <v/>
      </c>
      <c r="BD76" s="108" t="str">
        <f t="shared" si="16"/>
        <v/>
      </c>
      <c r="BE76" s="108" t="str">
        <f t="shared" si="17"/>
        <v/>
      </c>
      <c r="BF76" s="119" t="str">
        <f t="shared" si="18"/>
        <v/>
      </c>
      <c r="BG76" s="119" t="str">
        <f t="shared" si="19"/>
        <v/>
      </c>
      <c r="BH76" s="447" t="s">
        <v>393</v>
      </c>
      <c r="BI76" s="443">
        <v>2</v>
      </c>
      <c r="BJ76" s="443">
        <v>2</v>
      </c>
      <c r="BK76" s="108">
        <v>28</v>
      </c>
    </row>
    <row r="77" spans="1:63" hidden="1">
      <c r="A77" s="108" t="str">
        <f t="shared" si="20"/>
        <v>region</v>
      </c>
      <c r="B77" s="108">
        <f t="shared" si="21"/>
        <v>0</v>
      </c>
      <c r="C77" s="46"/>
      <c r="D77" s="60"/>
      <c r="E77" s="60"/>
      <c r="F77" s="61"/>
      <c r="G77" s="61"/>
      <c r="H77" s="61"/>
      <c r="I77" s="61"/>
      <c r="J77" s="61"/>
      <c r="K77" s="62"/>
      <c r="L77" s="50"/>
      <c r="M77" s="54"/>
      <c r="N77" s="63"/>
      <c r="O77" s="63"/>
      <c r="P77" s="63"/>
      <c r="Q77" s="63"/>
      <c r="R77" s="63"/>
      <c r="S77" s="51"/>
      <c r="T77" s="51"/>
      <c r="U77" s="55"/>
      <c r="V77" s="1129"/>
      <c r="W77" s="57"/>
      <c r="X77" s="58"/>
      <c r="Y77" s="58"/>
      <c r="Z77" s="59"/>
      <c r="AA77" s="54"/>
      <c r="AB77" s="108"/>
      <c r="AC77" s="108"/>
      <c r="AD77" s="108"/>
      <c r="AE77" s="108"/>
      <c r="AF77" s="108"/>
      <c r="AG77" s="108"/>
      <c r="AH77" s="108"/>
      <c r="AI77" s="108"/>
      <c r="AJ77" s="108"/>
      <c r="AK77" s="108"/>
      <c r="AL77" s="108" t="str">
        <f t="shared" si="0"/>
        <v/>
      </c>
      <c r="AM77" s="108" t="str">
        <f t="shared" si="1"/>
        <v/>
      </c>
      <c r="AN77" s="108" t="str">
        <f t="shared" si="2"/>
        <v/>
      </c>
      <c r="AO77" s="108" t="str">
        <f t="shared" si="3"/>
        <v/>
      </c>
      <c r="AP77" s="108" t="str">
        <f t="shared" si="4"/>
        <v/>
      </c>
      <c r="AQ77" s="108" t="str">
        <f t="shared" si="5"/>
        <v/>
      </c>
      <c r="AR77" s="108" t="str">
        <f t="shared" si="6"/>
        <v/>
      </c>
      <c r="AS77" s="119" t="str">
        <f t="shared" si="7"/>
        <v/>
      </c>
      <c r="AT77" s="119" t="str">
        <f t="shared" si="8"/>
        <v/>
      </c>
      <c r="AU77" s="108" t="str">
        <f t="shared" si="9"/>
        <v>S/I</v>
      </c>
      <c r="AV77" s="108"/>
      <c r="AW77" s="532"/>
      <c r="AX77" s="108" t="str">
        <f t="shared" si="10"/>
        <v xml:space="preserve"> - </v>
      </c>
      <c r="AY77" s="533" t="str">
        <f t="shared" si="11"/>
        <v/>
      </c>
      <c r="AZ77" s="533">
        <f t="shared" si="12"/>
        <v>0</v>
      </c>
      <c r="BA77" s="108" t="str">
        <f t="shared" si="13"/>
        <v/>
      </c>
      <c r="BB77" s="108" t="str">
        <f t="shared" si="14"/>
        <v/>
      </c>
      <c r="BC77" s="108" t="str">
        <f t="shared" si="15"/>
        <v/>
      </c>
      <c r="BD77" s="108" t="str">
        <f t="shared" si="16"/>
        <v/>
      </c>
      <c r="BE77" s="108" t="str">
        <f t="shared" si="17"/>
        <v/>
      </c>
      <c r="BF77" s="119" t="str">
        <f t="shared" si="18"/>
        <v/>
      </c>
      <c r="BG77" s="119" t="str">
        <f t="shared" si="19"/>
        <v/>
      </c>
      <c r="BH77" s="447" t="s">
        <v>84</v>
      </c>
      <c r="BI77" s="443">
        <v>25</v>
      </c>
      <c r="BJ77" s="443">
        <v>25</v>
      </c>
      <c r="BK77" s="108">
        <v>17</v>
      </c>
    </row>
    <row r="78" spans="1:63" hidden="1">
      <c r="A78" s="108" t="str">
        <f t="shared" si="20"/>
        <v>region</v>
      </c>
      <c r="B78" s="108">
        <f t="shared" si="21"/>
        <v>0</v>
      </c>
      <c r="C78" s="46"/>
      <c r="D78" s="60"/>
      <c r="E78" s="60"/>
      <c r="F78" s="61"/>
      <c r="G78" s="61"/>
      <c r="H78" s="61"/>
      <c r="I78" s="61"/>
      <c r="J78" s="61"/>
      <c r="K78" s="62"/>
      <c r="L78" s="50"/>
      <c r="M78" s="54"/>
      <c r="N78" s="63"/>
      <c r="O78" s="63"/>
      <c r="P78" s="63"/>
      <c r="Q78" s="63"/>
      <c r="R78" s="63"/>
      <c r="S78" s="51"/>
      <c r="T78" s="51"/>
      <c r="U78" s="55"/>
      <c r="V78" s="1129"/>
      <c r="W78" s="57"/>
      <c r="X78" s="58"/>
      <c r="Y78" s="58"/>
      <c r="Z78" s="59"/>
      <c r="AA78" s="54"/>
      <c r="AB78" s="108"/>
      <c r="AC78" s="108"/>
      <c r="AD78" s="108"/>
      <c r="AE78" s="108"/>
      <c r="AF78" s="108"/>
      <c r="AG78" s="108"/>
      <c r="AH78" s="108"/>
      <c r="AI78" s="108"/>
      <c r="AJ78" s="108"/>
      <c r="AK78" s="108"/>
      <c r="AL78" s="108" t="str">
        <f t="shared" si="0"/>
        <v/>
      </c>
      <c r="AM78" s="108" t="str">
        <f t="shared" si="1"/>
        <v/>
      </c>
      <c r="AN78" s="108" t="str">
        <f t="shared" si="2"/>
        <v/>
      </c>
      <c r="AO78" s="108" t="str">
        <f t="shared" si="3"/>
        <v/>
      </c>
      <c r="AP78" s="108" t="str">
        <f t="shared" si="4"/>
        <v/>
      </c>
      <c r="AQ78" s="108" t="str">
        <f t="shared" si="5"/>
        <v/>
      </c>
      <c r="AR78" s="108" t="str">
        <f t="shared" si="6"/>
        <v/>
      </c>
      <c r="AS78" s="119" t="str">
        <f t="shared" si="7"/>
        <v/>
      </c>
      <c r="AT78" s="119" t="str">
        <f t="shared" si="8"/>
        <v/>
      </c>
      <c r="AU78" s="108" t="str">
        <f t="shared" si="9"/>
        <v>S/I</v>
      </c>
      <c r="AV78" s="108"/>
      <c r="AW78" s="532"/>
      <c r="AX78" s="108" t="str">
        <f t="shared" si="10"/>
        <v xml:space="preserve"> - </v>
      </c>
      <c r="AY78" s="533" t="str">
        <f t="shared" si="11"/>
        <v/>
      </c>
      <c r="AZ78" s="533">
        <f t="shared" si="12"/>
        <v>0</v>
      </c>
      <c r="BA78" s="108" t="str">
        <f t="shared" si="13"/>
        <v/>
      </c>
      <c r="BB78" s="108" t="str">
        <f t="shared" si="14"/>
        <v/>
      </c>
      <c r="BC78" s="108" t="str">
        <f t="shared" si="15"/>
        <v/>
      </c>
      <c r="BD78" s="108" t="str">
        <f t="shared" si="16"/>
        <v/>
      </c>
      <c r="BE78" s="108" t="str">
        <f t="shared" si="17"/>
        <v/>
      </c>
      <c r="BF78" s="119" t="str">
        <f t="shared" si="18"/>
        <v/>
      </c>
      <c r="BG78" s="119" t="str">
        <f t="shared" si="19"/>
        <v/>
      </c>
      <c r="BH78" s="447" t="s">
        <v>163</v>
      </c>
      <c r="BI78" s="443">
        <v>33</v>
      </c>
      <c r="BJ78" s="443">
        <v>33</v>
      </c>
      <c r="BK78" s="108">
        <v>0</v>
      </c>
    </row>
    <row r="79" spans="1:63" hidden="1">
      <c r="A79" s="108" t="str">
        <f t="shared" si="20"/>
        <v>region</v>
      </c>
      <c r="B79" s="108">
        <f t="shared" si="21"/>
        <v>0</v>
      </c>
      <c r="C79" s="46"/>
      <c r="D79" s="60"/>
      <c r="E79" s="60"/>
      <c r="F79" s="61"/>
      <c r="G79" s="61"/>
      <c r="H79" s="61"/>
      <c r="I79" s="61"/>
      <c r="J79" s="61"/>
      <c r="K79" s="62"/>
      <c r="L79" s="50"/>
      <c r="M79" s="54"/>
      <c r="N79" s="63"/>
      <c r="O79" s="63"/>
      <c r="P79" s="63"/>
      <c r="Q79" s="63"/>
      <c r="R79" s="63"/>
      <c r="S79" s="51"/>
      <c r="T79" s="51"/>
      <c r="U79" s="55"/>
      <c r="V79" s="1129"/>
      <c r="W79" s="57"/>
      <c r="X79" s="58"/>
      <c r="Y79" s="58"/>
      <c r="Z79" s="59"/>
      <c r="AA79" s="54"/>
      <c r="AB79" s="108"/>
      <c r="AC79" s="108"/>
      <c r="AD79" s="108"/>
      <c r="AE79" s="108"/>
      <c r="AF79" s="108"/>
      <c r="AG79" s="108"/>
      <c r="AH79" s="108"/>
      <c r="AI79" s="108"/>
      <c r="AJ79" s="108"/>
      <c r="AK79" s="108"/>
      <c r="AL79" s="108" t="str">
        <f t="shared" si="0"/>
        <v/>
      </c>
      <c r="AM79" s="108" t="str">
        <f t="shared" si="1"/>
        <v/>
      </c>
      <c r="AN79" s="108" t="str">
        <f t="shared" si="2"/>
        <v/>
      </c>
      <c r="AO79" s="108" t="str">
        <f t="shared" si="3"/>
        <v/>
      </c>
      <c r="AP79" s="108" t="str">
        <f t="shared" si="4"/>
        <v/>
      </c>
      <c r="AQ79" s="108" t="str">
        <f t="shared" si="5"/>
        <v/>
      </c>
      <c r="AR79" s="108" t="str">
        <f t="shared" si="6"/>
        <v/>
      </c>
      <c r="AS79" s="119" t="str">
        <f t="shared" si="7"/>
        <v/>
      </c>
      <c r="AT79" s="119" t="str">
        <f t="shared" si="8"/>
        <v/>
      </c>
      <c r="AU79" s="108" t="str">
        <f t="shared" si="9"/>
        <v>S/I</v>
      </c>
      <c r="AV79" s="108"/>
      <c r="AW79" s="532"/>
      <c r="AX79" s="108" t="str">
        <f t="shared" si="10"/>
        <v xml:space="preserve"> - </v>
      </c>
      <c r="AY79" s="533" t="str">
        <f t="shared" si="11"/>
        <v/>
      </c>
      <c r="AZ79" s="533">
        <f t="shared" si="12"/>
        <v>0</v>
      </c>
      <c r="BA79" s="108" t="str">
        <f t="shared" si="13"/>
        <v/>
      </c>
      <c r="BB79" s="108" t="str">
        <f t="shared" si="14"/>
        <v/>
      </c>
      <c r="BC79" s="108" t="str">
        <f t="shared" si="15"/>
        <v/>
      </c>
      <c r="BD79" s="108" t="str">
        <f t="shared" si="16"/>
        <v/>
      </c>
      <c r="BE79" s="108" t="str">
        <f t="shared" si="17"/>
        <v/>
      </c>
      <c r="BF79" s="119" t="str">
        <f t="shared" si="18"/>
        <v/>
      </c>
      <c r="BG79" s="119" t="str">
        <f t="shared" si="19"/>
        <v/>
      </c>
      <c r="BH79" s="447" t="s">
        <v>306</v>
      </c>
      <c r="BI79" s="443">
        <v>18</v>
      </c>
      <c r="BJ79" s="443">
        <v>18</v>
      </c>
      <c r="BK79" s="108">
        <v>8</v>
      </c>
    </row>
    <row r="80" spans="1:63" hidden="1">
      <c r="A80" s="108" t="str">
        <f t="shared" si="20"/>
        <v>region</v>
      </c>
      <c r="B80" s="108">
        <f t="shared" si="21"/>
        <v>0</v>
      </c>
      <c r="C80" s="46"/>
      <c r="D80" s="60"/>
      <c r="E80" s="60"/>
      <c r="F80" s="61"/>
      <c r="G80" s="61"/>
      <c r="H80" s="61"/>
      <c r="I80" s="61"/>
      <c r="J80" s="61"/>
      <c r="K80" s="62"/>
      <c r="L80" s="50"/>
      <c r="M80" s="54"/>
      <c r="N80" s="63"/>
      <c r="O80" s="63"/>
      <c r="P80" s="63"/>
      <c r="Q80" s="63"/>
      <c r="R80" s="63"/>
      <c r="S80" s="51"/>
      <c r="T80" s="51"/>
      <c r="U80" s="55"/>
      <c r="V80" s="1129"/>
      <c r="W80" s="57"/>
      <c r="X80" s="58"/>
      <c r="Y80" s="58"/>
      <c r="Z80" s="59"/>
      <c r="AA80" s="54"/>
      <c r="AB80" s="108"/>
      <c r="AC80" s="108"/>
      <c r="AD80" s="108"/>
      <c r="AE80" s="108"/>
      <c r="AF80" s="108"/>
      <c r="AG80" s="108"/>
      <c r="AH80" s="108"/>
      <c r="AI80" s="108"/>
      <c r="AJ80" s="108"/>
      <c r="AK80" s="108"/>
      <c r="AL80" s="108" t="str">
        <f t="shared" ref="AL80:AL143" si="22">+CONCATENATE($G80,K80)</f>
        <v/>
      </c>
      <c r="AM80" s="108" t="str">
        <f t="shared" ref="AM80:AM143" si="23">+IF(COUNTIF(N80:T80,"x")&gt;0,1,"")</f>
        <v/>
      </c>
      <c r="AN80" s="108" t="str">
        <f t="shared" ref="AN80:AN143" si="24">+CONCATENATE($G80,N80)</f>
        <v/>
      </c>
      <c r="AO80" s="108" t="str">
        <f t="shared" ref="AO80:AO143" si="25">+CONCATENATE($G80,O80)</f>
        <v/>
      </c>
      <c r="AP80" s="108" t="str">
        <f t="shared" ref="AP80:AP143" si="26">+CONCATENATE($G80,P80)</f>
        <v/>
      </c>
      <c r="AQ80" s="108" t="str">
        <f t="shared" ref="AQ80:AQ143" si="27">+CONCATENATE($G80,Q80)</f>
        <v/>
      </c>
      <c r="AR80" s="108" t="str">
        <f t="shared" ref="AR80:AR143" si="28">+CONCATENATE($G80,R80)</f>
        <v/>
      </c>
      <c r="AS80" s="119" t="str">
        <f t="shared" ref="AS80:AS143" si="29">+CONCATENATE($G80,S80)</f>
        <v/>
      </c>
      <c r="AT80" s="119" t="str">
        <f t="shared" ref="AT80:AT143" si="30">+CONCATENATE($G80,T80)</f>
        <v/>
      </c>
      <c r="AU80" s="108" t="str">
        <f t="shared" ref="AU80:AU143" si="31">+IF($AL80="","S/I","")</f>
        <v>S/I</v>
      </c>
      <c r="AV80" s="108"/>
      <c r="AW80" s="532"/>
      <c r="AX80" s="108" t="str">
        <f t="shared" ref="AX80:AX143" si="32">+CONCATENATE(I80," - ",J80)</f>
        <v xml:space="preserve"> - </v>
      </c>
      <c r="AY80" s="533" t="str">
        <f t="shared" ref="AY80:AY143" si="33">IF(ISNUMBER($I80),CONCATENATE(I80,"-",$K80),"")</f>
        <v/>
      </c>
      <c r="AZ80" s="533">
        <f t="shared" ref="AZ80:AZ143" si="34">IF(ISNUMBER($H80),CONCATENATE($H80,"-",$K80),$K80)</f>
        <v>0</v>
      </c>
      <c r="BA80" s="108" t="str">
        <f t="shared" ref="BA80:BA143" si="35">+CONCATENATE($K80,N80)</f>
        <v/>
      </c>
      <c r="BB80" s="108" t="str">
        <f t="shared" ref="BB80:BB143" si="36">+CONCATENATE($K80,O80)</f>
        <v/>
      </c>
      <c r="BC80" s="108" t="str">
        <f t="shared" ref="BC80:BC143" si="37">+CONCATENATE($K80,P80)</f>
        <v/>
      </c>
      <c r="BD80" s="108" t="str">
        <f t="shared" ref="BD80:BD143" si="38">+CONCATENATE($K80,Q80)</f>
        <v/>
      </c>
      <c r="BE80" s="108" t="str">
        <f t="shared" ref="BE80:BE143" si="39">+CONCATENATE($K80,R80)</f>
        <v/>
      </c>
      <c r="BF80" s="119" t="str">
        <f t="shared" ref="BF80:BF143" si="40">+CONCATENATE($K80,S80)</f>
        <v/>
      </c>
      <c r="BG80" s="119" t="str">
        <f t="shared" ref="BG80:BG143" si="41">+CONCATENATE($K80,T80)</f>
        <v/>
      </c>
      <c r="BH80" s="452" t="s">
        <v>366</v>
      </c>
      <c r="BI80" s="454">
        <v>5</v>
      </c>
      <c r="BJ80" s="454">
        <v>0</v>
      </c>
      <c r="BK80" s="108">
        <v>3</v>
      </c>
    </row>
    <row r="81" spans="1:63" hidden="1">
      <c r="A81" s="108" t="str">
        <f t="shared" si="20"/>
        <v>region</v>
      </c>
      <c r="B81" s="108">
        <f t="shared" si="21"/>
        <v>0</v>
      </c>
      <c r="C81" s="46"/>
      <c r="D81" s="60"/>
      <c r="E81" s="60"/>
      <c r="F81" s="61"/>
      <c r="G81" s="61"/>
      <c r="H81" s="61"/>
      <c r="I81" s="61"/>
      <c r="J81" s="61"/>
      <c r="K81" s="62"/>
      <c r="L81" s="50"/>
      <c r="M81" s="54"/>
      <c r="N81" s="63"/>
      <c r="O81" s="63"/>
      <c r="P81" s="63"/>
      <c r="Q81" s="63"/>
      <c r="R81" s="63"/>
      <c r="S81" s="51"/>
      <c r="T81" s="51"/>
      <c r="U81" s="55"/>
      <c r="V81" s="1129"/>
      <c r="W81" s="57"/>
      <c r="X81" s="58"/>
      <c r="Y81" s="58"/>
      <c r="Z81" s="59"/>
      <c r="AA81" s="54"/>
      <c r="AB81" s="108"/>
      <c r="AC81" s="108"/>
      <c r="AD81" s="108"/>
      <c r="AE81" s="108"/>
      <c r="AF81" s="108"/>
      <c r="AG81" s="108"/>
      <c r="AH81" s="108"/>
      <c r="AI81" s="108"/>
      <c r="AJ81" s="108"/>
      <c r="AK81" s="108"/>
      <c r="AL81" s="108" t="str">
        <f t="shared" si="22"/>
        <v/>
      </c>
      <c r="AM81" s="108" t="str">
        <f t="shared" si="23"/>
        <v/>
      </c>
      <c r="AN81" s="108" t="str">
        <f t="shared" si="24"/>
        <v/>
      </c>
      <c r="AO81" s="108" t="str">
        <f t="shared" si="25"/>
        <v/>
      </c>
      <c r="AP81" s="108" t="str">
        <f t="shared" si="26"/>
        <v/>
      </c>
      <c r="AQ81" s="108" t="str">
        <f t="shared" si="27"/>
        <v/>
      </c>
      <c r="AR81" s="108" t="str">
        <f t="shared" si="28"/>
        <v/>
      </c>
      <c r="AS81" s="119" t="str">
        <f t="shared" si="29"/>
        <v/>
      </c>
      <c r="AT81" s="119" t="str">
        <f t="shared" si="30"/>
        <v/>
      </c>
      <c r="AU81" s="108" t="str">
        <f t="shared" si="31"/>
        <v>S/I</v>
      </c>
      <c r="AV81" s="108"/>
      <c r="AW81" s="532"/>
      <c r="AX81" s="108" t="str">
        <f t="shared" si="32"/>
        <v xml:space="preserve"> - </v>
      </c>
      <c r="AY81" s="533" t="str">
        <f t="shared" si="33"/>
        <v/>
      </c>
      <c r="AZ81" s="533">
        <f t="shared" si="34"/>
        <v>0</v>
      </c>
      <c r="BA81" s="108" t="str">
        <f t="shared" si="35"/>
        <v/>
      </c>
      <c r="BB81" s="108" t="str">
        <f t="shared" si="36"/>
        <v/>
      </c>
      <c r="BC81" s="108" t="str">
        <f t="shared" si="37"/>
        <v/>
      </c>
      <c r="BD81" s="108" t="str">
        <f t="shared" si="38"/>
        <v/>
      </c>
      <c r="BE81" s="108" t="str">
        <f t="shared" si="39"/>
        <v/>
      </c>
      <c r="BF81" s="119" t="str">
        <f t="shared" si="40"/>
        <v/>
      </c>
      <c r="BG81" s="119" t="str">
        <f t="shared" si="41"/>
        <v/>
      </c>
      <c r="BH81" s="447" t="s">
        <v>115</v>
      </c>
      <c r="BI81" s="443">
        <v>75</v>
      </c>
      <c r="BJ81" s="443">
        <v>75</v>
      </c>
      <c r="BK81" s="108">
        <v>8</v>
      </c>
    </row>
    <row r="82" spans="1:63" hidden="1">
      <c r="A82" s="108" t="str">
        <f t="shared" si="20"/>
        <v>region</v>
      </c>
      <c r="B82" s="108">
        <f t="shared" si="21"/>
        <v>0</v>
      </c>
      <c r="C82" s="46"/>
      <c r="D82" s="60"/>
      <c r="E82" s="60"/>
      <c r="F82" s="61"/>
      <c r="G82" s="61"/>
      <c r="H82" s="61"/>
      <c r="I82" s="61"/>
      <c r="J82" s="61"/>
      <c r="K82" s="62"/>
      <c r="L82" s="50"/>
      <c r="M82" s="54"/>
      <c r="N82" s="63"/>
      <c r="O82" s="63"/>
      <c r="P82" s="63"/>
      <c r="Q82" s="63"/>
      <c r="R82" s="63"/>
      <c r="S82" s="51"/>
      <c r="T82" s="51"/>
      <c r="U82" s="55"/>
      <c r="V82" s="1129"/>
      <c r="W82" s="57"/>
      <c r="X82" s="58"/>
      <c r="Y82" s="58"/>
      <c r="Z82" s="59"/>
      <c r="AA82" s="54"/>
      <c r="AB82" s="108"/>
      <c r="AC82" s="108"/>
      <c r="AD82" s="108"/>
      <c r="AE82" s="108"/>
      <c r="AF82" s="108"/>
      <c r="AG82" s="108"/>
      <c r="AH82" s="108"/>
      <c r="AI82" s="108"/>
      <c r="AJ82" s="108"/>
      <c r="AK82" s="108"/>
      <c r="AL82" s="108" t="str">
        <f t="shared" si="22"/>
        <v/>
      </c>
      <c r="AM82" s="108" t="str">
        <f t="shared" si="23"/>
        <v/>
      </c>
      <c r="AN82" s="108" t="str">
        <f t="shared" si="24"/>
        <v/>
      </c>
      <c r="AO82" s="108" t="str">
        <f t="shared" si="25"/>
        <v/>
      </c>
      <c r="AP82" s="108" t="str">
        <f t="shared" si="26"/>
        <v/>
      </c>
      <c r="AQ82" s="108" t="str">
        <f t="shared" si="27"/>
        <v/>
      </c>
      <c r="AR82" s="108" t="str">
        <f t="shared" si="28"/>
        <v/>
      </c>
      <c r="AS82" s="119" t="str">
        <f t="shared" si="29"/>
        <v/>
      </c>
      <c r="AT82" s="119" t="str">
        <f t="shared" si="30"/>
        <v/>
      </c>
      <c r="AU82" s="108" t="str">
        <f t="shared" si="31"/>
        <v>S/I</v>
      </c>
      <c r="AV82" s="108"/>
      <c r="AW82" s="532"/>
      <c r="AX82" s="108" t="str">
        <f t="shared" si="32"/>
        <v xml:space="preserve"> - </v>
      </c>
      <c r="AY82" s="533" t="str">
        <f t="shared" si="33"/>
        <v/>
      </c>
      <c r="AZ82" s="533">
        <f t="shared" si="34"/>
        <v>0</v>
      </c>
      <c r="BA82" s="108" t="str">
        <f t="shared" si="35"/>
        <v/>
      </c>
      <c r="BB82" s="108" t="str">
        <f t="shared" si="36"/>
        <v/>
      </c>
      <c r="BC82" s="108" t="str">
        <f t="shared" si="37"/>
        <v/>
      </c>
      <c r="BD82" s="108" t="str">
        <f t="shared" si="38"/>
        <v/>
      </c>
      <c r="BE82" s="108" t="str">
        <f t="shared" si="39"/>
        <v/>
      </c>
      <c r="BF82" s="119" t="str">
        <f t="shared" si="40"/>
        <v/>
      </c>
      <c r="BG82" s="119" t="str">
        <f t="shared" si="41"/>
        <v/>
      </c>
      <c r="BH82" s="447" t="s">
        <v>145</v>
      </c>
      <c r="BI82" s="443">
        <v>76</v>
      </c>
      <c r="BJ82" s="443">
        <v>76</v>
      </c>
      <c r="BK82" s="108">
        <v>7</v>
      </c>
    </row>
    <row r="83" spans="1:63" hidden="1">
      <c r="A83" s="108" t="str">
        <f t="shared" si="20"/>
        <v>region</v>
      </c>
      <c r="B83" s="108">
        <f t="shared" si="21"/>
        <v>0</v>
      </c>
      <c r="C83" s="46"/>
      <c r="D83" s="60"/>
      <c r="E83" s="60"/>
      <c r="F83" s="61"/>
      <c r="G83" s="61"/>
      <c r="H83" s="61"/>
      <c r="I83" s="61"/>
      <c r="J83" s="61"/>
      <c r="K83" s="62"/>
      <c r="L83" s="50"/>
      <c r="M83" s="54"/>
      <c r="N83" s="63"/>
      <c r="O83" s="63"/>
      <c r="P83" s="63"/>
      <c r="Q83" s="63"/>
      <c r="R83" s="63"/>
      <c r="S83" s="51"/>
      <c r="T83" s="51"/>
      <c r="U83" s="55"/>
      <c r="V83" s="1129"/>
      <c r="W83" s="57"/>
      <c r="X83" s="58"/>
      <c r="Y83" s="58"/>
      <c r="Z83" s="59"/>
      <c r="AA83" s="54"/>
      <c r="AB83" s="108"/>
      <c r="AC83" s="108"/>
      <c r="AD83" s="108"/>
      <c r="AE83" s="108"/>
      <c r="AF83" s="108"/>
      <c r="AG83" s="108"/>
      <c r="AH83" s="108"/>
      <c r="AI83" s="108"/>
      <c r="AJ83" s="108"/>
      <c r="AK83" s="108"/>
      <c r="AL83" s="108" t="str">
        <f t="shared" si="22"/>
        <v/>
      </c>
      <c r="AM83" s="108" t="str">
        <f t="shared" si="23"/>
        <v/>
      </c>
      <c r="AN83" s="108" t="str">
        <f t="shared" si="24"/>
        <v/>
      </c>
      <c r="AO83" s="108" t="str">
        <f t="shared" si="25"/>
        <v/>
      </c>
      <c r="AP83" s="108" t="str">
        <f t="shared" si="26"/>
        <v/>
      </c>
      <c r="AQ83" s="108" t="str">
        <f t="shared" si="27"/>
        <v/>
      </c>
      <c r="AR83" s="108" t="str">
        <f t="shared" si="28"/>
        <v/>
      </c>
      <c r="AS83" s="119" t="str">
        <f t="shared" si="29"/>
        <v/>
      </c>
      <c r="AT83" s="119" t="str">
        <f t="shared" si="30"/>
        <v/>
      </c>
      <c r="AU83" s="108" t="str">
        <f t="shared" si="31"/>
        <v>S/I</v>
      </c>
      <c r="AV83" s="108"/>
      <c r="AW83" s="532"/>
      <c r="AX83" s="108" t="str">
        <f t="shared" si="32"/>
        <v xml:space="preserve"> - </v>
      </c>
      <c r="AY83" s="533" t="str">
        <f t="shared" si="33"/>
        <v/>
      </c>
      <c r="AZ83" s="533">
        <f t="shared" si="34"/>
        <v>0</v>
      </c>
      <c r="BA83" s="108" t="str">
        <f t="shared" si="35"/>
        <v/>
      </c>
      <c r="BB83" s="108" t="str">
        <f t="shared" si="36"/>
        <v/>
      </c>
      <c r="BC83" s="108" t="str">
        <f t="shared" si="37"/>
        <v/>
      </c>
      <c r="BD83" s="108" t="str">
        <f t="shared" si="38"/>
        <v/>
      </c>
      <c r="BE83" s="108" t="str">
        <f t="shared" si="39"/>
        <v/>
      </c>
      <c r="BF83" s="119" t="str">
        <f t="shared" si="40"/>
        <v/>
      </c>
      <c r="BG83" s="119" t="str">
        <f t="shared" si="41"/>
        <v/>
      </c>
      <c r="BH83" s="447" t="s">
        <v>179</v>
      </c>
      <c r="BI83" s="443">
        <v>23</v>
      </c>
      <c r="BJ83" s="443">
        <v>23</v>
      </c>
      <c r="BK83" s="108">
        <v>14</v>
      </c>
    </row>
    <row r="84" spans="1:63" hidden="1">
      <c r="A84" s="108" t="str">
        <f t="shared" si="20"/>
        <v>region</v>
      </c>
      <c r="B84" s="108">
        <f t="shared" si="21"/>
        <v>0</v>
      </c>
      <c r="C84" s="46"/>
      <c r="D84" s="60"/>
      <c r="E84" s="60"/>
      <c r="F84" s="61"/>
      <c r="G84" s="61"/>
      <c r="H84" s="61"/>
      <c r="I84" s="61"/>
      <c r="J84" s="61"/>
      <c r="K84" s="62"/>
      <c r="L84" s="50"/>
      <c r="M84" s="54"/>
      <c r="N84" s="63"/>
      <c r="O84" s="63"/>
      <c r="P84" s="63"/>
      <c r="Q84" s="63"/>
      <c r="R84" s="63"/>
      <c r="S84" s="51"/>
      <c r="T84" s="51"/>
      <c r="U84" s="55"/>
      <c r="V84" s="1129"/>
      <c r="W84" s="57"/>
      <c r="X84" s="58"/>
      <c r="Y84" s="58"/>
      <c r="Z84" s="59"/>
      <c r="AA84" s="54"/>
      <c r="AB84" s="108"/>
      <c r="AC84" s="108"/>
      <c r="AD84" s="108"/>
      <c r="AE84" s="108"/>
      <c r="AF84" s="108"/>
      <c r="AG84" s="108"/>
      <c r="AH84" s="108"/>
      <c r="AI84" s="108"/>
      <c r="AJ84" s="108"/>
      <c r="AK84" s="108"/>
      <c r="AL84" s="108" t="str">
        <f t="shared" si="22"/>
        <v/>
      </c>
      <c r="AM84" s="108" t="str">
        <f t="shared" si="23"/>
        <v/>
      </c>
      <c r="AN84" s="108" t="str">
        <f t="shared" si="24"/>
        <v/>
      </c>
      <c r="AO84" s="108" t="str">
        <f t="shared" si="25"/>
        <v/>
      </c>
      <c r="AP84" s="108" t="str">
        <f t="shared" si="26"/>
        <v/>
      </c>
      <c r="AQ84" s="108" t="str">
        <f t="shared" si="27"/>
        <v/>
      </c>
      <c r="AR84" s="108" t="str">
        <f t="shared" si="28"/>
        <v/>
      </c>
      <c r="AS84" s="119" t="str">
        <f t="shared" si="29"/>
        <v/>
      </c>
      <c r="AT84" s="119" t="str">
        <f t="shared" si="30"/>
        <v/>
      </c>
      <c r="AU84" s="108" t="str">
        <f t="shared" si="31"/>
        <v>S/I</v>
      </c>
      <c r="AV84" s="108"/>
      <c r="AW84" s="532"/>
      <c r="AX84" s="108" t="str">
        <f t="shared" si="32"/>
        <v xml:space="preserve"> - </v>
      </c>
      <c r="AY84" s="533" t="str">
        <f t="shared" si="33"/>
        <v/>
      </c>
      <c r="AZ84" s="533">
        <f t="shared" si="34"/>
        <v>0</v>
      </c>
      <c r="BA84" s="108" t="str">
        <f t="shared" si="35"/>
        <v/>
      </c>
      <c r="BB84" s="108" t="str">
        <f t="shared" si="36"/>
        <v/>
      </c>
      <c r="BC84" s="108" t="str">
        <f t="shared" si="37"/>
        <v/>
      </c>
      <c r="BD84" s="108" t="str">
        <f t="shared" si="38"/>
        <v/>
      </c>
      <c r="BE84" s="108" t="str">
        <f t="shared" si="39"/>
        <v/>
      </c>
      <c r="BF84" s="119" t="str">
        <f t="shared" si="40"/>
        <v/>
      </c>
      <c r="BG84" s="119" t="str">
        <f t="shared" si="41"/>
        <v/>
      </c>
      <c r="BH84" s="449" t="s">
        <v>215</v>
      </c>
      <c r="BI84" s="451">
        <v>41</v>
      </c>
      <c r="BJ84" s="451">
        <v>41</v>
      </c>
      <c r="BK84" s="108">
        <v>12</v>
      </c>
    </row>
    <row r="85" spans="1:63" hidden="1">
      <c r="A85" s="108" t="str">
        <f t="shared" si="20"/>
        <v>region</v>
      </c>
      <c r="B85" s="108">
        <f t="shared" si="21"/>
        <v>0</v>
      </c>
      <c r="C85" s="46"/>
      <c r="D85" s="60"/>
      <c r="E85" s="60"/>
      <c r="F85" s="61"/>
      <c r="G85" s="61"/>
      <c r="H85" s="61"/>
      <c r="I85" s="61"/>
      <c r="J85" s="61"/>
      <c r="K85" s="62"/>
      <c r="L85" s="50"/>
      <c r="M85" s="54"/>
      <c r="N85" s="63"/>
      <c r="O85" s="63"/>
      <c r="P85" s="63"/>
      <c r="Q85" s="63"/>
      <c r="R85" s="63"/>
      <c r="S85" s="51"/>
      <c r="T85" s="51"/>
      <c r="U85" s="55"/>
      <c r="V85" s="1129"/>
      <c r="W85" s="57"/>
      <c r="X85" s="58"/>
      <c r="Y85" s="58"/>
      <c r="Z85" s="59"/>
      <c r="AA85" s="54"/>
      <c r="AB85" s="108"/>
      <c r="AC85" s="108"/>
      <c r="AD85" s="108"/>
      <c r="AE85" s="108"/>
      <c r="AF85" s="108"/>
      <c r="AG85" s="108"/>
      <c r="AH85" s="108"/>
      <c r="AI85" s="108"/>
      <c r="AJ85" s="108"/>
      <c r="AK85" s="108"/>
      <c r="AL85" s="108" t="str">
        <f t="shared" si="22"/>
        <v/>
      </c>
      <c r="AM85" s="108" t="str">
        <f t="shared" si="23"/>
        <v/>
      </c>
      <c r="AN85" s="108" t="str">
        <f t="shared" si="24"/>
        <v/>
      </c>
      <c r="AO85" s="108" t="str">
        <f t="shared" si="25"/>
        <v/>
      </c>
      <c r="AP85" s="108" t="str">
        <f t="shared" si="26"/>
        <v/>
      </c>
      <c r="AQ85" s="108" t="str">
        <f t="shared" si="27"/>
        <v/>
      </c>
      <c r="AR85" s="108" t="str">
        <f t="shared" si="28"/>
        <v/>
      </c>
      <c r="AS85" s="119" t="str">
        <f t="shared" si="29"/>
        <v/>
      </c>
      <c r="AT85" s="119" t="str">
        <f t="shared" si="30"/>
        <v/>
      </c>
      <c r="AU85" s="108" t="str">
        <f t="shared" si="31"/>
        <v>S/I</v>
      </c>
      <c r="AV85" s="108"/>
      <c r="AW85" s="532"/>
      <c r="AX85" s="108" t="str">
        <f t="shared" si="32"/>
        <v xml:space="preserve"> - </v>
      </c>
      <c r="AY85" s="533" t="str">
        <f t="shared" si="33"/>
        <v/>
      </c>
      <c r="AZ85" s="533">
        <f t="shared" si="34"/>
        <v>0</v>
      </c>
      <c r="BA85" s="108" t="str">
        <f t="shared" si="35"/>
        <v/>
      </c>
      <c r="BB85" s="108" t="str">
        <f t="shared" si="36"/>
        <v/>
      </c>
      <c r="BC85" s="108" t="str">
        <f t="shared" si="37"/>
        <v/>
      </c>
      <c r="BD85" s="108" t="str">
        <f t="shared" si="38"/>
        <v/>
      </c>
      <c r="BE85" s="108" t="str">
        <f t="shared" si="39"/>
        <v/>
      </c>
      <c r="BF85" s="119" t="str">
        <f t="shared" si="40"/>
        <v/>
      </c>
      <c r="BG85" s="119" t="str">
        <f t="shared" si="41"/>
        <v/>
      </c>
      <c r="BH85" s="447" t="s">
        <v>224</v>
      </c>
      <c r="BI85" s="443">
        <v>45</v>
      </c>
      <c r="BJ85" s="443">
        <v>45</v>
      </c>
      <c r="BK85" s="108">
        <v>13</v>
      </c>
    </row>
    <row r="86" spans="1:63" hidden="1">
      <c r="A86" s="108" t="str">
        <f t="shared" si="20"/>
        <v>region</v>
      </c>
      <c r="B86" s="108">
        <f t="shared" si="21"/>
        <v>0</v>
      </c>
      <c r="C86" s="46"/>
      <c r="D86" s="60"/>
      <c r="E86" s="60"/>
      <c r="F86" s="61"/>
      <c r="G86" s="61"/>
      <c r="H86" s="61"/>
      <c r="I86" s="61"/>
      <c r="J86" s="61"/>
      <c r="K86" s="62"/>
      <c r="L86" s="50"/>
      <c r="M86" s="54"/>
      <c r="N86" s="63"/>
      <c r="O86" s="63"/>
      <c r="P86" s="63"/>
      <c r="Q86" s="63"/>
      <c r="R86" s="63"/>
      <c r="S86" s="51"/>
      <c r="T86" s="51"/>
      <c r="U86" s="55"/>
      <c r="V86" s="1133"/>
      <c r="W86" s="57"/>
      <c r="X86" s="58"/>
      <c r="Y86" s="58"/>
      <c r="Z86" s="59"/>
      <c r="AA86" s="54"/>
      <c r="AB86" s="108"/>
      <c r="AC86" s="108"/>
      <c r="AD86" s="108"/>
      <c r="AE86" s="108"/>
      <c r="AF86" s="108"/>
      <c r="AG86" s="108"/>
      <c r="AH86" s="108"/>
      <c r="AI86" s="108"/>
      <c r="AJ86" s="108"/>
      <c r="AK86" s="108"/>
      <c r="AL86" s="108" t="str">
        <f t="shared" si="22"/>
        <v/>
      </c>
      <c r="AM86" s="108" t="str">
        <f t="shared" si="23"/>
        <v/>
      </c>
      <c r="AN86" s="108" t="str">
        <f t="shared" si="24"/>
        <v/>
      </c>
      <c r="AO86" s="108" t="str">
        <f t="shared" si="25"/>
        <v/>
      </c>
      <c r="AP86" s="108" t="str">
        <f t="shared" si="26"/>
        <v/>
      </c>
      <c r="AQ86" s="108" t="str">
        <f t="shared" si="27"/>
        <v/>
      </c>
      <c r="AR86" s="108" t="str">
        <f t="shared" si="28"/>
        <v/>
      </c>
      <c r="AS86" s="119" t="str">
        <f t="shared" si="29"/>
        <v/>
      </c>
      <c r="AT86" s="119" t="str">
        <f t="shared" si="30"/>
        <v/>
      </c>
      <c r="AU86" s="108" t="str">
        <f t="shared" si="31"/>
        <v>S/I</v>
      </c>
      <c r="AV86" s="108"/>
      <c r="AW86" s="532"/>
      <c r="AX86" s="108" t="str">
        <f t="shared" si="32"/>
        <v xml:space="preserve"> - </v>
      </c>
      <c r="AY86" s="533" t="str">
        <f t="shared" si="33"/>
        <v/>
      </c>
      <c r="AZ86" s="533">
        <f t="shared" si="34"/>
        <v>0</v>
      </c>
      <c r="BA86" s="108" t="str">
        <f t="shared" si="35"/>
        <v/>
      </c>
      <c r="BB86" s="108" t="str">
        <f t="shared" si="36"/>
        <v/>
      </c>
      <c r="BC86" s="108" t="str">
        <f t="shared" si="37"/>
        <v/>
      </c>
      <c r="BD86" s="108" t="str">
        <f t="shared" si="38"/>
        <v/>
      </c>
      <c r="BE86" s="108" t="str">
        <f t="shared" si="39"/>
        <v/>
      </c>
      <c r="BF86" s="119" t="str">
        <f t="shared" si="40"/>
        <v/>
      </c>
      <c r="BG86" s="119" t="str">
        <f t="shared" si="41"/>
        <v/>
      </c>
      <c r="BH86" s="447" t="s">
        <v>222</v>
      </c>
      <c r="BI86" s="443">
        <v>35</v>
      </c>
      <c r="BJ86" s="443">
        <v>35</v>
      </c>
      <c r="BK86" s="108">
        <v>22</v>
      </c>
    </row>
    <row r="87" spans="1:63" hidden="1">
      <c r="A87" s="108" t="str">
        <f t="shared" si="20"/>
        <v>region</v>
      </c>
      <c r="B87" s="108">
        <f t="shared" si="21"/>
        <v>0</v>
      </c>
      <c r="C87" s="46"/>
      <c r="D87" s="60"/>
      <c r="E87" s="60"/>
      <c r="F87" s="61"/>
      <c r="G87" s="61"/>
      <c r="H87" s="61"/>
      <c r="I87" s="61"/>
      <c r="J87" s="61"/>
      <c r="K87" s="62"/>
      <c r="L87" s="50"/>
      <c r="M87" s="54"/>
      <c r="N87" s="63"/>
      <c r="O87" s="63"/>
      <c r="P87" s="63"/>
      <c r="Q87" s="63"/>
      <c r="R87" s="63"/>
      <c r="S87" s="51"/>
      <c r="T87" s="51"/>
      <c r="U87" s="55"/>
      <c r="V87" s="1129"/>
      <c r="W87" s="57"/>
      <c r="X87" s="58"/>
      <c r="Y87" s="58"/>
      <c r="Z87" s="59"/>
      <c r="AA87" s="54"/>
      <c r="AB87" s="108"/>
      <c r="AC87" s="108"/>
      <c r="AD87" s="108"/>
      <c r="AE87" s="108"/>
      <c r="AF87" s="108"/>
      <c r="AG87" s="108"/>
      <c r="AH87" s="108"/>
      <c r="AI87" s="108"/>
      <c r="AJ87" s="108"/>
      <c r="AK87" s="108"/>
      <c r="AL87" s="108" t="str">
        <f t="shared" si="22"/>
        <v/>
      </c>
      <c r="AM87" s="108" t="str">
        <f t="shared" si="23"/>
        <v/>
      </c>
      <c r="AN87" s="108" t="str">
        <f t="shared" si="24"/>
        <v/>
      </c>
      <c r="AO87" s="108" t="str">
        <f t="shared" si="25"/>
        <v/>
      </c>
      <c r="AP87" s="108" t="str">
        <f t="shared" si="26"/>
        <v/>
      </c>
      <c r="AQ87" s="108" t="str">
        <f t="shared" si="27"/>
        <v/>
      </c>
      <c r="AR87" s="108" t="str">
        <f t="shared" si="28"/>
        <v/>
      </c>
      <c r="AS87" s="119" t="str">
        <f t="shared" si="29"/>
        <v/>
      </c>
      <c r="AT87" s="119" t="str">
        <f t="shared" si="30"/>
        <v/>
      </c>
      <c r="AU87" s="108" t="str">
        <f t="shared" si="31"/>
        <v>S/I</v>
      </c>
      <c r="AV87" s="108"/>
      <c r="AW87" s="532"/>
      <c r="AX87" s="108" t="str">
        <f t="shared" si="32"/>
        <v xml:space="preserve"> - </v>
      </c>
      <c r="AY87" s="533" t="str">
        <f t="shared" si="33"/>
        <v/>
      </c>
      <c r="AZ87" s="533">
        <f t="shared" si="34"/>
        <v>0</v>
      </c>
      <c r="BA87" s="108" t="str">
        <f t="shared" si="35"/>
        <v/>
      </c>
      <c r="BB87" s="108" t="str">
        <f t="shared" si="36"/>
        <v/>
      </c>
      <c r="BC87" s="108" t="str">
        <f t="shared" si="37"/>
        <v/>
      </c>
      <c r="BD87" s="108" t="str">
        <f t="shared" si="38"/>
        <v/>
      </c>
      <c r="BE87" s="108" t="str">
        <f t="shared" si="39"/>
        <v/>
      </c>
      <c r="BF87" s="119" t="str">
        <f t="shared" si="40"/>
        <v/>
      </c>
      <c r="BG87" s="119" t="str">
        <f t="shared" si="41"/>
        <v/>
      </c>
      <c r="BH87" s="452" t="s">
        <v>231</v>
      </c>
      <c r="BI87" s="454">
        <v>55</v>
      </c>
      <c r="BJ87" s="454">
        <v>55</v>
      </c>
      <c r="BK87" s="108">
        <v>9</v>
      </c>
    </row>
    <row r="88" spans="1:63" hidden="1">
      <c r="A88" s="108" t="str">
        <f t="shared" si="20"/>
        <v>region</v>
      </c>
      <c r="B88" s="108">
        <f t="shared" si="21"/>
        <v>0</v>
      </c>
      <c r="C88" s="46"/>
      <c r="D88" s="60"/>
      <c r="E88" s="60"/>
      <c r="F88" s="61"/>
      <c r="G88" s="61"/>
      <c r="H88" s="61"/>
      <c r="I88" s="61"/>
      <c r="J88" s="61"/>
      <c r="K88" s="62"/>
      <c r="L88" s="50"/>
      <c r="M88" s="54"/>
      <c r="N88" s="63"/>
      <c r="O88" s="63"/>
      <c r="P88" s="63"/>
      <c r="Q88" s="63"/>
      <c r="R88" s="63"/>
      <c r="S88" s="51"/>
      <c r="T88" s="51"/>
      <c r="U88" s="55"/>
      <c r="V88" s="1129"/>
      <c r="W88" s="57"/>
      <c r="X88" s="58"/>
      <c r="Y88" s="58"/>
      <c r="Z88" s="59"/>
      <c r="AA88" s="54"/>
      <c r="AB88" s="108"/>
      <c r="AC88" s="108"/>
      <c r="AD88" s="108"/>
      <c r="AE88" s="108"/>
      <c r="AF88" s="108"/>
      <c r="AG88" s="108"/>
      <c r="AH88" s="108"/>
      <c r="AI88" s="108"/>
      <c r="AJ88" s="108"/>
      <c r="AK88" s="108"/>
      <c r="AL88" s="108" t="str">
        <f t="shared" si="22"/>
        <v/>
      </c>
      <c r="AM88" s="108" t="str">
        <f t="shared" si="23"/>
        <v/>
      </c>
      <c r="AN88" s="108" t="str">
        <f t="shared" si="24"/>
        <v/>
      </c>
      <c r="AO88" s="108" t="str">
        <f t="shared" si="25"/>
        <v/>
      </c>
      <c r="AP88" s="108" t="str">
        <f t="shared" si="26"/>
        <v/>
      </c>
      <c r="AQ88" s="108" t="str">
        <f t="shared" si="27"/>
        <v/>
      </c>
      <c r="AR88" s="108" t="str">
        <f t="shared" si="28"/>
        <v/>
      </c>
      <c r="AS88" s="119" t="str">
        <f t="shared" si="29"/>
        <v/>
      </c>
      <c r="AT88" s="119" t="str">
        <f t="shared" si="30"/>
        <v/>
      </c>
      <c r="AU88" s="108" t="str">
        <f t="shared" si="31"/>
        <v>S/I</v>
      </c>
      <c r="AV88" s="108"/>
      <c r="AW88" s="532"/>
      <c r="AX88" s="108" t="str">
        <f t="shared" si="32"/>
        <v xml:space="preserve"> - </v>
      </c>
      <c r="AY88" s="533" t="str">
        <f t="shared" si="33"/>
        <v/>
      </c>
      <c r="AZ88" s="533">
        <f t="shared" si="34"/>
        <v>0</v>
      </c>
      <c r="BA88" s="108" t="str">
        <f t="shared" si="35"/>
        <v/>
      </c>
      <c r="BB88" s="108" t="str">
        <f t="shared" si="36"/>
        <v/>
      </c>
      <c r="BC88" s="108" t="str">
        <f t="shared" si="37"/>
        <v/>
      </c>
      <c r="BD88" s="108" t="str">
        <f t="shared" si="38"/>
        <v/>
      </c>
      <c r="BE88" s="108" t="str">
        <f t="shared" si="39"/>
        <v/>
      </c>
      <c r="BF88" s="119" t="str">
        <f t="shared" si="40"/>
        <v/>
      </c>
      <c r="BG88" s="119" t="str">
        <f t="shared" si="41"/>
        <v/>
      </c>
      <c r="BH88" s="449" t="s">
        <v>243</v>
      </c>
      <c r="BI88" s="451">
        <v>61</v>
      </c>
      <c r="BJ88" s="451">
        <v>61</v>
      </c>
      <c r="BK88" s="108">
        <v>33</v>
      </c>
    </row>
    <row r="89" spans="1:63" hidden="1">
      <c r="A89" s="108" t="str">
        <f t="shared" si="20"/>
        <v>region</v>
      </c>
      <c r="B89" s="108">
        <f t="shared" si="21"/>
        <v>0</v>
      </c>
      <c r="C89" s="46"/>
      <c r="D89" s="60"/>
      <c r="E89" s="60"/>
      <c r="F89" s="61"/>
      <c r="G89" s="61"/>
      <c r="H89" s="61"/>
      <c r="I89" s="61"/>
      <c r="J89" s="61"/>
      <c r="K89" s="62"/>
      <c r="L89" s="50"/>
      <c r="M89" s="54"/>
      <c r="N89" s="63"/>
      <c r="O89" s="63"/>
      <c r="P89" s="63"/>
      <c r="Q89" s="63"/>
      <c r="R89" s="63"/>
      <c r="S89" s="51"/>
      <c r="T89" s="51"/>
      <c r="U89" s="55"/>
      <c r="V89" s="1129"/>
      <c r="W89" s="57"/>
      <c r="X89" s="58"/>
      <c r="Y89" s="58"/>
      <c r="Z89" s="59"/>
      <c r="AA89" s="54"/>
      <c r="AB89" s="108"/>
      <c r="AC89" s="108"/>
      <c r="AD89" s="108"/>
      <c r="AE89" s="108"/>
      <c r="AF89" s="108"/>
      <c r="AG89" s="108"/>
      <c r="AH89" s="108"/>
      <c r="AI89" s="108"/>
      <c r="AJ89" s="108"/>
      <c r="AK89" s="108"/>
      <c r="AL89" s="108" t="str">
        <f t="shared" si="22"/>
        <v/>
      </c>
      <c r="AM89" s="108" t="str">
        <f t="shared" si="23"/>
        <v/>
      </c>
      <c r="AN89" s="108" t="str">
        <f t="shared" si="24"/>
        <v/>
      </c>
      <c r="AO89" s="108" t="str">
        <f t="shared" si="25"/>
        <v/>
      </c>
      <c r="AP89" s="108" t="str">
        <f t="shared" si="26"/>
        <v/>
      </c>
      <c r="AQ89" s="108" t="str">
        <f t="shared" si="27"/>
        <v/>
      </c>
      <c r="AR89" s="108" t="str">
        <f t="shared" si="28"/>
        <v/>
      </c>
      <c r="AS89" s="119" t="str">
        <f t="shared" si="29"/>
        <v/>
      </c>
      <c r="AT89" s="119" t="str">
        <f t="shared" si="30"/>
        <v/>
      </c>
      <c r="AU89" s="108" t="str">
        <f t="shared" si="31"/>
        <v>S/I</v>
      </c>
      <c r="AV89" s="108"/>
      <c r="AW89" s="532"/>
      <c r="AX89" s="108" t="str">
        <f t="shared" si="32"/>
        <v xml:space="preserve"> - </v>
      </c>
      <c r="AY89" s="533" t="str">
        <f t="shared" si="33"/>
        <v/>
      </c>
      <c r="AZ89" s="533">
        <f t="shared" si="34"/>
        <v>0</v>
      </c>
      <c r="BA89" s="108" t="str">
        <f t="shared" si="35"/>
        <v/>
      </c>
      <c r="BB89" s="108" t="str">
        <f t="shared" si="36"/>
        <v/>
      </c>
      <c r="BC89" s="108" t="str">
        <f t="shared" si="37"/>
        <v/>
      </c>
      <c r="BD89" s="108" t="str">
        <f t="shared" si="38"/>
        <v/>
      </c>
      <c r="BE89" s="108" t="str">
        <f t="shared" si="39"/>
        <v/>
      </c>
      <c r="BF89" s="119" t="str">
        <f t="shared" si="40"/>
        <v/>
      </c>
      <c r="BG89" s="119" t="str">
        <f t="shared" si="41"/>
        <v/>
      </c>
      <c r="BH89" s="452" t="s">
        <v>260</v>
      </c>
      <c r="BI89" s="454">
        <v>74</v>
      </c>
      <c r="BJ89" s="454">
        <v>74</v>
      </c>
      <c r="BK89" s="108">
        <v>18</v>
      </c>
    </row>
    <row r="90" spans="1:63" hidden="1">
      <c r="A90" s="108" t="str">
        <f t="shared" si="20"/>
        <v>region</v>
      </c>
      <c r="B90" s="108">
        <f t="shared" si="21"/>
        <v>0</v>
      </c>
      <c r="C90" s="46"/>
      <c r="D90" s="60"/>
      <c r="E90" s="60"/>
      <c r="F90" s="61"/>
      <c r="G90" s="61"/>
      <c r="H90" s="61"/>
      <c r="I90" s="61"/>
      <c r="J90" s="61"/>
      <c r="K90" s="62"/>
      <c r="L90" s="50"/>
      <c r="M90" s="54"/>
      <c r="N90" s="63"/>
      <c r="O90" s="63"/>
      <c r="P90" s="63"/>
      <c r="Q90" s="63"/>
      <c r="R90" s="63"/>
      <c r="S90" s="51"/>
      <c r="T90" s="51"/>
      <c r="U90" s="55"/>
      <c r="V90" s="1129"/>
      <c r="W90" s="57"/>
      <c r="X90" s="58"/>
      <c r="Y90" s="58"/>
      <c r="Z90" s="59"/>
      <c r="AA90" s="54"/>
      <c r="AB90" s="108"/>
      <c r="AC90" s="108"/>
      <c r="AD90" s="108"/>
      <c r="AE90" s="108"/>
      <c r="AF90" s="108"/>
      <c r="AG90" s="108"/>
      <c r="AH90" s="108"/>
      <c r="AI90" s="108"/>
      <c r="AJ90" s="108"/>
      <c r="AK90" s="108"/>
      <c r="AL90" s="108" t="str">
        <f t="shared" si="22"/>
        <v/>
      </c>
      <c r="AM90" s="108" t="str">
        <f t="shared" si="23"/>
        <v/>
      </c>
      <c r="AN90" s="108" t="str">
        <f t="shared" si="24"/>
        <v/>
      </c>
      <c r="AO90" s="108" t="str">
        <f t="shared" si="25"/>
        <v/>
      </c>
      <c r="AP90" s="108" t="str">
        <f t="shared" si="26"/>
        <v/>
      </c>
      <c r="AQ90" s="108" t="str">
        <f t="shared" si="27"/>
        <v/>
      </c>
      <c r="AR90" s="108" t="str">
        <f t="shared" si="28"/>
        <v/>
      </c>
      <c r="AS90" s="119" t="str">
        <f t="shared" si="29"/>
        <v/>
      </c>
      <c r="AT90" s="119" t="str">
        <f t="shared" si="30"/>
        <v/>
      </c>
      <c r="AU90" s="108" t="str">
        <f t="shared" si="31"/>
        <v>S/I</v>
      </c>
      <c r="AV90" s="108"/>
      <c r="AW90" s="532"/>
      <c r="AX90" s="108" t="str">
        <f t="shared" si="32"/>
        <v xml:space="preserve"> - </v>
      </c>
      <c r="AY90" s="533" t="str">
        <f t="shared" si="33"/>
        <v/>
      </c>
      <c r="AZ90" s="533">
        <f t="shared" si="34"/>
        <v>0</v>
      </c>
      <c r="BA90" s="108" t="str">
        <f t="shared" si="35"/>
        <v/>
      </c>
      <c r="BB90" s="108" t="str">
        <f t="shared" si="36"/>
        <v/>
      </c>
      <c r="BC90" s="108" t="str">
        <f t="shared" si="37"/>
        <v/>
      </c>
      <c r="BD90" s="108" t="str">
        <f t="shared" si="38"/>
        <v/>
      </c>
      <c r="BE90" s="108" t="str">
        <f t="shared" si="39"/>
        <v/>
      </c>
      <c r="BF90" s="119" t="str">
        <f t="shared" si="40"/>
        <v/>
      </c>
      <c r="BG90" s="119" t="str">
        <f t="shared" si="41"/>
        <v/>
      </c>
      <c r="BH90" s="449" t="s">
        <v>281</v>
      </c>
      <c r="BI90" s="451">
        <v>24</v>
      </c>
      <c r="BJ90" s="451">
        <v>20</v>
      </c>
      <c r="BK90" s="108">
        <v>23</v>
      </c>
    </row>
    <row r="91" spans="1:63" hidden="1">
      <c r="A91" s="108" t="str">
        <f t="shared" si="20"/>
        <v>region</v>
      </c>
      <c r="B91" s="108">
        <f t="shared" si="21"/>
        <v>0</v>
      </c>
      <c r="C91" s="46"/>
      <c r="D91" s="60"/>
      <c r="E91" s="60"/>
      <c r="F91" s="61"/>
      <c r="G91" s="61"/>
      <c r="H91" s="61"/>
      <c r="I91" s="61"/>
      <c r="J91" s="61"/>
      <c r="K91" s="62"/>
      <c r="L91" s="50"/>
      <c r="M91" s="54"/>
      <c r="N91" s="63"/>
      <c r="O91" s="63"/>
      <c r="P91" s="63"/>
      <c r="Q91" s="63"/>
      <c r="R91" s="63"/>
      <c r="S91" s="51"/>
      <c r="T91" s="51"/>
      <c r="U91" s="55"/>
      <c r="V91" s="1129"/>
      <c r="W91" s="57"/>
      <c r="X91" s="58"/>
      <c r="Y91" s="58"/>
      <c r="Z91" s="59"/>
      <c r="AA91" s="54"/>
      <c r="AB91" s="108"/>
      <c r="AC91" s="108"/>
      <c r="AD91" s="108"/>
      <c r="AE91" s="108"/>
      <c r="AF91" s="108"/>
      <c r="AG91" s="108"/>
      <c r="AH91" s="108"/>
      <c r="AI91" s="108"/>
      <c r="AJ91" s="108"/>
      <c r="AK91" s="108"/>
      <c r="AL91" s="108" t="str">
        <f t="shared" si="22"/>
        <v/>
      </c>
      <c r="AM91" s="108" t="str">
        <f t="shared" si="23"/>
        <v/>
      </c>
      <c r="AN91" s="108" t="str">
        <f t="shared" si="24"/>
        <v/>
      </c>
      <c r="AO91" s="108" t="str">
        <f t="shared" si="25"/>
        <v/>
      </c>
      <c r="AP91" s="108" t="str">
        <f t="shared" si="26"/>
        <v/>
      </c>
      <c r="AQ91" s="108" t="str">
        <f t="shared" si="27"/>
        <v/>
      </c>
      <c r="AR91" s="108" t="str">
        <f t="shared" si="28"/>
        <v/>
      </c>
      <c r="AS91" s="119" t="str">
        <f t="shared" si="29"/>
        <v/>
      </c>
      <c r="AT91" s="119" t="str">
        <f t="shared" si="30"/>
        <v/>
      </c>
      <c r="AU91" s="108" t="str">
        <f t="shared" si="31"/>
        <v>S/I</v>
      </c>
      <c r="AV91" s="108"/>
      <c r="AW91" s="532"/>
      <c r="AX91" s="108" t="str">
        <f t="shared" si="32"/>
        <v xml:space="preserve"> - </v>
      </c>
      <c r="AY91" s="533" t="str">
        <f t="shared" si="33"/>
        <v/>
      </c>
      <c r="AZ91" s="533">
        <f t="shared" si="34"/>
        <v>0</v>
      </c>
      <c r="BA91" s="108" t="str">
        <f t="shared" si="35"/>
        <v/>
      </c>
      <c r="BB91" s="108" t="str">
        <f t="shared" si="36"/>
        <v/>
      </c>
      <c r="BC91" s="108" t="str">
        <f t="shared" si="37"/>
        <v/>
      </c>
      <c r="BD91" s="108" t="str">
        <f t="shared" si="38"/>
        <v/>
      </c>
      <c r="BE91" s="108" t="str">
        <f t="shared" si="39"/>
        <v/>
      </c>
      <c r="BF91" s="119" t="str">
        <f t="shared" si="40"/>
        <v/>
      </c>
      <c r="BG91" s="119" t="str">
        <f t="shared" si="41"/>
        <v/>
      </c>
      <c r="BH91" s="447" t="s">
        <v>295</v>
      </c>
      <c r="BI91" s="443">
        <v>88</v>
      </c>
      <c r="BJ91" s="443">
        <v>88</v>
      </c>
      <c r="BK91" s="108">
        <v>13</v>
      </c>
    </row>
    <row r="92" spans="1:63" ht="18" hidden="1" customHeight="1">
      <c r="A92" s="108" t="str">
        <f t="shared" ref="A92:A155" si="42">+$K$3</f>
        <v>region</v>
      </c>
      <c r="B92" s="108">
        <f t="shared" ref="B92:B155" si="43">+$E$3</f>
        <v>0</v>
      </c>
      <c r="C92" s="66"/>
      <c r="D92" s="67"/>
      <c r="E92" s="67"/>
      <c r="F92" s="68"/>
      <c r="G92" s="68"/>
      <c r="H92" s="68"/>
      <c r="I92" s="68"/>
      <c r="J92" s="68"/>
      <c r="K92" s="69"/>
      <c r="L92" s="70"/>
      <c r="M92" s="71"/>
      <c r="N92" s="72"/>
      <c r="O92" s="72"/>
      <c r="P92" s="72"/>
      <c r="Q92" s="72"/>
      <c r="R92" s="72"/>
      <c r="S92" s="73"/>
      <c r="T92" s="73"/>
      <c r="U92" s="74"/>
      <c r="V92" s="1134"/>
      <c r="W92" s="75"/>
      <c r="X92" s="76"/>
      <c r="Y92" s="76"/>
      <c r="Z92" s="77"/>
      <c r="AA92" s="71"/>
      <c r="AB92" s="108"/>
      <c r="AC92" s="108"/>
      <c r="AD92" s="108"/>
      <c r="AE92" s="108"/>
      <c r="AF92" s="108"/>
      <c r="AG92" s="108"/>
      <c r="AH92" s="108"/>
      <c r="AI92" s="108"/>
      <c r="AJ92" s="108"/>
      <c r="AK92" s="108"/>
      <c r="AL92" s="108" t="str">
        <f t="shared" si="22"/>
        <v/>
      </c>
      <c r="AM92" s="108" t="str">
        <f t="shared" si="23"/>
        <v/>
      </c>
      <c r="AN92" s="108" t="str">
        <f t="shared" si="24"/>
        <v/>
      </c>
      <c r="AO92" s="108" t="str">
        <f t="shared" si="25"/>
        <v/>
      </c>
      <c r="AP92" s="108" t="str">
        <f t="shared" si="26"/>
        <v/>
      </c>
      <c r="AQ92" s="108" t="str">
        <f t="shared" si="27"/>
        <v/>
      </c>
      <c r="AR92" s="108" t="str">
        <f t="shared" si="28"/>
        <v/>
      </c>
      <c r="AS92" s="119" t="str">
        <f t="shared" si="29"/>
        <v/>
      </c>
      <c r="AT92" s="119" t="str">
        <f t="shared" si="30"/>
        <v/>
      </c>
      <c r="AU92" s="108" t="str">
        <f t="shared" si="31"/>
        <v>S/I</v>
      </c>
      <c r="AV92" s="108"/>
      <c r="AW92" s="532"/>
      <c r="AX92" s="108" t="str">
        <f t="shared" si="32"/>
        <v xml:space="preserve"> - </v>
      </c>
      <c r="AY92" s="533" t="str">
        <f t="shared" si="33"/>
        <v/>
      </c>
      <c r="AZ92" s="533">
        <f t="shared" si="34"/>
        <v>0</v>
      </c>
      <c r="BA92" s="108" t="str">
        <f t="shared" si="35"/>
        <v/>
      </c>
      <c r="BB92" s="108" t="str">
        <f t="shared" si="36"/>
        <v/>
      </c>
      <c r="BC92" s="108" t="str">
        <f t="shared" si="37"/>
        <v/>
      </c>
      <c r="BD92" s="108" t="str">
        <f t="shared" si="38"/>
        <v/>
      </c>
      <c r="BE92" s="108" t="str">
        <f t="shared" si="39"/>
        <v/>
      </c>
      <c r="BF92" s="119" t="str">
        <f t="shared" si="40"/>
        <v/>
      </c>
      <c r="BG92" s="119" t="str">
        <f t="shared" si="41"/>
        <v/>
      </c>
      <c r="BH92" s="447" t="s">
        <v>340</v>
      </c>
      <c r="BI92" s="443">
        <v>35</v>
      </c>
      <c r="BJ92" s="443">
        <v>35</v>
      </c>
      <c r="BK92" s="108">
        <v>26</v>
      </c>
    </row>
    <row r="93" spans="1:63" hidden="1">
      <c r="A93" s="108" t="str">
        <f t="shared" si="42"/>
        <v>region</v>
      </c>
      <c r="B93" s="108">
        <f t="shared" si="43"/>
        <v>0</v>
      </c>
      <c r="C93" s="66"/>
      <c r="D93" s="67"/>
      <c r="E93" s="67"/>
      <c r="F93" s="68"/>
      <c r="G93" s="68"/>
      <c r="H93" s="68"/>
      <c r="I93" s="68"/>
      <c r="J93" s="68"/>
      <c r="K93" s="69"/>
      <c r="L93" s="70"/>
      <c r="M93" s="71"/>
      <c r="N93" s="72"/>
      <c r="O93" s="72"/>
      <c r="P93" s="72"/>
      <c r="Q93" s="72"/>
      <c r="R93" s="72"/>
      <c r="S93" s="73"/>
      <c r="T93" s="73"/>
      <c r="U93" s="74"/>
      <c r="V93" s="1134"/>
      <c r="W93" s="75"/>
      <c r="X93" s="76"/>
      <c r="Y93" s="76"/>
      <c r="Z93" s="77"/>
      <c r="AA93" s="71"/>
      <c r="AB93" s="108"/>
      <c r="AC93" s="108"/>
      <c r="AD93" s="108"/>
      <c r="AE93" s="108"/>
      <c r="AF93" s="108"/>
      <c r="AG93" s="108"/>
      <c r="AH93" s="108"/>
      <c r="AI93" s="108"/>
      <c r="AJ93" s="108"/>
      <c r="AK93" s="108"/>
      <c r="AL93" s="108" t="str">
        <f t="shared" si="22"/>
        <v/>
      </c>
      <c r="AM93" s="108" t="str">
        <f t="shared" si="23"/>
        <v/>
      </c>
      <c r="AN93" s="108" t="str">
        <f t="shared" si="24"/>
        <v/>
      </c>
      <c r="AO93" s="108" t="str">
        <f t="shared" si="25"/>
        <v/>
      </c>
      <c r="AP93" s="108" t="str">
        <f t="shared" si="26"/>
        <v/>
      </c>
      <c r="AQ93" s="108" t="str">
        <f t="shared" si="27"/>
        <v/>
      </c>
      <c r="AR93" s="108" t="str">
        <f t="shared" si="28"/>
        <v/>
      </c>
      <c r="AS93" s="119" t="str">
        <f t="shared" si="29"/>
        <v/>
      </c>
      <c r="AT93" s="119" t="str">
        <f t="shared" si="30"/>
        <v/>
      </c>
      <c r="AU93" s="108" t="str">
        <f t="shared" si="31"/>
        <v>S/I</v>
      </c>
      <c r="AV93" s="108"/>
      <c r="AW93" s="532"/>
      <c r="AX93" s="108" t="str">
        <f t="shared" si="32"/>
        <v xml:space="preserve"> - </v>
      </c>
      <c r="AY93" s="533" t="str">
        <f t="shared" si="33"/>
        <v/>
      </c>
      <c r="AZ93" s="533">
        <f t="shared" si="34"/>
        <v>0</v>
      </c>
      <c r="BA93" s="108" t="str">
        <f t="shared" si="35"/>
        <v/>
      </c>
      <c r="BB93" s="108" t="str">
        <f t="shared" si="36"/>
        <v/>
      </c>
      <c r="BC93" s="108" t="str">
        <f t="shared" si="37"/>
        <v/>
      </c>
      <c r="BD93" s="108" t="str">
        <f t="shared" si="38"/>
        <v/>
      </c>
      <c r="BE93" s="108" t="str">
        <f t="shared" si="39"/>
        <v/>
      </c>
      <c r="BF93" s="119" t="str">
        <f t="shared" si="40"/>
        <v/>
      </c>
      <c r="BG93" s="119" t="str">
        <f t="shared" si="41"/>
        <v/>
      </c>
      <c r="BH93" s="449" t="s">
        <v>348</v>
      </c>
      <c r="BI93" s="451">
        <v>73</v>
      </c>
      <c r="BJ93" s="451">
        <v>73</v>
      </c>
      <c r="BK93" s="108">
        <v>20</v>
      </c>
    </row>
    <row r="94" spans="1:63" hidden="1">
      <c r="A94" s="108" t="str">
        <f t="shared" si="42"/>
        <v>region</v>
      </c>
      <c r="B94" s="108">
        <f t="shared" si="43"/>
        <v>0</v>
      </c>
      <c r="C94" s="66"/>
      <c r="D94" s="67"/>
      <c r="E94" s="67"/>
      <c r="F94" s="68"/>
      <c r="G94" s="68"/>
      <c r="H94" s="68"/>
      <c r="I94" s="68"/>
      <c r="J94" s="68"/>
      <c r="K94" s="69"/>
      <c r="L94" s="70"/>
      <c r="M94" s="71"/>
      <c r="N94" s="72"/>
      <c r="O94" s="72"/>
      <c r="P94" s="72"/>
      <c r="Q94" s="72"/>
      <c r="R94" s="72"/>
      <c r="S94" s="73"/>
      <c r="T94" s="73"/>
      <c r="U94" s="74"/>
      <c r="V94" s="1135"/>
      <c r="W94" s="75"/>
      <c r="X94" s="76"/>
      <c r="Y94" s="76"/>
      <c r="Z94" s="77"/>
      <c r="AA94" s="71"/>
      <c r="AB94" s="108"/>
      <c r="AC94" s="108"/>
      <c r="AD94" s="108"/>
      <c r="AE94" s="108"/>
      <c r="AF94" s="108"/>
      <c r="AG94" s="108"/>
      <c r="AH94" s="108"/>
      <c r="AI94" s="108"/>
      <c r="AJ94" s="108"/>
      <c r="AK94" s="108"/>
      <c r="AL94" s="108" t="str">
        <f t="shared" si="22"/>
        <v/>
      </c>
      <c r="AM94" s="108" t="str">
        <f t="shared" si="23"/>
        <v/>
      </c>
      <c r="AN94" s="108" t="str">
        <f t="shared" si="24"/>
        <v/>
      </c>
      <c r="AO94" s="108" t="str">
        <f t="shared" si="25"/>
        <v/>
      </c>
      <c r="AP94" s="108" t="str">
        <f t="shared" si="26"/>
        <v/>
      </c>
      <c r="AQ94" s="108" t="str">
        <f t="shared" si="27"/>
        <v/>
      </c>
      <c r="AR94" s="108" t="str">
        <f t="shared" si="28"/>
        <v/>
      </c>
      <c r="AS94" s="119" t="str">
        <f t="shared" si="29"/>
        <v/>
      </c>
      <c r="AT94" s="119" t="str">
        <f t="shared" si="30"/>
        <v/>
      </c>
      <c r="AU94" s="108" t="str">
        <f t="shared" si="31"/>
        <v>S/I</v>
      </c>
      <c r="AV94" s="108"/>
      <c r="AW94" s="532"/>
      <c r="AX94" s="108" t="str">
        <f t="shared" si="32"/>
        <v xml:space="preserve"> - </v>
      </c>
      <c r="AY94" s="533" t="str">
        <f t="shared" si="33"/>
        <v/>
      </c>
      <c r="AZ94" s="533">
        <f t="shared" si="34"/>
        <v>0</v>
      </c>
      <c r="BA94" s="108" t="str">
        <f t="shared" si="35"/>
        <v/>
      </c>
      <c r="BB94" s="108" t="str">
        <f t="shared" si="36"/>
        <v/>
      </c>
      <c r="BC94" s="108" t="str">
        <f t="shared" si="37"/>
        <v/>
      </c>
      <c r="BD94" s="108" t="str">
        <f t="shared" si="38"/>
        <v/>
      </c>
      <c r="BE94" s="108" t="str">
        <f t="shared" si="39"/>
        <v/>
      </c>
      <c r="BF94" s="119" t="str">
        <f t="shared" si="40"/>
        <v/>
      </c>
      <c r="BG94" s="119" t="str">
        <f t="shared" si="41"/>
        <v/>
      </c>
      <c r="BH94" s="452" t="s">
        <v>350</v>
      </c>
      <c r="BI94" s="454">
        <v>43</v>
      </c>
      <c r="BJ94" s="454">
        <v>43</v>
      </c>
      <c r="BK94" s="108">
        <v>45</v>
      </c>
    </row>
    <row r="95" spans="1:63" hidden="1">
      <c r="A95" s="108" t="str">
        <f t="shared" si="42"/>
        <v>region</v>
      </c>
      <c r="B95" s="108">
        <f t="shared" si="43"/>
        <v>0</v>
      </c>
      <c r="C95" s="66"/>
      <c r="D95" s="67"/>
      <c r="E95" s="67"/>
      <c r="F95" s="68"/>
      <c r="G95" s="68"/>
      <c r="H95" s="68"/>
      <c r="I95" s="68"/>
      <c r="J95" s="68"/>
      <c r="K95" s="69"/>
      <c r="L95" s="70"/>
      <c r="M95" s="71"/>
      <c r="N95" s="72"/>
      <c r="O95" s="72"/>
      <c r="P95" s="72"/>
      <c r="Q95" s="72"/>
      <c r="R95" s="72"/>
      <c r="S95" s="73"/>
      <c r="T95" s="73"/>
      <c r="U95" s="74"/>
      <c r="V95" s="1135"/>
      <c r="W95" s="75"/>
      <c r="X95" s="76"/>
      <c r="Y95" s="76"/>
      <c r="Z95" s="77"/>
      <c r="AA95" s="71"/>
      <c r="AB95" s="108"/>
      <c r="AC95" s="108"/>
      <c r="AD95" s="108"/>
      <c r="AE95" s="108"/>
      <c r="AF95" s="108"/>
      <c r="AG95" s="108"/>
      <c r="AH95" s="108"/>
      <c r="AI95" s="108"/>
      <c r="AJ95" s="108"/>
      <c r="AK95" s="108"/>
      <c r="AL95" s="108" t="str">
        <f t="shared" si="22"/>
        <v/>
      </c>
      <c r="AM95" s="108" t="str">
        <f t="shared" si="23"/>
        <v/>
      </c>
      <c r="AN95" s="108" t="str">
        <f t="shared" si="24"/>
        <v/>
      </c>
      <c r="AO95" s="108" t="str">
        <f t="shared" si="25"/>
        <v/>
      </c>
      <c r="AP95" s="108" t="str">
        <f t="shared" si="26"/>
        <v/>
      </c>
      <c r="AQ95" s="108" t="str">
        <f t="shared" si="27"/>
        <v/>
      </c>
      <c r="AR95" s="108" t="str">
        <f t="shared" si="28"/>
        <v/>
      </c>
      <c r="AS95" s="119" t="str">
        <f t="shared" si="29"/>
        <v/>
      </c>
      <c r="AT95" s="119" t="str">
        <f t="shared" si="30"/>
        <v/>
      </c>
      <c r="AU95" s="108" t="str">
        <f t="shared" si="31"/>
        <v>S/I</v>
      </c>
      <c r="AV95" s="108"/>
      <c r="AW95" s="532"/>
      <c r="AX95" s="108" t="str">
        <f t="shared" si="32"/>
        <v xml:space="preserve"> - </v>
      </c>
      <c r="AY95" s="533" t="str">
        <f t="shared" si="33"/>
        <v/>
      </c>
      <c r="AZ95" s="533">
        <f t="shared" si="34"/>
        <v>0</v>
      </c>
      <c r="BA95" s="108" t="str">
        <f t="shared" si="35"/>
        <v/>
      </c>
      <c r="BB95" s="108" t="str">
        <f t="shared" si="36"/>
        <v/>
      </c>
      <c r="BC95" s="108" t="str">
        <f t="shared" si="37"/>
        <v/>
      </c>
      <c r="BD95" s="108" t="str">
        <f t="shared" si="38"/>
        <v/>
      </c>
      <c r="BE95" s="108" t="str">
        <f t="shared" si="39"/>
        <v/>
      </c>
      <c r="BF95" s="119" t="str">
        <f t="shared" si="40"/>
        <v/>
      </c>
      <c r="BG95" s="119" t="str">
        <f t="shared" si="41"/>
        <v/>
      </c>
      <c r="BH95" s="449" t="s">
        <v>371</v>
      </c>
      <c r="BI95" s="451">
        <v>30</v>
      </c>
      <c r="BJ95" s="451">
        <v>30</v>
      </c>
      <c r="BK95" s="108">
        <v>8</v>
      </c>
    </row>
    <row r="96" spans="1:63" hidden="1">
      <c r="A96" s="108" t="str">
        <f t="shared" si="42"/>
        <v>region</v>
      </c>
      <c r="B96" s="108">
        <f t="shared" si="43"/>
        <v>0</v>
      </c>
      <c r="C96" s="66"/>
      <c r="D96" s="67"/>
      <c r="E96" s="67"/>
      <c r="F96" s="68"/>
      <c r="G96" s="68"/>
      <c r="H96" s="68"/>
      <c r="I96" s="68"/>
      <c r="J96" s="68"/>
      <c r="K96" s="69"/>
      <c r="L96" s="70"/>
      <c r="M96" s="71"/>
      <c r="N96" s="72"/>
      <c r="O96" s="72"/>
      <c r="P96" s="72"/>
      <c r="Q96" s="72"/>
      <c r="R96" s="72"/>
      <c r="S96" s="73"/>
      <c r="T96" s="73"/>
      <c r="U96" s="74"/>
      <c r="V96" s="1135"/>
      <c r="W96" s="75"/>
      <c r="X96" s="76"/>
      <c r="Y96" s="76"/>
      <c r="Z96" s="77"/>
      <c r="AA96" s="71"/>
      <c r="AB96" s="108"/>
      <c r="AC96" s="108"/>
      <c r="AD96" s="108"/>
      <c r="AE96" s="108"/>
      <c r="AF96" s="108"/>
      <c r="AG96" s="108"/>
      <c r="AH96" s="108"/>
      <c r="AI96" s="108"/>
      <c r="AJ96" s="108"/>
      <c r="AK96" s="108"/>
      <c r="AL96" s="108" t="str">
        <f t="shared" si="22"/>
        <v/>
      </c>
      <c r="AM96" s="108" t="str">
        <f t="shared" si="23"/>
        <v/>
      </c>
      <c r="AN96" s="108" t="str">
        <f t="shared" si="24"/>
        <v/>
      </c>
      <c r="AO96" s="108" t="str">
        <f t="shared" si="25"/>
        <v/>
      </c>
      <c r="AP96" s="108" t="str">
        <f t="shared" si="26"/>
        <v/>
      </c>
      <c r="AQ96" s="108" t="str">
        <f t="shared" si="27"/>
        <v/>
      </c>
      <c r="AR96" s="108" t="str">
        <f t="shared" si="28"/>
        <v/>
      </c>
      <c r="AS96" s="119" t="str">
        <f t="shared" si="29"/>
        <v/>
      </c>
      <c r="AT96" s="119" t="str">
        <f t="shared" si="30"/>
        <v/>
      </c>
      <c r="AU96" s="108" t="str">
        <f t="shared" si="31"/>
        <v>S/I</v>
      </c>
      <c r="AV96" s="108"/>
      <c r="AW96" s="532"/>
      <c r="AX96" s="108" t="str">
        <f t="shared" si="32"/>
        <v xml:space="preserve"> - </v>
      </c>
      <c r="AY96" s="533" t="str">
        <f t="shared" si="33"/>
        <v/>
      </c>
      <c r="AZ96" s="533">
        <f t="shared" si="34"/>
        <v>0</v>
      </c>
      <c r="BA96" s="108" t="str">
        <f t="shared" si="35"/>
        <v/>
      </c>
      <c r="BB96" s="108" t="str">
        <f t="shared" si="36"/>
        <v/>
      </c>
      <c r="BC96" s="108" t="str">
        <f t="shared" si="37"/>
        <v/>
      </c>
      <c r="BD96" s="108" t="str">
        <f t="shared" si="38"/>
        <v/>
      </c>
      <c r="BE96" s="108" t="str">
        <f t="shared" si="39"/>
        <v/>
      </c>
      <c r="BF96" s="119" t="str">
        <f t="shared" si="40"/>
        <v/>
      </c>
      <c r="BG96" s="119" t="str">
        <f t="shared" si="41"/>
        <v/>
      </c>
      <c r="BH96" s="452" t="s">
        <v>1174</v>
      </c>
      <c r="BI96" s="454">
        <v>68</v>
      </c>
      <c r="BJ96" s="454">
        <v>68</v>
      </c>
      <c r="BK96" s="108">
        <v>28</v>
      </c>
    </row>
    <row r="97" spans="1:63" hidden="1">
      <c r="A97" s="108" t="str">
        <f t="shared" si="42"/>
        <v>region</v>
      </c>
      <c r="B97" s="108">
        <f t="shared" si="43"/>
        <v>0</v>
      </c>
      <c r="C97" s="66"/>
      <c r="D97" s="67"/>
      <c r="E97" s="67"/>
      <c r="F97" s="68"/>
      <c r="G97" s="68"/>
      <c r="H97" s="68"/>
      <c r="I97" s="68"/>
      <c r="J97" s="68"/>
      <c r="K97" s="69"/>
      <c r="L97" s="70"/>
      <c r="M97" s="71"/>
      <c r="N97" s="72"/>
      <c r="O97" s="72"/>
      <c r="P97" s="72"/>
      <c r="Q97" s="72"/>
      <c r="R97" s="72"/>
      <c r="S97" s="73"/>
      <c r="T97" s="73"/>
      <c r="U97" s="74"/>
      <c r="V97" s="1135"/>
      <c r="W97" s="75"/>
      <c r="X97" s="76"/>
      <c r="Y97" s="76"/>
      <c r="Z97" s="77"/>
      <c r="AA97" s="71"/>
      <c r="AB97" s="108"/>
      <c r="AC97" s="108"/>
      <c r="AD97" s="108"/>
      <c r="AE97" s="108"/>
      <c r="AF97" s="108"/>
      <c r="AG97" s="108"/>
      <c r="AH97" s="108"/>
      <c r="AI97" s="108"/>
      <c r="AJ97" s="108"/>
      <c r="AK97" s="108"/>
      <c r="AL97" s="108" t="str">
        <f t="shared" si="22"/>
        <v/>
      </c>
      <c r="AM97" s="108" t="str">
        <f t="shared" si="23"/>
        <v/>
      </c>
      <c r="AN97" s="108" t="str">
        <f t="shared" si="24"/>
        <v/>
      </c>
      <c r="AO97" s="108" t="str">
        <f t="shared" si="25"/>
        <v/>
      </c>
      <c r="AP97" s="108" t="str">
        <f t="shared" si="26"/>
        <v/>
      </c>
      <c r="AQ97" s="108" t="str">
        <f t="shared" si="27"/>
        <v/>
      </c>
      <c r="AR97" s="108" t="str">
        <f t="shared" si="28"/>
        <v/>
      </c>
      <c r="AS97" s="119" t="str">
        <f t="shared" si="29"/>
        <v/>
      </c>
      <c r="AT97" s="119" t="str">
        <f t="shared" si="30"/>
        <v/>
      </c>
      <c r="AU97" s="108" t="str">
        <f t="shared" si="31"/>
        <v>S/I</v>
      </c>
      <c r="AV97" s="108"/>
      <c r="AW97" s="532"/>
      <c r="AX97" s="108" t="str">
        <f t="shared" si="32"/>
        <v xml:space="preserve"> - </v>
      </c>
      <c r="AY97" s="533" t="str">
        <f t="shared" si="33"/>
        <v/>
      </c>
      <c r="AZ97" s="533">
        <f t="shared" si="34"/>
        <v>0</v>
      </c>
      <c r="BA97" s="108" t="str">
        <f t="shared" si="35"/>
        <v/>
      </c>
      <c r="BB97" s="108" t="str">
        <f t="shared" si="36"/>
        <v/>
      </c>
      <c r="BC97" s="108" t="str">
        <f t="shared" si="37"/>
        <v/>
      </c>
      <c r="BD97" s="108" t="str">
        <f t="shared" si="38"/>
        <v/>
      </c>
      <c r="BE97" s="108" t="str">
        <f t="shared" si="39"/>
        <v/>
      </c>
      <c r="BF97" s="119" t="str">
        <f t="shared" si="40"/>
        <v/>
      </c>
      <c r="BG97" s="119" t="str">
        <f t="shared" si="41"/>
        <v/>
      </c>
      <c r="BH97" s="447" t="s">
        <v>379</v>
      </c>
      <c r="BI97" s="443">
        <v>191</v>
      </c>
      <c r="BJ97" s="443">
        <v>191</v>
      </c>
      <c r="BK97" s="108">
        <v>16</v>
      </c>
    </row>
    <row r="98" spans="1:63" hidden="1">
      <c r="A98" s="108" t="str">
        <f t="shared" si="42"/>
        <v>region</v>
      </c>
      <c r="B98" s="108">
        <f t="shared" si="43"/>
        <v>0</v>
      </c>
      <c r="C98" s="66"/>
      <c r="D98" s="67"/>
      <c r="E98" s="67"/>
      <c r="F98" s="68"/>
      <c r="G98" s="68"/>
      <c r="H98" s="68"/>
      <c r="I98" s="68"/>
      <c r="J98" s="68"/>
      <c r="K98" s="69"/>
      <c r="L98" s="70"/>
      <c r="M98" s="71"/>
      <c r="N98" s="72"/>
      <c r="O98" s="72"/>
      <c r="P98" s="72"/>
      <c r="Q98" s="72"/>
      <c r="R98" s="72"/>
      <c r="S98" s="73"/>
      <c r="T98" s="73"/>
      <c r="U98" s="74"/>
      <c r="V98" s="1135"/>
      <c r="W98" s="75"/>
      <c r="X98" s="76"/>
      <c r="Y98" s="76"/>
      <c r="Z98" s="77"/>
      <c r="AA98" s="71"/>
      <c r="AB98" s="108"/>
      <c r="AC98" s="108"/>
      <c r="AD98" s="108"/>
      <c r="AE98" s="108"/>
      <c r="AF98" s="108"/>
      <c r="AG98" s="108"/>
      <c r="AH98" s="108"/>
      <c r="AI98" s="108"/>
      <c r="AJ98" s="108"/>
      <c r="AK98" s="108"/>
      <c r="AL98" s="108" t="str">
        <f t="shared" si="22"/>
        <v/>
      </c>
      <c r="AM98" s="108" t="str">
        <f t="shared" si="23"/>
        <v/>
      </c>
      <c r="AN98" s="108" t="str">
        <f t="shared" si="24"/>
        <v/>
      </c>
      <c r="AO98" s="108" t="str">
        <f t="shared" si="25"/>
        <v/>
      </c>
      <c r="AP98" s="108" t="str">
        <f t="shared" si="26"/>
        <v/>
      </c>
      <c r="AQ98" s="108" t="str">
        <f t="shared" si="27"/>
        <v/>
      </c>
      <c r="AR98" s="108" t="str">
        <f t="shared" si="28"/>
        <v/>
      </c>
      <c r="AS98" s="119" t="str">
        <f t="shared" si="29"/>
        <v/>
      </c>
      <c r="AT98" s="119" t="str">
        <f t="shared" si="30"/>
        <v/>
      </c>
      <c r="AU98" s="108" t="str">
        <f t="shared" si="31"/>
        <v>S/I</v>
      </c>
      <c r="AV98" s="108"/>
      <c r="AW98" s="532"/>
      <c r="AX98" s="108" t="str">
        <f t="shared" si="32"/>
        <v xml:space="preserve"> - </v>
      </c>
      <c r="AY98" s="533" t="str">
        <f t="shared" si="33"/>
        <v/>
      </c>
      <c r="AZ98" s="533">
        <f t="shared" si="34"/>
        <v>0</v>
      </c>
      <c r="BA98" s="108" t="str">
        <f t="shared" si="35"/>
        <v/>
      </c>
      <c r="BB98" s="108" t="str">
        <f t="shared" si="36"/>
        <v/>
      </c>
      <c r="BC98" s="108" t="str">
        <f t="shared" si="37"/>
        <v/>
      </c>
      <c r="BD98" s="108" t="str">
        <f t="shared" si="38"/>
        <v/>
      </c>
      <c r="BE98" s="108" t="str">
        <f t="shared" si="39"/>
        <v/>
      </c>
      <c r="BF98" s="119" t="str">
        <f t="shared" si="40"/>
        <v/>
      </c>
      <c r="BG98" s="119" t="str">
        <f t="shared" si="41"/>
        <v/>
      </c>
      <c r="BH98" s="452" t="s">
        <v>381</v>
      </c>
      <c r="BI98" s="454">
        <v>69</v>
      </c>
      <c r="BJ98" s="454">
        <v>69</v>
      </c>
      <c r="BK98" s="108">
        <v>34</v>
      </c>
    </row>
    <row r="99" spans="1:63" hidden="1">
      <c r="A99" s="108" t="str">
        <f t="shared" si="42"/>
        <v>region</v>
      </c>
      <c r="B99" s="108">
        <f t="shared" si="43"/>
        <v>0</v>
      </c>
      <c r="C99" s="66"/>
      <c r="D99" s="67"/>
      <c r="E99" s="67"/>
      <c r="F99" s="68"/>
      <c r="G99" s="68"/>
      <c r="H99" s="68"/>
      <c r="I99" s="68"/>
      <c r="J99" s="68"/>
      <c r="K99" s="69"/>
      <c r="L99" s="70"/>
      <c r="M99" s="71"/>
      <c r="N99" s="72"/>
      <c r="O99" s="72"/>
      <c r="P99" s="72"/>
      <c r="Q99" s="72"/>
      <c r="R99" s="72"/>
      <c r="S99" s="73"/>
      <c r="T99" s="73"/>
      <c r="U99" s="74"/>
      <c r="V99" s="1135"/>
      <c r="W99" s="75"/>
      <c r="X99" s="76"/>
      <c r="Y99" s="76"/>
      <c r="Z99" s="77"/>
      <c r="AA99" s="71"/>
      <c r="AB99" s="108"/>
      <c r="AC99" s="108"/>
      <c r="AD99" s="108"/>
      <c r="AE99" s="108"/>
      <c r="AF99" s="108"/>
      <c r="AG99" s="108"/>
      <c r="AH99" s="108"/>
      <c r="AI99" s="108"/>
      <c r="AJ99" s="108"/>
      <c r="AK99" s="108"/>
      <c r="AL99" s="108" t="str">
        <f t="shared" si="22"/>
        <v/>
      </c>
      <c r="AM99" s="108" t="str">
        <f t="shared" si="23"/>
        <v/>
      </c>
      <c r="AN99" s="108" t="str">
        <f t="shared" si="24"/>
        <v/>
      </c>
      <c r="AO99" s="108" t="str">
        <f t="shared" si="25"/>
        <v/>
      </c>
      <c r="AP99" s="108" t="str">
        <f t="shared" si="26"/>
        <v/>
      </c>
      <c r="AQ99" s="108" t="str">
        <f t="shared" si="27"/>
        <v/>
      </c>
      <c r="AR99" s="108" t="str">
        <f t="shared" si="28"/>
        <v/>
      </c>
      <c r="AS99" s="119" t="str">
        <f t="shared" si="29"/>
        <v/>
      </c>
      <c r="AT99" s="119" t="str">
        <f t="shared" si="30"/>
        <v/>
      </c>
      <c r="AU99" s="108" t="str">
        <f t="shared" si="31"/>
        <v>S/I</v>
      </c>
      <c r="AV99" s="108"/>
      <c r="AW99" s="532"/>
      <c r="AX99" s="108" t="str">
        <f t="shared" si="32"/>
        <v xml:space="preserve"> - </v>
      </c>
      <c r="AY99" s="533" t="str">
        <f t="shared" si="33"/>
        <v/>
      </c>
      <c r="AZ99" s="533">
        <f t="shared" si="34"/>
        <v>0</v>
      </c>
      <c r="BA99" s="108" t="str">
        <f t="shared" si="35"/>
        <v/>
      </c>
      <c r="BB99" s="108" t="str">
        <f t="shared" si="36"/>
        <v/>
      </c>
      <c r="BC99" s="108" t="str">
        <f t="shared" si="37"/>
        <v/>
      </c>
      <c r="BD99" s="108" t="str">
        <f t="shared" si="38"/>
        <v/>
      </c>
      <c r="BE99" s="108" t="str">
        <f t="shared" si="39"/>
        <v/>
      </c>
      <c r="BF99" s="119" t="str">
        <f t="shared" si="40"/>
        <v/>
      </c>
      <c r="BG99" s="119" t="str">
        <f t="shared" si="41"/>
        <v/>
      </c>
      <c r="BH99" s="449" t="s">
        <v>403</v>
      </c>
      <c r="BI99" s="451">
        <v>133</v>
      </c>
      <c r="BJ99" s="451">
        <v>133</v>
      </c>
      <c r="BK99" s="108">
        <v>4</v>
      </c>
    </row>
    <row r="100" spans="1:63" ht="16.5" hidden="1" customHeight="1">
      <c r="A100" s="108" t="str">
        <f t="shared" si="42"/>
        <v>region</v>
      </c>
      <c r="B100" s="108">
        <f t="shared" si="43"/>
        <v>0</v>
      </c>
      <c r="C100" s="66"/>
      <c r="D100" s="67"/>
      <c r="E100" s="67"/>
      <c r="F100" s="68"/>
      <c r="G100" s="68"/>
      <c r="H100" s="68"/>
      <c r="I100" s="68"/>
      <c r="J100" s="68"/>
      <c r="K100" s="69"/>
      <c r="L100" s="70"/>
      <c r="M100" s="71"/>
      <c r="N100" s="72"/>
      <c r="O100" s="72"/>
      <c r="P100" s="72"/>
      <c r="Q100" s="72"/>
      <c r="R100" s="72"/>
      <c r="S100" s="73"/>
      <c r="T100" s="73"/>
      <c r="U100" s="74"/>
      <c r="V100" s="1135"/>
      <c r="W100" s="75"/>
      <c r="X100" s="76"/>
      <c r="Y100" s="76"/>
      <c r="Z100" s="77"/>
      <c r="AA100" s="71"/>
      <c r="AB100" s="108"/>
      <c r="AC100" s="108"/>
      <c r="AD100" s="108"/>
      <c r="AE100" s="108"/>
      <c r="AF100" s="108"/>
      <c r="AG100" s="108"/>
      <c r="AH100" s="108"/>
      <c r="AI100" s="108"/>
      <c r="AJ100" s="108"/>
      <c r="AK100" s="108"/>
      <c r="AL100" s="108" t="str">
        <f t="shared" si="22"/>
        <v/>
      </c>
      <c r="AM100" s="108" t="str">
        <f t="shared" si="23"/>
        <v/>
      </c>
      <c r="AN100" s="108" t="str">
        <f t="shared" si="24"/>
        <v/>
      </c>
      <c r="AO100" s="108" t="str">
        <f t="shared" si="25"/>
        <v/>
      </c>
      <c r="AP100" s="108" t="str">
        <f t="shared" si="26"/>
        <v/>
      </c>
      <c r="AQ100" s="108" t="str">
        <f t="shared" si="27"/>
        <v/>
      </c>
      <c r="AR100" s="108" t="str">
        <f t="shared" si="28"/>
        <v/>
      </c>
      <c r="AS100" s="119" t="str">
        <f t="shared" si="29"/>
        <v/>
      </c>
      <c r="AT100" s="119" t="str">
        <f t="shared" si="30"/>
        <v/>
      </c>
      <c r="AU100" s="108" t="str">
        <f t="shared" si="31"/>
        <v>S/I</v>
      </c>
      <c r="AV100" s="108"/>
      <c r="AW100" s="532"/>
      <c r="AX100" s="108" t="str">
        <f t="shared" si="32"/>
        <v xml:space="preserve"> - </v>
      </c>
      <c r="AY100" s="533" t="str">
        <f t="shared" si="33"/>
        <v/>
      </c>
      <c r="AZ100" s="533">
        <f t="shared" si="34"/>
        <v>0</v>
      </c>
      <c r="BA100" s="108" t="str">
        <f t="shared" si="35"/>
        <v/>
      </c>
      <c r="BB100" s="108" t="str">
        <f t="shared" si="36"/>
        <v/>
      </c>
      <c r="BC100" s="108" t="str">
        <f t="shared" si="37"/>
        <v/>
      </c>
      <c r="BD100" s="108" t="str">
        <f t="shared" si="38"/>
        <v/>
      </c>
      <c r="BE100" s="108" t="str">
        <f t="shared" si="39"/>
        <v/>
      </c>
      <c r="BF100" s="119" t="str">
        <f t="shared" si="40"/>
        <v/>
      </c>
      <c r="BG100" s="119" t="str">
        <f t="shared" si="41"/>
        <v/>
      </c>
      <c r="BH100" s="452" t="s">
        <v>415</v>
      </c>
      <c r="BI100" s="454">
        <v>58</v>
      </c>
      <c r="BJ100" s="454">
        <v>58</v>
      </c>
      <c r="BK100" s="108">
        <v>23</v>
      </c>
    </row>
    <row r="101" spans="1:63" hidden="1">
      <c r="A101" s="108" t="str">
        <f t="shared" si="42"/>
        <v>region</v>
      </c>
      <c r="B101" s="108">
        <f t="shared" si="43"/>
        <v>0</v>
      </c>
      <c r="C101" s="66"/>
      <c r="D101" s="67"/>
      <c r="E101" s="67"/>
      <c r="F101" s="68"/>
      <c r="G101" s="68"/>
      <c r="H101" s="68"/>
      <c r="I101" s="68"/>
      <c r="J101" s="68"/>
      <c r="K101" s="69"/>
      <c r="L101" s="70"/>
      <c r="M101" s="71"/>
      <c r="N101" s="72"/>
      <c r="O101" s="72"/>
      <c r="P101" s="72"/>
      <c r="Q101" s="72"/>
      <c r="R101" s="72"/>
      <c r="S101" s="73"/>
      <c r="T101" s="73"/>
      <c r="U101" s="74"/>
      <c r="V101" s="1134"/>
      <c r="W101" s="75"/>
      <c r="X101" s="76"/>
      <c r="Y101" s="76"/>
      <c r="Z101" s="77"/>
      <c r="AA101" s="71"/>
      <c r="AB101" s="108"/>
      <c r="AC101" s="108"/>
      <c r="AD101" s="108"/>
      <c r="AE101" s="108"/>
      <c r="AF101" s="108"/>
      <c r="AG101" s="108"/>
      <c r="AH101" s="108"/>
      <c r="AI101" s="108"/>
      <c r="AJ101" s="108"/>
      <c r="AK101" s="108"/>
      <c r="AL101" s="108" t="str">
        <f t="shared" si="22"/>
        <v/>
      </c>
      <c r="AM101" s="108" t="str">
        <f t="shared" si="23"/>
        <v/>
      </c>
      <c r="AN101" s="108" t="str">
        <f t="shared" si="24"/>
        <v/>
      </c>
      <c r="AO101" s="108" t="str">
        <f t="shared" si="25"/>
        <v/>
      </c>
      <c r="AP101" s="108" t="str">
        <f t="shared" si="26"/>
        <v/>
      </c>
      <c r="AQ101" s="108" t="str">
        <f t="shared" si="27"/>
        <v/>
      </c>
      <c r="AR101" s="108" t="str">
        <f t="shared" si="28"/>
        <v/>
      </c>
      <c r="AS101" s="119" t="str">
        <f t="shared" si="29"/>
        <v/>
      </c>
      <c r="AT101" s="119" t="str">
        <f t="shared" si="30"/>
        <v/>
      </c>
      <c r="AU101" s="108" t="str">
        <f t="shared" si="31"/>
        <v>S/I</v>
      </c>
      <c r="AV101" s="108"/>
      <c r="AW101" s="532"/>
      <c r="AX101" s="108" t="str">
        <f t="shared" si="32"/>
        <v xml:space="preserve"> - </v>
      </c>
      <c r="AY101" s="533" t="str">
        <f t="shared" si="33"/>
        <v/>
      </c>
      <c r="AZ101" s="533">
        <f t="shared" si="34"/>
        <v>0</v>
      </c>
      <c r="BA101" s="108" t="str">
        <f t="shared" si="35"/>
        <v/>
      </c>
      <c r="BB101" s="108" t="str">
        <f t="shared" si="36"/>
        <v/>
      </c>
      <c r="BC101" s="108" t="str">
        <f t="shared" si="37"/>
        <v/>
      </c>
      <c r="BD101" s="108" t="str">
        <f t="shared" si="38"/>
        <v/>
      </c>
      <c r="BE101" s="108" t="str">
        <f t="shared" si="39"/>
        <v/>
      </c>
      <c r="BF101" s="119" t="str">
        <f t="shared" si="40"/>
        <v/>
      </c>
      <c r="BG101" s="119" t="str">
        <f t="shared" si="41"/>
        <v/>
      </c>
      <c r="BH101" s="455" t="s">
        <v>424</v>
      </c>
      <c r="BI101" s="457">
        <v>68</v>
      </c>
      <c r="BJ101" s="457">
        <v>68</v>
      </c>
      <c r="BK101" s="108">
        <v>14</v>
      </c>
    </row>
    <row r="102" spans="1:63" hidden="1">
      <c r="A102" s="108" t="str">
        <f t="shared" si="42"/>
        <v>region</v>
      </c>
      <c r="B102" s="108">
        <f t="shared" si="43"/>
        <v>0</v>
      </c>
      <c r="C102" s="66"/>
      <c r="D102" s="67"/>
      <c r="E102" s="67"/>
      <c r="F102" s="68"/>
      <c r="G102" s="68"/>
      <c r="H102" s="68"/>
      <c r="I102" s="68"/>
      <c r="J102" s="68"/>
      <c r="K102" s="69"/>
      <c r="L102" s="70"/>
      <c r="M102" s="71"/>
      <c r="N102" s="72"/>
      <c r="O102" s="72"/>
      <c r="P102" s="72"/>
      <c r="Q102" s="72"/>
      <c r="R102" s="72"/>
      <c r="S102" s="73"/>
      <c r="T102" s="73"/>
      <c r="U102" s="74"/>
      <c r="V102" s="1135"/>
      <c r="W102" s="75"/>
      <c r="X102" s="76"/>
      <c r="Y102" s="76"/>
      <c r="Z102" s="77"/>
      <c r="AA102" s="71"/>
      <c r="AB102" s="108"/>
      <c r="AC102" s="108"/>
      <c r="AD102" s="108"/>
      <c r="AE102" s="108"/>
      <c r="AF102" s="108"/>
      <c r="AG102" s="108"/>
      <c r="AH102" s="108"/>
      <c r="AI102" s="108"/>
      <c r="AJ102" s="108"/>
      <c r="AK102" s="108"/>
      <c r="AL102" s="108" t="str">
        <f t="shared" si="22"/>
        <v/>
      </c>
      <c r="AM102" s="108" t="str">
        <f t="shared" si="23"/>
        <v/>
      </c>
      <c r="AN102" s="108" t="str">
        <f t="shared" si="24"/>
        <v/>
      </c>
      <c r="AO102" s="108" t="str">
        <f t="shared" si="25"/>
        <v/>
      </c>
      <c r="AP102" s="108" t="str">
        <f t="shared" si="26"/>
        <v/>
      </c>
      <c r="AQ102" s="108" t="str">
        <f t="shared" si="27"/>
        <v/>
      </c>
      <c r="AR102" s="108" t="str">
        <f t="shared" si="28"/>
        <v/>
      </c>
      <c r="AS102" s="119" t="str">
        <f t="shared" si="29"/>
        <v/>
      </c>
      <c r="AT102" s="119" t="str">
        <f t="shared" si="30"/>
        <v/>
      </c>
      <c r="AU102" s="108" t="str">
        <f t="shared" si="31"/>
        <v>S/I</v>
      </c>
      <c r="AV102" s="108"/>
      <c r="AW102" s="532"/>
      <c r="AX102" s="108" t="str">
        <f t="shared" si="32"/>
        <v xml:space="preserve"> - </v>
      </c>
      <c r="AY102" s="533" t="str">
        <f t="shared" si="33"/>
        <v/>
      </c>
      <c r="AZ102" s="533">
        <f t="shared" si="34"/>
        <v>0</v>
      </c>
      <c r="BA102" s="108" t="str">
        <f t="shared" si="35"/>
        <v/>
      </c>
      <c r="BB102" s="108" t="str">
        <f t="shared" si="36"/>
        <v/>
      </c>
      <c r="BC102" s="108" t="str">
        <f t="shared" si="37"/>
        <v/>
      </c>
      <c r="BD102" s="108" t="str">
        <f t="shared" si="38"/>
        <v/>
      </c>
      <c r="BE102" s="108" t="str">
        <f t="shared" si="39"/>
        <v/>
      </c>
      <c r="BF102" s="119" t="str">
        <f t="shared" si="40"/>
        <v/>
      </c>
      <c r="BG102" s="119" t="str">
        <f t="shared" si="41"/>
        <v/>
      </c>
      <c r="BH102" s="449" t="s">
        <v>463</v>
      </c>
      <c r="BI102" s="451">
        <v>35</v>
      </c>
      <c r="BJ102" s="451">
        <v>35</v>
      </c>
      <c r="BK102" s="108">
        <v>5</v>
      </c>
    </row>
    <row r="103" spans="1:63" hidden="1">
      <c r="A103" s="108" t="str">
        <f t="shared" si="42"/>
        <v>region</v>
      </c>
      <c r="B103" s="108">
        <f t="shared" si="43"/>
        <v>0</v>
      </c>
      <c r="C103" s="66"/>
      <c r="D103" s="67"/>
      <c r="E103" s="67"/>
      <c r="F103" s="68"/>
      <c r="G103" s="68"/>
      <c r="H103" s="68"/>
      <c r="I103" s="68"/>
      <c r="J103" s="68"/>
      <c r="K103" s="69"/>
      <c r="L103" s="70"/>
      <c r="M103" s="71"/>
      <c r="N103" s="72"/>
      <c r="O103" s="72"/>
      <c r="P103" s="72"/>
      <c r="Q103" s="72"/>
      <c r="R103" s="72"/>
      <c r="S103" s="73"/>
      <c r="T103" s="73"/>
      <c r="U103" s="74"/>
      <c r="V103" s="1135"/>
      <c r="W103" s="75"/>
      <c r="X103" s="76"/>
      <c r="Y103" s="76"/>
      <c r="Z103" s="77"/>
      <c r="AA103" s="71"/>
      <c r="AB103" s="108"/>
      <c r="AC103" s="108"/>
      <c r="AD103" s="108"/>
      <c r="AE103" s="108"/>
      <c r="AF103" s="108"/>
      <c r="AG103" s="108"/>
      <c r="AH103" s="108"/>
      <c r="AI103" s="108"/>
      <c r="AJ103" s="108"/>
      <c r="AK103" s="108"/>
      <c r="AL103" s="108" t="str">
        <f t="shared" si="22"/>
        <v/>
      </c>
      <c r="AM103" s="108" t="str">
        <f t="shared" si="23"/>
        <v/>
      </c>
      <c r="AN103" s="108" t="str">
        <f t="shared" si="24"/>
        <v/>
      </c>
      <c r="AO103" s="108" t="str">
        <f t="shared" si="25"/>
        <v/>
      </c>
      <c r="AP103" s="108" t="str">
        <f t="shared" si="26"/>
        <v/>
      </c>
      <c r="AQ103" s="108" t="str">
        <f t="shared" si="27"/>
        <v/>
      </c>
      <c r="AR103" s="108" t="str">
        <f t="shared" si="28"/>
        <v/>
      </c>
      <c r="AS103" s="119" t="str">
        <f t="shared" si="29"/>
        <v/>
      </c>
      <c r="AT103" s="119" t="str">
        <f t="shared" si="30"/>
        <v/>
      </c>
      <c r="AU103" s="108" t="str">
        <f t="shared" si="31"/>
        <v>S/I</v>
      </c>
      <c r="AV103" s="108"/>
      <c r="AW103" s="532"/>
      <c r="AX103" s="108" t="str">
        <f t="shared" si="32"/>
        <v xml:space="preserve"> - </v>
      </c>
      <c r="AY103" s="533" t="str">
        <f t="shared" si="33"/>
        <v/>
      </c>
      <c r="AZ103" s="533">
        <f t="shared" si="34"/>
        <v>0</v>
      </c>
      <c r="BA103" s="108" t="str">
        <f t="shared" si="35"/>
        <v/>
      </c>
      <c r="BB103" s="108" t="str">
        <f t="shared" si="36"/>
        <v/>
      </c>
      <c r="BC103" s="108" t="str">
        <f t="shared" si="37"/>
        <v/>
      </c>
      <c r="BD103" s="108" t="str">
        <f t="shared" si="38"/>
        <v/>
      </c>
      <c r="BE103" s="108" t="str">
        <f t="shared" si="39"/>
        <v/>
      </c>
      <c r="BF103" s="119" t="str">
        <f t="shared" si="40"/>
        <v/>
      </c>
      <c r="BG103" s="119" t="str">
        <f t="shared" si="41"/>
        <v/>
      </c>
      <c r="BH103" s="447" t="s">
        <v>471</v>
      </c>
      <c r="BI103" s="443">
        <v>0</v>
      </c>
      <c r="BJ103" s="443">
        <v>0</v>
      </c>
      <c r="BK103" s="108"/>
    </row>
    <row r="104" spans="1:63" hidden="1">
      <c r="A104" s="108" t="str">
        <f t="shared" si="42"/>
        <v>region</v>
      </c>
      <c r="B104" s="108">
        <f t="shared" si="43"/>
        <v>0</v>
      </c>
      <c r="C104" s="66"/>
      <c r="D104" s="67"/>
      <c r="E104" s="67"/>
      <c r="F104" s="68"/>
      <c r="G104" s="68"/>
      <c r="H104" s="68"/>
      <c r="I104" s="68"/>
      <c r="J104" s="68"/>
      <c r="K104" s="69"/>
      <c r="L104" s="70"/>
      <c r="M104" s="71"/>
      <c r="N104" s="72"/>
      <c r="O104" s="72"/>
      <c r="P104" s="72"/>
      <c r="Q104" s="72"/>
      <c r="R104" s="72"/>
      <c r="S104" s="73"/>
      <c r="T104" s="73"/>
      <c r="U104" s="74"/>
      <c r="V104" s="1134"/>
      <c r="W104" s="75"/>
      <c r="X104" s="75"/>
      <c r="Y104" s="75"/>
      <c r="Z104" s="77"/>
      <c r="AA104" s="71"/>
      <c r="AB104" s="108"/>
      <c r="AC104" s="108"/>
      <c r="AD104" s="108"/>
      <c r="AE104" s="108"/>
      <c r="AF104" s="108"/>
      <c r="AG104" s="108"/>
      <c r="AH104" s="108"/>
      <c r="AI104" s="108"/>
      <c r="AJ104" s="108"/>
      <c r="AK104" s="108"/>
      <c r="AL104" s="108" t="str">
        <f t="shared" si="22"/>
        <v/>
      </c>
      <c r="AM104" s="108" t="str">
        <f t="shared" si="23"/>
        <v/>
      </c>
      <c r="AN104" s="108" t="str">
        <f t="shared" si="24"/>
        <v/>
      </c>
      <c r="AO104" s="108" t="str">
        <f t="shared" si="25"/>
        <v/>
      </c>
      <c r="AP104" s="108" t="str">
        <f t="shared" si="26"/>
        <v/>
      </c>
      <c r="AQ104" s="108" t="str">
        <f t="shared" si="27"/>
        <v/>
      </c>
      <c r="AR104" s="108" t="str">
        <f t="shared" si="28"/>
        <v/>
      </c>
      <c r="AS104" s="119" t="str">
        <f t="shared" si="29"/>
        <v/>
      </c>
      <c r="AT104" s="119" t="str">
        <f t="shared" si="30"/>
        <v/>
      </c>
      <c r="AU104" s="108" t="str">
        <f t="shared" si="31"/>
        <v>S/I</v>
      </c>
      <c r="AV104" s="108"/>
      <c r="AW104" s="532"/>
      <c r="AX104" s="108" t="str">
        <f t="shared" si="32"/>
        <v xml:space="preserve"> - </v>
      </c>
      <c r="AY104" s="533" t="str">
        <f t="shared" si="33"/>
        <v/>
      </c>
      <c r="AZ104" s="533">
        <f t="shared" si="34"/>
        <v>0</v>
      </c>
      <c r="BA104" s="108" t="str">
        <f t="shared" si="35"/>
        <v/>
      </c>
      <c r="BB104" s="108" t="str">
        <f t="shared" si="36"/>
        <v/>
      </c>
      <c r="BC104" s="108" t="str">
        <f t="shared" si="37"/>
        <v/>
      </c>
      <c r="BD104" s="108" t="str">
        <f t="shared" si="38"/>
        <v/>
      </c>
      <c r="BE104" s="108" t="str">
        <f t="shared" si="39"/>
        <v/>
      </c>
      <c r="BF104" s="119" t="str">
        <f t="shared" si="40"/>
        <v/>
      </c>
      <c r="BG104" s="119" t="str">
        <f t="shared" si="41"/>
        <v/>
      </c>
      <c r="BH104" s="452" t="s">
        <v>477</v>
      </c>
      <c r="BI104" s="454">
        <v>110</v>
      </c>
      <c r="BJ104" s="454">
        <v>110</v>
      </c>
      <c r="BK104" s="108">
        <v>26</v>
      </c>
    </row>
    <row r="105" spans="1:63" hidden="1">
      <c r="A105" s="108" t="str">
        <f t="shared" si="42"/>
        <v>region</v>
      </c>
      <c r="B105" s="108">
        <f t="shared" si="43"/>
        <v>0</v>
      </c>
      <c r="C105" s="66"/>
      <c r="D105" s="67"/>
      <c r="E105" s="67"/>
      <c r="F105" s="68"/>
      <c r="G105" s="68"/>
      <c r="H105" s="68"/>
      <c r="I105" s="68"/>
      <c r="J105" s="68"/>
      <c r="K105" s="69"/>
      <c r="L105" s="70"/>
      <c r="M105" s="71"/>
      <c r="N105" s="72"/>
      <c r="O105" s="72"/>
      <c r="P105" s="72"/>
      <c r="Q105" s="72"/>
      <c r="R105" s="72"/>
      <c r="S105" s="73"/>
      <c r="T105" s="73"/>
      <c r="U105" s="74"/>
      <c r="V105" s="1135"/>
      <c r="W105" s="75"/>
      <c r="X105" s="76"/>
      <c r="Y105" s="76"/>
      <c r="Z105" s="77"/>
      <c r="AA105" s="71"/>
      <c r="AB105" s="108"/>
      <c r="AC105" s="108"/>
      <c r="AD105" s="108"/>
      <c r="AE105" s="108"/>
      <c r="AF105" s="108"/>
      <c r="AG105" s="108"/>
      <c r="AH105" s="108"/>
      <c r="AI105" s="108"/>
      <c r="AJ105" s="108"/>
      <c r="AK105" s="108"/>
      <c r="AL105" s="108" t="str">
        <f t="shared" si="22"/>
        <v/>
      </c>
      <c r="AM105" s="108" t="str">
        <f t="shared" si="23"/>
        <v/>
      </c>
      <c r="AN105" s="108" t="str">
        <f t="shared" si="24"/>
        <v/>
      </c>
      <c r="AO105" s="108" t="str">
        <f t="shared" si="25"/>
        <v/>
      </c>
      <c r="AP105" s="108" t="str">
        <f t="shared" si="26"/>
        <v/>
      </c>
      <c r="AQ105" s="108" t="str">
        <f t="shared" si="27"/>
        <v/>
      </c>
      <c r="AR105" s="108" t="str">
        <f t="shared" si="28"/>
        <v/>
      </c>
      <c r="AS105" s="119" t="str">
        <f t="shared" si="29"/>
        <v/>
      </c>
      <c r="AT105" s="119" t="str">
        <f t="shared" si="30"/>
        <v/>
      </c>
      <c r="AU105" s="108" t="str">
        <f t="shared" si="31"/>
        <v>S/I</v>
      </c>
      <c r="AV105" s="108"/>
      <c r="AW105" s="532"/>
      <c r="AX105" s="108" t="str">
        <f t="shared" si="32"/>
        <v xml:space="preserve"> - </v>
      </c>
      <c r="AY105" s="533" t="str">
        <f t="shared" si="33"/>
        <v/>
      </c>
      <c r="AZ105" s="533">
        <f t="shared" si="34"/>
        <v>0</v>
      </c>
      <c r="BA105" s="108" t="str">
        <f t="shared" si="35"/>
        <v/>
      </c>
      <c r="BB105" s="108" t="str">
        <f t="shared" si="36"/>
        <v/>
      </c>
      <c r="BC105" s="108" t="str">
        <f t="shared" si="37"/>
        <v/>
      </c>
      <c r="BD105" s="108" t="str">
        <f t="shared" si="38"/>
        <v/>
      </c>
      <c r="BE105" s="108" t="str">
        <f t="shared" si="39"/>
        <v/>
      </c>
      <c r="BF105" s="119" t="str">
        <f t="shared" si="40"/>
        <v/>
      </c>
      <c r="BG105" s="119" t="str">
        <f t="shared" si="41"/>
        <v/>
      </c>
      <c r="BH105" s="447" t="s">
        <v>490</v>
      </c>
      <c r="BI105" s="443">
        <v>70</v>
      </c>
      <c r="BJ105" s="443">
        <v>65</v>
      </c>
      <c r="BK105" s="108">
        <v>32</v>
      </c>
    </row>
    <row r="106" spans="1:63" hidden="1">
      <c r="A106" s="108" t="str">
        <f t="shared" si="42"/>
        <v>region</v>
      </c>
      <c r="B106" s="108">
        <f t="shared" si="43"/>
        <v>0</v>
      </c>
      <c r="C106" s="66"/>
      <c r="D106" s="67"/>
      <c r="E106" s="67"/>
      <c r="F106" s="68"/>
      <c r="G106" s="68"/>
      <c r="H106" s="68"/>
      <c r="I106" s="68"/>
      <c r="J106" s="68"/>
      <c r="K106" s="69"/>
      <c r="L106" s="70"/>
      <c r="M106" s="71"/>
      <c r="N106" s="72"/>
      <c r="O106" s="72"/>
      <c r="P106" s="72"/>
      <c r="Q106" s="72"/>
      <c r="R106" s="72"/>
      <c r="S106" s="73"/>
      <c r="T106" s="73"/>
      <c r="U106" s="74"/>
      <c r="V106" s="1135"/>
      <c r="W106" s="75"/>
      <c r="X106" s="76"/>
      <c r="Y106" s="76"/>
      <c r="Z106" s="77"/>
      <c r="AA106" s="71"/>
      <c r="AB106" s="108"/>
      <c r="AC106" s="108"/>
      <c r="AD106" s="108"/>
      <c r="AE106" s="108"/>
      <c r="AF106" s="108"/>
      <c r="AG106" s="108"/>
      <c r="AH106" s="108"/>
      <c r="AI106" s="108"/>
      <c r="AJ106" s="108"/>
      <c r="AK106" s="108"/>
      <c r="AL106" s="108" t="str">
        <f t="shared" si="22"/>
        <v/>
      </c>
      <c r="AM106" s="108" t="str">
        <f t="shared" si="23"/>
        <v/>
      </c>
      <c r="AN106" s="108" t="str">
        <f t="shared" si="24"/>
        <v/>
      </c>
      <c r="AO106" s="108" t="str">
        <f t="shared" si="25"/>
        <v/>
      </c>
      <c r="AP106" s="108" t="str">
        <f t="shared" si="26"/>
        <v/>
      </c>
      <c r="AQ106" s="108" t="str">
        <f t="shared" si="27"/>
        <v/>
      </c>
      <c r="AR106" s="108" t="str">
        <f t="shared" si="28"/>
        <v/>
      </c>
      <c r="AS106" s="119" t="str">
        <f t="shared" si="29"/>
        <v/>
      </c>
      <c r="AT106" s="119" t="str">
        <f t="shared" si="30"/>
        <v/>
      </c>
      <c r="AU106" s="108" t="str">
        <f t="shared" si="31"/>
        <v>S/I</v>
      </c>
      <c r="AV106" s="108"/>
      <c r="AW106" s="532"/>
      <c r="AX106" s="108" t="str">
        <f t="shared" si="32"/>
        <v xml:space="preserve"> - </v>
      </c>
      <c r="AY106" s="533" t="str">
        <f t="shared" si="33"/>
        <v/>
      </c>
      <c r="AZ106" s="533">
        <f t="shared" si="34"/>
        <v>0</v>
      </c>
      <c r="BA106" s="108" t="str">
        <f t="shared" si="35"/>
        <v/>
      </c>
      <c r="BB106" s="108" t="str">
        <f t="shared" si="36"/>
        <v/>
      </c>
      <c r="BC106" s="108" t="str">
        <f t="shared" si="37"/>
        <v/>
      </c>
      <c r="BD106" s="108" t="str">
        <f t="shared" si="38"/>
        <v/>
      </c>
      <c r="BE106" s="108" t="str">
        <f t="shared" si="39"/>
        <v/>
      </c>
      <c r="BF106" s="119" t="str">
        <f t="shared" si="40"/>
        <v/>
      </c>
      <c r="BG106" s="119" t="str">
        <f t="shared" si="41"/>
        <v/>
      </c>
      <c r="BH106" s="447" t="s">
        <v>315</v>
      </c>
      <c r="BI106" s="443">
        <v>77</v>
      </c>
      <c r="BJ106" s="443">
        <v>77</v>
      </c>
      <c r="BK106" s="108">
        <v>10</v>
      </c>
    </row>
    <row r="107" spans="1:63" hidden="1">
      <c r="A107" s="108" t="str">
        <f t="shared" si="42"/>
        <v>region</v>
      </c>
      <c r="B107" s="108">
        <f t="shared" si="43"/>
        <v>0</v>
      </c>
      <c r="C107" s="66"/>
      <c r="D107" s="67"/>
      <c r="E107" s="67"/>
      <c r="F107" s="68"/>
      <c r="G107" s="68"/>
      <c r="H107" s="68"/>
      <c r="I107" s="68"/>
      <c r="J107" s="68"/>
      <c r="K107" s="69"/>
      <c r="L107" s="50"/>
      <c r="M107" s="50"/>
      <c r="N107" s="72"/>
      <c r="O107" s="72"/>
      <c r="P107" s="72"/>
      <c r="Q107" s="72"/>
      <c r="R107" s="72"/>
      <c r="S107" s="73"/>
      <c r="T107" s="73"/>
      <c r="U107" s="74"/>
      <c r="V107" s="1134"/>
      <c r="W107" s="75"/>
      <c r="X107" s="76"/>
      <c r="Y107" s="76"/>
      <c r="Z107" s="77"/>
      <c r="AA107" s="71"/>
      <c r="AB107" s="108"/>
      <c r="AC107" s="108"/>
      <c r="AD107" s="108"/>
      <c r="AE107" s="108"/>
      <c r="AF107" s="108"/>
      <c r="AG107" s="108"/>
      <c r="AH107" s="108"/>
      <c r="AI107" s="108"/>
      <c r="AJ107" s="108"/>
      <c r="AK107" s="108"/>
      <c r="AL107" s="108" t="str">
        <f t="shared" si="22"/>
        <v/>
      </c>
      <c r="AM107" s="108" t="str">
        <f t="shared" si="23"/>
        <v/>
      </c>
      <c r="AN107" s="108" t="str">
        <f t="shared" si="24"/>
        <v/>
      </c>
      <c r="AO107" s="108" t="str">
        <f t="shared" si="25"/>
        <v/>
      </c>
      <c r="AP107" s="108" t="str">
        <f t="shared" si="26"/>
        <v/>
      </c>
      <c r="AQ107" s="108" t="str">
        <f t="shared" si="27"/>
        <v/>
      </c>
      <c r="AR107" s="108" t="str">
        <f t="shared" si="28"/>
        <v/>
      </c>
      <c r="AS107" s="119" t="str">
        <f t="shared" si="29"/>
        <v/>
      </c>
      <c r="AT107" s="119" t="str">
        <f t="shared" si="30"/>
        <v/>
      </c>
      <c r="AU107" s="108" t="str">
        <f t="shared" si="31"/>
        <v>S/I</v>
      </c>
      <c r="AV107" s="108"/>
      <c r="AW107" s="532"/>
      <c r="AX107" s="108" t="str">
        <f t="shared" si="32"/>
        <v xml:space="preserve"> - </v>
      </c>
      <c r="AY107" s="533" t="str">
        <f t="shared" si="33"/>
        <v/>
      </c>
      <c r="AZ107" s="533">
        <f t="shared" si="34"/>
        <v>0</v>
      </c>
      <c r="BA107" s="108" t="str">
        <f t="shared" si="35"/>
        <v/>
      </c>
      <c r="BB107" s="108" t="str">
        <f t="shared" si="36"/>
        <v/>
      </c>
      <c r="BC107" s="108" t="str">
        <f t="shared" si="37"/>
        <v/>
      </c>
      <c r="BD107" s="108" t="str">
        <f t="shared" si="38"/>
        <v/>
      </c>
      <c r="BE107" s="108" t="str">
        <f t="shared" si="39"/>
        <v/>
      </c>
      <c r="BF107" s="119" t="str">
        <f t="shared" si="40"/>
        <v/>
      </c>
      <c r="BG107" s="119" t="str">
        <f t="shared" si="41"/>
        <v/>
      </c>
      <c r="BH107" s="447" t="s">
        <v>516</v>
      </c>
      <c r="BI107" s="443">
        <v>33</v>
      </c>
      <c r="BJ107" s="443">
        <v>33</v>
      </c>
      <c r="BK107" s="108">
        <v>2</v>
      </c>
    </row>
    <row r="108" spans="1:63" hidden="1">
      <c r="A108" s="108" t="str">
        <f t="shared" si="42"/>
        <v>region</v>
      </c>
      <c r="B108" s="108">
        <f t="shared" si="43"/>
        <v>0</v>
      </c>
      <c r="C108" s="66"/>
      <c r="D108" s="67"/>
      <c r="E108" s="67"/>
      <c r="F108" s="68"/>
      <c r="G108" s="68"/>
      <c r="H108" s="68"/>
      <c r="I108" s="68"/>
      <c r="J108" s="68"/>
      <c r="K108" s="69"/>
      <c r="L108" s="50"/>
      <c r="M108" s="50"/>
      <c r="N108" s="72"/>
      <c r="O108" s="72"/>
      <c r="P108" s="72"/>
      <c r="Q108" s="72"/>
      <c r="R108" s="72"/>
      <c r="S108" s="73"/>
      <c r="T108" s="73"/>
      <c r="U108" s="74"/>
      <c r="V108" s="1134"/>
      <c r="W108" s="75"/>
      <c r="X108" s="76"/>
      <c r="Y108" s="76"/>
      <c r="Z108" s="77"/>
      <c r="AA108" s="71"/>
      <c r="AB108" s="108"/>
      <c r="AC108" s="108"/>
      <c r="AD108" s="108"/>
      <c r="AE108" s="108"/>
      <c r="AF108" s="108"/>
      <c r="AG108" s="108"/>
      <c r="AH108" s="108"/>
      <c r="AI108" s="108"/>
      <c r="AJ108" s="108"/>
      <c r="AK108" s="108"/>
      <c r="AL108" s="108" t="str">
        <f t="shared" si="22"/>
        <v/>
      </c>
      <c r="AM108" s="108" t="str">
        <f t="shared" si="23"/>
        <v/>
      </c>
      <c r="AN108" s="108" t="str">
        <f t="shared" si="24"/>
        <v/>
      </c>
      <c r="AO108" s="108" t="str">
        <f t="shared" si="25"/>
        <v/>
      </c>
      <c r="AP108" s="108" t="str">
        <f t="shared" si="26"/>
        <v/>
      </c>
      <c r="AQ108" s="108" t="str">
        <f t="shared" si="27"/>
        <v/>
      </c>
      <c r="AR108" s="108" t="str">
        <f t="shared" si="28"/>
        <v/>
      </c>
      <c r="AS108" s="119" t="str">
        <f t="shared" si="29"/>
        <v/>
      </c>
      <c r="AT108" s="119" t="str">
        <f t="shared" si="30"/>
        <v/>
      </c>
      <c r="AU108" s="108" t="str">
        <f t="shared" si="31"/>
        <v>S/I</v>
      </c>
      <c r="AV108" s="108"/>
      <c r="AW108" s="532"/>
      <c r="AX108" s="108" t="str">
        <f t="shared" si="32"/>
        <v xml:space="preserve"> - </v>
      </c>
      <c r="AY108" s="533" t="str">
        <f t="shared" si="33"/>
        <v/>
      </c>
      <c r="AZ108" s="533">
        <f t="shared" si="34"/>
        <v>0</v>
      </c>
      <c r="BA108" s="108" t="str">
        <f t="shared" si="35"/>
        <v/>
      </c>
      <c r="BB108" s="108" t="str">
        <f t="shared" si="36"/>
        <v/>
      </c>
      <c r="BC108" s="108" t="str">
        <f t="shared" si="37"/>
        <v/>
      </c>
      <c r="BD108" s="108" t="str">
        <f t="shared" si="38"/>
        <v/>
      </c>
      <c r="BE108" s="108" t="str">
        <f t="shared" si="39"/>
        <v/>
      </c>
      <c r="BF108" s="119" t="str">
        <f t="shared" si="40"/>
        <v/>
      </c>
      <c r="BG108" s="119" t="str">
        <f t="shared" si="41"/>
        <v/>
      </c>
      <c r="BH108" s="447" t="s">
        <v>80</v>
      </c>
      <c r="BI108" s="443">
        <v>69</v>
      </c>
      <c r="BJ108" s="443">
        <v>69</v>
      </c>
      <c r="BK108" s="108">
        <v>0</v>
      </c>
    </row>
    <row r="109" spans="1:63" hidden="1">
      <c r="A109" s="108" t="str">
        <f t="shared" si="42"/>
        <v>region</v>
      </c>
      <c r="B109" s="108">
        <f t="shared" si="43"/>
        <v>0</v>
      </c>
      <c r="C109" s="66"/>
      <c r="D109" s="67"/>
      <c r="E109" s="67"/>
      <c r="F109" s="68"/>
      <c r="G109" s="68"/>
      <c r="H109" s="68"/>
      <c r="I109" s="68"/>
      <c r="J109" s="68"/>
      <c r="K109" s="69"/>
      <c r="L109" s="50"/>
      <c r="M109" s="50"/>
      <c r="N109" s="72"/>
      <c r="O109" s="72"/>
      <c r="P109" s="72"/>
      <c r="Q109" s="72"/>
      <c r="R109" s="72"/>
      <c r="S109" s="73"/>
      <c r="T109" s="73"/>
      <c r="U109" s="74"/>
      <c r="V109" s="1136"/>
      <c r="W109" s="73"/>
      <c r="X109" s="73"/>
      <c r="Y109" s="73"/>
      <c r="Z109" s="77"/>
      <c r="AA109" s="71"/>
      <c r="AB109" s="108"/>
      <c r="AC109" s="108"/>
      <c r="AD109" s="108"/>
      <c r="AE109" s="108"/>
      <c r="AF109" s="108"/>
      <c r="AG109" s="108"/>
      <c r="AH109" s="108"/>
      <c r="AI109" s="108"/>
      <c r="AJ109" s="108"/>
      <c r="AK109" s="108"/>
      <c r="AL109" s="108" t="str">
        <f t="shared" si="22"/>
        <v/>
      </c>
      <c r="AM109" s="108" t="str">
        <f t="shared" si="23"/>
        <v/>
      </c>
      <c r="AN109" s="108" t="str">
        <f t="shared" si="24"/>
        <v/>
      </c>
      <c r="AO109" s="108" t="str">
        <f t="shared" si="25"/>
        <v/>
      </c>
      <c r="AP109" s="108" t="str">
        <f t="shared" si="26"/>
        <v/>
      </c>
      <c r="AQ109" s="108" t="str">
        <f t="shared" si="27"/>
        <v/>
      </c>
      <c r="AR109" s="108" t="str">
        <f t="shared" si="28"/>
        <v/>
      </c>
      <c r="AS109" s="119" t="str">
        <f t="shared" si="29"/>
        <v/>
      </c>
      <c r="AT109" s="119" t="str">
        <f t="shared" si="30"/>
        <v/>
      </c>
      <c r="AU109" s="108" t="str">
        <f t="shared" si="31"/>
        <v>S/I</v>
      </c>
      <c r="AV109" s="108"/>
      <c r="AW109" s="532"/>
      <c r="AX109" s="108" t="str">
        <f t="shared" si="32"/>
        <v xml:space="preserve"> - </v>
      </c>
      <c r="AY109" s="533" t="str">
        <f t="shared" si="33"/>
        <v/>
      </c>
      <c r="AZ109" s="533">
        <f t="shared" si="34"/>
        <v>0</v>
      </c>
      <c r="BA109" s="108" t="str">
        <f t="shared" si="35"/>
        <v/>
      </c>
      <c r="BB109" s="108" t="str">
        <f t="shared" si="36"/>
        <v/>
      </c>
      <c r="BC109" s="108" t="str">
        <f t="shared" si="37"/>
        <v/>
      </c>
      <c r="BD109" s="108" t="str">
        <f t="shared" si="38"/>
        <v/>
      </c>
      <c r="BE109" s="108" t="str">
        <f t="shared" si="39"/>
        <v/>
      </c>
      <c r="BF109" s="119" t="str">
        <f t="shared" si="40"/>
        <v/>
      </c>
      <c r="BG109" s="119" t="str">
        <f t="shared" si="41"/>
        <v/>
      </c>
      <c r="BH109" s="447" t="s">
        <v>125</v>
      </c>
      <c r="BI109" s="443">
        <v>81</v>
      </c>
      <c r="BJ109" s="443">
        <v>81</v>
      </c>
      <c r="BK109" s="108">
        <v>2</v>
      </c>
    </row>
    <row r="110" spans="1:63" hidden="1">
      <c r="A110" s="108" t="str">
        <f t="shared" si="42"/>
        <v>region</v>
      </c>
      <c r="B110" s="108">
        <f t="shared" si="43"/>
        <v>0</v>
      </c>
      <c r="C110" s="66"/>
      <c r="D110" s="67"/>
      <c r="E110" s="67"/>
      <c r="F110" s="68"/>
      <c r="G110" s="68"/>
      <c r="H110" s="68"/>
      <c r="I110" s="68"/>
      <c r="J110" s="68"/>
      <c r="K110" s="69"/>
      <c r="L110" s="50"/>
      <c r="M110" s="50"/>
      <c r="N110" s="72"/>
      <c r="O110" s="72"/>
      <c r="P110" s="72"/>
      <c r="Q110" s="72"/>
      <c r="R110" s="72"/>
      <c r="S110" s="73"/>
      <c r="T110" s="73"/>
      <c r="U110" s="74"/>
      <c r="V110" s="1136"/>
      <c r="W110" s="73"/>
      <c r="X110" s="73"/>
      <c r="Y110" s="73"/>
      <c r="Z110" s="77"/>
      <c r="AA110" s="71"/>
      <c r="AB110" s="108"/>
      <c r="AC110" s="108"/>
      <c r="AD110" s="108"/>
      <c r="AE110" s="108"/>
      <c r="AF110" s="108"/>
      <c r="AG110" s="108"/>
      <c r="AH110" s="108"/>
      <c r="AI110" s="108"/>
      <c r="AJ110" s="108"/>
      <c r="AK110" s="108"/>
      <c r="AL110" s="108" t="str">
        <f t="shared" si="22"/>
        <v/>
      </c>
      <c r="AM110" s="108" t="str">
        <f t="shared" si="23"/>
        <v/>
      </c>
      <c r="AN110" s="108" t="str">
        <f t="shared" si="24"/>
        <v/>
      </c>
      <c r="AO110" s="108" t="str">
        <f t="shared" si="25"/>
        <v/>
      </c>
      <c r="AP110" s="108" t="str">
        <f t="shared" si="26"/>
        <v/>
      </c>
      <c r="AQ110" s="108" t="str">
        <f t="shared" si="27"/>
        <v/>
      </c>
      <c r="AR110" s="108" t="str">
        <f t="shared" si="28"/>
        <v/>
      </c>
      <c r="AS110" s="119" t="str">
        <f t="shared" si="29"/>
        <v/>
      </c>
      <c r="AT110" s="119" t="str">
        <f t="shared" si="30"/>
        <v/>
      </c>
      <c r="AU110" s="108" t="str">
        <f t="shared" si="31"/>
        <v>S/I</v>
      </c>
      <c r="AV110" s="108"/>
      <c r="AW110" s="532"/>
      <c r="AX110" s="108" t="str">
        <f t="shared" si="32"/>
        <v xml:space="preserve"> - </v>
      </c>
      <c r="AY110" s="533" t="str">
        <f t="shared" si="33"/>
        <v/>
      </c>
      <c r="AZ110" s="533">
        <f t="shared" si="34"/>
        <v>0</v>
      </c>
      <c r="BA110" s="108" t="str">
        <f t="shared" si="35"/>
        <v/>
      </c>
      <c r="BB110" s="108" t="str">
        <f t="shared" si="36"/>
        <v/>
      </c>
      <c r="BC110" s="108" t="str">
        <f t="shared" si="37"/>
        <v/>
      </c>
      <c r="BD110" s="108" t="str">
        <f t="shared" si="38"/>
        <v/>
      </c>
      <c r="BE110" s="108" t="str">
        <f t="shared" si="39"/>
        <v/>
      </c>
      <c r="BF110" s="119" t="str">
        <f t="shared" si="40"/>
        <v/>
      </c>
      <c r="BG110" s="119" t="str">
        <f t="shared" si="41"/>
        <v/>
      </c>
      <c r="BH110" s="452" t="s">
        <v>127</v>
      </c>
      <c r="BI110" s="454">
        <v>12</v>
      </c>
      <c r="BJ110" s="454">
        <v>12</v>
      </c>
      <c r="BK110" s="108"/>
    </row>
    <row r="111" spans="1:63" hidden="1">
      <c r="A111" s="108" t="str">
        <f t="shared" si="42"/>
        <v>region</v>
      </c>
      <c r="B111" s="108">
        <f t="shared" si="43"/>
        <v>0</v>
      </c>
      <c r="C111" s="66"/>
      <c r="D111" s="67"/>
      <c r="E111" s="67"/>
      <c r="F111" s="68"/>
      <c r="G111" s="68"/>
      <c r="H111" s="68"/>
      <c r="I111" s="68"/>
      <c r="J111" s="68"/>
      <c r="K111" s="69"/>
      <c r="L111" s="50"/>
      <c r="M111" s="50"/>
      <c r="N111" s="72"/>
      <c r="O111" s="72"/>
      <c r="P111" s="72"/>
      <c r="Q111" s="72"/>
      <c r="R111" s="72"/>
      <c r="S111" s="73"/>
      <c r="T111" s="73"/>
      <c r="U111" s="74"/>
      <c r="V111" s="1134"/>
      <c r="W111" s="73"/>
      <c r="X111" s="73"/>
      <c r="Y111" s="73"/>
      <c r="Z111" s="77"/>
      <c r="AA111" s="71"/>
      <c r="AB111" s="108"/>
      <c r="AC111" s="108"/>
      <c r="AD111" s="108"/>
      <c r="AE111" s="108"/>
      <c r="AF111" s="108"/>
      <c r="AG111" s="108"/>
      <c r="AH111" s="108"/>
      <c r="AI111" s="108"/>
      <c r="AJ111" s="108"/>
      <c r="AK111" s="108"/>
      <c r="AL111" s="108" t="str">
        <f t="shared" si="22"/>
        <v/>
      </c>
      <c r="AM111" s="108" t="str">
        <f t="shared" si="23"/>
        <v/>
      </c>
      <c r="AN111" s="108" t="str">
        <f t="shared" si="24"/>
        <v/>
      </c>
      <c r="AO111" s="108" t="str">
        <f t="shared" si="25"/>
        <v/>
      </c>
      <c r="AP111" s="108" t="str">
        <f t="shared" si="26"/>
        <v/>
      </c>
      <c r="AQ111" s="108" t="str">
        <f t="shared" si="27"/>
        <v/>
      </c>
      <c r="AR111" s="108" t="str">
        <f t="shared" si="28"/>
        <v/>
      </c>
      <c r="AS111" s="119" t="str">
        <f t="shared" si="29"/>
        <v/>
      </c>
      <c r="AT111" s="119" t="str">
        <f t="shared" si="30"/>
        <v/>
      </c>
      <c r="AU111" s="108" t="str">
        <f t="shared" si="31"/>
        <v>S/I</v>
      </c>
      <c r="AV111" s="108"/>
      <c r="AW111" s="532"/>
      <c r="AX111" s="108" t="str">
        <f t="shared" si="32"/>
        <v xml:space="preserve"> - </v>
      </c>
      <c r="AY111" s="533" t="str">
        <f t="shared" si="33"/>
        <v/>
      </c>
      <c r="AZ111" s="533">
        <f t="shared" si="34"/>
        <v>0</v>
      </c>
      <c r="BA111" s="108" t="str">
        <f t="shared" si="35"/>
        <v/>
      </c>
      <c r="BB111" s="108" t="str">
        <f t="shared" si="36"/>
        <v/>
      </c>
      <c r="BC111" s="108" t="str">
        <f t="shared" si="37"/>
        <v/>
      </c>
      <c r="BD111" s="108" t="str">
        <f t="shared" si="38"/>
        <v/>
      </c>
      <c r="BE111" s="108" t="str">
        <f t="shared" si="39"/>
        <v/>
      </c>
      <c r="BF111" s="119" t="str">
        <f t="shared" si="40"/>
        <v/>
      </c>
      <c r="BG111" s="119" t="str">
        <f t="shared" si="41"/>
        <v/>
      </c>
      <c r="BH111" s="447" t="s">
        <v>139</v>
      </c>
      <c r="BI111" s="443">
        <v>14</v>
      </c>
      <c r="BJ111" s="443">
        <v>14</v>
      </c>
      <c r="BK111" s="108"/>
    </row>
    <row r="112" spans="1:63" hidden="1">
      <c r="A112" s="108" t="str">
        <f t="shared" si="42"/>
        <v>region</v>
      </c>
      <c r="B112" s="108">
        <f t="shared" si="43"/>
        <v>0</v>
      </c>
      <c r="C112" s="66"/>
      <c r="D112" s="67"/>
      <c r="E112" s="67"/>
      <c r="F112" s="68"/>
      <c r="G112" s="68"/>
      <c r="H112" s="68"/>
      <c r="I112" s="68"/>
      <c r="J112" s="68"/>
      <c r="K112" s="69"/>
      <c r="L112" s="50"/>
      <c r="M112" s="50"/>
      <c r="N112" s="72"/>
      <c r="O112" s="72"/>
      <c r="P112" s="72"/>
      <c r="Q112" s="72"/>
      <c r="R112" s="72"/>
      <c r="S112" s="73"/>
      <c r="T112" s="73"/>
      <c r="U112" s="74"/>
      <c r="V112" s="1134"/>
      <c r="W112" s="73"/>
      <c r="X112" s="73"/>
      <c r="Y112" s="73"/>
      <c r="Z112" s="77"/>
      <c r="AA112" s="71"/>
      <c r="AB112" s="108"/>
      <c r="AC112" s="108"/>
      <c r="AD112" s="108"/>
      <c r="AE112" s="108"/>
      <c r="AF112" s="108"/>
      <c r="AG112" s="108"/>
      <c r="AH112" s="108"/>
      <c r="AI112" s="108"/>
      <c r="AJ112" s="108"/>
      <c r="AK112" s="108"/>
      <c r="AL112" s="108" t="str">
        <f t="shared" si="22"/>
        <v/>
      </c>
      <c r="AM112" s="108" t="str">
        <f t="shared" si="23"/>
        <v/>
      </c>
      <c r="AN112" s="108" t="str">
        <f t="shared" si="24"/>
        <v/>
      </c>
      <c r="AO112" s="108" t="str">
        <f t="shared" si="25"/>
        <v/>
      </c>
      <c r="AP112" s="108" t="str">
        <f t="shared" si="26"/>
        <v/>
      </c>
      <c r="AQ112" s="108" t="str">
        <f t="shared" si="27"/>
        <v/>
      </c>
      <c r="AR112" s="108" t="str">
        <f t="shared" si="28"/>
        <v/>
      </c>
      <c r="AS112" s="119" t="str">
        <f t="shared" si="29"/>
        <v/>
      </c>
      <c r="AT112" s="119" t="str">
        <f t="shared" si="30"/>
        <v/>
      </c>
      <c r="AU112" s="108" t="str">
        <f t="shared" si="31"/>
        <v>S/I</v>
      </c>
      <c r="AV112" s="108"/>
      <c r="AW112" s="532"/>
      <c r="AX112" s="108" t="str">
        <f t="shared" si="32"/>
        <v xml:space="preserve"> - </v>
      </c>
      <c r="AY112" s="533" t="str">
        <f t="shared" si="33"/>
        <v/>
      </c>
      <c r="AZ112" s="533">
        <f t="shared" si="34"/>
        <v>0</v>
      </c>
      <c r="BA112" s="108" t="str">
        <f t="shared" si="35"/>
        <v/>
      </c>
      <c r="BB112" s="108" t="str">
        <f t="shared" si="36"/>
        <v/>
      </c>
      <c r="BC112" s="108" t="str">
        <f t="shared" si="37"/>
        <v/>
      </c>
      <c r="BD112" s="108" t="str">
        <f t="shared" si="38"/>
        <v/>
      </c>
      <c r="BE112" s="108" t="str">
        <f t="shared" si="39"/>
        <v/>
      </c>
      <c r="BF112" s="119" t="str">
        <f t="shared" si="40"/>
        <v/>
      </c>
      <c r="BG112" s="119" t="str">
        <f t="shared" si="41"/>
        <v/>
      </c>
      <c r="BH112" s="447" t="s">
        <v>450</v>
      </c>
      <c r="BI112" s="443">
        <v>31</v>
      </c>
      <c r="BJ112" s="443">
        <v>31</v>
      </c>
      <c r="BK112" s="108"/>
    </row>
    <row r="113" spans="1:63" hidden="1">
      <c r="A113" s="108" t="str">
        <f t="shared" si="42"/>
        <v>region</v>
      </c>
      <c r="B113" s="108">
        <f t="shared" si="43"/>
        <v>0</v>
      </c>
      <c r="C113" s="66"/>
      <c r="D113" s="67"/>
      <c r="E113" s="67"/>
      <c r="F113" s="68"/>
      <c r="G113" s="68"/>
      <c r="H113" s="68"/>
      <c r="I113" s="68"/>
      <c r="J113" s="68"/>
      <c r="K113" s="69"/>
      <c r="L113" s="50"/>
      <c r="M113" s="50"/>
      <c r="N113" s="72"/>
      <c r="O113" s="72"/>
      <c r="P113" s="72"/>
      <c r="Q113" s="72"/>
      <c r="R113" s="72"/>
      <c r="S113" s="73"/>
      <c r="T113" s="73"/>
      <c r="U113" s="74"/>
      <c r="V113" s="1136"/>
      <c r="W113" s="73"/>
      <c r="X113" s="73"/>
      <c r="Y113" s="73"/>
      <c r="Z113" s="77"/>
      <c r="AA113" s="71"/>
      <c r="AB113" s="108"/>
      <c r="AC113" s="108"/>
      <c r="AD113" s="108"/>
      <c r="AE113" s="108"/>
      <c r="AF113" s="108"/>
      <c r="AG113" s="108"/>
      <c r="AH113" s="108"/>
      <c r="AI113" s="108"/>
      <c r="AJ113" s="108"/>
      <c r="AK113" s="108"/>
      <c r="AL113" s="108" t="str">
        <f t="shared" si="22"/>
        <v/>
      </c>
      <c r="AM113" s="108" t="str">
        <f t="shared" si="23"/>
        <v/>
      </c>
      <c r="AN113" s="108" t="str">
        <f t="shared" si="24"/>
        <v/>
      </c>
      <c r="AO113" s="108" t="str">
        <f t="shared" si="25"/>
        <v/>
      </c>
      <c r="AP113" s="108" t="str">
        <f t="shared" si="26"/>
        <v/>
      </c>
      <c r="AQ113" s="108" t="str">
        <f t="shared" si="27"/>
        <v/>
      </c>
      <c r="AR113" s="108" t="str">
        <f t="shared" si="28"/>
        <v/>
      </c>
      <c r="AS113" s="119" t="str">
        <f t="shared" si="29"/>
        <v/>
      </c>
      <c r="AT113" s="119" t="str">
        <f t="shared" si="30"/>
        <v/>
      </c>
      <c r="AU113" s="108" t="str">
        <f t="shared" si="31"/>
        <v>S/I</v>
      </c>
      <c r="AV113" s="108"/>
      <c r="AW113" s="532"/>
      <c r="AX113" s="108" t="str">
        <f t="shared" si="32"/>
        <v xml:space="preserve"> - </v>
      </c>
      <c r="AY113" s="533" t="str">
        <f t="shared" si="33"/>
        <v/>
      </c>
      <c r="AZ113" s="533">
        <f t="shared" si="34"/>
        <v>0</v>
      </c>
      <c r="BA113" s="108" t="str">
        <f t="shared" si="35"/>
        <v/>
      </c>
      <c r="BB113" s="108" t="str">
        <f t="shared" si="36"/>
        <v/>
      </c>
      <c r="BC113" s="108" t="str">
        <f t="shared" si="37"/>
        <v/>
      </c>
      <c r="BD113" s="108" t="str">
        <f t="shared" si="38"/>
        <v/>
      </c>
      <c r="BE113" s="108" t="str">
        <f t="shared" si="39"/>
        <v/>
      </c>
      <c r="BF113" s="119" t="str">
        <f t="shared" si="40"/>
        <v/>
      </c>
      <c r="BG113" s="119" t="str">
        <f t="shared" si="41"/>
        <v/>
      </c>
      <c r="BH113" s="108"/>
      <c r="BI113" s="108"/>
      <c r="BJ113" s="108"/>
      <c r="BK113" s="108"/>
    </row>
    <row r="114" spans="1:63" hidden="1">
      <c r="A114" s="108" t="str">
        <f t="shared" si="42"/>
        <v>region</v>
      </c>
      <c r="B114" s="108">
        <f t="shared" si="43"/>
        <v>0</v>
      </c>
      <c r="C114" s="66"/>
      <c r="D114" s="67"/>
      <c r="E114" s="67"/>
      <c r="F114" s="68"/>
      <c r="G114" s="68"/>
      <c r="H114" s="68"/>
      <c r="I114" s="68"/>
      <c r="J114" s="68"/>
      <c r="K114" s="69"/>
      <c r="L114" s="70"/>
      <c r="M114" s="71"/>
      <c r="N114" s="72"/>
      <c r="O114" s="72"/>
      <c r="P114" s="72"/>
      <c r="Q114" s="72"/>
      <c r="R114" s="72"/>
      <c r="S114" s="73"/>
      <c r="T114" s="73"/>
      <c r="U114" s="74"/>
      <c r="V114" s="1134"/>
      <c r="W114" s="73"/>
      <c r="X114" s="73"/>
      <c r="Y114" s="73"/>
      <c r="Z114" s="77"/>
      <c r="AA114" s="71"/>
      <c r="AB114" s="108"/>
      <c r="AC114" s="108"/>
      <c r="AD114" s="108"/>
      <c r="AE114" s="108"/>
      <c r="AF114" s="108"/>
      <c r="AG114" s="108"/>
      <c r="AH114" s="108"/>
      <c r="AI114" s="108"/>
      <c r="AJ114" s="108"/>
      <c r="AK114" s="108"/>
      <c r="AL114" s="108" t="str">
        <f t="shared" si="22"/>
        <v/>
      </c>
      <c r="AM114" s="108" t="str">
        <f t="shared" si="23"/>
        <v/>
      </c>
      <c r="AN114" s="108" t="str">
        <f t="shared" si="24"/>
        <v/>
      </c>
      <c r="AO114" s="108" t="str">
        <f t="shared" si="25"/>
        <v/>
      </c>
      <c r="AP114" s="108" t="str">
        <f t="shared" si="26"/>
        <v/>
      </c>
      <c r="AQ114" s="108" t="str">
        <f t="shared" si="27"/>
        <v/>
      </c>
      <c r="AR114" s="108" t="str">
        <f t="shared" si="28"/>
        <v/>
      </c>
      <c r="AS114" s="119" t="str">
        <f t="shared" si="29"/>
        <v/>
      </c>
      <c r="AT114" s="119" t="str">
        <f t="shared" si="30"/>
        <v/>
      </c>
      <c r="AU114" s="108" t="str">
        <f t="shared" si="31"/>
        <v>S/I</v>
      </c>
      <c r="AV114" s="108"/>
      <c r="AW114" s="532"/>
      <c r="AX114" s="108" t="str">
        <f t="shared" si="32"/>
        <v xml:space="preserve"> - </v>
      </c>
      <c r="AY114" s="533" t="str">
        <f t="shared" si="33"/>
        <v/>
      </c>
      <c r="AZ114" s="533">
        <f t="shared" si="34"/>
        <v>0</v>
      </c>
      <c r="BA114" s="108" t="str">
        <f t="shared" si="35"/>
        <v/>
      </c>
      <c r="BB114" s="108" t="str">
        <f t="shared" si="36"/>
        <v/>
      </c>
      <c r="BC114" s="108" t="str">
        <f t="shared" si="37"/>
        <v/>
      </c>
      <c r="BD114" s="108" t="str">
        <f t="shared" si="38"/>
        <v/>
      </c>
      <c r="BE114" s="108" t="str">
        <f t="shared" si="39"/>
        <v/>
      </c>
      <c r="BF114" s="119" t="str">
        <f t="shared" si="40"/>
        <v/>
      </c>
      <c r="BG114" s="119" t="str">
        <f t="shared" si="41"/>
        <v/>
      </c>
      <c r="BH114" s="108"/>
      <c r="BI114" s="108"/>
      <c r="BJ114" s="108"/>
      <c r="BK114" s="108"/>
    </row>
    <row r="115" spans="1:63" hidden="1">
      <c r="A115" s="108" t="str">
        <f t="shared" si="42"/>
        <v>region</v>
      </c>
      <c r="B115" s="108">
        <f t="shared" si="43"/>
        <v>0</v>
      </c>
      <c r="C115" s="66"/>
      <c r="D115" s="67"/>
      <c r="E115" s="67"/>
      <c r="F115" s="68"/>
      <c r="G115" s="68"/>
      <c r="H115" s="68"/>
      <c r="I115" s="68"/>
      <c r="J115" s="68"/>
      <c r="K115" s="69"/>
      <c r="L115" s="70"/>
      <c r="M115" s="70"/>
      <c r="N115" s="72"/>
      <c r="O115" s="72"/>
      <c r="P115" s="72"/>
      <c r="Q115" s="72"/>
      <c r="R115" s="72"/>
      <c r="S115" s="73"/>
      <c r="T115" s="73"/>
      <c r="U115" s="74"/>
      <c r="V115" s="1134"/>
      <c r="W115" s="73"/>
      <c r="X115" s="73"/>
      <c r="Y115" s="73"/>
      <c r="Z115" s="77"/>
      <c r="AA115" s="71"/>
      <c r="AB115" s="108"/>
      <c r="AC115" s="108"/>
      <c r="AD115" s="108"/>
      <c r="AE115" s="108"/>
      <c r="AF115" s="108"/>
      <c r="AG115" s="108"/>
      <c r="AH115" s="108"/>
      <c r="AI115" s="108"/>
      <c r="AJ115" s="108"/>
      <c r="AK115" s="108"/>
      <c r="AL115" s="108" t="str">
        <f t="shared" si="22"/>
        <v/>
      </c>
      <c r="AM115" s="108" t="str">
        <f t="shared" si="23"/>
        <v/>
      </c>
      <c r="AN115" s="108" t="str">
        <f t="shared" si="24"/>
        <v/>
      </c>
      <c r="AO115" s="108" t="str">
        <f t="shared" si="25"/>
        <v/>
      </c>
      <c r="AP115" s="108" t="str">
        <f t="shared" si="26"/>
        <v/>
      </c>
      <c r="AQ115" s="108" t="str">
        <f t="shared" si="27"/>
        <v/>
      </c>
      <c r="AR115" s="108" t="str">
        <f t="shared" si="28"/>
        <v/>
      </c>
      <c r="AS115" s="119" t="str">
        <f t="shared" si="29"/>
        <v/>
      </c>
      <c r="AT115" s="119" t="str">
        <f t="shared" si="30"/>
        <v/>
      </c>
      <c r="AU115" s="108" t="str">
        <f t="shared" si="31"/>
        <v>S/I</v>
      </c>
      <c r="AV115" s="108"/>
      <c r="AW115" s="532"/>
      <c r="AX115" s="108" t="str">
        <f t="shared" si="32"/>
        <v xml:space="preserve"> - </v>
      </c>
      <c r="AY115" s="533" t="str">
        <f t="shared" si="33"/>
        <v/>
      </c>
      <c r="AZ115" s="533">
        <f t="shared" si="34"/>
        <v>0</v>
      </c>
      <c r="BA115" s="108" t="str">
        <f t="shared" si="35"/>
        <v/>
      </c>
      <c r="BB115" s="108" t="str">
        <f t="shared" si="36"/>
        <v/>
      </c>
      <c r="BC115" s="108" t="str">
        <f t="shared" si="37"/>
        <v/>
      </c>
      <c r="BD115" s="108" t="str">
        <f t="shared" si="38"/>
        <v/>
      </c>
      <c r="BE115" s="108" t="str">
        <f t="shared" si="39"/>
        <v/>
      </c>
      <c r="BF115" s="119" t="str">
        <f t="shared" si="40"/>
        <v/>
      </c>
      <c r="BG115" s="119" t="str">
        <f t="shared" si="41"/>
        <v/>
      </c>
      <c r="BH115" s="108"/>
      <c r="BI115" s="108"/>
      <c r="BJ115" s="108"/>
      <c r="BK115" s="108"/>
    </row>
    <row r="116" spans="1:63" ht="18.75" hidden="1" customHeight="1">
      <c r="A116" s="108" t="str">
        <f t="shared" si="42"/>
        <v>region</v>
      </c>
      <c r="B116" s="108">
        <f t="shared" si="43"/>
        <v>0</v>
      </c>
      <c r="C116" s="66"/>
      <c r="D116" s="67"/>
      <c r="E116" s="67"/>
      <c r="F116" s="68"/>
      <c r="G116" s="68"/>
      <c r="H116" s="68"/>
      <c r="I116" s="68"/>
      <c r="J116" s="68"/>
      <c r="K116" s="69"/>
      <c r="L116" s="70"/>
      <c r="M116" s="70"/>
      <c r="N116" s="72"/>
      <c r="O116" s="72"/>
      <c r="P116" s="72"/>
      <c r="Q116" s="72"/>
      <c r="R116" s="72"/>
      <c r="S116" s="73"/>
      <c r="T116" s="73"/>
      <c r="U116" s="74"/>
      <c r="V116" s="1136"/>
      <c r="W116" s="73"/>
      <c r="X116" s="73"/>
      <c r="Y116" s="73"/>
      <c r="Z116" s="77"/>
      <c r="AA116" s="71"/>
      <c r="AB116" s="108"/>
      <c r="AC116" s="108"/>
      <c r="AD116" s="108"/>
      <c r="AE116" s="108"/>
      <c r="AF116" s="108"/>
      <c r="AG116" s="108"/>
      <c r="AH116" s="108"/>
      <c r="AI116" s="108"/>
      <c r="AJ116" s="108"/>
      <c r="AK116" s="108"/>
      <c r="AL116" s="108" t="str">
        <f t="shared" si="22"/>
        <v/>
      </c>
      <c r="AM116" s="108" t="str">
        <f t="shared" si="23"/>
        <v/>
      </c>
      <c r="AN116" s="108" t="str">
        <f t="shared" si="24"/>
        <v/>
      </c>
      <c r="AO116" s="108" t="str">
        <f t="shared" si="25"/>
        <v/>
      </c>
      <c r="AP116" s="108" t="str">
        <f t="shared" si="26"/>
        <v/>
      </c>
      <c r="AQ116" s="108" t="str">
        <f t="shared" si="27"/>
        <v/>
      </c>
      <c r="AR116" s="108" t="str">
        <f t="shared" si="28"/>
        <v/>
      </c>
      <c r="AS116" s="119" t="str">
        <f t="shared" si="29"/>
        <v/>
      </c>
      <c r="AT116" s="119" t="str">
        <f t="shared" si="30"/>
        <v/>
      </c>
      <c r="AU116" s="108" t="str">
        <f t="shared" si="31"/>
        <v>S/I</v>
      </c>
      <c r="AV116" s="108"/>
      <c r="AW116" s="532"/>
      <c r="AX116" s="108" t="str">
        <f t="shared" si="32"/>
        <v xml:space="preserve"> - </v>
      </c>
      <c r="AY116" s="533" t="str">
        <f t="shared" si="33"/>
        <v/>
      </c>
      <c r="AZ116" s="533">
        <f t="shared" si="34"/>
        <v>0</v>
      </c>
      <c r="BA116" s="108" t="str">
        <f t="shared" si="35"/>
        <v/>
      </c>
      <c r="BB116" s="108" t="str">
        <f t="shared" si="36"/>
        <v/>
      </c>
      <c r="BC116" s="108" t="str">
        <f t="shared" si="37"/>
        <v/>
      </c>
      <c r="BD116" s="108" t="str">
        <f t="shared" si="38"/>
        <v/>
      </c>
      <c r="BE116" s="108" t="str">
        <f t="shared" si="39"/>
        <v/>
      </c>
      <c r="BF116" s="119" t="str">
        <f t="shared" si="40"/>
        <v/>
      </c>
      <c r="BG116" s="119" t="str">
        <f t="shared" si="41"/>
        <v/>
      </c>
      <c r="BH116" s="108"/>
      <c r="BI116" s="108"/>
      <c r="BJ116" s="108"/>
      <c r="BK116" s="108"/>
    </row>
    <row r="117" spans="1:63" hidden="1">
      <c r="A117" s="108" t="str">
        <f t="shared" si="42"/>
        <v>region</v>
      </c>
      <c r="B117" s="108">
        <f t="shared" si="43"/>
        <v>0</v>
      </c>
      <c r="C117" s="66"/>
      <c r="D117" s="67"/>
      <c r="E117" s="67"/>
      <c r="F117" s="68"/>
      <c r="G117" s="68"/>
      <c r="H117" s="68"/>
      <c r="I117" s="68"/>
      <c r="J117" s="68"/>
      <c r="K117" s="69"/>
      <c r="L117" s="70"/>
      <c r="M117" s="70"/>
      <c r="N117" s="72"/>
      <c r="O117" s="72"/>
      <c r="P117" s="72"/>
      <c r="Q117" s="72"/>
      <c r="R117" s="72"/>
      <c r="S117" s="73"/>
      <c r="T117" s="73"/>
      <c r="U117" s="74"/>
      <c r="V117" s="1134"/>
      <c r="W117" s="73"/>
      <c r="X117" s="73"/>
      <c r="Y117" s="73"/>
      <c r="Z117" s="77"/>
      <c r="AA117" s="71"/>
      <c r="AB117" s="108"/>
      <c r="AC117" s="108"/>
      <c r="AD117" s="108"/>
      <c r="AE117" s="108"/>
      <c r="AF117" s="108"/>
      <c r="AG117" s="108"/>
      <c r="AH117" s="108"/>
      <c r="AI117" s="108"/>
      <c r="AJ117" s="108"/>
      <c r="AK117" s="108"/>
      <c r="AL117" s="108" t="str">
        <f t="shared" si="22"/>
        <v/>
      </c>
      <c r="AM117" s="108" t="str">
        <f t="shared" si="23"/>
        <v/>
      </c>
      <c r="AN117" s="108" t="str">
        <f t="shared" si="24"/>
        <v/>
      </c>
      <c r="AO117" s="108" t="str">
        <f t="shared" si="25"/>
        <v/>
      </c>
      <c r="AP117" s="108" t="str">
        <f t="shared" si="26"/>
        <v/>
      </c>
      <c r="AQ117" s="108" t="str">
        <f t="shared" si="27"/>
        <v/>
      </c>
      <c r="AR117" s="108" t="str">
        <f t="shared" si="28"/>
        <v/>
      </c>
      <c r="AS117" s="119" t="str">
        <f t="shared" si="29"/>
        <v/>
      </c>
      <c r="AT117" s="119" t="str">
        <f t="shared" si="30"/>
        <v/>
      </c>
      <c r="AU117" s="108" t="str">
        <f t="shared" si="31"/>
        <v>S/I</v>
      </c>
      <c r="AV117" s="108"/>
      <c r="AW117" s="532"/>
      <c r="AX117" s="108" t="str">
        <f t="shared" si="32"/>
        <v xml:space="preserve"> - </v>
      </c>
      <c r="AY117" s="533" t="str">
        <f t="shared" si="33"/>
        <v/>
      </c>
      <c r="AZ117" s="533">
        <f t="shared" si="34"/>
        <v>0</v>
      </c>
      <c r="BA117" s="108" t="str">
        <f t="shared" si="35"/>
        <v/>
      </c>
      <c r="BB117" s="108" t="str">
        <f t="shared" si="36"/>
        <v/>
      </c>
      <c r="BC117" s="108" t="str">
        <f t="shared" si="37"/>
        <v/>
      </c>
      <c r="BD117" s="108" t="str">
        <f t="shared" si="38"/>
        <v/>
      </c>
      <c r="BE117" s="108" t="str">
        <f t="shared" si="39"/>
        <v/>
      </c>
      <c r="BF117" s="119" t="str">
        <f t="shared" si="40"/>
        <v/>
      </c>
      <c r="BG117" s="119" t="str">
        <f t="shared" si="41"/>
        <v/>
      </c>
      <c r="BH117" s="108"/>
      <c r="BI117" s="108"/>
      <c r="BJ117" s="108"/>
      <c r="BK117" s="108"/>
    </row>
    <row r="118" spans="1:63" hidden="1">
      <c r="A118" s="108" t="str">
        <f t="shared" si="42"/>
        <v>region</v>
      </c>
      <c r="B118" s="108">
        <f t="shared" si="43"/>
        <v>0</v>
      </c>
      <c r="C118" s="66"/>
      <c r="D118" s="67"/>
      <c r="E118" s="67"/>
      <c r="F118" s="68"/>
      <c r="G118" s="68"/>
      <c r="H118" s="68"/>
      <c r="I118" s="68"/>
      <c r="J118" s="68"/>
      <c r="K118" s="69"/>
      <c r="L118" s="70"/>
      <c r="M118" s="70"/>
      <c r="N118" s="72"/>
      <c r="O118" s="72"/>
      <c r="P118" s="72"/>
      <c r="Q118" s="72"/>
      <c r="R118" s="72"/>
      <c r="S118" s="73"/>
      <c r="T118" s="73"/>
      <c r="U118" s="74"/>
      <c r="V118" s="1134"/>
      <c r="W118" s="73"/>
      <c r="X118" s="73"/>
      <c r="Y118" s="73"/>
      <c r="Z118" s="77"/>
      <c r="AA118" s="71"/>
      <c r="AB118" s="108"/>
      <c r="AC118" s="108"/>
      <c r="AD118" s="108"/>
      <c r="AE118" s="108"/>
      <c r="AF118" s="108"/>
      <c r="AG118" s="108"/>
      <c r="AH118" s="108"/>
      <c r="AI118" s="108"/>
      <c r="AJ118" s="108"/>
      <c r="AK118" s="108"/>
      <c r="AL118" s="108" t="str">
        <f t="shared" si="22"/>
        <v/>
      </c>
      <c r="AM118" s="108" t="str">
        <f t="shared" si="23"/>
        <v/>
      </c>
      <c r="AN118" s="108" t="str">
        <f t="shared" si="24"/>
        <v/>
      </c>
      <c r="AO118" s="108" t="str">
        <f t="shared" si="25"/>
        <v/>
      </c>
      <c r="AP118" s="108" t="str">
        <f t="shared" si="26"/>
        <v/>
      </c>
      <c r="AQ118" s="108" t="str">
        <f t="shared" si="27"/>
        <v/>
      </c>
      <c r="AR118" s="108" t="str">
        <f t="shared" si="28"/>
        <v/>
      </c>
      <c r="AS118" s="119" t="str">
        <f t="shared" si="29"/>
        <v/>
      </c>
      <c r="AT118" s="119" t="str">
        <f t="shared" si="30"/>
        <v/>
      </c>
      <c r="AU118" s="108" t="str">
        <f t="shared" si="31"/>
        <v>S/I</v>
      </c>
      <c r="AV118" s="108"/>
      <c r="AW118" s="532"/>
      <c r="AX118" s="108" t="str">
        <f t="shared" si="32"/>
        <v xml:space="preserve"> - </v>
      </c>
      <c r="AY118" s="533" t="str">
        <f t="shared" si="33"/>
        <v/>
      </c>
      <c r="AZ118" s="533">
        <f t="shared" si="34"/>
        <v>0</v>
      </c>
      <c r="BA118" s="108" t="str">
        <f t="shared" si="35"/>
        <v/>
      </c>
      <c r="BB118" s="108" t="str">
        <f t="shared" si="36"/>
        <v/>
      </c>
      <c r="BC118" s="108" t="str">
        <f t="shared" si="37"/>
        <v/>
      </c>
      <c r="BD118" s="108" t="str">
        <f t="shared" si="38"/>
        <v/>
      </c>
      <c r="BE118" s="108" t="str">
        <f t="shared" si="39"/>
        <v/>
      </c>
      <c r="BF118" s="119" t="str">
        <f t="shared" si="40"/>
        <v/>
      </c>
      <c r="BG118" s="119" t="str">
        <f t="shared" si="41"/>
        <v/>
      </c>
      <c r="BH118" s="108"/>
      <c r="BI118" s="108"/>
      <c r="BJ118" s="108"/>
      <c r="BK118" s="108"/>
    </row>
    <row r="119" spans="1:63" ht="14.25" hidden="1" customHeight="1">
      <c r="A119" s="108" t="str">
        <f t="shared" si="42"/>
        <v>region</v>
      </c>
      <c r="B119" s="108">
        <f t="shared" si="43"/>
        <v>0</v>
      </c>
      <c r="C119" s="66"/>
      <c r="D119" s="67"/>
      <c r="E119" s="67"/>
      <c r="F119" s="68"/>
      <c r="G119" s="68"/>
      <c r="H119" s="68"/>
      <c r="I119" s="68"/>
      <c r="J119" s="68"/>
      <c r="K119" s="69"/>
      <c r="L119" s="70"/>
      <c r="M119" s="70"/>
      <c r="N119" s="72"/>
      <c r="O119" s="72"/>
      <c r="P119" s="72"/>
      <c r="Q119" s="72"/>
      <c r="R119" s="72"/>
      <c r="S119" s="73"/>
      <c r="T119" s="73"/>
      <c r="U119" s="74"/>
      <c r="V119" s="1136"/>
      <c r="W119" s="73"/>
      <c r="X119" s="73"/>
      <c r="Y119" s="73"/>
      <c r="Z119" s="77"/>
      <c r="AA119" s="71"/>
      <c r="AB119" s="108"/>
      <c r="AC119" s="108"/>
      <c r="AD119" s="108"/>
      <c r="AE119" s="108"/>
      <c r="AF119" s="108"/>
      <c r="AG119" s="108"/>
      <c r="AH119" s="108"/>
      <c r="AI119" s="108"/>
      <c r="AJ119" s="108"/>
      <c r="AK119" s="108"/>
      <c r="AL119" s="108" t="str">
        <f t="shared" si="22"/>
        <v/>
      </c>
      <c r="AM119" s="108" t="str">
        <f t="shared" si="23"/>
        <v/>
      </c>
      <c r="AN119" s="108" t="str">
        <f t="shared" si="24"/>
        <v/>
      </c>
      <c r="AO119" s="108" t="str">
        <f t="shared" si="25"/>
        <v/>
      </c>
      <c r="AP119" s="108" t="str">
        <f t="shared" si="26"/>
        <v/>
      </c>
      <c r="AQ119" s="108" t="str">
        <f t="shared" si="27"/>
        <v/>
      </c>
      <c r="AR119" s="108" t="str">
        <f t="shared" si="28"/>
        <v/>
      </c>
      <c r="AS119" s="119" t="str">
        <f t="shared" si="29"/>
        <v/>
      </c>
      <c r="AT119" s="119" t="str">
        <f t="shared" si="30"/>
        <v/>
      </c>
      <c r="AU119" s="108" t="str">
        <f t="shared" si="31"/>
        <v>S/I</v>
      </c>
      <c r="AV119" s="108"/>
      <c r="AW119" s="532"/>
      <c r="AX119" s="108" t="str">
        <f t="shared" si="32"/>
        <v xml:space="preserve"> - </v>
      </c>
      <c r="AY119" s="533" t="str">
        <f t="shared" si="33"/>
        <v/>
      </c>
      <c r="AZ119" s="533">
        <f t="shared" si="34"/>
        <v>0</v>
      </c>
      <c r="BA119" s="108" t="str">
        <f t="shared" si="35"/>
        <v/>
      </c>
      <c r="BB119" s="108" t="str">
        <f t="shared" si="36"/>
        <v/>
      </c>
      <c r="BC119" s="108" t="str">
        <f t="shared" si="37"/>
        <v/>
      </c>
      <c r="BD119" s="108" t="str">
        <f t="shared" si="38"/>
        <v/>
      </c>
      <c r="BE119" s="108" t="str">
        <f t="shared" si="39"/>
        <v/>
      </c>
      <c r="BF119" s="119" t="str">
        <f t="shared" si="40"/>
        <v/>
      </c>
      <c r="BG119" s="119" t="str">
        <f t="shared" si="41"/>
        <v/>
      </c>
      <c r="BH119" s="108"/>
      <c r="BI119" s="108"/>
      <c r="BJ119" s="108"/>
      <c r="BK119" s="108"/>
    </row>
    <row r="120" spans="1:63" hidden="1">
      <c r="A120" s="108" t="str">
        <f t="shared" si="42"/>
        <v>region</v>
      </c>
      <c r="B120" s="108">
        <f t="shared" si="43"/>
        <v>0</v>
      </c>
      <c r="C120" s="66"/>
      <c r="D120" s="67"/>
      <c r="E120" s="67"/>
      <c r="F120" s="68"/>
      <c r="G120" s="68"/>
      <c r="H120" s="68"/>
      <c r="I120" s="68"/>
      <c r="J120" s="68"/>
      <c r="K120" s="69"/>
      <c r="L120" s="70"/>
      <c r="M120" s="70"/>
      <c r="N120" s="72"/>
      <c r="O120" s="72"/>
      <c r="P120" s="72"/>
      <c r="Q120" s="72"/>
      <c r="R120" s="72"/>
      <c r="S120" s="73"/>
      <c r="T120" s="73"/>
      <c r="U120" s="74"/>
      <c r="V120" s="1134"/>
      <c r="W120" s="73"/>
      <c r="X120" s="73"/>
      <c r="Y120" s="73"/>
      <c r="Z120" s="77"/>
      <c r="AA120" s="71"/>
      <c r="AB120" s="108"/>
      <c r="AC120" s="108"/>
      <c r="AD120" s="108"/>
      <c r="AE120" s="108"/>
      <c r="AF120" s="108"/>
      <c r="AG120" s="108"/>
      <c r="AH120" s="108"/>
      <c r="AI120" s="108"/>
      <c r="AJ120" s="108"/>
      <c r="AK120" s="108"/>
      <c r="AL120" s="108" t="str">
        <f t="shared" si="22"/>
        <v/>
      </c>
      <c r="AM120" s="108" t="str">
        <f t="shared" si="23"/>
        <v/>
      </c>
      <c r="AN120" s="108" t="str">
        <f t="shared" si="24"/>
        <v/>
      </c>
      <c r="AO120" s="108" t="str">
        <f t="shared" si="25"/>
        <v/>
      </c>
      <c r="AP120" s="108" t="str">
        <f t="shared" si="26"/>
        <v/>
      </c>
      <c r="AQ120" s="108" t="str">
        <f t="shared" si="27"/>
        <v/>
      </c>
      <c r="AR120" s="108" t="str">
        <f t="shared" si="28"/>
        <v/>
      </c>
      <c r="AS120" s="119" t="str">
        <f t="shared" si="29"/>
        <v/>
      </c>
      <c r="AT120" s="119" t="str">
        <f t="shared" si="30"/>
        <v/>
      </c>
      <c r="AU120" s="108" t="str">
        <f t="shared" si="31"/>
        <v>S/I</v>
      </c>
      <c r="AV120" s="108"/>
      <c r="AW120" s="532"/>
      <c r="AX120" s="108" t="str">
        <f t="shared" si="32"/>
        <v xml:space="preserve"> - </v>
      </c>
      <c r="AY120" s="533" t="str">
        <f t="shared" si="33"/>
        <v/>
      </c>
      <c r="AZ120" s="533">
        <f t="shared" si="34"/>
        <v>0</v>
      </c>
      <c r="BA120" s="108" t="str">
        <f t="shared" si="35"/>
        <v/>
      </c>
      <c r="BB120" s="108" t="str">
        <f t="shared" si="36"/>
        <v/>
      </c>
      <c r="BC120" s="108" t="str">
        <f t="shared" si="37"/>
        <v/>
      </c>
      <c r="BD120" s="108" t="str">
        <f t="shared" si="38"/>
        <v/>
      </c>
      <c r="BE120" s="108" t="str">
        <f t="shared" si="39"/>
        <v/>
      </c>
      <c r="BF120" s="119" t="str">
        <f t="shared" si="40"/>
        <v/>
      </c>
      <c r="BG120" s="119" t="str">
        <f t="shared" si="41"/>
        <v/>
      </c>
      <c r="BH120" s="108"/>
      <c r="BI120" s="108"/>
      <c r="BJ120" s="108"/>
      <c r="BK120" s="108"/>
    </row>
    <row r="121" spans="1:63" hidden="1">
      <c r="A121" s="108" t="str">
        <f t="shared" si="42"/>
        <v>region</v>
      </c>
      <c r="B121" s="108">
        <f t="shared" si="43"/>
        <v>0</v>
      </c>
      <c r="C121" s="66"/>
      <c r="D121" s="67"/>
      <c r="E121" s="67"/>
      <c r="F121" s="68"/>
      <c r="G121" s="68"/>
      <c r="H121" s="68"/>
      <c r="I121" s="68"/>
      <c r="J121" s="68"/>
      <c r="K121" s="69"/>
      <c r="L121" s="70"/>
      <c r="M121" s="70"/>
      <c r="N121" s="72"/>
      <c r="O121" s="72"/>
      <c r="P121" s="72"/>
      <c r="Q121" s="72"/>
      <c r="R121" s="72"/>
      <c r="S121" s="73"/>
      <c r="T121" s="73"/>
      <c r="U121" s="74"/>
      <c r="V121" s="1134"/>
      <c r="W121" s="73"/>
      <c r="X121" s="73"/>
      <c r="Y121" s="73"/>
      <c r="Z121" s="77"/>
      <c r="AA121" s="71"/>
      <c r="AB121" s="108"/>
      <c r="AC121" s="108"/>
      <c r="AD121" s="108"/>
      <c r="AE121" s="108"/>
      <c r="AF121" s="108"/>
      <c r="AG121" s="108"/>
      <c r="AH121" s="108"/>
      <c r="AI121" s="108"/>
      <c r="AJ121" s="108"/>
      <c r="AK121" s="108"/>
      <c r="AL121" s="108" t="str">
        <f t="shared" si="22"/>
        <v/>
      </c>
      <c r="AM121" s="108" t="str">
        <f t="shared" si="23"/>
        <v/>
      </c>
      <c r="AN121" s="108" t="str">
        <f t="shared" si="24"/>
        <v/>
      </c>
      <c r="AO121" s="108" t="str">
        <f t="shared" si="25"/>
        <v/>
      </c>
      <c r="AP121" s="108" t="str">
        <f t="shared" si="26"/>
        <v/>
      </c>
      <c r="AQ121" s="108" t="str">
        <f t="shared" si="27"/>
        <v/>
      </c>
      <c r="AR121" s="108" t="str">
        <f t="shared" si="28"/>
        <v/>
      </c>
      <c r="AS121" s="119" t="str">
        <f t="shared" si="29"/>
        <v/>
      </c>
      <c r="AT121" s="119" t="str">
        <f t="shared" si="30"/>
        <v/>
      </c>
      <c r="AU121" s="108" t="str">
        <f t="shared" si="31"/>
        <v>S/I</v>
      </c>
      <c r="AV121" s="108"/>
      <c r="AW121" s="532"/>
      <c r="AX121" s="108" t="str">
        <f t="shared" si="32"/>
        <v xml:space="preserve"> - </v>
      </c>
      <c r="AY121" s="533" t="str">
        <f t="shared" si="33"/>
        <v/>
      </c>
      <c r="AZ121" s="533">
        <f t="shared" si="34"/>
        <v>0</v>
      </c>
      <c r="BA121" s="108" t="str">
        <f t="shared" si="35"/>
        <v/>
      </c>
      <c r="BB121" s="108" t="str">
        <f t="shared" si="36"/>
        <v/>
      </c>
      <c r="BC121" s="108" t="str">
        <f t="shared" si="37"/>
        <v/>
      </c>
      <c r="BD121" s="108" t="str">
        <f t="shared" si="38"/>
        <v/>
      </c>
      <c r="BE121" s="108" t="str">
        <f t="shared" si="39"/>
        <v/>
      </c>
      <c r="BF121" s="119" t="str">
        <f t="shared" si="40"/>
        <v/>
      </c>
      <c r="BG121" s="119" t="str">
        <f t="shared" si="41"/>
        <v/>
      </c>
      <c r="BH121" s="108"/>
      <c r="BI121" s="108"/>
      <c r="BJ121" s="108"/>
      <c r="BK121" s="108"/>
    </row>
    <row r="122" spans="1:63" hidden="1">
      <c r="A122" s="108" t="str">
        <f t="shared" si="42"/>
        <v>region</v>
      </c>
      <c r="B122" s="108">
        <f t="shared" si="43"/>
        <v>0</v>
      </c>
      <c r="C122" s="66"/>
      <c r="D122" s="67"/>
      <c r="E122" s="67"/>
      <c r="F122" s="68"/>
      <c r="G122" s="68"/>
      <c r="H122" s="68"/>
      <c r="I122" s="68"/>
      <c r="J122" s="68"/>
      <c r="K122" s="69"/>
      <c r="L122" s="70"/>
      <c r="M122" s="70"/>
      <c r="N122" s="72"/>
      <c r="O122" s="72"/>
      <c r="P122" s="72"/>
      <c r="Q122" s="72"/>
      <c r="R122" s="72"/>
      <c r="S122" s="73"/>
      <c r="T122" s="73"/>
      <c r="U122" s="74"/>
      <c r="V122" s="1134"/>
      <c r="W122" s="73"/>
      <c r="X122" s="73"/>
      <c r="Y122" s="73"/>
      <c r="Z122" s="77"/>
      <c r="AA122" s="71"/>
      <c r="AB122" s="108"/>
      <c r="AC122" s="108"/>
      <c r="AD122" s="108"/>
      <c r="AE122" s="108"/>
      <c r="AF122" s="108"/>
      <c r="AG122" s="108"/>
      <c r="AH122" s="108"/>
      <c r="AI122" s="108"/>
      <c r="AJ122" s="108"/>
      <c r="AK122" s="108"/>
      <c r="AL122" s="108" t="str">
        <f t="shared" si="22"/>
        <v/>
      </c>
      <c r="AM122" s="108" t="str">
        <f t="shared" si="23"/>
        <v/>
      </c>
      <c r="AN122" s="108" t="str">
        <f t="shared" si="24"/>
        <v/>
      </c>
      <c r="AO122" s="108" t="str">
        <f t="shared" si="25"/>
        <v/>
      </c>
      <c r="AP122" s="108" t="str">
        <f t="shared" si="26"/>
        <v/>
      </c>
      <c r="AQ122" s="108" t="str">
        <f t="shared" si="27"/>
        <v/>
      </c>
      <c r="AR122" s="108" t="str">
        <f t="shared" si="28"/>
        <v/>
      </c>
      <c r="AS122" s="119" t="str">
        <f t="shared" si="29"/>
        <v/>
      </c>
      <c r="AT122" s="119" t="str">
        <f t="shared" si="30"/>
        <v/>
      </c>
      <c r="AU122" s="108" t="str">
        <f t="shared" si="31"/>
        <v>S/I</v>
      </c>
      <c r="AV122" s="108"/>
      <c r="AW122" s="532"/>
      <c r="AX122" s="108" t="str">
        <f t="shared" si="32"/>
        <v xml:space="preserve"> - </v>
      </c>
      <c r="AY122" s="533" t="str">
        <f t="shared" si="33"/>
        <v/>
      </c>
      <c r="AZ122" s="533">
        <f t="shared" si="34"/>
        <v>0</v>
      </c>
      <c r="BA122" s="108" t="str">
        <f t="shared" si="35"/>
        <v/>
      </c>
      <c r="BB122" s="108" t="str">
        <f t="shared" si="36"/>
        <v/>
      </c>
      <c r="BC122" s="108" t="str">
        <f t="shared" si="37"/>
        <v/>
      </c>
      <c r="BD122" s="108" t="str">
        <f t="shared" si="38"/>
        <v/>
      </c>
      <c r="BE122" s="108" t="str">
        <f t="shared" si="39"/>
        <v/>
      </c>
      <c r="BF122" s="119" t="str">
        <f t="shared" si="40"/>
        <v/>
      </c>
      <c r="BG122" s="119" t="str">
        <f t="shared" si="41"/>
        <v/>
      </c>
      <c r="BH122" s="108"/>
      <c r="BI122" s="108"/>
      <c r="BJ122" s="108"/>
      <c r="BK122" s="108"/>
    </row>
    <row r="123" spans="1:63" ht="20.25" hidden="1" customHeight="1">
      <c r="A123" s="108" t="str">
        <f t="shared" si="42"/>
        <v>region</v>
      </c>
      <c r="B123" s="108">
        <f t="shared" si="43"/>
        <v>0</v>
      </c>
      <c r="C123" s="66"/>
      <c r="D123" s="67"/>
      <c r="E123" s="67"/>
      <c r="F123" s="68"/>
      <c r="G123" s="68"/>
      <c r="H123" s="68"/>
      <c r="I123" s="68"/>
      <c r="J123" s="68"/>
      <c r="K123" s="69"/>
      <c r="L123" s="70"/>
      <c r="M123" s="70"/>
      <c r="N123" s="72"/>
      <c r="O123" s="72"/>
      <c r="P123" s="72"/>
      <c r="Q123" s="72"/>
      <c r="R123" s="72"/>
      <c r="S123" s="73"/>
      <c r="T123" s="73"/>
      <c r="U123" s="74"/>
      <c r="V123" s="1136"/>
      <c r="W123" s="73"/>
      <c r="X123" s="73"/>
      <c r="Y123" s="73"/>
      <c r="Z123" s="77"/>
      <c r="AA123" s="71"/>
      <c r="AB123" s="108"/>
      <c r="AC123" s="108"/>
      <c r="AD123" s="108"/>
      <c r="AE123" s="108"/>
      <c r="AF123" s="108"/>
      <c r="AG123" s="108"/>
      <c r="AH123" s="108"/>
      <c r="AI123" s="108"/>
      <c r="AJ123" s="108"/>
      <c r="AK123" s="108"/>
      <c r="AL123" s="108" t="str">
        <f t="shared" si="22"/>
        <v/>
      </c>
      <c r="AM123" s="108" t="str">
        <f t="shared" si="23"/>
        <v/>
      </c>
      <c r="AN123" s="108" t="str">
        <f t="shared" si="24"/>
        <v/>
      </c>
      <c r="AO123" s="108" t="str">
        <f t="shared" si="25"/>
        <v/>
      </c>
      <c r="AP123" s="108" t="str">
        <f t="shared" si="26"/>
        <v/>
      </c>
      <c r="AQ123" s="108" t="str">
        <f t="shared" si="27"/>
        <v/>
      </c>
      <c r="AR123" s="108" t="str">
        <f t="shared" si="28"/>
        <v/>
      </c>
      <c r="AS123" s="119" t="str">
        <f t="shared" si="29"/>
        <v/>
      </c>
      <c r="AT123" s="119" t="str">
        <f t="shared" si="30"/>
        <v/>
      </c>
      <c r="AU123" s="108" t="str">
        <f t="shared" si="31"/>
        <v>S/I</v>
      </c>
      <c r="AV123" s="108"/>
      <c r="AW123" s="532"/>
      <c r="AX123" s="108" t="str">
        <f t="shared" si="32"/>
        <v xml:space="preserve"> - </v>
      </c>
      <c r="AY123" s="533" t="str">
        <f t="shared" si="33"/>
        <v/>
      </c>
      <c r="AZ123" s="533">
        <f t="shared" si="34"/>
        <v>0</v>
      </c>
      <c r="BA123" s="108" t="str">
        <f t="shared" si="35"/>
        <v/>
      </c>
      <c r="BB123" s="108" t="str">
        <f t="shared" si="36"/>
        <v/>
      </c>
      <c r="BC123" s="108" t="str">
        <f t="shared" si="37"/>
        <v/>
      </c>
      <c r="BD123" s="108" t="str">
        <f t="shared" si="38"/>
        <v/>
      </c>
      <c r="BE123" s="108" t="str">
        <f t="shared" si="39"/>
        <v/>
      </c>
      <c r="BF123" s="119" t="str">
        <f t="shared" si="40"/>
        <v/>
      </c>
      <c r="BG123" s="119" t="str">
        <f t="shared" si="41"/>
        <v/>
      </c>
      <c r="BH123" s="108"/>
      <c r="BI123" s="108"/>
      <c r="BJ123" s="108"/>
      <c r="BK123" s="108"/>
    </row>
    <row r="124" spans="1:63" hidden="1">
      <c r="A124" s="108" t="str">
        <f t="shared" si="42"/>
        <v>region</v>
      </c>
      <c r="B124" s="108">
        <f t="shared" si="43"/>
        <v>0</v>
      </c>
      <c r="C124" s="66"/>
      <c r="D124" s="67"/>
      <c r="E124" s="67"/>
      <c r="F124" s="68"/>
      <c r="G124" s="68"/>
      <c r="H124" s="68"/>
      <c r="I124" s="68"/>
      <c r="J124" s="68"/>
      <c r="K124" s="69"/>
      <c r="L124" s="70"/>
      <c r="M124" s="70"/>
      <c r="N124" s="72"/>
      <c r="O124" s="72"/>
      <c r="P124" s="72"/>
      <c r="Q124" s="72"/>
      <c r="R124" s="72"/>
      <c r="S124" s="73"/>
      <c r="T124" s="73"/>
      <c r="U124" s="74"/>
      <c r="V124" s="1136"/>
      <c r="W124" s="73"/>
      <c r="X124" s="73"/>
      <c r="Y124" s="73"/>
      <c r="Z124" s="77"/>
      <c r="AA124" s="71"/>
      <c r="AB124" s="108"/>
      <c r="AC124" s="108"/>
      <c r="AD124" s="108"/>
      <c r="AE124" s="108"/>
      <c r="AF124" s="108"/>
      <c r="AG124" s="108"/>
      <c r="AH124" s="108"/>
      <c r="AI124" s="108"/>
      <c r="AJ124" s="108"/>
      <c r="AK124" s="108"/>
      <c r="AL124" s="108" t="str">
        <f t="shared" si="22"/>
        <v/>
      </c>
      <c r="AM124" s="108" t="str">
        <f t="shared" si="23"/>
        <v/>
      </c>
      <c r="AN124" s="108" t="str">
        <f t="shared" si="24"/>
        <v/>
      </c>
      <c r="AO124" s="108" t="str">
        <f t="shared" si="25"/>
        <v/>
      </c>
      <c r="AP124" s="108" t="str">
        <f t="shared" si="26"/>
        <v/>
      </c>
      <c r="AQ124" s="108" t="str">
        <f t="shared" si="27"/>
        <v/>
      </c>
      <c r="AR124" s="108" t="str">
        <f t="shared" si="28"/>
        <v/>
      </c>
      <c r="AS124" s="119" t="str">
        <f t="shared" si="29"/>
        <v/>
      </c>
      <c r="AT124" s="119" t="str">
        <f t="shared" si="30"/>
        <v/>
      </c>
      <c r="AU124" s="108" t="str">
        <f t="shared" si="31"/>
        <v>S/I</v>
      </c>
      <c r="AV124" s="108"/>
      <c r="AW124" s="532"/>
      <c r="AX124" s="108" t="str">
        <f t="shared" si="32"/>
        <v xml:space="preserve"> - </v>
      </c>
      <c r="AY124" s="533" t="str">
        <f t="shared" si="33"/>
        <v/>
      </c>
      <c r="AZ124" s="533">
        <f t="shared" si="34"/>
        <v>0</v>
      </c>
      <c r="BA124" s="108" t="str">
        <f t="shared" si="35"/>
        <v/>
      </c>
      <c r="BB124" s="108" t="str">
        <f t="shared" si="36"/>
        <v/>
      </c>
      <c r="BC124" s="108" t="str">
        <f t="shared" si="37"/>
        <v/>
      </c>
      <c r="BD124" s="108" t="str">
        <f t="shared" si="38"/>
        <v/>
      </c>
      <c r="BE124" s="108" t="str">
        <f t="shared" si="39"/>
        <v/>
      </c>
      <c r="BF124" s="119" t="str">
        <f t="shared" si="40"/>
        <v/>
      </c>
      <c r="BG124" s="119" t="str">
        <f t="shared" si="41"/>
        <v/>
      </c>
      <c r="BH124" s="108"/>
      <c r="BI124" s="108"/>
      <c r="BJ124" s="108"/>
      <c r="BK124" s="108"/>
    </row>
    <row r="125" spans="1:63" hidden="1">
      <c r="A125" s="108" t="str">
        <f t="shared" si="42"/>
        <v>region</v>
      </c>
      <c r="B125" s="108">
        <f t="shared" si="43"/>
        <v>0</v>
      </c>
      <c r="C125" s="66"/>
      <c r="D125" s="67"/>
      <c r="E125" s="67"/>
      <c r="F125" s="68"/>
      <c r="G125" s="68"/>
      <c r="H125" s="68"/>
      <c r="I125" s="68"/>
      <c r="J125" s="68"/>
      <c r="K125" s="69"/>
      <c r="L125" s="70"/>
      <c r="M125" s="70"/>
      <c r="N125" s="72"/>
      <c r="O125" s="72"/>
      <c r="P125" s="72"/>
      <c r="Q125" s="72"/>
      <c r="R125" s="72"/>
      <c r="S125" s="73"/>
      <c r="T125" s="73"/>
      <c r="U125" s="74"/>
      <c r="V125" s="1134"/>
      <c r="W125" s="73"/>
      <c r="X125" s="73"/>
      <c r="Y125" s="73"/>
      <c r="Z125" s="77"/>
      <c r="AA125" s="71"/>
      <c r="AB125" s="108"/>
      <c r="AC125" s="108"/>
      <c r="AD125" s="108"/>
      <c r="AE125" s="108"/>
      <c r="AF125" s="108"/>
      <c r="AG125" s="108"/>
      <c r="AH125" s="108"/>
      <c r="AI125" s="108"/>
      <c r="AJ125" s="108"/>
      <c r="AK125" s="108"/>
      <c r="AL125" s="108" t="str">
        <f t="shared" si="22"/>
        <v/>
      </c>
      <c r="AM125" s="108" t="str">
        <f t="shared" si="23"/>
        <v/>
      </c>
      <c r="AN125" s="108" t="str">
        <f t="shared" si="24"/>
        <v/>
      </c>
      <c r="AO125" s="108" t="str">
        <f t="shared" si="25"/>
        <v/>
      </c>
      <c r="AP125" s="108" t="str">
        <f t="shared" si="26"/>
        <v/>
      </c>
      <c r="AQ125" s="108" t="str">
        <f t="shared" si="27"/>
        <v/>
      </c>
      <c r="AR125" s="108" t="str">
        <f t="shared" si="28"/>
        <v/>
      </c>
      <c r="AS125" s="119" t="str">
        <f t="shared" si="29"/>
        <v/>
      </c>
      <c r="AT125" s="119" t="str">
        <f t="shared" si="30"/>
        <v/>
      </c>
      <c r="AU125" s="108" t="str">
        <f t="shared" si="31"/>
        <v>S/I</v>
      </c>
      <c r="AV125" s="108"/>
      <c r="AW125" s="532"/>
      <c r="AX125" s="108" t="str">
        <f t="shared" si="32"/>
        <v xml:space="preserve"> - </v>
      </c>
      <c r="AY125" s="533" t="str">
        <f t="shared" si="33"/>
        <v/>
      </c>
      <c r="AZ125" s="533">
        <f t="shared" si="34"/>
        <v>0</v>
      </c>
      <c r="BA125" s="108" t="str">
        <f t="shared" si="35"/>
        <v/>
      </c>
      <c r="BB125" s="108" t="str">
        <f t="shared" si="36"/>
        <v/>
      </c>
      <c r="BC125" s="108" t="str">
        <f t="shared" si="37"/>
        <v/>
      </c>
      <c r="BD125" s="108" t="str">
        <f t="shared" si="38"/>
        <v/>
      </c>
      <c r="BE125" s="108" t="str">
        <f t="shared" si="39"/>
        <v/>
      </c>
      <c r="BF125" s="119" t="str">
        <f t="shared" si="40"/>
        <v/>
      </c>
      <c r="BG125" s="119" t="str">
        <f t="shared" si="41"/>
        <v/>
      </c>
      <c r="BH125" s="108"/>
      <c r="BI125" s="108"/>
      <c r="BJ125" s="108"/>
      <c r="BK125" s="108"/>
    </row>
    <row r="126" spans="1:63" hidden="1">
      <c r="A126" s="108" t="str">
        <f t="shared" si="42"/>
        <v>region</v>
      </c>
      <c r="B126" s="108">
        <f t="shared" si="43"/>
        <v>0</v>
      </c>
      <c r="C126" s="66"/>
      <c r="D126" s="67"/>
      <c r="E126" s="67"/>
      <c r="F126" s="68"/>
      <c r="G126" s="68"/>
      <c r="H126" s="68"/>
      <c r="I126" s="68"/>
      <c r="J126" s="68"/>
      <c r="K126" s="69"/>
      <c r="L126" s="70"/>
      <c r="M126" s="70"/>
      <c r="N126" s="72"/>
      <c r="O126" s="72"/>
      <c r="P126" s="72"/>
      <c r="Q126" s="72"/>
      <c r="R126" s="72"/>
      <c r="S126" s="73"/>
      <c r="T126" s="73"/>
      <c r="U126" s="74"/>
      <c r="V126" s="1134"/>
      <c r="W126" s="73"/>
      <c r="X126" s="73"/>
      <c r="Y126" s="73"/>
      <c r="Z126" s="77"/>
      <c r="AA126" s="71"/>
      <c r="AB126" s="108"/>
      <c r="AC126" s="108"/>
      <c r="AD126" s="108"/>
      <c r="AE126" s="108"/>
      <c r="AF126" s="108"/>
      <c r="AG126" s="108"/>
      <c r="AH126" s="108"/>
      <c r="AI126" s="108"/>
      <c r="AJ126" s="108"/>
      <c r="AK126" s="108"/>
      <c r="AL126" s="108" t="str">
        <f t="shared" si="22"/>
        <v/>
      </c>
      <c r="AM126" s="108" t="str">
        <f t="shared" si="23"/>
        <v/>
      </c>
      <c r="AN126" s="108" t="str">
        <f t="shared" si="24"/>
        <v/>
      </c>
      <c r="AO126" s="108" t="str">
        <f t="shared" si="25"/>
        <v/>
      </c>
      <c r="AP126" s="108" t="str">
        <f t="shared" si="26"/>
        <v/>
      </c>
      <c r="AQ126" s="108" t="str">
        <f t="shared" si="27"/>
        <v/>
      </c>
      <c r="AR126" s="108" t="str">
        <f t="shared" si="28"/>
        <v/>
      </c>
      <c r="AS126" s="119" t="str">
        <f t="shared" si="29"/>
        <v/>
      </c>
      <c r="AT126" s="119" t="str">
        <f t="shared" si="30"/>
        <v/>
      </c>
      <c r="AU126" s="108" t="str">
        <f t="shared" si="31"/>
        <v>S/I</v>
      </c>
      <c r="AV126" s="108"/>
      <c r="AW126" s="532"/>
      <c r="AX126" s="108" t="str">
        <f t="shared" si="32"/>
        <v xml:space="preserve"> - </v>
      </c>
      <c r="AY126" s="533" t="str">
        <f t="shared" si="33"/>
        <v/>
      </c>
      <c r="AZ126" s="533">
        <f t="shared" si="34"/>
        <v>0</v>
      </c>
      <c r="BA126" s="108" t="str">
        <f t="shared" si="35"/>
        <v/>
      </c>
      <c r="BB126" s="108" t="str">
        <f t="shared" si="36"/>
        <v/>
      </c>
      <c r="BC126" s="108" t="str">
        <f t="shared" si="37"/>
        <v/>
      </c>
      <c r="BD126" s="108" t="str">
        <f t="shared" si="38"/>
        <v/>
      </c>
      <c r="BE126" s="108" t="str">
        <f t="shared" si="39"/>
        <v/>
      </c>
      <c r="BF126" s="119" t="str">
        <f t="shared" si="40"/>
        <v/>
      </c>
      <c r="BG126" s="119" t="str">
        <f t="shared" si="41"/>
        <v/>
      </c>
      <c r="BH126" s="108"/>
      <c r="BI126" s="108"/>
      <c r="BJ126" s="108"/>
      <c r="BK126" s="108"/>
    </row>
    <row r="127" spans="1:63" ht="18" hidden="1" customHeight="1">
      <c r="A127" s="108" t="str">
        <f t="shared" si="42"/>
        <v>region</v>
      </c>
      <c r="B127" s="108">
        <f t="shared" si="43"/>
        <v>0</v>
      </c>
      <c r="C127" s="66"/>
      <c r="D127" s="67"/>
      <c r="E127" s="67"/>
      <c r="F127" s="68"/>
      <c r="G127" s="68"/>
      <c r="H127" s="68"/>
      <c r="I127" s="68"/>
      <c r="J127" s="68"/>
      <c r="K127" s="69"/>
      <c r="L127" s="70"/>
      <c r="M127" s="70"/>
      <c r="N127" s="72"/>
      <c r="O127" s="72"/>
      <c r="P127" s="72"/>
      <c r="Q127" s="72"/>
      <c r="R127" s="72"/>
      <c r="S127" s="73"/>
      <c r="T127" s="73"/>
      <c r="U127" s="74"/>
      <c r="V127" s="1136"/>
      <c r="W127" s="73"/>
      <c r="X127" s="73"/>
      <c r="Y127" s="73"/>
      <c r="Z127" s="77"/>
      <c r="AA127" s="71"/>
      <c r="AB127" s="108"/>
      <c r="AC127" s="108"/>
      <c r="AD127" s="108"/>
      <c r="AE127" s="108"/>
      <c r="AF127" s="108"/>
      <c r="AG127" s="108"/>
      <c r="AH127" s="108"/>
      <c r="AI127" s="108"/>
      <c r="AJ127" s="108"/>
      <c r="AK127" s="108"/>
      <c r="AL127" s="108" t="str">
        <f t="shared" si="22"/>
        <v/>
      </c>
      <c r="AM127" s="108" t="str">
        <f t="shared" si="23"/>
        <v/>
      </c>
      <c r="AN127" s="108" t="str">
        <f t="shared" si="24"/>
        <v/>
      </c>
      <c r="AO127" s="108" t="str">
        <f t="shared" si="25"/>
        <v/>
      </c>
      <c r="AP127" s="108" t="str">
        <f t="shared" si="26"/>
        <v/>
      </c>
      <c r="AQ127" s="108" t="str">
        <f t="shared" si="27"/>
        <v/>
      </c>
      <c r="AR127" s="108" t="str">
        <f t="shared" si="28"/>
        <v/>
      </c>
      <c r="AS127" s="119" t="str">
        <f t="shared" si="29"/>
        <v/>
      </c>
      <c r="AT127" s="119" t="str">
        <f t="shared" si="30"/>
        <v/>
      </c>
      <c r="AU127" s="108" t="str">
        <f t="shared" si="31"/>
        <v>S/I</v>
      </c>
      <c r="AV127" s="108"/>
      <c r="AW127" s="532"/>
      <c r="AX127" s="108" t="str">
        <f t="shared" si="32"/>
        <v xml:space="preserve"> - </v>
      </c>
      <c r="AY127" s="533" t="str">
        <f t="shared" si="33"/>
        <v/>
      </c>
      <c r="AZ127" s="533">
        <f t="shared" si="34"/>
        <v>0</v>
      </c>
      <c r="BA127" s="108" t="str">
        <f t="shared" si="35"/>
        <v/>
      </c>
      <c r="BB127" s="108" t="str">
        <f t="shared" si="36"/>
        <v/>
      </c>
      <c r="BC127" s="108" t="str">
        <f t="shared" si="37"/>
        <v/>
      </c>
      <c r="BD127" s="108" t="str">
        <f t="shared" si="38"/>
        <v/>
      </c>
      <c r="BE127" s="108" t="str">
        <f t="shared" si="39"/>
        <v/>
      </c>
      <c r="BF127" s="119" t="str">
        <f t="shared" si="40"/>
        <v/>
      </c>
      <c r="BG127" s="119" t="str">
        <f t="shared" si="41"/>
        <v/>
      </c>
      <c r="BH127" s="108"/>
      <c r="BI127" s="108"/>
      <c r="BJ127" s="108"/>
      <c r="BK127" s="108"/>
    </row>
    <row r="128" spans="1:63" hidden="1">
      <c r="A128" s="108" t="str">
        <f t="shared" si="42"/>
        <v>region</v>
      </c>
      <c r="B128" s="108">
        <f t="shared" si="43"/>
        <v>0</v>
      </c>
      <c r="C128" s="66"/>
      <c r="D128" s="67"/>
      <c r="E128" s="67"/>
      <c r="F128" s="68"/>
      <c r="G128" s="68"/>
      <c r="H128" s="68"/>
      <c r="I128" s="68"/>
      <c r="J128" s="68"/>
      <c r="K128" s="69"/>
      <c r="L128" s="70"/>
      <c r="M128" s="70"/>
      <c r="N128" s="72"/>
      <c r="O128" s="72"/>
      <c r="P128" s="72"/>
      <c r="Q128" s="72"/>
      <c r="R128" s="72"/>
      <c r="S128" s="73"/>
      <c r="T128" s="73"/>
      <c r="U128" s="74"/>
      <c r="V128" s="1134"/>
      <c r="W128" s="73"/>
      <c r="X128" s="73"/>
      <c r="Y128" s="73"/>
      <c r="Z128" s="77"/>
      <c r="AA128" s="71"/>
      <c r="AB128" s="108"/>
      <c r="AC128" s="108"/>
      <c r="AD128" s="108"/>
      <c r="AE128" s="108"/>
      <c r="AF128" s="108"/>
      <c r="AG128" s="108"/>
      <c r="AH128" s="108"/>
      <c r="AI128" s="108"/>
      <c r="AJ128" s="108"/>
      <c r="AK128" s="108"/>
      <c r="AL128" s="108" t="str">
        <f t="shared" si="22"/>
        <v/>
      </c>
      <c r="AM128" s="108" t="str">
        <f t="shared" si="23"/>
        <v/>
      </c>
      <c r="AN128" s="108" t="str">
        <f t="shared" si="24"/>
        <v/>
      </c>
      <c r="AO128" s="108" t="str">
        <f t="shared" si="25"/>
        <v/>
      </c>
      <c r="AP128" s="108" t="str">
        <f t="shared" si="26"/>
        <v/>
      </c>
      <c r="AQ128" s="108" t="str">
        <f t="shared" si="27"/>
        <v/>
      </c>
      <c r="AR128" s="108" t="str">
        <f t="shared" si="28"/>
        <v/>
      </c>
      <c r="AS128" s="119" t="str">
        <f t="shared" si="29"/>
        <v/>
      </c>
      <c r="AT128" s="119" t="str">
        <f t="shared" si="30"/>
        <v/>
      </c>
      <c r="AU128" s="108" t="str">
        <f t="shared" si="31"/>
        <v>S/I</v>
      </c>
      <c r="AV128" s="108"/>
      <c r="AW128" s="532"/>
      <c r="AX128" s="108" t="str">
        <f t="shared" si="32"/>
        <v xml:space="preserve"> - </v>
      </c>
      <c r="AY128" s="533" t="str">
        <f t="shared" si="33"/>
        <v/>
      </c>
      <c r="AZ128" s="533">
        <f t="shared" si="34"/>
        <v>0</v>
      </c>
      <c r="BA128" s="108" t="str">
        <f t="shared" si="35"/>
        <v/>
      </c>
      <c r="BB128" s="108" t="str">
        <f t="shared" si="36"/>
        <v/>
      </c>
      <c r="BC128" s="108" t="str">
        <f t="shared" si="37"/>
        <v/>
      </c>
      <c r="BD128" s="108" t="str">
        <f t="shared" si="38"/>
        <v/>
      </c>
      <c r="BE128" s="108" t="str">
        <f t="shared" si="39"/>
        <v/>
      </c>
      <c r="BF128" s="119" t="str">
        <f t="shared" si="40"/>
        <v/>
      </c>
      <c r="BG128" s="119" t="str">
        <f t="shared" si="41"/>
        <v/>
      </c>
      <c r="BH128" s="108"/>
      <c r="BI128" s="108"/>
      <c r="BJ128" s="108"/>
      <c r="BK128" s="108"/>
    </row>
    <row r="129" spans="1:63" hidden="1">
      <c r="A129" s="108" t="str">
        <f t="shared" si="42"/>
        <v>region</v>
      </c>
      <c r="B129" s="108">
        <f t="shared" si="43"/>
        <v>0</v>
      </c>
      <c r="C129" s="66"/>
      <c r="D129" s="67"/>
      <c r="E129" s="67"/>
      <c r="F129" s="68"/>
      <c r="G129" s="68"/>
      <c r="H129" s="68"/>
      <c r="I129" s="68"/>
      <c r="J129" s="68"/>
      <c r="K129" s="69"/>
      <c r="L129" s="70"/>
      <c r="M129" s="70"/>
      <c r="N129" s="72"/>
      <c r="O129" s="72"/>
      <c r="P129" s="72"/>
      <c r="Q129" s="72"/>
      <c r="R129" s="72"/>
      <c r="S129" s="73"/>
      <c r="T129" s="73"/>
      <c r="U129" s="74"/>
      <c r="V129" s="1134"/>
      <c r="W129" s="73"/>
      <c r="X129" s="73"/>
      <c r="Y129" s="73"/>
      <c r="Z129" s="77"/>
      <c r="AA129" s="71"/>
      <c r="AB129" s="108"/>
      <c r="AC129" s="108"/>
      <c r="AD129" s="108"/>
      <c r="AE129" s="108"/>
      <c r="AF129" s="108"/>
      <c r="AG129" s="108"/>
      <c r="AH129" s="108"/>
      <c r="AI129" s="108"/>
      <c r="AJ129" s="108"/>
      <c r="AK129" s="108"/>
      <c r="AL129" s="108" t="str">
        <f t="shared" si="22"/>
        <v/>
      </c>
      <c r="AM129" s="108" t="str">
        <f t="shared" si="23"/>
        <v/>
      </c>
      <c r="AN129" s="108" t="str">
        <f t="shared" si="24"/>
        <v/>
      </c>
      <c r="AO129" s="108" t="str">
        <f t="shared" si="25"/>
        <v/>
      </c>
      <c r="AP129" s="108" t="str">
        <f t="shared" si="26"/>
        <v/>
      </c>
      <c r="AQ129" s="108" t="str">
        <f t="shared" si="27"/>
        <v/>
      </c>
      <c r="AR129" s="108" t="str">
        <f t="shared" si="28"/>
        <v/>
      </c>
      <c r="AS129" s="119" t="str">
        <f t="shared" si="29"/>
        <v/>
      </c>
      <c r="AT129" s="119" t="str">
        <f t="shared" si="30"/>
        <v/>
      </c>
      <c r="AU129" s="108" t="str">
        <f t="shared" si="31"/>
        <v>S/I</v>
      </c>
      <c r="AV129" s="108"/>
      <c r="AW129" s="532"/>
      <c r="AX129" s="108" t="str">
        <f t="shared" si="32"/>
        <v xml:space="preserve"> - </v>
      </c>
      <c r="AY129" s="533" t="str">
        <f t="shared" si="33"/>
        <v/>
      </c>
      <c r="AZ129" s="533">
        <f t="shared" si="34"/>
        <v>0</v>
      </c>
      <c r="BA129" s="108" t="str">
        <f t="shared" si="35"/>
        <v/>
      </c>
      <c r="BB129" s="108" t="str">
        <f t="shared" si="36"/>
        <v/>
      </c>
      <c r="BC129" s="108" t="str">
        <f t="shared" si="37"/>
        <v/>
      </c>
      <c r="BD129" s="108" t="str">
        <f t="shared" si="38"/>
        <v/>
      </c>
      <c r="BE129" s="108" t="str">
        <f t="shared" si="39"/>
        <v/>
      </c>
      <c r="BF129" s="119" t="str">
        <f t="shared" si="40"/>
        <v/>
      </c>
      <c r="BG129" s="119" t="str">
        <f t="shared" si="41"/>
        <v/>
      </c>
      <c r="BH129" s="108"/>
      <c r="BI129" s="108"/>
      <c r="BJ129" s="108"/>
      <c r="BK129" s="108"/>
    </row>
    <row r="130" spans="1:63" ht="18" hidden="1" customHeight="1">
      <c r="A130" s="108" t="str">
        <f t="shared" si="42"/>
        <v>region</v>
      </c>
      <c r="B130" s="108">
        <f t="shared" si="43"/>
        <v>0</v>
      </c>
      <c r="C130" s="66"/>
      <c r="D130" s="67"/>
      <c r="E130" s="67"/>
      <c r="F130" s="68"/>
      <c r="G130" s="68"/>
      <c r="H130" s="68"/>
      <c r="I130" s="68"/>
      <c r="J130" s="68"/>
      <c r="K130" s="69"/>
      <c r="L130" s="70"/>
      <c r="M130" s="70"/>
      <c r="N130" s="72"/>
      <c r="O130" s="72"/>
      <c r="P130" s="72"/>
      <c r="Q130" s="72"/>
      <c r="R130" s="72"/>
      <c r="S130" s="73"/>
      <c r="T130" s="1137"/>
      <c r="U130" s="1138"/>
      <c r="V130" s="1139"/>
      <c r="W130" s="73"/>
      <c r="X130" s="1137"/>
      <c r="Y130" s="1137"/>
      <c r="Z130" s="77"/>
      <c r="AA130" s="71"/>
      <c r="AB130" s="108"/>
      <c r="AC130" s="108"/>
      <c r="AD130" s="108"/>
      <c r="AE130" s="108"/>
      <c r="AF130" s="108"/>
      <c r="AG130" s="108"/>
      <c r="AH130" s="108"/>
      <c r="AI130" s="108"/>
      <c r="AJ130" s="108"/>
      <c r="AK130" s="108"/>
      <c r="AL130" s="108" t="str">
        <f t="shared" si="22"/>
        <v/>
      </c>
      <c r="AM130" s="108" t="str">
        <f t="shared" si="23"/>
        <v/>
      </c>
      <c r="AN130" s="108" t="str">
        <f t="shared" si="24"/>
        <v/>
      </c>
      <c r="AO130" s="108" t="str">
        <f t="shared" si="25"/>
        <v/>
      </c>
      <c r="AP130" s="108" t="str">
        <f t="shared" si="26"/>
        <v/>
      </c>
      <c r="AQ130" s="108" t="str">
        <f t="shared" si="27"/>
        <v/>
      </c>
      <c r="AR130" s="108" t="str">
        <f t="shared" si="28"/>
        <v/>
      </c>
      <c r="AS130" s="119" t="str">
        <f t="shared" si="29"/>
        <v/>
      </c>
      <c r="AT130" s="119" t="str">
        <f t="shared" si="30"/>
        <v/>
      </c>
      <c r="AU130" s="108" t="str">
        <f t="shared" si="31"/>
        <v>S/I</v>
      </c>
      <c r="AV130" s="108"/>
      <c r="AW130" s="532"/>
      <c r="AX130" s="108" t="str">
        <f t="shared" si="32"/>
        <v xml:space="preserve"> - </v>
      </c>
      <c r="AY130" s="533" t="str">
        <f t="shared" si="33"/>
        <v/>
      </c>
      <c r="AZ130" s="533">
        <f t="shared" si="34"/>
        <v>0</v>
      </c>
      <c r="BA130" s="108" t="str">
        <f t="shared" si="35"/>
        <v/>
      </c>
      <c r="BB130" s="108" t="str">
        <f t="shared" si="36"/>
        <v/>
      </c>
      <c r="BC130" s="108" t="str">
        <f t="shared" si="37"/>
        <v/>
      </c>
      <c r="BD130" s="108" t="str">
        <f t="shared" si="38"/>
        <v/>
      </c>
      <c r="BE130" s="108" t="str">
        <f t="shared" si="39"/>
        <v/>
      </c>
      <c r="BF130" s="119" t="str">
        <f t="shared" si="40"/>
        <v/>
      </c>
      <c r="BG130" s="119" t="str">
        <f t="shared" si="41"/>
        <v/>
      </c>
      <c r="BH130" s="108"/>
      <c r="BI130" s="108"/>
      <c r="BJ130" s="108"/>
      <c r="BK130" s="108"/>
    </row>
    <row r="131" spans="1:63" hidden="1">
      <c r="A131" s="108" t="str">
        <f t="shared" si="42"/>
        <v>region</v>
      </c>
      <c r="B131" s="108">
        <f t="shared" si="43"/>
        <v>0</v>
      </c>
      <c r="C131" s="66"/>
      <c r="D131" s="67"/>
      <c r="E131" s="67"/>
      <c r="F131" s="68"/>
      <c r="G131" s="68"/>
      <c r="H131" s="68"/>
      <c r="I131" s="68"/>
      <c r="J131" s="68"/>
      <c r="K131" s="69"/>
      <c r="L131" s="70"/>
      <c r="M131" s="70"/>
      <c r="N131" s="72"/>
      <c r="O131" s="72"/>
      <c r="P131" s="72"/>
      <c r="Q131" s="72"/>
      <c r="R131" s="72"/>
      <c r="S131" s="1140"/>
      <c r="T131" s="1141"/>
      <c r="U131" s="1142"/>
      <c r="V131" s="1134"/>
      <c r="W131" s="1140"/>
      <c r="X131" s="1141"/>
      <c r="Y131" s="1141"/>
      <c r="Z131" s="77"/>
      <c r="AA131" s="71"/>
      <c r="AB131" s="108"/>
      <c r="AC131" s="108"/>
      <c r="AD131" s="108"/>
      <c r="AE131" s="108"/>
      <c r="AF131" s="108"/>
      <c r="AG131" s="108"/>
      <c r="AH131" s="108"/>
      <c r="AI131" s="108"/>
      <c r="AJ131" s="108"/>
      <c r="AK131" s="108"/>
      <c r="AL131" s="108" t="str">
        <f t="shared" si="22"/>
        <v/>
      </c>
      <c r="AM131" s="108" t="str">
        <f t="shared" si="23"/>
        <v/>
      </c>
      <c r="AN131" s="108" t="str">
        <f t="shared" si="24"/>
        <v/>
      </c>
      <c r="AO131" s="108" t="str">
        <f t="shared" si="25"/>
        <v/>
      </c>
      <c r="AP131" s="108" t="str">
        <f t="shared" si="26"/>
        <v/>
      </c>
      <c r="AQ131" s="108" t="str">
        <f t="shared" si="27"/>
        <v/>
      </c>
      <c r="AR131" s="108" t="str">
        <f t="shared" si="28"/>
        <v/>
      </c>
      <c r="AS131" s="119" t="str">
        <f t="shared" si="29"/>
        <v/>
      </c>
      <c r="AT131" s="119" t="str">
        <f t="shared" si="30"/>
        <v/>
      </c>
      <c r="AU131" s="108" t="str">
        <f t="shared" si="31"/>
        <v>S/I</v>
      </c>
      <c r="AV131" s="108"/>
      <c r="AW131" s="532"/>
      <c r="AX131" s="108" t="str">
        <f t="shared" si="32"/>
        <v xml:space="preserve"> - </v>
      </c>
      <c r="AY131" s="533" t="str">
        <f t="shared" si="33"/>
        <v/>
      </c>
      <c r="AZ131" s="533">
        <f t="shared" si="34"/>
        <v>0</v>
      </c>
      <c r="BA131" s="108" t="str">
        <f t="shared" si="35"/>
        <v/>
      </c>
      <c r="BB131" s="108" t="str">
        <f t="shared" si="36"/>
        <v/>
      </c>
      <c r="BC131" s="108" t="str">
        <f t="shared" si="37"/>
        <v/>
      </c>
      <c r="BD131" s="108" t="str">
        <f t="shared" si="38"/>
        <v/>
      </c>
      <c r="BE131" s="108" t="str">
        <f t="shared" si="39"/>
        <v/>
      </c>
      <c r="BF131" s="119" t="str">
        <f t="shared" si="40"/>
        <v/>
      </c>
      <c r="BG131" s="119" t="str">
        <f t="shared" si="41"/>
        <v/>
      </c>
      <c r="BH131" s="108"/>
      <c r="BI131" s="108"/>
      <c r="BJ131" s="108"/>
      <c r="BK131" s="108"/>
    </row>
    <row r="132" spans="1:63" ht="18.75" hidden="1" customHeight="1">
      <c r="A132" s="108" t="str">
        <f t="shared" si="42"/>
        <v>region</v>
      </c>
      <c r="B132" s="108">
        <f t="shared" si="43"/>
        <v>0</v>
      </c>
      <c r="C132" s="66"/>
      <c r="D132" s="67"/>
      <c r="E132" s="67"/>
      <c r="F132" s="68"/>
      <c r="G132" s="68"/>
      <c r="H132" s="68"/>
      <c r="I132" s="68"/>
      <c r="J132" s="68"/>
      <c r="K132" s="69"/>
      <c r="L132" s="70"/>
      <c r="M132" s="70"/>
      <c r="N132" s="72"/>
      <c r="O132" s="72"/>
      <c r="P132" s="72"/>
      <c r="Q132" s="72"/>
      <c r="R132" s="72"/>
      <c r="S132" s="1140"/>
      <c r="T132" s="1141"/>
      <c r="U132" s="1142"/>
      <c r="V132" s="1136"/>
      <c r="W132" s="1140"/>
      <c r="X132" s="1141"/>
      <c r="Y132" s="1141"/>
      <c r="Z132" s="77"/>
      <c r="AA132" s="71"/>
      <c r="AB132" s="108"/>
      <c r="AC132" s="108"/>
      <c r="AD132" s="108"/>
      <c r="AE132" s="108"/>
      <c r="AF132" s="108"/>
      <c r="AG132" s="108"/>
      <c r="AH132" s="108"/>
      <c r="AI132" s="108"/>
      <c r="AJ132" s="108"/>
      <c r="AK132" s="108"/>
      <c r="AL132" s="108" t="str">
        <f t="shared" si="22"/>
        <v/>
      </c>
      <c r="AM132" s="108" t="str">
        <f t="shared" si="23"/>
        <v/>
      </c>
      <c r="AN132" s="108" t="str">
        <f t="shared" si="24"/>
        <v/>
      </c>
      <c r="AO132" s="108" t="str">
        <f t="shared" si="25"/>
        <v/>
      </c>
      <c r="AP132" s="108" t="str">
        <f t="shared" si="26"/>
        <v/>
      </c>
      <c r="AQ132" s="108" t="str">
        <f t="shared" si="27"/>
        <v/>
      </c>
      <c r="AR132" s="108" t="str">
        <f t="shared" si="28"/>
        <v/>
      </c>
      <c r="AS132" s="119" t="str">
        <f t="shared" si="29"/>
        <v/>
      </c>
      <c r="AT132" s="119" t="str">
        <f t="shared" si="30"/>
        <v/>
      </c>
      <c r="AU132" s="108" t="str">
        <f t="shared" si="31"/>
        <v>S/I</v>
      </c>
      <c r="AV132" s="108"/>
      <c r="AW132" s="532"/>
      <c r="AX132" s="108" t="str">
        <f t="shared" si="32"/>
        <v xml:space="preserve"> - </v>
      </c>
      <c r="AY132" s="533" t="str">
        <f t="shared" si="33"/>
        <v/>
      </c>
      <c r="AZ132" s="533">
        <f t="shared" si="34"/>
        <v>0</v>
      </c>
      <c r="BA132" s="108" t="str">
        <f t="shared" si="35"/>
        <v/>
      </c>
      <c r="BB132" s="108" t="str">
        <f t="shared" si="36"/>
        <v/>
      </c>
      <c r="BC132" s="108" t="str">
        <f t="shared" si="37"/>
        <v/>
      </c>
      <c r="BD132" s="108" t="str">
        <f t="shared" si="38"/>
        <v/>
      </c>
      <c r="BE132" s="108" t="str">
        <f t="shared" si="39"/>
        <v/>
      </c>
      <c r="BF132" s="119" t="str">
        <f t="shared" si="40"/>
        <v/>
      </c>
      <c r="BG132" s="119" t="str">
        <f t="shared" si="41"/>
        <v/>
      </c>
      <c r="BH132" s="108"/>
      <c r="BI132" s="108"/>
      <c r="BJ132" s="108"/>
      <c r="BK132" s="108"/>
    </row>
    <row r="133" spans="1:63" ht="18.75" hidden="1" customHeight="1">
      <c r="A133" s="108" t="str">
        <f t="shared" si="42"/>
        <v>region</v>
      </c>
      <c r="B133" s="108">
        <f t="shared" si="43"/>
        <v>0</v>
      </c>
      <c r="C133" s="66"/>
      <c r="D133" s="67"/>
      <c r="E133" s="67"/>
      <c r="F133" s="68"/>
      <c r="G133" s="68"/>
      <c r="H133" s="68"/>
      <c r="I133" s="68"/>
      <c r="J133" s="68"/>
      <c r="K133" s="69"/>
      <c r="L133" s="70"/>
      <c r="M133" s="70"/>
      <c r="N133" s="72"/>
      <c r="O133" s="72"/>
      <c r="P133" s="72"/>
      <c r="Q133" s="72"/>
      <c r="R133" s="72"/>
      <c r="S133" s="1140"/>
      <c r="T133" s="1141"/>
      <c r="U133" s="1142"/>
      <c r="V133" s="1136"/>
      <c r="W133" s="73"/>
      <c r="X133" s="73"/>
      <c r="Y133" s="73"/>
      <c r="Z133" s="77"/>
      <c r="AA133" s="71"/>
      <c r="AB133" s="108"/>
      <c r="AC133" s="108"/>
      <c r="AD133" s="108"/>
      <c r="AE133" s="108"/>
      <c r="AF133" s="108"/>
      <c r="AG133" s="108"/>
      <c r="AH133" s="108"/>
      <c r="AI133" s="108"/>
      <c r="AJ133" s="108"/>
      <c r="AK133" s="108"/>
      <c r="AL133" s="108" t="str">
        <f t="shared" si="22"/>
        <v/>
      </c>
      <c r="AM133" s="108" t="str">
        <f t="shared" si="23"/>
        <v/>
      </c>
      <c r="AN133" s="108" t="str">
        <f t="shared" si="24"/>
        <v/>
      </c>
      <c r="AO133" s="108" t="str">
        <f t="shared" si="25"/>
        <v/>
      </c>
      <c r="AP133" s="108" t="str">
        <f t="shared" si="26"/>
        <v/>
      </c>
      <c r="AQ133" s="108" t="str">
        <f t="shared" si="27"/>
        <v/>
      </c>
      <c r="AR133" s="108" t="str">
        <f t="shared" si="28"/>
        <v/>
      </c>
      <c r="AS133" s="119" t="str">
        <f t="shared" si="29"/>
        <v/>
      </c>
      <c r="AT133" s="119" t="str">
        <f t="shared" si="30"/>
        <v/>
      </c>
      <c r="AU133" s="108" t="str">
        <f t="shared" si="31"/>
        <v>S/I</v>
      </c>
      <c r="AV133" s="108"/>
      <c r="AW133" s="532"/>
      <c r="AX133" s="108" t="str">
        <f t="shared" si="32"/>
        <v xml:space="preserve"> - </v>
      </c>
      <c r="AY133" s="533" t="str">
        <f t="shared" si="33"/>
        <v/>
      </c>
      <c r="AZ133" s="533">
        <f t="shared" si="34"/>
        <v>0</v>
      </c>
      <c r="BA133" s="108" t="str">
        <f t="shared" si="35"/>
        <v/>
      </c>
      <c r="BB133" s="108" t="str">
        <f t="shared" si="36"/>
        <v/>
      </c>
      <c r="BC133" s="108" t="str">
        <f t="shared" si="37"/>
        <v/>
      </c>
      <c r="BD133" s="108" t="str">
        <f t="shared" si="38"/>
        <v/>
      </c>
      <c r="BE133" s="108" t="str">
        <f t="shared" si="39"/>
        <v/>
      </c>
      <c r="BF133" s="119" t="str">
        <f t="shared" si="40"/>
        <v/>
      </c>
      <c r="BG133" s="119" t="str">
        <f t="shared" si="41"/>
        <v/>
      </c>
      <c r="BH133" s="108"/>
      <c r="BI133" s="108"/>
      <c r="BJ133" s="108"/>
      <c r="BK133" s="108"/>
    </row>
    <row r="134" spans="1:63" hidden="1">
      <c r="A134" s="108" t="str">
        <f t="shared" si="42"/>
        <v>region</v>
      </c>
      <c r="B134" s="108">
        <f t="shared" si="43"/>
        <v>0</v>
      </c>
      <c r="C134" s="22"/>
      <c r="D134" s="22"/>
      <c r="E134" s="23"/>
      <c r="F134" s="24"/>
      <c r="G134" s="22"/>
      <c r="H134" s="22"/>
      <c r="I134" s="22"/>
      <c r="J134" s="22"/>
      <c r="K134" s="22"/>
      <c r="L134" s="29"/>
      <c r="M134" s="25"/>
      <c r="N134" s="26"/>
      <c r="O134" s="26"/>
      <c r="P134" s="26"/>
      <c r="Q134" s="26"/>
      <c r="R134" s="26"/>
      <c r="S134" s="26"/>
      <c r="T134" s="26"/>
      <c r="U134" s="26"/>
      <c r="V134" s="26"/>
      <c r="W134" s="27"/>
      <c r="X134" s="27"/>
      <c r="Y134" s="27"/>
      <c r="Z134" s="22"/>
      <c r="AA134" s="28"/>
      <c r="AB134" s="108"/>
      <c r="AC134" s="108"/>
      <c r="AD134" s="108"/>
      <c r="AE134" s="108"/>
      <c r="AF134" s="108"/>
      <c r="AG134" s="108"/>
      <c r="AH134" s="108"/>
      <c r="AI134" s="108"/>
      <c r="AJ134" s="108"/>
      <c r="AK134" s="108"/>
      <c r="AL134" s="108" t="str">
        <f t="shared" si="22"/>
        <v/>
      </c>
      <c r="AM134" s="108" t="str">
        <f t="shared" si="23"/>
        <v/>
      </c>
      <c r="AN134" s="108" t="str">
        <f t="shared" si="24"/>
        <v/>
      </c>
      <c r="AO134" s="108" t="str">
        <f t="shared" si="25"/>
        <v/>
      </c>
      <c r="AP134" s="108" t="str">
        <f t="shared" si="26"/>
        <v/>
      </c>
      <c r="AQ134" s="108" t="str">
        <f t="shared" si="27"/>
        <v/>
      </c>
      <c r="AR134" s="108" t="str">
        <f t="shared" si="28"/>
        <v/>
      </c>
      <c r="AS134" s="119" t="str">
        <f t="shared" si="29"/>
        <v/>
      </c>
      <c r="AT134" s="119" t="str">
        <f t="shared" si="30"/>
        <v/>
      </c>
      <c r="AU134" s="108" t="str">
        <f t="shared" si="31"/>
        <v>S/I</v>
      </c>
      <c r="AV134" s="108"/>
      <c r="AW134" s="532"/>
      <c r="AX134" s="108" t="str">
        <f t="shared" si="32"/>
        <v xml:space="preserve"> - </v>
      </c>
      <c r="AY134" s="533" t="str">
        <f t="shared" si="33"/>
        <v/>
      </c>
      <c r="AZ134" s="533">
        <f t="shared" si="34"/>
        <v>0</v>
      </c>
      <c r="BA134" s="108" t="str">
        <f t="shared" si="35"/>
        <v/>
      </c>
      <c r="BB134" s="108" t="str">
        <f t="shared" si="36"/>
        <v/>
      </c>
      <c r="BC134" s="108" t="str">
        <f t="shared" si="37"/>
        <v/>
      </c>
      <c r="BD134" s="108" t="str">
        <f t="shared" si="38"/>
        <v/>
      </c>
      <c r="BE134" s="108" t="str">
        <f t="shared" si="39"/>
        <v/>
      </c>
      <c r="BF134" s="119" t="str">
        <f t="shared" si="40"/>
        <v/>
      </c>
      <c r="BG134" s="119" t="str">
        <f t="shared" si="41"/>
        <v/>
      </c>
      <c r="BH134" s="108"/>
      <c r="BI134" s="108"/>
      <c r="BJ134" s="108"/>
      <c r="BK134" s="108"/>
    </row>
    <row r="135" spans="1:63" hidden="1">
      <c r="A135" s="108" t="str">
        <f t="shared" si="42"/>
        <v>region</v>
      </c>
      <c r="B135" s="108">
        <f t="shared" si="43"/>
        <v>0</v>
      </c>
      <c r="C135" s="22"/>
      <c r="D135" s="22"/>
      <c r="E135" s="23"/>
      <c r="F135" s="24"/>
      <c r="G135" s="22"/>
      <c r="H135" s="22"/>
      <c r="I135" s="22"/>
      <c r="J135" s="22"/>
      <c r="K135" s="22"/>
      <c r="L135" s="29"/>
      <c r="M135" s="25"/>
      <c r="N135" s="26"/>
      <c r="O135" s="26"/>
      <c r="P135" s="26"/>
      <c r="Q135" s="26"/>
      <c r="R135" s="26"/>
      <c r="S135" s="26"/>
      <c r="T135" s="26"/>
      <c r="U135" s="26"/>
      <c r="V135" s="26"/>
      <c r="W135" s="27"/>
      <c r="X135" s="27"/>
      <c r="Y135" s="27"/>
      <c r="Z135" s="22"/>
      <c r="AA135" s="28"/>
      <c r="AB135" s="108"/>
      <c r="AC135" s="108"/>
      <c r="AD135" s="108"/>
      <c r="AE135" s="108"/>
      <c r="AF135" s="108"/>
      <c r="AG135" s="108"/>
      <c r="AH135" s="108"/>
      <c r="AI135" s="108"/>
      <c r="AJ135" s="108"/>
      <c r="AK135" s="108"/>
      <c r="AL135" s="108" t="str">
        <f t="shared" si="22"/>
        <v/>
      </c>
      <c r="AM135" s="108" t="str">
        <f t="shared" si="23"/>
        <v/>
      </c>
      <c r="AN135" s="108" t="str">
        <f t="shared" si="24"/>
        <v/>
      </c>
      <c r="AO135" s="108" t="str">
        <f t="shared" si="25"/>
        <v/>
      </c>
      <c r="AP135" s="108" t="str">
        <f t="shared" si="26"/>
        <v/>
      </c>
      <c r="AQ135" s="108" t="str">
        <f t="shared" si="27"/>
        <v/>
      </c>
      <c r="AR135" s="108" t="str">
        <f t="shared" si="28"/>
        <v/>
      </c>
      <c r="AS135" s="119" t="str">
        <f t="shared" si="29"/>
        <v/>
      </c>
      <c r="AT135" s="119" t="str">
        <f t="shared" si="30"/>
        <v/>
      </c>
      <c r="AU135" s="108" t="str">
        <f t="shared" si="31"/>
        <v>S/I</v>
      </c>
      <c r="AV135" s="108"/>
      <c r="AW135" s="532"/>
      <c r="AX135" s="108" t="str">
        <f t="shared" si="32"/>
        <v xml:space="preserve"> - </v>
      </c>
      <c r="AY135" s="533" t="str">
        <f t="shared" si="33"/>
        <v/>
      </c>
      <c r="AZ135" s="533">
        <f t="shared" si="34"/>
        <v>0</v>
      </c>
      <c r="BA135" s="108" t="str">
        <f t="shared" si="35"/>
        <v/>
      </c>
      <c r="BB135" s="108" t="str">
        <f t="shared" si="36"/>
        <v/>
      </c>
      <c r="BC135" s="108" t="str">
        <f t="shared" si="37"/>
        <v/>
      </c>
      <c r="BD135" s="108" t="str">
        <f t="shared" si="38"/>
        <v/>
      </c>
      <c r="BE135" s="108" t="str">
        <f t="shared" si="39"/>
        <v/>
      </c>
      <c r="BF135" s="119" t="str">
        <f t="shared" si="40"/>
        <v/>
      </c>
      <c r="BG135" s="119" t="str">
        <f t="shared" si="41"/>
        <v/>
      </c>
      <c r="BH135" s="108"/>
      <c r="BI135" s="108"/>
      <c r="BJ135" s="108"/>
      <c r="BK135" s="108"/>
    </row>
    <row r="136" spans="1:63" hidden="1">
      <c r="A136" s="108" t="str">
        <f t="shared" si="42"/>
        <v>region</v>
      </c>
      <c r="B136" s="108">
        <f t="shared" si="43"/>
        <v>0</v>
      </c>
      <c r="C136" s="22"/>
      <c r="D136" s="22"/>
      <c r="E136" s="23"/>
      <c r="F136" s="24"/>
      <c r="G136" s="22"/>
      <c r="H136" s="22"/>
      <c r="I136" s="22"/>
      <c r="J136" s="22"/>
      <c r="K136" s="22"/>
      <c r="L136" s="29"/>
      <c r="M136" s="25"/>
      <c r="N136" s="26"/>
      <c r="O136" s="26"/>
      <c r="P136" s="26"/>
      <c r="Q136" s="26"/>
      <c r="R136" s="26"/>
      <c r="S136" s="26"/>
      <c r="T136" s="26"/>
      <c r="U136" s="26"/>
      <c r="V136" s="26"/>
      <c r="W136" s="27"/>
      <c r="X136" s="27"/>
      <c r="Y136" s="27"/>
      <c r="Z136" s="22"/>
      <c r="AA136" s="28"/>
      <c r="AB136" s="108"/>
      <c r="AC136" s="108"/>
      <c r="AD136" s="108"/>
      <c r="AE136" s="108"/>
      <c r="AF136" s="108"/>
      <c r="AG136" s="108"/>
      <c r="AH136" s="108"/>
      <c r="AI136" s="108"/>
      <c r="AJ136" s="108"/>
      <c r="AK136" s="108"/>
      <c r="AL136" s="108" t="str">
        <f t="shared" si="22"/>
        <v/>
      </c>
      <c r="AM136" s="108" t="str">
        <f t="shared" si="23"/>
        <v/>
      </c>
      <c r="AN136" s="108" t="str">
        <f t="shared" si="24"/>
        <v/>
      </c>
      <c r="AO136" s="108" t="str">
        <f t="shared" si="25"/>
        <v/>
      </c>
      <c r="AP136" s="108" t="str">
        <f t="shared" si="26"/>
        <v/>
      </c>
      <c r="AQ136" s="108" t="str">
        <f t="shared" si="27"/>
        <v/>
      </c>
      <c r="AR136" s="108" t="str">
        <f t="shared" si="28"/>
        <v/>
      </c>
      <c r="AS136" s="119" t="str">
        <f t="shared" si="29"/>
        <v/>
      </c>
      <c r="AT136" s="119" t="str">
        <f t="shared" si="30"/>
        <v/>
      </c>
      <c r="AU136" s="108" t="str">
        <f t="shared" si="31"/>
        <v>S/I</v>
      </c>
      <c r="AV136" s="108"/>
      <c r="AW136" s="532"/>
      <c r="AX136" s="108" t="str">
        <f t="shared" si="32"/>
        <v xml:space="preserve"> - </v>
      </c>
      <c r="AY136" s="533" t="str">
        <f t="shared" si="33"/>
        <v/>
      </c>
      <c r="AZ136" s="533">
        <f t="shared" si="34"/>
        <v>0</v>
      </c>
      <c r="BA136" s="108" t="str">
        <f t="shared" si="35"/>
        <v/>
      </c>
      <c r="BB136" s="108" t="str">
        <f t="shared" si="36"/>
        <v/>
      </c>
      <c r="BC136" s="108" t="str">
        <f t="shared" si="37"/>
        <v/>
      </c>
      <c r="BD136" s="108" t="str">
        <f t="shared" si="38"/>
        <v/>
      </c>
      <c r="BE136" s="108" t="str">
        <f t="shared" si="39"/>
        <v/>
      </c>
      <c r="BF136" s="119" t="str">
        <f t="shared" si="40"/>
        <v/>
      </c>
      <c r="BG136" s="119" t="str">
        <f t="shared" si="41"/>
        <v/>
      </c>
      <c r="BH136" s="108"/>
      <c r="BI136" s="108"/>
      <c r="BJ136" s="108"/>
      <c r="BK136" s="108"/>
    </row>
    <row r="137" spans="1:63" hidden="1">
      <c r="A137" s="108" t="str">
        <f t="shared" si="42"/>
        <v>region</v>
      </c>
      <c r="B137" s="108">
        <f t="shared" si="43"/>
        <v>0</v>
      </c>
      <c r="C137" s="22"/>
      <c r="D137" s="22"/>
      <c r="E137" s="23"/>
      <c r="F137" s="24"/>
      <c r="G137" s="22"/>
      <c r="H137" s="22"/>
      <c r="I137" s="22"/>
      <c r="J137" s="22"/>
      <c r="K137" s="22"/>
      <c r="L137" s="29"/>
      <c r="M137" s="25"/>
      <c r="N137" s="26"/>
      <c r="O137" s="26"/>
      <c r="P137" s="26"/>
      <c r="Q137" s="26"/>
      <c r="R137" s="26"/>
      <c r="S137" s="26"/>
      <c r="T137" s="26"/>
      <c r="U137" s="26"/>
      <c r="V137" s="26"/>
      <c r="W137" s="27"/>
      <c r="X137" s="27"/>
      <c r="Y137" s="27"/>
      <c r="Z137" s="22"/>
      <c r="AA137" s="28"/>
      <c r="AB137" s="108"/>
      <c r="AC137" s="108"/>
      <c r="AD137" s="108"/>
      <c r="AE137" s="108"/>
      <c r="AF137" s="108"/>
      <c r="AG137" s="108"/>
      <c r="AH137" s="108"/>
      <c r="AI137" s="108"/>
      <c r="AJ137" s="108"/>
      <c r="AK137" s="108"/>
      <c r="AL137" s="108" t="str">
        <f t="shared" si="22"/>
        <v/>
      </c>
      <c r="AM137" s="108" t="str">
        <f t="shared" si="23"/>
        <v/>
      </c>
      <c r="AN137" s="108" t="str">
        <f t="shared" si="24"/>
        <v/>
      </c>
      <c r="AO137" s="108" t="str">
        <f t="shared" si="25"/>
        <v/>
      </c>
      <c r="AP137" s="108" t="str">
        <f t="shared" si="26"/>
        <v/>
      </c>
      <c r="AQ137" s="108" t="str">
        <f t="shared" si="27"/>
        <v/>
      </c>
      <c r="AR137" s="108" t="str">
        <f t="shared" si="28"/>
        <v/>
      </c>
      <c r="AS137" s="119" t="str">
        <f t="shared" si="29"/>
        <v/>
      </c>
      <c r="AT137" s="119" t="str">
        <f t="shared" si="30"/>
        <v/>
      </c>
      <c r="AU137" s="108" t="str">
        <f t="shared" si="31"/>
        <v>S/I</v>
      </c>
      <c r="AV137" s="108"/>
      <c r="AW137" s="532"/>
      <c r="AX137" s="108" t="str">
        <f t="shared" si="32"/>
        <v xml:space="preserve"> - </v>
      </c>
      <c r="AY137" s="533" t="str">
        <f t="shared" si="33"/>
        <v/>
      </c>
      <c r="AZ137" s="533">
        <f t="shared" si="34"/>
        <v>0</v>
      </c>
      <c r="BA137" s="108" t="str">
        <f t="shared" si="35"/>
        <v/>
      </c>
      <c r="BB137" s="108" t="str">
        <f t="shared" si="36"/>
        <v/>
      </c>
      <c r="BC137" s="108" t="str">
        <f t="shared" si="37"/>
        <v/>
      </c>
      <c r="BD137" s="108" t="str">
        <f t="shared" si="38"/>
        <v/>
      </c>
      <c r="BE137" s="108" t="str">
        <f t="shared" si="39"/>
        <v/>
      </c>
      <c r="BF137" s="119" t="str">
        <f t="shared" si="40"/>
        <v/>
      </c>
      <c r="BG137" s="119" t="str">
        <f t="shared" si="41"/>
        <v/>
      </c>
      <c r="BH137" s="108"/>
      <c r="BI137" s="108"/>
      <c r="BJ137" s="108"/>
      <c r="BK137" s="108"/>
    </row>
    <row r="138" spans="1:63" hidden="1">
      <c r="A138" s="108" t="str">
        <f t="shared" si="42"/>
        <v>region</v>
      </c>
      <c r="B138" s="108">
        <f t="shared" si="43"/>
        <v>0</v>
      </c>
      <c r="C138" s="22"/>
      <c r="D138" s="22"/>
      <c r="E138" s="23"/>
      <c r="F138" s="24"/>
      <c r="G138" s="22"/>
      <c r="H138" s="22"/>
      <c r="I138" s="22"/>
      <c r="J138" s="22"/>
      <c r="K138" s="22"/>
      <c r="L138" s="29"/>
      <c r="M138" s="25"/>
      <c r="N138" s="26"/>
      <c r="O138" s="26"/>
      <c r="P138" s="26"/>
      <c r="Q138" s="26"/>
      <c r="R138" s="26"/>
      <c r="S138" s="26"/>
      <c r="T138" s="26"/>
      <c r="U138" s="26"/>
      <c r="V138" s="26"/>
      <c r="W138" s="27"/>
      <c r="X138" s="27"/>
      <c r="Y138" s="27"/>
      <c r="Z138" s="22"/>
      <c r="AA138" s="28"/>
      <c r="AB138" s="108"/>
      <c r="AC138" s="108"/>
      <c r="AD138" s="108"/>
      <c r="AE138" s="108"/>
      <c r="AF138" s="108"/>
      <c r="AG138" s="108"/>
      <c r="AH138" s="108"/>
      <c r="AI138" s="108"/>
      <c r="AJ138" s="108"/>
      <c r="AK138" s="108"/>
      <c r="AL138" s="108" t="str">
        <f t="shared" si="22"/>
        <v/>
      </c>
      <c r="AM138" s="108" t="str">
        <f t="shared" si="23"/>
        <v/>
      </c>
      <c r="AN138" s="108" t="str">
        <f t="shared" si="24"/>
        <v/>
      </c>
      <c r="AO138" s="108" t="str">
        <f t="shared" si="25"/>
        <v/>
      </c>
      <c r="AP138" s="108" t="str">
        <f t="shared" si="26"/>
        <v/>
      </c>
      <c r="AQ138" s="108" t="str">
        <f t="shared" si="27"/>
        <v/>
      </c>
      <c r="AR138" s="108" t="str">
        <f t="shared" si="28"/>
        <v/>
      </c>
      <c r="AS138" s="119" t="str">
        <f t="shared" si="29"/>
        <v/>
      </c>
      <c r="AT138" s="119" t="str">
        <f t="shared" si="30"/>
        <v/>
      </c>
      <c r="AU138" s="108" t="str">
        <f t="shared" si="31"/>
        <v>S/I</v>
      </c>
      <c r="AV138" s="108"/>
      <c r="AW138" s="532"/>
      <c r="AX138" s="108" t="str">
        <f t="shared" si="32"/>
        <v xml:space="preserve"> - </v>
      </c>
      <c r="AY138" s="533" t="str">
        <f t="shared" si="33"/>
        <v/>
      </c>
      <c r="AZ138" s="533">
        <f t="shared" si="34"/>
        <v>0</v>
      </c>
      <c r="BA138" s="108" t="str">
        <f t="shared" si="35"/>
        <v/>
      </c>
      <c r="BB138" s="108" t="str">
        <f t="shared" si="36"/>
        <v/>
      </c>
      <c r="BC138" s="108" t="str">
        <f t="shared" si="37"/>
        <v/>
      </c>
      <c r="BD138" s="108" t="str">
        <f t="shared" si="38"/>
        <v/>
      </c>
      <c r="BE138" s="108" t="str">
        <f t="shared" si="39"/>
        <v/>
      </c>
      <c r="BF138" s="119" t="str">
        <f t="shared" si="40"/>
        <v/>
      </c>
      <c r="BG138" s="119" t="str">
        <f t="shared" si="41"/>
        <v/>
      </c>
      <c r="BH138" s="108"/>
      <c r="BI138" s="108"/>
      <c r="BJ138" s="108"/>
      <c r="BK138" s="108"/>
    </row>
    <row r="139" spans="1:63" hidden="1">
      <c r="A139" s="108" t="str">
        <f t="shared" si="42"/>
        <v>region</v>
      </c>
      <c r="B139" s="108">
        <f t="shared" si="43"/>
        <v>0</v>
      </c>
      <c r="C139" s="22"/>
      <c r="D139" s="22"/>
      <c r="E139" s="23"/>
      <c r="F139" s="24"/>
      <c r="G139" s="22"/>
      <c r="H139" s="22"/>
      <c r="I139" s="22"/>
      <c r="J139" s="22"/>
      <c r="K139" s="22"/>
      <c r="L139" s="29"/>
      <c r="M139" s="25"/>
      <c r="N139" s="26"/>
      <c r="O139" s="26"/>
      <c r="P139" s="26"/>
      <c r="Q139" s="26"/>
      <c r="R139" s="26"/>
      <c r="S139" s="26"/>
      <c r="T139" s="26"/>
      <c r="U139" s="26"/>
      <c r="V139" s="26"/>
      <c r="W139" s="27"/>
      <c r="X139" s="27"/>
      <c r="Y139" s="27"/>
      <c r="Z139" s="22"/>
      <c r="AA139" s="28"/>
      <c r="AB139" s="108"/>
      <c r="AC139" s="108"/>
      <c r="AD139" s="108"/>
      <c r="AE139" s="108"/>
      <c r="AF139" s="108"/>
      <c r="AG139" s="108"/>
      <c r="AH139" s="108"/>
      <c r="AI139" s="108"/>
      <c r="AJ139" s="108"/>
      <c r="AK139" s="108"/>
      <c r="AL139" s="108" t="str">
        <f t="shared" si="22"/>
        <v/>
      </c>
      <c r="AM139" s="108" t="str">
        <f t="shared" si="23"/>
        <v/>
      </c>
      <c r="AN139" s="108" t="str">
        <f t="shared" si="24"/>
        <v/>
      </c>
      <c r="AO139" s="108" t="str">
        <f t="shared" si="25"/>
        <v/>
      </c>
      <c r="AP139" s="108" t="str">
        <f t="shared" si="26"/>
        <v/>
      </c>
      <c r="AQ139" s="108" t="str">
        <f t="shared" si="27"/>
        <v/>
      </c>
      <c r="AR139" s="108" t="str">
        <f t="shared" si="28"/>
        <v/>
      </c>
      <c r="AS139" s="119" t="str">
        <f t="shared" si="29"/>
        <v/>
      </c>
      <c r="AT139" s="119" t="str">
        <f t="shared" si="30"/>
        <v/>
      </c>
      <c r="AU139" s="108" t="str">
        <f t="shared" si="31"/>
        <v>S/I</v>
      </c>
      <c r="AV139" s="108"/>
      <c r="AW139" s="532"/>
      <c r="AX139" s="108" t="str">
        <f t="shared" si="32"/>
        <v xml:space="preserve"> - </v>
      </c>
      <c r="AY139" s="533" t="str">
        <f t="shared" si="33"/>
        <v/>
      </c>
      <c r="AZ139" s="533">
        <f t="shared" si="34"/>
        <v>0</v>
      </c>
      <c r="BA139" s="108" t="str">
        <f t="shared" si="35"/>
        <v/>
      </c>
      <c r="BB139" s="108" t="str">
        <f t="shared" si="36"/>
        <v/>
      </c>
      <c r="BC139" s="108" t="str">
        <f t="shared" si="37"/>
        <v/>
      </c>
      <c r="BD139" s="108" t="str">
        <f t="shared" si="38"/>
        <v/>
      </c>
      <c r="BE139" s="108" t="str">
        <f t="shared" si="39"/>
        <v/>
      </c>
      <c r="BF139" s="119" t="str">
        <f t="shared" si="40"/>
        <v/>
      </c>
      <c r="BG139" s="119" t="str">
        <f t="shared" si="41"/>
        <v/>
      </c>
      <c r="BH139" s="108"/>
      <c r="BI139" s="108"/>
      <c r="BJ139" s="108"/>
      <c r="BK139" s="108"/>
    </row>
    <row r="140" spans="1:63" hidden="1">
      <c r="A140" s="108" t="str">
        <f t="shared" si="42"/>
        <v>region</v>
      </c>
      <c r="B140" s="108">
        <f t="shared" si="43"/>
        <v>0</v>
      </c>
      <c r="C140" s="22"/>
      <c r="D140" s="22"/>
      <c r="E140" s="23"/>
      <c r="F140" s="24"/>
      <c r="G140" s="22"/>
      <c r="H140" s="22"/>
      <c r="I140" s="22"/>
      <c r="J140" s="22"/>
      <c r="K140" s="22"/>
      <c r="L140" s="29"/>
      <c r="M140" s="25"/>
      <c r="N140" s="26"/>
      <c r="O140" s="26"/>
      <c r="P140" s="26"/>
      <c r="Q140" s="26"/>
      <c r="R140" s="26"/>
      <c r="S140" s="26"/>
      <c r="T140" s="26"/>
      <c r="U140" s="26"/>
      <c r="V140" s="26"/>
      <c r="W140" s="27"/>
      <c r="X140" s="27"/>
      <c r="Y140" s="27"/>
      <c r="Z140" s="22"/>
      <c r="AA140" s="28"/>
      <c r="AB140" s="108"/>
      <c r="AC140" s="108"/>
      <c r="AD140" s="108"/>
      <c r="AE140" s="108"/>
      <c r="AF140" s="108"/>
      <c r="AG140" s="108"/>
      <c r="AH140" s="108"/>
      <c r="AI140" s="108"/>
      <c r="AJ140" s="108"/>
      <c r="AK140" s="108"/>
      <c r="AL140" s="108" t="str">
        <f t="shared" si="22"/>
        <v/>
      </c>
      <c r="AM140" s="108" t="str">
        <f t="shared" si="23"/>
        <v/>
      </c>
      <c r="AN140" s="108" t="str">
        <f t="shared" si="24"/>
        <v/>
      </c>
      <c r="AO140" s="108" t="str">
        <f t="shared" si="25"/>
        <v/>
      </c>
      <c r="AP140" s="108" t="str">
        <f t="shared" si="26"/>
        <v/>
      </c>
      <c r="AQ140" s="108" t="str">
        <f t="shared" si="27"/>
        <v/>
      </c>
      <c r="AR140" s="108" t="str">
        <f t="shared" si="28"/>
        <v/>
      </c>
      <c r="AS140" s="119" t="str">
        <f t="shared" si="29"/>
        <v/>
      </c>
      <c r="AT140" s="119" t="str">
        <f t="shared" si="30"/>
        <v/>
      </c>
      <c r="AU140" s="108" t="str">
        <f t="shared" si="31"/>
        <v>S/I</v>
      </c>
      <c r="AV140" s="108"/>
      <c r="AW140" s="532"/>
      <c r="AX140" s="108" t="str">
        <f t="shared" si="32"/>
        <v xml:space="preserve"> - </v>
      </c>
      <c r="AY140" s="533" t="str">
        <f t="shared" si="33"/>
        <v/>
      </c>
      <c r="AZ140" s="533">
        <f t="shared" si="34"/>
        <v>0</v>
      </c>
      <c r="BA140" s="108" t="str">
        <f t="shared" si="35"/>
        <v/>
      </c>
      <c r="BB140" s="108" t="str">
        <f t="shared" si="36"/>
        <v/>
      </c>
      <c r="BC140" s="108" t="str">
        <f t="shared" si="37"/>
        <v/>
      </c>
      <c r="BD140" s="108" t="str">
        <f t="shared" si="38"/>
        <v/>
      </c>
      <c r="BE140" s="108" t="str">
        <f t="shared" si="39"/>
        <v/>
      </c>
      <c r="BF140" s="119" t="str">
        <f t="shared" si="40"/>
        <v/>
      </c>
      <c r="BG140" s="119" t="str">
        <f t="shared" si="41"/>
        <v/>
      </c>
      <c r="BH140" s="108"/>
      <c r="BI140" s="108"/>
      <c r="BJ140" s="108"/>
      <c r="BK140" s="108"/>
    </row>
    <row r="141" spans="1:63" hidden="1">
      <c r="A141" s="108" t="str">
        <f t="shared" si="42"/>
        <v>region</v>
      </c>
      <c r="B141" s="108">
        <f t="shared" si="43"/>
        <v>0</v>
      </c>
      <c r="C141" s="22"/>
      <c r="D141" s="22"/>
      <c r="E141" s="23"/>
      <c r="F141" s="24"/>
      <c r="G141" s="22"/>
      <c r="H141" s="22"/>
      <c r="I141" s="22"/>
      <c r="J141" s="22"/>
      <c r="K141" s="22"/>
      <c r="L141" s="29"/>
      <c r="M141" s="25"/>
      <c r="N141" s="26"/>
      <c r="O141" s="26"/>
      <c r="P141" s="26"/>
      <c r="Q141" s="26"/>
      <c r="R141" s="26"/>
      <c r="S141" s="26"/>
      <c r="T141" s="26"/>
      <c r="U141" s="26"/>
      <c r="V141" s="26"/>
      <c r="W141" s="27"/>
      <c r="X141" s="27"/>
      <c r="Y141" s="27"/>
      <c r="Z141" s="22"/>
      <c r="AA141" s="28"/>
      <c r="AB141" s="108"/>
      <c r="AC141" s="108"/>
      <c r="AD141" s="108"/>
      <c r="AE141" s="108"/>
      <c r="AF141" s="108"/>
      <c r="AG141" s="108"/>
      <c r="AH141" s="108"/>
      <c r="AI141" s="108"/>
      <c r="AJ141" s="108"/>
      <c r="AK141" s="108"/>
      <c r="AL141" s="108" t="str">
        <f t="shared" si="22"/>
        <v/>
      </c>
      <c r="AM141" s="108" t="str">
        <f t="shared" si="23"/>
        <v/>
      </c>
      <c r="AN141" s="108" t="str">
        <f t="shared" si="24"/>
        <v/>
      </c>
      <c r="AO141" s="108" t="str">
        <f t="shared" si="25"/>
        <v/>
      </c>
      <c r="AP141" s="108" t="str">
        <f t="shared" si="26"/>
        <v/>
      </c>
      <c r="AQ141" s="108" t="str">
        <f t="shared" si="27"/>
        <v/>
      </c>
      <c r="AR141" s="108" t="str">
        <f t="shared" si="28"/>
        <v/>
      </c>
      <c r="AS141" s="119" t="str">
        <f t="shared" si="29"/>
        <v/>
      </c>
      <c r="AT141" s="119" t="str">
        <f t="shared" si="30"/>
        <v/>
      </c>
      <c r="AU141" s="108" t="str">
        <f t="shared" si="31"/>
        <v>S/I</v>
      </c>
      <c r="AV141" s="108"/>
      <c r="AW141" s="532"/>
      <c r="AX141" s="108" t="str">
        <f t="shared" si="32"/>
        <v xml:space="preserve"> - </v>
      </c>
      <c r="AY141" s="533" t="str">
        <f t="shared" si="33"/>
        <v/>
      </c>
      <c r="AZ141" s="533">
        <f t="shared" si="34"/>
        <v>0</v>
      </c>
      <c r="BA141" s="108" t="str">
        <f t="shared" si="35"/>
        <v/>
      </c>
      <c r="BB141" s="108" t="str">
        <f t="shared" si="36"/>
        <v/>
      </c>
      <c r="BC141" s="108" t="str">
        <f t="shared" si="37"/>
        <v/>
      </c>
      <c r="BD141" s="108" t="str">
        <f t="shared" si="38"/>
        <v/>
      </c>
      <c r="BE141" s="108" t="str">
        <f t="shared" si="39"/>
        <v/>
      </c>
      <c r="BF141" s="119" t="str">
        <f t="shared" si="40"/>
        <v/>
      </c>
      <c r="BG141" s="119" t="str">
        <f t="shared" si="41"/>
        <v/>
      </c>
      <c r="BH141" s="108"/>
      <c r="BI141" s="108"/>
      <c r="BJ141" s="108"/>
      <c r="BK141" s="108"/>
    </row>
    <row r="142" spans="1:63" hidden="1">
      <c r="A142" s="108" t="str">
        <f t="shared" si="42"/>
        <v>region</v>
      </c>
      <c r="B142" s="108">
        <f t="shared" si="43"/>
        <v>0</v>
      </c>
      <c r="C142" s="22"/>
      <c r="D142" s="22"/>
      <c r="E142" s="23"/>
      <c r="F142" s="24"/>
      <c r="G142" s="22"/>
      <c r="H142" s="22"/>
      <c r="I142" s="22"/>
      <c r="J142" s="22"/>
      <c r="K142" s="22"/>
      <c r="L142" s="29"/>
      <c r="M142" s="25"/>
      <c r="N142" s="26"/>
      <c r="O142" s="26"/>
      <c r="P142" s="26"/>
      <c r="Q142" s="26"/>
      <c r="R142" s="26"/>
      <c r="S142" s="26"/>
      <c r="T142" s="26"/>
      <c r="U142" s="26"/>
      <c r="V142" s="26"/>
      <c r="W142" s="27"/>
      <c r="X142" s="27"/>
      <c r="Y142" s="27"/>
      <c r="Z142" s="22"/>
      <c r="AA142" s="28"/>
      <c r="AB142" s="108"/>
      <c r="AC142" s="108"/>
      <c r="AD142" s="108"/>
      <c r="AE142" s="108"/>
      <c r="AF142" s="108"/>
      <c r="AG142" s="108"/>
      <c r="AH142" s="108"/>
      <c r="AI142" s="108"/>
      <c r="AJ142" s="108"/>
      <c r="AK142" s="108"/>
      <c r="AL142" s="108" t="str">
        <f t="shared" si="22"/>
        <v/>
      </c>
      <c r="AM142" s="108" t="str">
        <f t="shared" si="23"/>
        <v/>
      </c>
      <c r="AN142" s="108" t="str">
        <f t="shared" si="24"/>
        <v/>
      </c>
      <c r="AO142" s="108" t="str">
        <f t="shared" si="25"/>
        <v/>
      </c>
      <c r="AP142" s="108" t="str">
        <f t="shared" si="26"/>
        <v/>
      </c>
      <c r="AQ142" s="108" t="str">
        <f t="shared" si="27"/>
        <v/>
      </c>
      <c r="AR142" s="108" t="str">
        <f t="shared" si="28"/>
        <v/>
      </c>
      <c r="AS142" s="119" t="str">
        <f t="shared" si="29"/>
        <v/>
      </c>
      <c r="AT142" s="119" t="str">
        <f t="shared" si="30"/>
        <v/>
      </c>
      <c r="AU142" s="108" t="str">
        <f t="shared" si="31"/>
        <v>S/I</v>
      </c>
      <c r="AV142" s="108"/>
      <c r="AW142" s="532"/>
      <c r="AX142" s="108" t="str">
        <f t="shared" si="32"/>
        <v xml:space="preserve"> - </v>
      </c>
      <c r="AY142" s="533" t="str">
        <f t="shared" si="33"/>
        <v/>
      </c>
      <c r="AZ142" s="533">
        <f t="shared" si="34"/>
        <v>0</v>
      </c>
      <c r="BA142" s="108" t="str">
        <f t="shared" si="35"/>
        <v/>
      </c>
      <c r="BB142" s="108" t="str">
        <f t="shared" si="36"/>
        <v/>
      </c>
      <c r="BC142" s="108" t="str">
        <f t="shared" si="37"/>
        <v/>
      </c>
      <c r="BD142" s="108" t="str">
        <f t="shared" si="38"/>
        <v/>
      </c>
      <c r="BE142" s="108" t="str">
        <f t="shared" si="39"/>
        <v/>
      </c>
      <c r="BF142" s="119" t="str">
        <f t="shared" si="40"/>
        <v/>
      </c>
      <c r="BG142" s="119" t="str">
        <f t="shared" si="41"/>
        <v/>
      </c>
      <c r="BH142" s="108"/>
      <c r="BI142" s="108"/>
      <c r="BJ142" s="108"/>
      <c r="BK142" s="108"/>
    </row>
    <row r="143" spans="1:63" hidden="1">
      <c r="A143" s="108" t="str">
        <f t="shared" si="42"/>
        <v>region</v>
      </c>
      <c r="B143" s="108">
        <f t="shared" si="43"/>
        <v>0</v>
      </c>
      <c r="C143" s="22"/>
      <c r="D143" s="22"/>
      <c r="E143" s="23"/>
      <c r="F143" s="24"/>
      <c r="G143" s="22"/>
      <c r="H143" s="22"/>
      <c r="I143" s="22"/>
      <c r="J143" s="22"/>
      <c r="K143" s="22"/>
      <c r="L143" s="29"/>
      <c r="M143" s="25"/>
      <c r="N143" s="26"/>
      <c r="O143" s="26"/>
      <c r="P143" s="26"/>
      <c r="Q143" s="26"/>
      <c r="R143" s="26"/>
      <c r="S143" s="26"/>
      <c r="T143" s="26"/>
      <c r="U143" s="26"/>
      <c r="V143" s="26"/>
      <c r="W143" s="27"/>
      <c r="X143" s="27"/>
      <c r="Y143" s="27"/>
      <c r="Z143" s="22"/>
      <c r="AA143" s="28"/>
      <c r="AB143" s="108"/>
      <c r="AC143" s="108"/>
      <c r="AD143" s="108"/>
      <c r="AE143" s="108"/>
      <c r="AF143" s="108"/>
      <c r="AG143" s="108"/>
      <c r="AH143" s="108"/>
      <c r="AI143" s="108"/>
      <c r="AJ143" s="108"/>
      <c r="AK143" s="108"/>
      <c r="AL143" s="108" t="str">
        <f t="shared" si="22"/>
        <v/>
      </c>
      <c r="AM143" s="108" t="str">
        <f t="shared" si="23"/>
        <v/>
      </c>
      <c r="AN143" s="108" t="str">
        <f t="shared" si="24"/>
        <v/>
      </c>
      <c r="AO143" s="108" t="str">
        <f t="shared" si="25"/>
        <v/>
      </c>
      <c r="AP143" s="108" t="str">
        <f t="shared" si="26"/>
        <v/>
      </c>
      <c r="AQ143" s="108" t="str">
        <f t="shared" si="27"/>
        <v/>
      </c>
      <c r="AR143" s="108" t="str">
        <f t="shared" si="28"/>
        <v/>
      </c>
      <c r="AS143" s="119" t="str">
        <f t="shared" si="29"/>
        <v/>
      </c>
      <c r="AT143" s="119" t="str">
        <f t="shared" si="30"/>
        <v/>
      </c>
      <c r="AU143" s="108" t="str">
        <f t="shared" si="31"/>
        <v>S/I</v>
      </c>
      <c r="AV143" s="108"/>
      <c r="AW143" s="532"/>
      <c r="AX143" s="108" t="str">
        <f t="shared" si="32"/>
        <v xml:space="preserve"> - </v>
      </c>
      <c r="AY143" s="533" t="str">
        <f t="shared" si="33"/>
        <v/>
      </c>
      <c r="AZ143" s="533">
        <f t="shared" si="34"/>
        <v>0</v>
      </c>
      <c r="BA143" s="108" t="str">
        <f t="shared" si="35"/>
        <v/>
      </c>
      <c r="BB143" s="108" t="str">
        <f t="shared" si="36"/>
        <v/>
      </c>
      <c r="BC143" s="108" t="str">
        <f t="shared" si="37"/>
        <v/>
      </c>
      <c r="BD143" s="108" t="str">
        <f t="shared" si="38"/>
        <v/>
      </c>
      <c r="BE143" s="108" t="str">
        <f t="shared" si="39"/>
        <v/>
      </c>
      <c r="BF143" s="119" t="str">
        <f t="shared" si="40"/>
        <v/>
      </c>
      <c r="BG143" s="119" t="str">
        <f t="shared" si="41"/>
        <v/>
      </c>
      <c r="BH143" s="108"/>
      <c r="BI143" s="108"/>
      <c r="BJ143" s="108"/>
      <c r="BK143" s="108"/>
    </row>
    <row r="144" spans="1:63" hidden="1">
      <c r="A144" s="108" t="str">
        <f t="shared" si="42"/>
        <v>region</v>
      </c>
      <c r="B144" s="108">
        <f t="shared" si="43"/>
        <v>0</v>
      </c>
      <c r="C144" s="22"/>
      <c r="D144" s="22"/>
      <c r="E144" s="23"/>
      <c r="F144" s="24"/>
      <c r="G144" s="22"/>
      <c r="H144" s="22"/>
      <c r="I144" s="22"/>
      <c r="J144" s="22"/>
      <c r="K144" s="22"/>
      <c r="L144" s="29"/>
      <c r="M144" s="25"/>
      <c r="N144" s="26"/>
      <c r="O144" s="26"/>
      <c r="P144" s="26"/>
      <c r="Q144" s="26"/>
      <c r="R144" s="26"/>
      <c r="S144" s="26"/>
      <c r="T144" s="26"/>
      <c r="U144" s="26"/>
      <c r="V144" s="26"/>
      <c r="W144" s="27"/>
      <c r="X144" s="27"/>
      <c r="Y144" s="27"/>
      <c r="Z144" s="22"/>
      <c r="AA144" s="28"/>
      <c r="AB144" s="108"/>
      <c r="AC144" s="108"/>
      <c r="AD144" s="108"/>
      <c r="AE144" s="108"/>
      <c r="AF144" s="108"/>
      <c r="AG144" s="108"/>
      <c r="AH144" s="108"/>
      <c r="AI144" s="108"/>
      <c r="AJ144" s="108"/>
      <c r="AK144" s="108"/>
      <c r="AL144" s="108" t="str">
        <f t="shared" ref="AL144:AL207" si="44">+CONCATENATE($G144,K144)</f>
        <v/>
      </c>
      <c r="AM144" s="108" t="str">
        <f t="shared" ref="AM144:AM207" si="45">+IF(COUNTIF(N144:T144,"x")&gt;0,1,"")</f>
        <v/>
      </c>
      <c r="AN144" s="108" t="str">
        <f t="shared" ref="AN144:AN207" si="46">+CONCATENATE($G144,N144)</f>
        <v/>
      </c>
      <c r="AO144" s="108" t="str">
        <f t="shared" ref="AO144:AO207" si="47">+CONCATENATE($G144,O144)</f>
        <v/>
      </c>
      <c r="AP144" s="108" t="str">
        <f t="shared" ref="AP144:AP207" si="48">+CONCATENATE($G144,P144)</f>
        <v/>
      </c>
      <c r="AQ144" s="108" t="str">
        <f t="shared" ref="AQ144:AQ207" si="49">+CONCATENATE($G144,Q144)</f>
        <v/>
      </c>
      <c r="AR144" s="108" t="str">
        <f t="shared" ref="AR144:AR207" si="50">+CONCATENATE($G144,R144)</f>
        <v/>
      </c>
      <c r="AS144" s="119" t="str">
        <f t="shared" ref="AS144:AS207" si="51">+CONCATENATE($G144,S144)</f>
        <v/>
      </c>
      <c r="AT144" s="119" t="str">
        <f t="shared" ref="AT144:AT207" si="52">+CONCATENATE($G144,T144)</f>
        <v/>
      </c>
      <c r="AU144" s="108" t="str">
        <f t="shared" ref="AU144:AU207" si="53">+IF($AL144="","S/I","")</f>
        <v>S/I</v>
      </c>
      <c r="AV144" s="108"/>
      <c r="AW144" s="532"/>
      <c r="AX144" s="108" t="str">
        <f t="shared" ref="AX144:AX207" si="54">+CONCATENATE(I144," - ",J144)</f>
        <v xml:space="preserve"> - </v>
      </c>
      <c r="AY144" s="533" t="str">
        <f t="shared" ref="AY144:AY207" si="55">IF(ISNUMBER($I144),CONCATENATE(I144,"-",$K144),"")</f>
        <v/>
      </c>
      <c r="AZ144" s="533">
        <f t="shared" ref="AZ144:AZ207" si="56">IF(ISNUMBER($H144),CONCATENATE($H144,"-",$K144),$K144)</f>
        <v>0</v>
      </c>
      <c r="BA144" s="108" t="str">
        <f t="shared" ref="BA144:BA207" si="57">+CONCATENATE($K144,N144)</f>
        <v/>
      </c>
      <c r="BB144" s="108" t="str">
        <f t="shared" ref="BB144:BB207" si="58">+CONCATENATE($K144,O144)</f>
        <v/>
      </c>
      <c r="BC144" s="108" t="str">
        <f t="shared" ref="BC144:BC207" si="59">+CONCATENATE($K144,P144)</f>
        <v/>
      </c>
      <c r="BD144" s="108" t="str">
        <f t="shared" ref="BD144:BD207" si="60">+CONCATENATE($K144,Q144)</f>
        <v/>
      </c>
      <c r="BE144" s="108" t="str">
        <f t="shared" ref="BE144:BE207" si="61">+CONCATENATE($K144,R144)</f>
        <v/>
      </c>
      <c r="BF144" s="119" t="str">
        <f t="shared" ref="BF144:BF207" si="62">+CONCATENATE($K144,S144)</f>
        <v/>
      </c>
      <c r="BG144" s="119" t="str">
        <f t="shared" ref="BG144:BG207" si="63">+CONCATENATE($K144,T144)</f>
        <v/>
      </c>
      <c r="BH144" s="108"/>
      <c r="BI144" s="108"/>
      <c r="BJ144" s="108"/>
      <c r="BK144" s="108"/>
    </row>
    <row r="145" spans="1:63" hidden="1">
      <c r="A145" s="108" t="str">
        <f t="shared" si="42"/>
        <v>region</v>
      </c>
      <c r="B145" s="108">
        <f t="shared" si="43"/>
        <v>0</v>
      </c>
      <c r="C145" s="22"/>
      <c r="D145" s="22"/>
      <c r="E145" s="23"/>
      <c r="F145" s="24"/>
      <c r="G145" s="22"/>
      <c r="H145" s="22"/>
      <c r="I145" s="22"/>
      <c r="J145" s="22"/>
      <c r="K145" s="22"/>
      <c r="L145" s="29"/>
      <c r="M145" s="25"/>
      <c r="N145" s="26"/>
      <c r="O145" s="26"/>
      <c r="P145" s="26"/>
      <c r="Q145" s="26"/>
      <c r="R145" s="26"/>
      <c r="S145" s="26"/>
      <c r="T145" s="26"/>
      <c r="U145" s="26"/>
      <c r="V145" s="26"/>
      <c r="W145" s="27"/>
      <c r="X145" s="27"/>
      <c r="Y145" s="27"/>
      <c r="Z145" s="22"/>
      <c r="AA145" s="28"/>
      <c r="AB145" s="108"/>
      <c r="AC145" s="108"/>
      <c r="AD145" s="108"/>
      <c r="AE145" s="108"/>
      <c r="AF145" s="108"/>
      <c r="AG145" s="108"/>
      <c r="AH145" s="108"/>
      <c r="AI145" s="108"/>
      <c r="AJ145" s="108"/>
      <c r="AK145" s="108"/>
      <c r="AL145" s="108" t="str">
        <f t="shared" si="44"/>
        <v/>
      </c>
      <c r="AM145" s="108" t="str">
        <f t="shared" si="45"/>
        <v/>
      </c>
      <c r="AN145" s="108" t="str">
        <f t="shared" si="46"/>
        <v/>
      </c>
      <c r="AO145" s="108" t="str">
        <f t="shared" si="47"/>
        <v/>
      </c>
      <c r="AP145" s="108" t="str">
        <f t="shared" si="48"/>
        <v/>
      </c>
      <c r="AQ145" s="108" t="str">
        <f t="shared" si="49"/>
        <v/>
      </c>
      <c r="AR145" s="108" t="str">
        <f t="shared" si="50"/>
        <v/>
      </c>
      <c r="AS145" s="119" t="str">
        <f t="shared" si="51"/>
        <v/>
      </c>
      <c r="AT145" s="119" t="str">
        <f t="shared" si="52"/>
        <v/>
      </c>
      <c r="AU145" s="108" t="str">
        <f t="shared" si="53"/>
        <v>S/I</v>
      </c>
      <c r="AV145" s="108"/>
      <c r="AW145" s="532"/>
      <c r="AX145" s="108" t="str">
        <f t="shared" si="54"/>
        <v xml:space="preserve"> - </v>
      </c>
      <c r="AY145" s="533" t="str">
        <f t="shared" si="55"/>
        <v/>
      </c>
      <c r="AZ145" s="533">
        <f t="shared" si="56"/>
        <v>0</v>
      </c>
      <c r="BA145" s="108" t="str">
        <f t="shared" si="57"/>
        <v/>
      </c>
      <c r="BB145" s="108" t="str">
        <f t="shared" si="58"/>
        <v/>
      </c>
      <c r="BC145" s="108" t="str">
        <f t="shared" si="59"/>
        <v/>
      </c>
      <c r="BD145" s="108" t="str">
        <f t="shared" si="60"/>
        <v/>
      </c>
      <c r="BE145" s="108" t="str">
        <f t="shared" si="61"/>
        <v/>
      </c>
      <c r="BF145" s="119" t="str">
        <f t="shared" si="62"/>
        <v/>
      </c>
      <c r="BG145" s="119" t="str">
        <f t="shared" si="63"/>
        <v/>
      </c>
      <c r="BH145" s="108"/>
      <c r="BI145" s="108"/>
      <c r="BJ145" s="108"/>
      <c r="BK145" s="108"/>
    </row>
    <row r="146" spans="1:63" hidden="1">
      <c r="A146" s="108" t="str">
        <f t="shared" si="42"/>
        <v>region</v>
      </c>
      <c r="B146" s="108">
        <f t="shared" si="43"/>
        <v>0</v>
      </c>
      <c r="C146" s="22"/>
      <c r="D146" s="22"/>
      <c r="E146" s="23"/>
      <c r="F146" s="24"/>
      <c r="G146" s="22"/>
      <c r="H146" s="22"/>
      <c r="I146" s="22"/>
      <c r="J146" s="22"/>
      <c r="K146" s="22"/>
      <c r="L146" s="29"/>
      <c r="M146" s="25"/>
      <c r="N146" s="26"/>
      <c r="O146" s="26"/>
      <c r="P146" s="26"/>
      <c r="Q146" s="26"/>
      <c r="R146" s="26"/>
      <c r="S146" s="26"/>
      <c r="T146" s="26"/>
      <c r="U146" s="26"/>
      <c r="V146" s="26"/>
      <c r="W146" s="27"/>
      <c r="X146" s="27"/>
      <c r="Y146" s="27"/>
      <c r="Z146" s="22"/>
      <c r="AA146" s="28"/>
      <c r="AB146" s="108"/>
      <c r="AC146" s="108"/>
      <c r="AD146" s="108"/>
      <c r="AE146" s="108"/>
      <c r="AF146" s="108"/>
      <c r="AG146" s="108"/>
      <c r="AH146" s="108"/>
      <c r="AI146" s="108"/>
      <c r="AJ146" s="108"/>
      <c r="AK146" s="108"/>
      <c r="AL146" s="108" t="str">
        <f t="shared" si="44"/>
        <v/>
      </c>
      <c r="AM146" s="108" t="str">
        <f t="shared" si="45"/>
        <v/>
      </c>
      <c r="AN146" s="108" t="str">
        <f t="shared" si="46"/>
        <v/>
      </c>
      <c r="AO146" s="108" t="str">
        <f t="shared" si="47"/>
        <v/>
      </c>
      <c r="AP146" s="108" t="str">
        <f t="shared" si="48"/>
        <v/>
      </c>
      <c r="AQ146" s="108" t="str">
        <f t="shared" si="49"/>
        <v/>
      </c>
      <c r="AR146" s="108" t="str">
        <f t="shared" si="50"/>
        <v/>
      </c>
      <c r="AS146" s="119" t="str">
        <f t="shared" si="51"/>
        <v/>
      </c>
      <c r="AT146" s="119" t="str">
        <f t="shared" si="52"/>
        <v/>
      </c>
      <c r="AU146" s="108" t="str">
        <f t="shared" si="53"/>
        <v>S/I</v>
      </c>
      <c r="AV146" s="108"/>
      <c r="AW146" s="532"/>
      <c r="AX146" s="108" t="str">
        <f t="shared" si="54"/>
        <v xml:space="preserve"> - </v>
      </c>
      <c r="AY146" s="533" t="str">
        <f t="shared" si="55"/>
        <v/>
      </c>
      <c r="AZ146" s="533">
        <f t="shared" si="56"/>
        <v>0</v>
      </c>
      <c r="BA146" s="108" t="str">
        <f t="shared" si="57"/>
        <v/>
      </c>
      <c r="BB146" s="108" t="str">
        <f t="shared" si="58"/>
        <v/>
      </c>
      <c r="BC146" s="108" t="str">
        <f t="shared" si="59"/>
        <v/>
      </c>
      <c r="BD146" s="108" t="str">
        <f t="shared" si="60"/>
        <v/>
      </c>
      <c r="BE146" s="108" t="str">
        <f t="shared" si="61"/>
        <v/>
      </c>
      <c r="BF146" s="119" t="str">
        <f t="shared" si="62"/>
        <v/>
      </c>
      <c r="BG146" s="119" t="str">
        <f t="shared" si="63"/>
        <v/>
      </c>
      <c r="BH146" s="108"/>
      <c r="BI146" s="108"/>
      <c r="BJ146" s="108"/>
      <c r="BK146" s="108"/>
    </row>
    <row r="147" spans="1:63" hidden="1">
      <c r="A147" s="108" t="str">
        <f t="shared" si="42"/>
        <v>region</v>
      </c>
      <c r="B147" s="108">
        <f t="shared" si="43"/>
        <v>0</v>
      </c>
      <c r="C147" s="22"/>
      <c r="D147" s="22"/>
      <c r="E147" s="23"/>
      <c r="F147" s="24"/>
      <c r="G147" s="22"/>
      <c r="H147" s="22"/>
      <c r="I147" s="22"/>
      <c r="J147" s="22"/>
      <c r="K147" s="22"/>
      <c r="L147" s="29"/>
      <c r="M147" s="25"/>
      <c r="N147" s="26"/>
      <c r="O147" s="26"/>
      <c r="P147" s="26"/>
      <c r="Q147" s="26"/>
      <c r="R147" s="26"/>
      <c r="S147" s="26"/>
      <c r="T147" s="26"/>
      <c r="U147" s="26"/>
      <c r="V147" s="26"/>
      <c r="W147" s="27"/>
      <c r="X147" s="27"/>
      <c r="Y147" s="27"/>
      <c r="Z147" s="22"/>
      <c r="AA147" s="28"/>
      <c r="AB147" s="108"/>
      <c r="AC147" s="108"/>
      <c r="AD147" s="108"/>
      <c r="AE147" s="108"/>
      <c r="AF147" s="108"/>
      <c r="AG147" s="108"/>
      <c r="AH147" s="108"/>
      <c r="AI147" s="108"/>
      <c r="AJ147" s="108"/>
      <c r="AK147" s="108"/>
      <c r="AL147" s="108" t="str">
        <f t="shared" si="44"/>
        <v/>
      </c>
      <c r="AM147" s="108" t="str">
        <f t="shared" si="45"/>
        <v/>
      </c>
      <c r="AN147" s="108" t="str">
        <f t="shared" si="46"/>
        <v/>
      </c>
      <c r="AO147" s="108" t="str">
        <f t="shared" si="47"/>
        <v/>
      </c>
      <c r="AP147" s="108" t="str">
        <f t="shared" si="48"/>
        <v/>
      </c>
      <c r="AQ147" s="108" t="str">
        <f t="shared" si="49"/>
        <v/>
      </c>
      <c r="AR147" s="108" t="str">
        <f t="shared" si="50"/>
        <v/>
      </c>
      <c r="AS147" s="119" t="str">
        <f t="shared" si="51"/>
        <v/>
      </c>
      <c r="AT147" s="119" t="str">
        <f t="shared" si="52"/>
        <v/>
      </c>
      <c r="AU147" s="108" t="str">
        <f t="shared" si="53"/>
        <v>S/I</v>
      </c>
      <c r="AV147" s="108"/>
      <c r="AW147" s="532"/>
      <c r="AX147" s="108" t="str">
        <f t="shared" si="54"/>
        <v xml:space="preserve"> - </v>
      </c>
      <c r="AY147" s="533" t="str">
        <f t="shared" si="55"/>
        <v/>
      </c>
      <c r="AZ147" s="533">
        <f t="shared" si="56"/>
        <v>0</v>
      </c>
      <c r="BA147" s="108" t="str">
        <f t="shared" si="57"/>
        <v/>
      </c>
      <c r="BB147" s="108" t="str">
        <f t="shared" si="58"/>
        <v/>
      </c>
      <c r="BC147" s="108" t="str">
        <f t="shared" si="59"/>
        <v/>
      </c>
      <c r="BD147" s="108" t="str">
        <f t="shared" si="60"/>
        <v/>
      </c>
      <c r="BE147" s="108" t="str">
        <f t="shared" si="61"/>
        <v/>
      </c>
      <c r="BF147" s="119" t="str">
        <f t="shared" si="62"/>
        <v/>
      </c>
      <c r="BG147" s="119" t="str">
        <f t="shared" si="63"/>
        <v/>
      </c>
      <c r="BH147" s="108"/>
      <c r="BI147" s="108"/>
      <c r="BJ147" s="108"/>
      <c r="BK147" s="108"/>
    </row>
    <row r="148" spans="1:63" hidden="1">
      <c r="A148" s="108" t="str">
        <f t="shared" si="42"/>
        <v>region</v>
      </c>
      <c r="B148" s="108">
        <f t="shared" si="43"/>
        <v>0</v>
      </c>
      <c r="C148" s="22"/>
      <c r="D148" s="22"/>
      <c r="E148" s="23"/>
      <c r="F148" s="24"/>
      <c r="G148" s="22"/>
      <c r="H148" s="22"/>
      <c r="I148" s="22"/>
      <c r="J148" s="22"/>
      <c r="K148" s="22"/>
      <c r="L148" s="29"/>
      <c r="M148" s="25"/>
      <c r="N148" s="26"/>
      <c r="O148" s="26"/>
      <c r="P148" s="26"/>
      <c r="Q148" s="26"/>
      <c r="R148" s="26"/>
      <c r="S148" s="26"/>
      <c r="T148" s="26"/>
      <c r="U148" s="26"/>
      <c r="V148" s="26"/>
      <c r="W148" s="27"/>
      <c r="X148" s="27"/>
      <c r="Y148" s="27"/>
      <c r="Z148" s="22"/>
      <c r="AA148" s="28"/>
      <c r="AB148" s="108"/>
      <c r="AC148" s="108"/>
      <c r="AD148" s="108"/>
      <c r="AE148" s="108"/>
      <c r="AF148" s="108"/>
      <c r="AG148" s="108"/>
      <c r="AH148" s="108"/>
      <c r="AI148" s="108"/>
      <c r="AJ148" s="108"/>
      <c r="AK148" s="108"/>
      <c r="AL148" s="108" t="str">
        <f t="shared" si="44"/>
        <v/>
      </c>
      <c r="AM148" s="108" t="str">
        <f t="shared" si="45"/>
        <v/>
      </c>
      <c r="AN148" s="108" t="str">
        <f t="shared" si="46"/>
        <v/>
      </c>
      <c r="AO148" s="108" t="str">
        <f t="shared" si="47"/>
        <v/>
      </c>
      <c r="AP148" s="108" t="str">
        <f t="shared" si="48"/>
        <v/>
      </c>
      <c r="AQ148" s="108" t="str">
        <f t="shared" si="49"/>
        <v/>
      </c>
      <c r="AR148" s="108" t="str">
        <f t="shared" si="50"/>
        <v/>
      </c>
      <c r="AS148" s="119" t="str">
        <f t="shared" si="51"/>
        <v/>
      </c>
      <c r="AT148" s="119" t="str">
        <f t="shared" si="52"/>
        <v/>
      </c>
      <c r="AU148" s="108" t="str">
        <f t="shared" si="53"/>
        <v>S/I</v>
      </c>
      <c r="AV148" s="108"/>
      <c r="AW148" s="532"/>
      <c r="AX148" s="108" t="str">
        <f t="shared" si="54"/>
        <v xml:space="preserve"> - </v>
      </c>
      <c r="AY148" s="533" t="str">
        <f t="shared" si="55"/>
        <v/>
      </c>
      <c r="AZ148" s="533">
        <f t="shared" si="56"/>
        <v>0</v>
      </c>
      <c r="BA148" s="108" t="str">
        <f t="shared" si="57"/>
        <v/>
      </c>
      <c r="BB148" s="108" t="str">
        <f t="shared" si="58"/>
        <v/>
      </c>
      <c r="BC148" s="108" t="str">
        <f t="shared" si="59"/>
        <v/>
      </c>
      <c r="BD148" s="108" t="str">
        <f t="shared" si="60"/>
        <v/>
      </c>
      <c r="BE148" s="108" t="str">
        <f t="shared" si="61"/>
        <v/>
      </c>
      <c r="BF148" s="119" t="str">
        <f t="shared" si="62"/>
        <v/>
      </c>
      <c r="BG148" s="119" t="str">
        <f t="shared" si="63"/>
        <v/>
      </c>
      <c r="BH148" s="108"/>
      <c r="BI148" s="108"/>
      <c r="BJ148" s="108"/>
      <c r="BK148" s="108"/>
    </row>
    <row r="149" spans="1:63" hidden="1">
      <c r="A149" s="108" t="str">
        <f t="shared" si="42"/>
        <v>region</v>
      </c>
      <c r="B149" s="108">
        <f t="shared" si="43"/>
        <v>0</v>
      </c>
      <c r="C149" s="22"/>
      <c r="D149" s="22"/>
      <c r="E149" s="23"/>
      <c r="F149" s="24"/>
      <c r="G149" s="22"/>
      <c r="H149" s="22"/>
      <c r="I149" s="22"/>
      <c r="J149" s="22"/>
      <c r="K149" s="22"/>
      <c r="L149" s="29"/>
      <c r="M149" s="25"/>
      <c r="N149" s="26"/>
      <c r="O149" s="26"/>
      <c r="P149" s="26"/>
      <c r="Q149" s="26"/>
      <c r="R149" s="26"/>
      <c r="S149" s="26"/>
      <c r="T149" s="26"/>
      <c r="U149" s="26"/>
      <c r="V149" s="26"/>
      <c r="W149" s="27"/>
      <c r="X149" s="27"/>
      <c r="Y149" s="27"/>
      <c r="Z149" s="22"/>
      <c r="AA149" s="28"/>
      <c r="AB149" s="108"/>
      <c r="AC149" s="108"/>
      <c r="AD149" s="108"/>
      <c r="AE149" s="108"/>
      <c r="AF149" s="108"/>
      <c r="AG149" s="108"/>
      <c r="AH149" s="108"/>
      <c r="AI149" s="108"/>
      <c r="AJ149" s="108"/>
      <c r="AK149" s="108"/>
      <c r="AL149" s="108" t="str">
        <f t="shared" si="44"/>
        <v/>
      </c>
      <c r="AM149" s="108" t="str">
        <f t="shared" si="45"/>
        <v/>
      </c>
      <c r="AN149" s="108" t="str">
        <f t="shared" si="46"/>
        <v/>
      </c>
      <c r="AO149" s="108" t="str">
        <f t="shared" si="47"/>
        <v/>
      </c>
      <c r="AP149" s="108" t="str">
        <f t="shared" si="48"/>
        <v/>
      </c>
      <c r="AQ149" s="108" t="str">
        <f t="shared" si="49"/>
        <v/>
      </c>
      <c r="AR149" s="108" t="str">
        <f t="shared" si="50"/>
        <v/>
      </c>
      <c r="AS149" s="119" t="str">
        <f t="shared" si="51"/>
        <v/>
      </c>
      <c r="AT149" s="119" t="str">
        <f t="shared" si="52"/>
        <v/>
      </c>
      <c r="AU149" s="108" t="str">
        <f t="shared" si="53"/>
        <v>S/I</v>
      </c>
      <c r="AV149" s="108"/>
      <c r="AW149" s="532"/>
      <c r="AX149" s="108" t="str">
        <f t="shared" si="54"/>
        <v xml:space="preserve"> - </v>
      </c>
      <c r="AY149" s="533" t="str">
        <f t="shared" si="55"/>
        <v/>
      </c>
      <c r="AZ149" s="533">
        <f t="shared" si="56"/>
        <v>0</v>
      </c>
      <c r="BA149" s="108" t="str">
        <f t="shared" si="57"/>
        <v/>
      </c>
      <c r="BB149" s="108" t="str">
        <f t="shared" si="58"/>
        <v/>
      </c>
      <c r="BC149" s="108" t="str">
        <f t="shared" si="59"/>
        <v/>
      </c>
      <c r="BD149" s="108" t="str">
        <f t="shared" si="60"/>
        <v/>
      </c>
      <c r="BE149" s="108" t="str">
        <f t="shared" si="61"/>
        <v/>
      </c>
      <c r="BF149" s="119" t="str">
        <f t="shared" si="62"/>
        <v/>
      </c>
      <c r="BG149" s="119" t="str">
        <f t="shared" si="63"/>
        <v/>
      </c>
      <c r="BH149" s="108"/>
      <c r="BI149" s="108"/>
      <c r="BJ149" s="108"/>
      <c r="BK149" s="108"/>
    </row>
    <row r="150" spans="1:63" hidden="1">
      <c r="A150" s="108" t="str">
        <f t="shared" si="42"/>
        <v>region</v>
      </c>
      <c r="B150" s="108">
        <f t="shared" si="43"/>
        <v>0</v>
      </c>
      <c r="C150" s="22"/>
      <c r="D150" s="22"/>
      <c r="E150" s="23"/>
      <c r="F150" s="24"/>
      <c r="G150" s="22"/>
      <c r="H150" s="22"/>
      <c r="I150" s="22"/>
      <c r="J150" s="22"/>
      <c r="K150" s="22"/>
      <c r="L150" s="29"/>
      <c r="M150" s="25"/>
      <c r="N150" s="26"/>
      <c r="O150" s="26"/>
      <c r="P150" s="26"/>
      <c r="Q150" s="26"/>
      <c r="R150" s="26"/>
      <c r="S150" s="26"/>
      <c r="T150" s="26"/>
      <c r="U150" s="26"/>
      <c r="V150" s="26"/>
      <c r="W150" s="27"/>
      <c r="X150" s="27"/>
      <c r="Y150" s="27"/>
      <c r="Z150" s="22"/>
      <c r="AA150" s="28"/>
      <c r="AB150" s="108"/>
      <c r="AC150" s="108"/>
      <c r="AD150" s="108"/>
      <c r="AE150" s="108"/>
      <c r="AF150" s="108"/>
      <c r="AG150" s="108"/>
      <c r="AH150" s="108"/>
      <c r="AI150" s="108"/>
      <c r="AJ150" s="108"/>
      <c r="AK150" s="108"/>
      <c r="AL150" s="108" t="str">
        <f t="shared" si="44"/>
        <v/>
      </c>
      <c r="AM150" s="108" t="str">
        <f t="shared" si="45"/>
        <v/>
      </c>
      <c r="AN150" s="108" t="str">
        <f t="shared" si="46"/>
        <v/>
      </c>
      <c r="AO150" s="108" t="str">
        <f t="shared" si="47"/>
        <v/>
      </c>
      <c r="AP150" s="108" t="str">
        <f t="shared" si="48"/>
        <v/>
      </c>
      <c r="AQ150" s="108" t="str">
        <f t="shared" si="49"/>
        <v/>
      </c>
      <c r="AR150" s="108" t="str">
        <f t="shared" si="50"/>
        <v/>
      </c>
      <c r="AS150" s="119" t="str">
        <f t="shared" si="51"/>
        <v/>
      </c>
      <c r="AT150" s="119" t="str">
        <f t="shared" si="52"/>
        <v/>
      </c>
      <c r="AU150" s="108" t="str">
        <f t="shared" si="53"/>
        <v>S/I</v>
      </c>
      <c r="AV150" s="108"/>
      <c r="AW150" s="532"/>
      <c r="AX150" s="108" t="str">
        <f t="shared" si="54"/>
        <v xml:space="preserve"> - </v>
      </c>
      <c r="AY150" s="533" t="str">
        <f t="shared" si="55"/>
        <v/>
      </c>
      <c r="AZ150" s="533">
        <f t="shared" si="56"/>
        <v>0</v>
      </c>
      <c r="BA150" s="108" t="str">
        <f t="shared" si="57"/>
        <v/>
      </c>
      <c r="BB150" s="108" t="str">
        <f t="shared" si="58"/>
        <v/>
      </c>
      <c r="BC150" s="108" t="str">
        <f t="shared" si="59"/>
        <v/>
      </c>
      <c r="BD150" s="108" t="str">
        <f t="shared" si="60"/>
        <v/>
      </c>
      <c r="BE150" s="108" t="str">
        <f t="shared" si="61"/>
        <v/>
      </c>
      <c r="BF150" s="119" t="str">
        <f t="shared" si="62"/>
        <v/>
      </c>
      <c r="BG150" s="119" t="str">
        <f t="shared" si="63"/>
        <v/>
      </c>
      <c r="BH150" s="108"/>
      <c r="BI150" s="108"/>
      <c r="BJ150" s="108"/>
      <c r="BK150" s="108"/>
    </row>
    <row r="151" spans="1:63" hidden="1">
      <c r="A151" s="108" t="str">
        <f t="shared" si="42"/>
        <v>region</v>
      </c>
      <c r="B151" s="108">
        <f t="shared" si="43"/>
        <v>0</v>
      </c>
      <c r="C151" s="22"/>
      <c r="D151" s="22"/>
      <c r="E151" s="23"/>
      <c r="F151" s="24"/>
      <c r="G151" s="22"/>
      <c r="H151" s="22"/>
      <c r="I151" s="22"/>
      <c r="J151" s="22"/>
      <c r="K151" s="22"/>
      <c r="L151" s="29"/>
      <c r="M151" s="25"/>
      <c r="N151" s="26"/>
      <c r="O151" s="26"/>
      <c r="P151" s="26"/>
      <c r="Q151" s="26"/>
      <c r="R151" s="26"/>
      <c r="S151" s="26"/>
      <c r="T151" s="26"/>
      <c r="U151" s="26"/>
      <c r="V151" s="26"/>
      <c r="W151" s="27"/>
      <c r="X151" s="27"/>
      <c r="Y151" s="27"/>
      <c r="Z151" s="22"/>
      <c r="AA151" s="28"/>
      <c r="AB151" s="108"/>
      <c r="AC151" s="108"/>
      <c r="AD151" s="108"/>
      <c r="AE151" s="108"/>
      <c r="AF151" s="108"/>
      <c r="AG151" s="108"/>
      <c r="AH151" s="108"/>
      <c r="AI151" s="108"/>
      <c r="AJ151" s="108"/>
      <c r="AK151" s="108"/>
      <c r="AL151" s="108" t="str">
        <f t="shared" si="44"/>
        <v/>
      </c>
      <c r="AM151" s="108" t="str">
        <f t="shared" si="45"/>
        <v/>
      </c>
      <c r="AN151" s="108" t="str">
        <f t="shared" si="46"/>
        <v/>
      </c>
      <c r="AO151" s="108" t="str">
        <f t="shared" si="47"/>
        <v/>
      </c>
      <c r="AP151" s="108" t="str">
        <f t="shared" si="48"/>
        <v/>
      </c>
      <c r="AQ151" s="108" t="str">
        <f t="shared" si="49"/>
        <v/>
      </c>
      <c r="AR151" s="108" t="str">
        <f t="shared" si="50"/>
        <v/>
      </c>
      <c r="AS151" s="119" t="str">
        <f t="shared" si="51"/>
        <v/>
      </c>
      <c r="AT151" s="119" t="str">
        <f t="shared" si="52"/>
        <v/>
      </c>
      <c r="AU151" s="108" t="str">
        <f t="shared" si="53"/>
        <v>S/I</v>
      </c>
      <c r="AV151" s="108"/>
      <c r="AW151" s="532"/>
      <c r="AX151" s="108" t="str">
        <f t="shared" si="54"/>
        <v xml:space="preserve"> - </v>
      </c>
      <c r="AY151" s="533" t="str">
        <f t="shared" si="55"/>
        <v/>
      </c>
      <c r="AZ151" s="533">
        <f t="shared" si="56"/>
        <v>0</v>
      </c>
      <c r="BA151" s="108" t="str">
        <f t="shared" si="57"/>
        <v/>
      </c>
      <c r="BB151" s="108" t="str">
        <f t="shared" si="58"/>
        <v/>
      </c>
      <c r="BC151" s="108" t="str">
        <f t="shared" si="59"/>
        <v/>
      </c>
      <c r="BD151" s="108" t="str">
        <f t="shared" si="60"/>
        <v/>
      </c>
      <c r="BE151" s="108" t="str">
        <f t="shared" si="61"/>
        <v/>
      </c>
      <c r="BF151" s="119" t="str">
        <f t="shared" si="62"/>
        <v/>
      </c>
      <c r="BG151" s="119" t="str">
        <f t="shared" si="63"/>
        <v/>
      </c>
      <c r="BH151" s="108"/>
      <c r="BI151" s="108"/>
      <c r="BJ151" s="108"/>
      <c r="BK151" s="108"/>
    </row>
    <row r="152" spans="1:63" hidden="1">
      <c r="A152" s="108" t="str">
        <f t="shared" si="42"/>
        <v>region</v>
      </c>
      <c r="B152" s="108">
        <f t="shared" si="43"/>
        <v>0</v>
      </c>
      <c r="C152" s="22"/>
      <c r="D152" s="22"/>
      <c r="E152" s="23"/>
      <c r="F152" s="24"/>
      <c r="G152" s="22"/>
      <c r="H152" s="22"/>
      <c r="I152" s="22"/>
      <c r="J152" s="22"/>
      <c r="K152" s="22"/>
      <c r="L152" s="29"/>
      <c r="M152" s="25"/>
      <c r="N152" s="26"/>
      <c r="O152" s="26"/>
      <c r="P152" s="26"/>
      <c r="Q152" s="26"/>
      <c r="R152" s="26"/>
      <c r="S152" s="26"/>
      <c r="T152" s="26"/>
      <c r="U152" s="26"/>
      <c r="V152" s="26"/>
      <c r="W152" s="27"/>
      <c r="X152" s="27"/>
      <c r="Y152" s="27"/>
      <c r="Z152" s="22"/>
      <c r="AA152" s="28"/>
      <c r="AB152" s="108"/>
      <c r="AC152" s="108"/>
      <c r="AD152" s="108"/>
      <c r="AE152" s="108"/>
      <c r="AF152" s="108"/>
      <c r="AG152" s="108"/>
      <c r="AH152" s="108"/>
      <c r="AI152" s="108"/>
      <c r="AJ152" s="108"/>
      <c r="AK152" s="108"/>
      <c r="AL152" s="108" t="str">
        <f t="shared" si="44"/>
        <v/>
      </c>
      <c r="AM152" s="108" t="str">
        <f t="shared" si="45"/>
        <v/>
      </c>
      <c r="AN152" s="108" t="str">
        <f t="shared" si="46"/>
        <v/>
      </c>
      <c r="AO152" s="108" t="str">
        <f t="shared" si="47"/>
        <v/>
      </c>
      <c r="AP152" s="108" t="str">
        <f t="shared" si="48"/>
        <v/>
      </c>
      <c r="AQ152" s="108" t="str">
        <f t="shared" si="49"/>
        <v/>
      </c>
      <c r="AR152" s="108" t="str">
        <f t="shared" si="50"/>
        <v/>
      </c>
      <c r="AS152" s="119" t="str">
        <f t="shared" si="51"/>
        <v/>
      </c>
      <c r="AT152" s="119" t="str">
        <f t="shared" si="52"/>
        <v/>
      </c>
      <c r="AU152" s="108" t="str">
        <f t="shared" si="53"/>
        <v>S/I</v>
      </c>
      <c r="AV152" s="108"/>
      <c r="AW152" s="532"/>
      <c r="AX152" s="108" t="str">
        <f t="shared" si="54"/>
        <v xml:space="preserve"> - </v>
      </c>
      <c r="AY152" s="533" t="str">
        <f t="shared" si="55"/>
        <v/>
      </c>
      <c r="AZ152" s="533">
        <f t="shared" si="56"/>
        <v>0</v>
      </c>
      <c r="BA152" s="108" t="str">
        <f t="shared" si="57"/>
        <v/>
      </c>
      <c r="BB152" s="108" t="str">
        <f t="shared" si="58"/>
        <v/>
      </c>
      <c r="BC152" s="108" t="str">
        <f t="shared" si="59"/>
        <v/>
      </c>
      <c r="BD152" s="108" t="str">
        <f t="shared" si="60"/>
        <v/>
      </c>
      <c r="BE152" s="108" t="str">
        <f t="shared" si="61"/>
        <v/>
      </c>
      <c r="BF152" s="119" t="str">
        <f t="shared" si="62"/>
        <v/>
      </c>
      <c r="BG152" s="119" t="str">
        <f t="shared" si="63"/>
        <v/>
      </c>
      <c r="BH152" s="108"/>
      <c r="BI152" s="108"/>
      <c r="BJ152" s="108"/>
      <c r="BK152" s="108"/>
    </row>
    <row r="153" spans="1:63" hidden="1">
      <c r="A153" s="108" t="str">
        <f t="shared" si="42"/>
        <v>region</v>
      </c>
      <c r="B153" s="108">
        <f t="shared" si="43"/>
        <v>0</v>
      </c>
      <c r="C153" s="22"/>
      <c r="D153" s="22"/>
      <c r="E153" s="23"/>
      <c r="F153" s="24"/>
      <c r="G153" s="22"/>
      <c r="H153" s="22"/>
      <c r="I153" s="22"/>
      <c r="J153" s="22"/>
      <c r="K153" s="22"/>
      <c r="L153" s="29"/>
      <c r="M153" s="25"/>
      <c r="N153" s="26"/>
      <c r="O153" s="26"/>
      <c r="P153" s="26"/>
      <c r="Q153" s="26"/>
      <c r="R153" s="26"/>
      <c r="S153" s="26"/>
      <c r="T153" s="26"/>
      <c r="U153" s="26"/>
      <c r="V153" s="26"/>
      <c r="W153" s="27"/>
      <c r="X153" s="27"/>
      <c r="Y153" s="27"/>
      <c r="Z153" s="22"/>
      <c r="AA153" s="28"/>
      <c r="AB153" s="108"/>
      <c r="AC153" s="108"/>
      <c r="AD153" s="108"/>
      <c r="AE153" s="108"/>
      <c r="AF153" s="108"/>
      <c r="AG153" s="108"/>
      <c r="AH153" s="108"/>
      <c r="AI153" s="108"/>
      <c r="AJ153" s="108"/>
      <c r="AK153" s="108"/>
      <c r="AL153" s="108" t="str">
        <f t="shared" si="44"/>
        <v/>
      </c>
      <c r="AM153" s="108" t="str">
        <f t="shared" si="45"/>
        <v/>
      </c>
      <c r="AN153" s="108" t="str">
        <f t="shared" si="46"/>
        <v/>
      </c>
      <c r="AO153" s="108" t="str">
        <f t="shared" si="47"/>
        <v/>
      </c>
      <c r="AP153" s="108" t="str">
        <f t="shared" si="48"/>
        <v/>
      </c>
      <c r="AQ153" s="108" t="str">
        <f t="shared" si="49"/>
        <v/>
      </c>
      <c r="AR153" s="108" t="str">
        <f t="shared" si="50"/>
        <v/>
      </c>
      <c r="AS153" s="119" t="str">
        <f t="shared" si="51"/>
        <v/>
      </c>
      <c r="AT153" s="119" t="str">
        <f t="shared" si="52"/>
        <v/>
      </c>
      <c r="AU153" s="108" t="str">
        <f t="shared" si="53"/>
        <v>S/I</v>
      </c>
      <c r="AV153" s="108"/>
      <c r="AW153" s="532"/>
      <c r="AX153" s="108" t="str">
        <f t="shared" si="54"/>
        <v xml:space="preserve"> - </v>
      </c>
      <c r="AY153" s="533" t="str">
        <f t="shared" si="55"/>
        <v/>
      </c>
      <c r="AZ153" s="533">
        <f t="shared" si="56"/>
        <v>0</v>
      </c>
      <c r="BA153" s="108" t="str">
        <f t="shared" si="57"/>
        <v/>
      </c>
      <c r="BB153" s="108" t="str">
        <f t="shared" si="58"/>
        <v/>
      </c>
      <c r="BC153" s="108" t="str">
        <f t="shared" si="59"/>
        <v/>
      </c>
      <c r="BD153" s="108" t="str">
        <f t="shared" si="60"/>
        <v/>
      </c>
      <c r="BE153" s="108" t="str">
        <f t="shared" si="61"/>
        <v/>
      </c>
      <c r="BF153" s="119" t="str">
        <f t="shared" si="62"/>
        <v/>
      </c>
      <c r="BG153" s="119" t="str">
        <f t="shared" si="63"/>
        <v/>
      </c>
      <c r="BH153" s="108"/>
      <c r="BI153" s="108"/>
      <c r="BJ153" s="108"/>
      <c r="BK153" s="108"/>
    </row>
    <row r="154" spans="1:63" hidden="1">
      <c r="A154" s="108" t="str">
        <f t="shared" si="42"/>
        <v>region</v>
      </c>
      <c r="B154" s="108">
        <f t="shared" si="43"/>
        <v>0</v>
      </c>
      <c r="C154" s="22"/>
      <c r="D154" s="22"/>
      <c r="E154" s="23"/>
      <c r="F154" s="24"/>
      <c r="G154" s="22"/>
      <c r="H154" s="22"/>
      <c r="I154" s="22"/>
      <c r="J154" s="22"/>
      <c r="K154" s="22"/>
      <c r="L154" s="29"/>
      <c r="M154" s="25"/>
      <c r="N154" s="26"/>
      <c r="O154" s="26"/>
      <c r="P154" s="26"/>
      <c r="Q154" s="26"/>
      <c r="R154" s="26"/>
      <c r="S154" s="26"/>
      <c r="T154" s="26"/>
      <c r="U154" s="26"/>
      <c r="V154" s="26"/>
      <c r="W154" s="27"/>
      <c r="X154" s="27"/>
      <c r="Y154" s="27"/>
      <c r="Z154" s="22"/>
      <c r="AA154" s="28"/>
      <c r="AB154" s="108"/>
      <c r="AC154" s="108"/>
      <c r="AD154" s="108"/>
      <c r="AE154" s="108"/>
      <c r="AF154" s="108"/>
      <c r="AG154" s="108"/>
      <c r="AH154" s="108"/>
      <c r="AI154" s="108"/>
      <c r="AJ154" s="108"/>
      <c r="AK154" s="108"/>
      <c r="AL154" s="108" t="str">
        <f t="shared" si="44"/>
        <v/>
      </c>
      <c r="AM154" s="108" t="str">
        <f t="shared" si="45"/>
        <v/>
      </c>
      <c r="AN154" s="108" t="str">
        <f t="shared" si="46"/>
        <v/>
      </c>
      <c r="AO154" s="108" t="str">
        <f t="shared" si="47"/>
        <v/>
      </c>
      <c r="AP154" s="108" t="str">
        <f t="shared" si="48"/>
        <v/>
      </c>
      <c r="AQ154" s="108" t="str">
        <f t="shared" si="49"/>
        <v/>
      </c>
      <c r="AR154" s="108" t="str">
        <f t="shared" si="50"/>
        <v/>
      </c>
      <c r="AS154" s="119" t="str">
        <f t="shared" si="51"/>
        <v/>
      </c>
      <c r="AT154" s="119" t="str">
        <f t="shared" si="52"/>
        <v/>
      </c>
      <c r="AU154" s="108" t="str">
        <f t="shared" si="53"/>
        <v>S/I</v>
      </c>
      <c r="AV154" s="108"/>
      <c r="AW154" s="532"/>
      <c r="AX154" s="108" t="str">
        <f t="shared" si="54"/>
        <v xml:space="preserve"> - </v>
      </c>
      <c r="AY154" s="533" t="str">
        <f t="shared" si="55"/>
        <v/>
      </c>
      <c r="AZ154" s="533">
        <f t="shared" si="56"/>
        <v>0</v>
      </c>
      <c r="BA154" s="108" t="str">
        <f t="shared" si="57"/>
        <v/>
      </c>
      <c r="BB154" s="108" t="str">
        <f t="shared" si="58"/>
        <v/>
      </c>
      <c r="BC154" s="108" t="str">
        <f t="shared" si="59"/>
        <v/>
      </c>
      <c r="BD154" s="108" t="str">
        <f t="shared" si="60"/>
        <v/>
      </c>
      <c r="BE154" s="108" t="str">
        <f t="shared" si="61"/>
        <v/>
      </c>
      <c r="BF154" s="119" t="str">
        <f t="shared" si="62"/>
        <v/>
      </c>
      <c r="BG154" s="119" t="str">
        <f t="shared" si="63"/>
        <v/>
      </c>
      <c r="BH154" s="108"/>
      <c r="BI154" s="108"/>
      <c r="BJ154" s="108"/>
      <c r="BK154" s="108"/>
    </row>
    <row r="155" spans="1:63" hidden="1">
      <c r="A155" s="108" t="str">
        <f t="shared" si="42"/>
        <v>region</v>
      </c>
      <c r="B155" s="108">
        <f t="shared" si="43"/>
        <v>0</v>
      </c>
      <c r="C155" s="22"/>
      <c r="D155" s="22"/>
      <c r="E155" s="23"/>
      <c r="F155" s="24"/>
      <c r="G155" s="22"/>
      <c r="H155" s="22"/>
      <c r="I155" s="22"/>
      <c r="J155" s="22"/>
      <c r="K155" s="22"/>
      <c r="L155" s="29"/>
      <c r="M155" s="25"/>
      <c r="N155" s="26"/>
      <c r="O155" s="26"/>
      <c r="P155" s="26"/>
      <c r="Q155" s="26"/>
      <c r="R155" s="26"/>
      <c r="S155" s="26"/>
      <c r="T155" s="26"/>
      <c r="U155" s="26"/>
      <c r="V155" s="26"/>
      <c r="W155" s="27"/>
      <c r="X155" s="27"/>
      <c r="Y155" s="27"/>
      <c r="Z155" s="22"/>
      <c r="AA155" s="28"/>
      <c r="AB155" s="108"/>
      <c r="AC155" s="108"/>
      <c r="AD155" s="108"/>
      <c r="AE155" s="108"/>
      <c r="AF155" s="108"/>
      <c r="AG155" s="108"/>
      <c r="AH155" s="108"/>
      <c r="AI155" s="108"/>
      <c r="AJ155" s="108"/>
      <c r="AK155" s="108"/>
      <c r="AL155" s="108" t="str">
        <f t="shared" si="44"/>
        <v/>
      </c>
      <c r="AM155" s="108" t="str">
        <f t="shared" si="45"/>
        <v/>
      </c>
      <c r="AN155" s="108" t="str">
        <f t="shared" si="46"/>
        <v/>
      </c>
      <c r="AO155" s="108" t="str">
        <f t="shared" si="47"/>
        <v/>
      </c>
      <c r="AP155" s="108" t="str">
        <f t="shared" si="48"/>
        <v/>
      </c>
      <c r="AQ155" s="108" t="str">
        <f t="shared" si="49"/>
        <v/>
      </c>
      <c r="AR155" s="108" t="str">
        <f t="shared" si="50"/>
        <v/>
      </c>
      <c r="AS155" s="119" t="str">
        <f t="shared" si="51"/>
        <v/>
      </c>
      <c r="AT155" s="119" t="str">
        <f t="shared" si="52"/>
        <v/>
      </c>
      <c r="AU155" s="108" t="str">
        <f t="shared" si="53"/>
        <v>S/I</v>
      </c>
      <c r="AV155" s="108"/>
      <c r="AW155" s="532"/>
      <c r="AX155" s="108" t="str">
        <f t="shared" si="54"/>
        <v xml:space="preserve"> - </v>
      </c>
      <c r="AY155" s="533" t="str">
        <f t="shared" si="55"/>
        <v/>
      </c>
      <c r="AZ155" s="533">
        <f t="shared" si="56"/>
        <v>0</v>
      </c>
      <c r="BA155" s="108" t="str">
        <f t="shared" si="57"/>
        <v/>
      </c>
      <c r="BB155" s="108" t="str">
        <f t="shared" si="58"/>
        <v/>
      </c>
      <c r="BC155" s="108" t="str">
        <f t="shared" si="59"/>
        <v/>
      </c>
      <c r="BD155" s="108" t="str">
        <f t="shared" si="60"/>
        <v/>
      </c>
      <c r="BE155" s="108" t="str">
        <f t="shared" si="61"/>
        <v/>
      </c>
      <c r="BF155" s="119" t="str">
        <f t="shared" si="62"/>
        <v/>
      </c>
      <c r="BG155" s="119" t="str">
        <f t="shared" si="63"/>
        <v/>
      </c>
      <c r="BH155" s="108"/>
      <c r="BI155" s="108"/>
      <c r="BJ155" s="108"/>
      <c r="BK155" s="108"/>
    </row>
    <row r="156" spans="1:63" hidden="1">
      <c r="A156" s="108" t="str">
        <f t="shared" ref="A156:A219" si="64">+$K$3</f>
        <v>region</v>
      </c>
      <c r="B156" s="108">
        <f t="shared" ref="B156:B219" si="65">+$E$3</f>
        <v>0</v>
      </c>
      <c r="C156" s="22"/>
      <c r="D156" s="22"/>
      <c r="E156" s="23"/>
      <c r="F156" s="24"/>
      <c r="G156" s="22"/>
      <c r="H156" s="22"/>
      <c r="I156" s="22"/>
      <c r="J156" s="22"/>
      <c r="K156" s="22"/>
      <c r="L156" s="29"/>
      <c r="M156" s="25"/>
      <c r="N156" s="26"/>
      <c r="O156" s="26"/>
      <c r="P156" s="26"/>
      <c r="Q156" s="26"/>
      <c r="R156" s="26"/>
      <c r="S156" s="26"/>
      <c r="T156" s="26"/>
      <c r="U156" s="26"/>
      <c r="V156" s="26"/>
      <c r="W156" s="27"/>
      <c r="X156" s="27"/>
      <c r="Y156" s="27"/>
      <c r="Z156" s="22"/>
      <c r="AA156" s="28"/>
      <c r="AB156" s="108"/>
      <c r="AC156" s="108"/>
      <c r="AD156" s="108"/>
      <c r="AE156" s="108"/>
      <c r="AF156" s="108"/>
      <c r="AG156" s="108"/>
      <c r="AH156" s="108"/>
      <c r="AI156" s="108"/>
      <c r="AJ156" s="108"/>
      <c r="AK156" s="108"/>
      <c r="AL156" s="108" t="str">
        <f t="shared" si="44"/>
        <v/>
      </c>
      <c r="AM156" s="108" t="str">
        <f t="shared" si="45"/>
        <v/>
      </c>
      <c r="AN156" s="108" t="str">
        <f t="shared" si="46"/>
        <v/>
      </c>
      <c r="AO156" s="108" t="str">
        <f t="shared" si="47"/>
        <v/>
      </c>
      <c r="AP156" s="108" t="str">
        <f t="shared" si="48"/>
        <v/>
      </c>
      <c r="AQ156" s="108" t="str">
        <f t="shared" si="49"/>
        <v/>
      </c>
      <c r="AR156" s="108" t="str">
        <f t="shared" si="50"/>
        <v/>
      </c>
      <c r="AS156" s="119" t="str">
        <f t="shared" si="51"/>
        <v/>
      </c>
      <c r="AT156" s="119" t="str">
        <f t="shared" si="52"/>
        <v/>
      </c>
      <c r="AU156" s="108" t="str">
        <f t="shared" si="53"/>
        <v>S/I</v>
      </c>
      <c r="AV156" s="108"/>
      <c r="AW156" s="532"/>
      <c r="AX156" s="108" t="str">
        <f t="shared" si="54"/>
        <v xml:space="preserve"> - </v>
      </c>
      <c r="AY156" s="533" t="str">
        <f t="shared" si="55"/>
        <v/>
      </c>
      <c r="AZ156" s="533">
        <f t="shared" si="56"/>
        <v>0</v>
      </c>
      <c r="BA156" s="108" t="str">
        <f t="shared" si="57"/>
        <v/>
      </c>
      <c r="BB156" s="108" t="str">
        <f t="shared" si="58"/>
        <v/>
      </c>
      <c r="BC156" s="108" t="str">
        <f t="shared" si="59"/>
        <v/>
      </c>
      <c r="BD156" s="108" t="str">
        <f t="shared" si="60"/>
        <v/>
      </c>
      <c r="BE156" s="108" t="str">
        <f t="shared" si="61"/>
        <v/>
      </c>
      <c r="BF156" s="119" t="str">
        <f t="shared" si="62"/>
        <v/>
      </c>
      <c r="BG156" s="119" t="str">
        <f t="shared" si="63"/>
        <v/>
      </c>
      <c r="BH156" s="108"/>
      <c r="BI156" s="108"/>
      <c r="BJ156" s="108"/>
      <c r="BK156" s="108"/>
    </row>
    <row r="157" spans="1:63" hidden="1">
      <c r="A157" s="108" t="str">
        <f t="shared" si="64"/>
        <v>region</v>
      </c>
      <c r="B157" s="108">
        <f t="shared" si="65"/>
        <v>0</v>
      </c>
      <c r="C157" s="22"/>
      <c r="D157" s="22"/>
      <c r="E157" s="23"/>
      <c r="F157" s="24"/>
      <c r="G157" s="22"/>
      <c r="H157" s="22"/>
      <c r="I157" s="22"/>
      <c r="J157" s="22"/>
      <c r="K157" s="22"/>
      <c r="L157" s="29"/>
      <c r="M157" s="25"/>
      <c r="N157" s="26"/>
      <c r="O157" s="26"/>
      <c r="P157" s="26"/>
      <c r="Q157" s="26"/>
      <c r="R157" s="26"/>
      <c r="S157" s="26"/>
      <c r="T157" s="26"/>
      <c r="U157" s="26"/>
      <c r="V157" s="26"/>
      <c r="W157" s="27"/>
      <c r="X157" s="27"/>
      <c r="Y157" s="27"/>
      <c r="Z157" s="22"/>
      <c r="AA157" s="28"/>
      <c r="AB157" s="108"/>
      <c r="AC157" s="108"/>
      <c r="AD157" s="108"/>
      <c r="AE157" s="108"/>
      <c r="AF157" s="108"/>
      <c r="AG157" s="108"/>
      <c r="AH157" s="108"/>
      <c r="AI157" s="108"/>
      <c r="AJ157" s="108"/>
      <c r="AK157" s="108"/>
      <c r="AL157" s="108" t="str">
        <f t="shared" si="44"/>
        <v/>
      </c>
      <c r="AM157" s="108" t="str">
        <f t="shared" si="45"/>
        <v/>
      </c>
      <c r="AN157" s="108" t="str">
        <f t="shared" si="46"/>
        <v/>
      </c>
      <c r="AO157" s="108" t="str">
        <f t="shared" si="47"/>
        <v/>
      </c>
      <c r="AP157" s="108" t="str">
        <f t="shared" si="48"/>
        <v/>
      </c>
      <c r="AQ157" s="108" t="str">
        <f t="shared" si="49"/>
        <v/>
      </c>
      <c r="AR157" s="108" t="str">
        <f t="shared" si="50"/>
        <v/>
      </c>
      <c r="AS157" s="119" t="str">
        <f t="shared" si="51"/>
        <v/>
      </c>
      <c r="AT157" s="119" t="str">
        <f t="shared" si="52"/>
        <v/>
      </c>
      <c r="AU157" s="108" t="str">
        <f t="shared" si="53"/>
        <v>S/I</v>
      </c>
      <c r="AV157" s="108"/>
      <c r="AW157" s="532"/>
      <c r="AX157" s="108" t="str">
        <f t="shared" si="54"/>
        <v xml:space="preserve"> - </v>
      </c>
      <c r="AY157" s="533" t="str">
        <f t="shared" si="55"/>
        <v/>
      </c>
      <c r="AZ157" s="533">
        <f t="shared" si="56"/>
        <v>0</v>
      </c>
      <c r="BA157" s="108" t="str">
        <f t="shared" si="57"/>
        <v/>
      </c>
      <c r="BB157" s="108" t="str">
        <f t="shared" si="58"/>
        <v/>
      </c>
      <c r="BC157" s="108" t="str">
        <f t="shared" si="59"/>
        <v/>
      </c>
      <c r="BD157" s="108" t="str">
        <f t="shared" si="60"/>
        <v/>
      </c>
      <c r="BE157" s="108" t="str">
        <f t="shared" si="61"/>
        <v/>
      </c>
      <c r="BF157" s="119" t="str">
        <f t="shared" si="62"/>
        <v/>
      </c>
      <c r="BG157" s="119" t="str">
        <f t="shared" si="63"/>
        <v/>
      </c>
      <c r="BH157" s="108"/>
      <c r="BI157" s="108"/>
      <c r="BJ157" s="108"/>
      <c r="BK157" s="108"/>
    </row>
    <row r="158" spans="1:63" hidden="1">
      <c r="A158" s="108" t="str">
        <f t="shared" si="64"/>
        <v>region</v>
      </c>
      <c r="B158" s="108">
        <f t="shared" si="65"/>
        <v>0</v>
      </c>
      <c r="C158" s="22"/>
      <c r="D158" s="22"/>
      <c r="E158" s="23"/>
      <c r="F158" s="24"/>
      <c r="G158" s="22"/>
      <c r="H158" s="22"/>
      <c r="I158" s="22"/>
      <c r="J158" s="22"/>
      <c r="K158" s="22"/>
      <c r="L158" s="29"/>
      <c r="M158" s="25"/>
      <c r="N158" s="26"/>
      <c r="O158" s="26"/>
      <c r="P158" s="26"/>
      <c r="Q158" s="26"/>
      <c r="R158" s="26"/>
      <c r="S158" s="26"/>
      <c r="T158" s="26"/>
      <c r="U158" s="26"/>
      <c r="V158" s="26"/>
      <c r="W158" s="27"/>
      <c r="X158" s="27"/>
      <c r="Y158" s="27"/>
      <c r="Z158" s="22"/>
      <c r="AA158" s="28"/>
      <c r="AB158" s="108"/>
      <c r="AC158" s="108"/>
      <c r="AD158" s="108"/>
      <c r="AE158" s="108"/>
      <c r="AF158" s="108"/>
      <c r="AG158" s="108"/>
      <c r="AH158" s="108"/>
      <c r="AI158" s="108"/>
      <c r="AJ158" s="108"/>
      <c r="AK158" s="108"/>
      <c r="AL158" s="108" t="str">
        <f t="shared" si="44"/>
        <v/>
      </c>
      <c r="AM158" s="108" t="str">
        <f t="shared" si="45"/>
        <v/>
      </c>
      <c r="AN158" s="108" t="str">
        <f t="shared" si="46"/>
        <v/>
      </c>
      <c r="AO158" s="108" t="str">
        <f t="shared" si="47"/>
        <v/>
      </c>
      <c r="AP158" s="108" t="str">
        <f t="shared" si="48"/>
        <v/>
      </c>
      <c r="AQ158" s="108" t="str">
        <f t="shared" si="49"/>
        <v/>
      </c>
      <c r="AR158" s="108" t="str">
        <f t="shared" si="50"/>
        <v/>
      </c>
      <c r="AS158" s="119" t="str">
        <f t="shared" si="51"/>
        <v/>
      </c>
      <c r="AT158" s="119" t="str">
        <f t="shared" si="52"/>
        <v/>
      </c>
      <c r="AU158" s="108" t="str">
        <f t="shared" si="53"/>
        <v>S/I</v>
      </c>
      <c r="AV158" s="108"/>
      <c r="AW158" s="532"/>
      <c r="AX158" s="108" t="str">
        <f t="shared" si="54"/>
        <v xml:space="preserve"> - </v>
      </c>
      <c r="AY158" s="533" t="str">
        <f t="shared" si="55"/>
        <v/>
      </c>
      <c r="AZ158" s="533">
        <f t="shared" si="56"/>
        <v>0</v>
      </c>
      <c r="BA158" s="108" t="str">
        <f t="shared" si="57"/>
        <v/>
      </c>
      <c r="BB158" s="108" t="str">
        <f t="shared" si="58"/>
        <v/>
      </c>
      <c r="BC158" s="108" t="str">
        <f t="shared" si="59"/>
        <v/>
      </c>
      <c r="BD158" s="108" t="str">
        <f t="shared" si="60"/>
        <v/>
      </c>
      <c r="BE158" s="108" t="str">
        <f t="shared" si="61"/>
        <v/>
      </c>
      <c r="BF158" s="119" t="str">
        <f t="shared" si="62"/>
        <v/>
      </c>
      <c r="BG158" s="119" t="str">
        <f t="shared" si="63"/>
        <v/>
      </c>
      <c r="BH158" s="108"/>
      <c r="BI158" s="108"/>
      <c r="BJ158" s="108"/>
      <c r="BK158" s="108"/>
    </row>
    <row r="159" spans="1:63" hidden="1">
      <c r="A159" s="108" t="str">
        <f t="shared" si="64"/>
        <v>region</v>
      </c>
      <c r="B159" s="108">
        <f t="shared" si="65"/>
        <v>0</v>
      </c>
      <c r="C159" s="22"/>
      <c r="D159" s="22"/>
      <c r="E159" s="23"/>
      <c r="F159" s="24"/>
      <c r="G159" s="22"/>
      <c r="H159" s="22"/>
      <c r="I159" s="22"/>
      <c r="J159" s="22"/>
      <c r="K159" s="22"/>
      <c r="L159" s="29"/>
      <c r="M159" s="25"/>
      <c r="N159" s="26"/>
      <c r="O159" s="26"/>
      <c r="P159" s="26"/>
      <c r="Q159" s="26"/>
      <c r="R159" s="26"/>
      <c r="S159" s="26"/>
      <c r="T159" s="26"/>
      <c r="U159" s="26"/>
      <c r="V159" s="26"/>
      <c r="W159" s="27"/>
      <c r="X159" s="27"/>
      <c r="Y159" s="27"/>
      <c r="Z159" s="22"/>
      <c r="AA159" s="28"/>
      <c r="AB159" s="108"/>
      <c r="AC159" s="108"/>
      <c r="AD159" s="108"/>
      <c r="AE159" s="108"/>
      <c r="AF159" s="108"/>
      <c r="AG159" s="108"/>
      <c r="AH159" s="108"/>
      <c r="AI159" s="108"/>
      <c r="AJ159" s="108"/>
      <c r="AK159" s="108"/>
      <c r="AL159" s="108" t="str">
        <f t="shared" si="44"/>
        <v/>
      </c>
      <c r="AM159" s="108" t="str">
        <f t="shared" si="45"/>
        <v/>
      </c>
      <c r="AN159" s="108" t="str">
        <f t="shared" si="46"/>
        <v/>
      </c>
      <c r="AO159" s="108" t="str">
        <f t="shared" si="47"/>
        <v/>
      </c>
      <c r="AP159" s="108" t="str">
        <f t="shared" si="48"/>
        <v/>
      </c>
      <c r="AQ159" s="108" t="str">
        <f t="shared" si="49"/>
        <v/>
      </c>
      <c r="AR159" s="108" t="str">
        <f t="shared" si="50"/>
        <v/>
      </c>
      <c r="AS159" s="119" t="str">
        <f t="shared" si="51"/>
        <v/>
      </c>
      <c r="AT159" s="119" t="str">
        <f t="shared" si="52"/>
        <v/>
      </c>
      <c r="AU159" s="108" t="str">
        <f t="shared" si="53"/>
        <v>S/I</v>
      </c>
      <c r="AV159" s="108"/>
      <c r="AW159" s="532"/>
      <c r="AX159" s="108" t="str">
        <f t="shared" si="54"/>
        <v xml:space="preserve"> - </v>
      </c>
      <c r="AY159" s="533" t="str">
        <f t="shared" si="55"/>
        <v/>
      </c>
      <c r="AZ159" s="533">
        <f t="shared" si="56"/>
        <v>0</v>
      </c>
      <c r="BA159" s="108" t="str">
        <f t="shared" si="57"/>
        <v/>
      </c>
      <c r="BB159" s="108" t="str">
        <f t="shared" si="58"/>
        <v/>
      </c>
      <c r="BC159" s="108" t="str">
        <f t="shared" si="59"/>
        <v/>
      </c>
      <c r="BD159" s="108" t="str">
        <f t="shared" si="60"/>
        <v/>
      </c>
      <c r="BE159" s="108" t="str">
        <f t="shared" si="61"/>
        <v/>
      </c>
      <c r="BF159" s="119" t="str">
        <f t="shared" si="62"/>
        <v/>
      </c>
      <c r="BG159" s="119" t="str">
        <f t="shared" si="63"/>
        <v/>
      </c>
      <c r="BH159" s="108"/>
      <c r="BI159" s="108"/>
      <c r="BJ159" s="108"/>
      <c r="BK159" s="108"/>
    </row>
    <row r="160" spans="1:63" hidden="1">
      <c r="A160" s="108" t="str">
        <f t="shared" si="64"/>
        <v>region</v>
      </c>
      <c r="B160" s="108">
        <f t="shared" si="65"/>
        <v>0</v>
      </c>
      <c r="C160" s="22"/>
      <c r="D160" s="22"/>
      <c r="E160" s="23"/>
      <c r="F160" s="24"/>
      <c r="G160" s="22"/>
      <c r="H160" s="22"/>
      <c r="I160" s="22"/>
      <c r="J160" s="22"/>
      <c r="K160" s="22"/>
      <c r="L160" s="29"/>
      <c r="M160" s="25"/>
      <c r="N160" s="26"/>
      <c r="O160" s="26"/>
      <c r="P160" s="26"/>
      <c r="Q160" s="26"/>
      <c r="R160" s="26"/>
      <c r="S160" s="26"/>
      <c r="T160" s="26"/>
      <c r="U160" s="26"/>
      <c r="V160" s="26"/>
      <c r="W160" s="27"/>
      <c r="X160" s="27"/>
      <c r="Y160" s="27"/>
      <c r="Z160" s="22"/>
      <c r="AA160" s="28"/>
      <c r="AB160" s="108"/>
      <c r="AC160" s="108"/>
      <c r="AD160" s="108"/>
      <c r="AE160" s="108"/>
      <c r="AF160" s="108"/>
      <c r="AG160" s="108"/>
      <c r="AH160" s="108"/>
      <c r="AI160" s="108"/>
      <c r="AJ160" s="108"/>
      <c r="AK160" s="108"/>
      <c r="AL160" s="108" t="str">
        <f t="shared" si="44"/>
        <v/>
      </c>
      <c r="AM160" s="108" t="str">
        <f t="shared" si="45"/>
        <v/>
      </c>
      <c r="AN160" s="108" t="str">
        <f t="shared" si="46"/>
        <v/>
      </c>
      <c r="AO160" s="108" t="str">
        <f t="shared" si="47"/>
        <v/>
      </c>
      <c r="AP160" s="108" t="str">
        <f t="shared" si="48"/>
        <v/>
      </c>
      <c r="AQ160" s="108" t="str">
        <f t="shared" si="49"/>
        <v/>
      </c>
      <c r="AR160" s="108" t="str">
        <f t="shared" si="50"/>
        <v/>
      </c>
      <c r="AS160" s="119" t="str">
        <f t="shared" si="51"/>
        <v/>
      </c>
      <c r="AT160" s="119" t="str">
        <f t="shared" si="52"/>
        <v/>
      </c>
      <c r="AU160" s="108" t="str">
        <f t="shared" si="53"/>
        <v>S/I</v>
      </c>
      <c r="AV160" s="108"/>
      <c r="AW160" s="532"/>
      <c r="AX160" s="108" t="str">
        <f t="shared" si="54"/>
        <v xml:space="preserve"> - </v>
      </c>
      <c r="AY160" s="533" t="str">
        <f t="shared" si="55"/>
        <v/>
      </c>
      <c r="AZ160" s="533">
        <f t="shared" si="56"/>
        <v>0</v>
      </c>
      <c r="BA160" s="108" t="str">
        <f t="shared" si="57"/>
        <v/>
      </c>
      <c r="BB160" s="108" t="str">
        <f t="shared" si="58"/>
        <v/>
      </c>
      <c r="BC160" s="108" t="str">
        <f t="shared" si="59"/>
        <v/>
      </c>
      <c r="BD160" s="108" t="str">
        <f t="shared" si="60"/>
        <v/>
      </c>
      <c r="BE160" s="108" t="str">
        <f t="shared" si="61"/>
        <v/>
      </c>
      <c r="BF160" s="119" t="str">
        <f t="shared" si="62"/>
        <v/>
      </c>
      <c r="BG160" s="119" t="str">
        <f t="shared" si="63"/>
        <v/>
      </c>
      <c r="BH160" s="108"/>
      <c r="BI160" s="108"/>
      <c r="BJ160" s="108"/>
      <c r="BK160" s="108"/>
    </row>
    <row r="161" spans="1:63" hidden="1">
      <c r="A161" s="108" t="str">
        <f t="shared" si="64"/>
        <v>region</v>
      </c>
      <c r="B161" s="108">
        <f t="shared" si="65"/>
        <v>0</v>
      </c>
      <c r="C161" s="22"/>
      <c r="D161" s="22"/>
      <c r="E161" s="23"/>
      <c r="F161" s="24"/>
      <c r="G161" s="22"/>
      <c r="H161" s="22"/>
      <c r="I161" s="22"/>
      <c r="J161" s="22"/>
      <c r="K161" s="22"/>
      <c r="L161" s="29"/>
      <c r="M161" s="25"/>
      <c r="N161" s="26"/>
      <c r="O161" s="26"/>
      <c r="P161" s="26"/>
      <c r="Q161" s="26"/>
      <c r="R161" s="26"/>
      <c r="S161" s="26"/>
      <c r="T161" s="26"/>
      <c r="U161" s="26"/>
      <c r="V161" s="26"/>
      <c r="W161" s="27"/>
      <c r="X161" s="27"/>
      <c r="Y161" s="27"/>
      <c r="Z161" s="22"/>
      <c r="AA161" s="28"/>
      <c r="AB161" s="108"/>
      <c r="AC161" s="108"/>
      <c r="AD161" s="108"/>
      <c r="AE161" s="108"/>
      <c r="AF161" s="108"/>
      <c r="AG161" s="108"/>
      <c r="AH161" s="108"/>
      <c r="AI161" s="108"/>
      <c r="AJ161" s="108"/>
      <c r="AK161" s="108"/>
      <c r="AL161" s="108" t="str">
        <f t="shared" si="44"/>
        <v/>
      </c>
      <c r="AM161" s="108" t="str">
        <f t="shared" si="45"/>
        <v/>
      </c>
      <c r="AN161" s="108" t="str">
        <f t="shared" si="46"/>
        <v/>
      </c>
      <c r="AO161" s="108" t="str">
        <f t="shared" si="47"/>
        <v/>
      </c>
      <c r="AP161" s="108" t="str">
        <f t="shared" si="48"/>
        <v/>
      </c>
      <c r="AQ161" s="108" t="str">
        <f t="shared" si="49"/>
        <v/>
      </c>
      <c r="AR161" s="108" t="str">
        <f t="shared" si="50"/>
        <v/>
      </c>
      <c r="AS161" s="119" t="str">
        <f t="shared" si="51"/>
        <v/>
      </c>
      <c r="AT161" s="119" t="str">
        <f t="shared" si="52"/>
        <v/>
      </c>
      <c r="AU161" s="108" t="str">
        <f t="shared" si="53"/>
        <v>S/I</v>
      </c>
      <c r="AV161" s="108"/>
      <c r="AW161" s="532"/>
      <c r="AX161" s="108" t="str">
        <f t="shared" si="54"/>
        <v xml:space="preserve"> - </v>
      </c>
      <c r="AY161" s="533" t="str">
        <f t="shared" si="55"/>
        <v/>
      </c>
      <c r="AZ161" s="533">
        <f t="shared" si="56"/>
        <v>0</v>
      </c>
      <c r="BA161" s="108" t="str">
        <f t="shared" si="57"/>
        <v/>
      </c>
      <c r="BB161" s="108" t="str">
        <f t="shared" si="58"/>
        <v/>
      </c>
      <c r="BC161" s="108" t="str">
        <f t="shared" si="59"/>
        <v/>
      </c>
      <c r="BD161" s="108" t="str">
        <f t="shared" si="60"/>
        <v/>
      </c>
      <c r="BE161" s="108" t="str">
        <f t="shared" si="61"/>
        <v/>
      </c>
      <c r="BF161" s="119" t="str">
        <f t="shared" si="62"/>
        <v/>
      </c>
      <c r="BG161" s="119" t="str">
        <f t="shared" si="63"/>
        <v/>
      </c>
      <c r="BH161" s="108"/>
      <c r="BI161" s="108"/>
      <c r="BJ161" s="108"/>
      <c r="BK161" s="108"/>
    </row>
    <row r="162" spans="1:63" hidden="1">
      <c r="A162" s="108" t="str">
        <f t="shared" si="64"/>
        <v>region</v>
      </c>
      <c r="B162" s="108">
        <f t="shared" si="65"/>
        <v>0</v>
      </c>
      <c r="C162" s="22"/>
      <c r="D162" s="22"/>
      <c r="E162" s="23"/>
      <c r="F162" s="24"/>
      <c r="G162" s="22"/>
      <c r="H162" s="22"/>
      <c r="I162" s="22"/>
      <c r="J162" s="22"/>
      <c r="K162" s="22"/>
      <c r="L162" s="29"/>
      <c r="M162" s="25"/>
      <c r="N162" s="26"/>
      <c r="O162" s="26"/>
      <c r="P162" s="26"/>
      <c r="Q162" s="26"/>
      <c r="R162" s="26"/>
      <c r="S162" s="26"/>
      <c r="T162" s="26"/>
      <c r="U162" s="26"/>
      <c r="V162" s="26"/>
      <c r="W162" s="27"/>
      <c r="X162" s="27"/>
      <c r="Y162" s="27"/>
      <c r="Z162" s="22"/>
      <c r="AA162" s="28"/>
      <c r="AB162" s="108"/>
      <c r="AC162" s="108"/>
      <c r="AD162" s="108"/>
      <c r="AE162" s="108"/>
      <c r="AF162" s="108"/>
      <c r="AG162" s="108"/>
      <c r="AH162" s="108"/>
      <c r="AI162" s="108"/>
      <c r="AJ162" s="108"/>
      <c r="AK162" s="108"/>
      <c r="AL162" s="108" t="str">
        <f t="shared" si="44"/>
        <v/>
      </c>
      <c r="AM162" s="108" t="str">
        <f t="shared" si="45"/>
        <v/>
      </c>
      <c r="AN162" s="108" t="str">
        <f t="shared" si="46"/>
        <v/>
      </c>
      <c r="AO162" s="108" t="str">
        <f t="shared" si="47"/>
        <v/>
      </c>
      <c r="AP162" s="108" t="str">
        <f t="shared" si="48"/>
        <v/>
      </c>
      <c r="AQ162" s="108" t="str">
        <f t="shared" si="49"/>
        <v/>
      </c>
      <c r="AR162" s="108" t="str">
        <f t="shared" si="50"/>
        <v/>
      </c>
      <c r="AS162" s="119" t="str">
        <f t="shared" si="51"/>
        <v/>
      </c>
      <c r="AT162" s="119" t="str">
        <f t="shared" si="52"/>
        <v/>
      </c>
      <c r="AU162" s="108" t="str">
        <f t="shared" si="53"/>
        <v>S/I</v>
      </c>
      <c r="AV162" s="108"/>
      <c r="AW162" s="532"/>
      <c r="AX162" s="108" t="str">
        <f t="shared" si="54"/>
        <v xml:space="preserve"> - </v>
      </c>
      <c r="AY162" s="533" t="str">
        <f t="shared" si="55"/>
        <v/>
      </c>
      <c r="AZ162" s="533">
        <f t="shared" si="56"/>
        <v>0</v>
      </c>
      <c r="BA162" s="108" t="str">
        <f t="shared" si="57"/>
        <v/>
      </c>
      <c r="BB162" s="108" t="str">
        <f t="shared" si="58"/>
        <v/>
      </c>
      <c r="BC162" s="108" t="str">
        <f t="shared" si="59"/>
        <v/>
      </c>
      <c r="BD162" s="108" t="str">
        <f t="shared" si="60"/>
        <v/>
      </c>
      <c r="BE162" s="108" t="str">
        <f t="shared" si="61"/>
        <v/>
      </c>
      <c r="BF162" s="119" t="str">
        <f t="shared" si="62"/>
        <v/>
      </c>
      <c r="BG162" s="119" t="str">
        <f t="shared" si="63"/>
        <v/>
      </c>
      <c r="BH162" s="108"/>
      <c r="BI162" s="108"/>
      <c r="BJ162" s="108"/>
      <c r="BK162" s="108"/>
    </row>
    <row r="163" spans="1:63" hidden="1">
      <c r="A163" s="108" t="str">
        <f t="shared" si="64"/>
        <v>region</v>
      </c>
      <c r="B163" s="108">
        <f t="shared" si="65"/>
        <v>0</v>
      </c>
      <c r="C163" s="22"/>
      <c r="D163" s="22"/>
      <c r="E163" s="23"/>
      <c r="F163" s="24"/>
      <c r="G163" s="22"/>
      <c r="H163" s="22"/>
      <c r="I163" s="22"/>
      <c r="J163" s="22"/>
      <c r="K163" s="22"/>
      <c r="L163" s="29"/>
      <c r="M163" s="25"/>
      <c r="N163" s="26"/>
      <c r="O163" s="26"/>
      <c r="P163" s="26"/>
      <c r="Q163" s="26"/>
      <c r="R163" s="26"/>
      <c r="S163" s="26"/>
      <c r="T163" s="26"/>
      <c r="U163" s="26"/>
      <c r="V163" s="26"/>
      <c r="W163" s="27"/>
      <c r="X163" s="27"/>
      <c r="Y163" s="27"/>
      <c r="Z163" s="22"/>
      <c r="AA163" s="28"/>
      <c r="AB163" s="108"/>
      <c r="AC163" s="108"/>
      <c r="AD163" s="108"/>
      <c r="AE163" s="108"/>
      <c r="AF163" s="108"/>
      <c r="AG163" s="108"/>
      <c r="AH163" s="108"/>
      <c r="AI163" s="108"/>
      <c r="AJ163" s="108"/>
      <c r="AK163" s="108"/>
      <c r="AL163" s="108" t="str">
        <f t="shared" si="44"/>
        <v/>
      </c>
      <c r="AM163" s="108" t="str">
        <f t="shared" si="45"/>
        <v/>
      </c>
      <c r="AN163" s="108" t="str">
        <f t="shared" si="46"/>
        <v/>
      </c>
      <c r="AO163" s="108" t="str">
        <f t="shared" si="47"/>
        <v/>
      </c>
      <c r="AP163" s="108" t="str">
        <f t="shared" si="48"/>
        <v/>
      </c>
      <c r="AQ163" s="108" t="str">
        <f t="shared" si="49"/>
        <v/>
      </c>
      <c r="AR163" s="108" t="str">
        <f t="shared" si="50"/>
        <v/>
      </c>
      <c r="AS163" s="119" t="str">
        <f t="shared" si="51"/>
        <v/>
      </c>
      <c r="AT163" s="119" t="str">
        <f t="shared" si="52"/>
        <v/>
      </c>
      <c r="AU163" s="108" t="str">
        <f t="shared" si="53"/>
        <v>S/I</v>
      </c>
      <c r="AV163" s="108"/>
      <c r="AW163" s="532"/>
      <c r="AX163" s="108" t="str">
        <f t="shared" si="54"/>
        <v xml:space="preserve"> - </v>
      </c>
      <c r="AY163" s="533" t="str">
        <f t="shared" si="55"/>
        <v/>
      </c>
      <c r="AZ163" s="533">
        <f t="shared" si="56"/>
        <v>0</v>
      </c>
      <c r="BA163" s="108" t="str">
        <f t="shared" si="57"/>
        <v/>
      </c>
      <c r="BB163" s="108" t="str">
        <f t="shared" si="58"/>
        <v/>
      </c>
      <c r="BC163" s="108" t="str">
        <f t="shared" si="59"/>
        <v/>
      </c>
      <c r="BD163" s="108" t="str">
        <f t="shared" si="60"/>
        <v/>
      </c>
      <c r="BE163" s="108" t="str">
        <f t="shared" si="61"/>
        <v/>
      </c>
      <c r="BF163" s="119" t="str">
        <f t="shared" si="62"/>
        <v/>
      </c>
      <c r="BG163" s="119" t="str">
        <f t="shared" si="63"/>
        <v/>
      </c>
      <c r="BH163" s="108"/>
      <c r="BI163" s="108"/>
      <c r="BJ163" s="108"/>
      <c r="BK163" s="108"/>
    </row>
    <row r="164" spans="1:63" hidden="1">
      <c r="A164" s="108" t="str">
        <f t="shared" si="64"/>
        <v>region</v>
      </c>
      <c r="B164" s="108">
        <f t="shared" si="65"/>
        <v>0</v>
      </c>
      <c r="C164" s="22"/>
      <c r="D164" s="22"/>
      <c r="E164" s="23"/>
      <c r="F164" s="24"/>
      <c r="G164" s="22"/>
      <c r="H164" s="22"/>
      <c r="I164" s="22"/>
      <c r="J164" s="22"/>
      <c r="K164" s="22"/>
      <c r="L164" s="29"/>
      <c r="M164" s="25"/>
      <c r="N164" s="26"/>
      <c r="O164" s="26"/>
      <c r="P164" s="26"/>
      <c r="Q164" s="26"/>
      <c r="R164" s="26"/>
      <c r="S164" s="26"/>
      <c r="T164" s="26"/>
      <c r="U164" s="26"/>
      <c r="V164" s="26"/>
      <c r="W164" s="27"/>
      <c r="X164" s="27"/>
      <c r="Y164" s="27"/>
      <c r="Z164" s="22"/>
      <c r="AA164" s="28"/>
      <c r="AB164" s="108"/>
      <c r="AC164" s="108"/>
      <c r="AD164" s="108"/>
      <c r="AE164" s="108"/>
      <c r="AF164" s="108"/>
      <c r="AG164" s="108"/>
      <c r="AH164" s="108"/>
      <c r="AI164" s="108"/>
      <c r="AJ164" s="108"/>
      <c r="AK164" s="108"/>
      <c r="AL164" s="108" t="str">
        <f t="shared" si="44"/>
        <v/>
      </c>
      <c r="AM164" s="108" t="str">
        <f t="shared" si="45"/>
        <v/>
      </c>
      <c r="AN164" s="108" t="str">
        <f t="shared" si="46"/>
        <v/>
      </c>
      <c r="AO164" s="108" t="str">
        <f t="shared" si="47"/>
        <v/>
      </c>
      <c r="AP164" s="108" t="str">
        <f t="shared" si="48"/>
        <v/>
      </c>
      <c r="AQ164" s="108" t="str">
        <f t="shared" si="49"/>
        <v/>
      </c>
      <c r="AR164" s="108" t="str">
        <f t="shared" si="50"/>
        <v/>
      </c>
      <c r="AS164" s="119" t="str">
        <f t="shared" si="51"/>
        <v/>
      </c>
      <c r="AT164" s="119" t="str">
        <f t="shared" si="52"/>
        <v/>
      </c>
      <c r="AU164" s="108" t="str">
        <f t="shared" si="53"/>
        <v>S/I</v>
      </c>
      <c r="AV164" s="108"/>
      <c r="AW164" s="532"/>
      <c r="AX164" s="108" t="str">
        <f t="shared" si="54"/>
        <v xml:space="preserve"> - </v>
      </c>
      <c r="AY164" s="533" t="str">
        <f t="shared" si="55"/>
        <v/>
      </c>
      <c r="AZ164" s="533">
        <f t="shared" si="56"/>
        <v>0</v>
      </c>
      <c r="BA164" s="108" t="str">
        <f t="shared" si="57"/>
        <v/>
      </c>
      <c r="BB164" s="108" t="str">
        <f t="shared" si="58"/>
        <v/>
      </c>
      <c r="BC164" s="108" t="str">
        <f t="shared" si="59"/>
        <v/>
      </c>
      <c r="BD164" s="108" t="str">
        <f t="shared" si="60"/>
        <v/>
      </c>
      <c r="BE164" s="108" t="str">
        <f t="shared" si="61"/>
        <v/>
      </c>
      <c r="BF164" s="119" t="str">
        <f t="shared" si="62"/>
        <v/>
      </c>
      <c r="BG164" s="119" t="str">
        <f t="shared" si="63"/>
        <v/>
      </c>
      <c r="BH164" s="108"/>
      <c r="BI164" s="108"/>
      <c r="BJ164" s="108"/>
      <c r="BK164" s="108"/>
    </row>
    <row r="165" spans="1:63" hidden="1">
      <c r="A165" s="108" t="str">
        <f t="shared" si="64"/>
        <v>region</v>
      </c>
      <c r="B165" s="108">
        <f t="shared" si="65"/>
        <v>0</v>
      </c>
      <c r="C165" s="22"/>
      <c r="D165" s="22"/>
      <c r="E165" s="23"/>
      <c r="F165" s="24"/>
      <c r="G165" s="22"/>
      <c r="H165" s="22"/>
      <c r="I165" s="22"/>
      <c r="J165" s="22"/>
      <c r="K165" s="22"/>
      <c r="L165" s="29"/>
      <c r="M165" s="25"/>
      <c r="N165" s="26"/>
      <c r="O165" s="26"/>
      <c r="P165" s="26"/>
      <c r="Q165" s="26"/>
      <c r="R165" s="26"/>
      <c r="S165" s="26"/>
      <c r="T165" s="26"/>
      <c r="U165" s="26"/>
      <c r="V165" s="26"/>
      <c r="W165" s="27"/>
      <c r="X165" s="27"/>
      <c r="Y165" s="27"/>
      <c r="Z165" s="22"/>
      <c r="AA165" s="28"/>
      <c r="AB165" s="108"/>
      <c r="AC165" s="108"/>
      <c r="AD165" s="108"/>
      <c r="AE165" s="108"/>
      <c r="AF165" s="108"/>
      <c r="AG165" s="108"/>
      <c r="AH165" s="108"/>
      <c r="AI165" s="108"/>
      <c r="AJ165" s="108"/>
      <c r="AK165" s="108"/>
      <c r="AL165" s="108" t="str">
        <f t="shared" si="44"/>
        <v/>
      </c>
      <c r="AM165" s="108" t="str">
        <f t="shared" si="45"/>
        <v/>
      </c>
      <c r="AN165" s="108" t="str">
        <f t="shared" si="46"/>
        <v/>
      </c>
      <c r="AO165" s="108" t="str">
        <f t="shared" si="47"/>
        <v/>
      </c>
      <c r="AP165" s="108" t="str">
        <f t="shared" si="48"/>
        <v/>
      </c>
      <c r="AQ165" s="108" t="str">
        <f t="shared" si="49"/>
        <v/>
      </c>
      <c r="AR165" s="108" t="str">
        <f t="shared" si="50"/>
        <v/>
      </c>
      <c r="AS165" s="119" t="str">
        <f t="shared" si="51"/>
        <v/>
      </c>
      <c r="AT165" s="119" t="str">
        <f t="shared" si="52"/>
        <v/>
      </c>
      <c r="AU165" s="108" t="str">
        <f t="shared" si="53"/>
        <v>S/I</v>
      </c>
      <c r="AV165" s="108"/>
      <c r="AW165" s="532"/>
      <c r="AX165" s="108" t="str">
        <f t="shared" si="54"/>
        <v xml:space="preserve"> - </v>
      </c>
      <c r="AY165" s="533" t="str">
        <f t="shared" si="55"/>
        <v/>
      </c>
      <c r="AZ165" s="533">
        <f t="shared" si="56"/>
        <v>0</v>
      </c>
      <c r="BA165" s="108" t="str">
        <f t="shared" si="57"/>
        <v/>
      </c>
      <c r="BB165" s="108" t="str">
        <f t="shared" si="58"/>
        <v/>
      </c>
      <c r="BC165" s="108" t="str">
        <f t="shared" si="59"/>
        <v/>
      </c>
      <c r="BD165" s="108" t="str">
        <f t="shared" si="60"/>
        <v/>
      </c>
      <c r="BE165" s="108" t="str">
        <f t="shared" si="61"/>
        <v/>
      </c>
      <c r="BF165" s="119" t="str">
        <f t="shared" si="62"/>
        <v/>
      </c>
      <c r="BG165" s="119" t="str">
        <f t="shared" si="63"/>
        <v/>
      </c>
      <c r="BH165" s="108"/>
      <c r="BI165" s="108"/>
      <c r="BJ165" s="108"/>
      <c r="BK165" s="108"/>
    </row>
    <row r="166" spans="1:63" hidden="1">
      <c r="A166" s="108" t="str">
        <f t="shared" si="64"/>
        <v>region</v>
      </c>
      <c r="B166" s="108">
        <f t="shared" si="65"/>
        <v>0</v>
      </c>
      <c r="C166" s="22"/>
      <c r="D166" s="22"/>
      <c r="E166" s="23"/>
      <c r="F166" s="24"/>
      <c r="G166" s="22"/>
      <c r="H166" s="22"/>
      <c r="I166" s="22"/>
      <c r="J166" s="22"/>
      <c r="K166" s="22"/>
      <c r="L166" s="29"/>
      <c r="M166" s="25"/>
      <c r="N166" s="26"/>
      <c r="O166" s="26"/>
      <c r="P166" s="26"/>
      <c r="Q166" s="26"/>
      <c r="R166" s="26"/>
      <c r="S166" s="26"/>
      <c r="T166" s="26"/>
      <c r="U166" s="26"/>
      <c r="V166" s="26"/>
      <c r="W166" s="27"/>
      <c r="X166" s="27"/>
      <c r="Y166" s="27"/>
      <c r="Z166" s="22"/>
      <c r="AA166" s="28"/>
      <c r="AB166" s="108"/>
      <c r="AC166" s="108"/>
      <c r="AD166" s="108"/>
      <c r="AE166" s="108"/>
      <c r="AF166" s="108"/>
      <c r="AG166" s="108"/>
      <c r="AH166" s="108"/>
      <c r="AI166" s="108"/>
      <c r="AJ166" s="108"/>
      <c r="AK166" s="108"/>
      <c r="AL166" s="108" t="str">
        <f t="shared" si="44"/>
        <v/>
      </c>
      <c r="AM166" s="108" t="str">
        <f t="shared" si="45"/>
        <v/>
      </c>
      <c r="AN166" s="108" t="str">
        <f t="shared" si="46"/>
        <v/>
      </c>
      <c r="AO166" s="108" t="str">
        <f t="shared" si="47"/>
        <v/>
      </c>
      <c r="AP166" s="108" t="str">
        <f t="shared" si="48"/>
        <v/>
      </c>
      <c r="AQ166" s="108" t="str">
        <f t="shared" si="49"/>
        <v/>
      </c>
      <c r="AR166" s="108" t="str">
        <f t="shared" si="50"/>
        <v/>
      </c>
      <c r="AS166" s="119" t="str">
        <f t="shared" si="51"/>
        <v/>
      </c>
      <c r="AT166" s="119" t="str">
        <f t="shared" si="52"/>
        <v/>
      </c>
      <c r="AU166" s="108" t="str">
        <f t="shared" si="53"/>
        <v>S/I</v>
      </c>
      <c r="AV166" s="108"/>
      <c r="AW166" s="532"/>
      <c r="AX166" s="108" t="str">
        <f t="shared" si="54"/>
        <v xml:space="preserve"> - </v>
      </c>
      <c r="AY166" s="533" t="str">
        <f t="shared" si="55"/>
        <v/>
      </c>
      <c r="AZ166" s="533">
        <f t="shared" si="56"/>
        <v>0</v>
      </c>
      <c r="BA166" s="108" t="str">
        <f t="shared" si="57"/>
        <v/>
      </c>
      <c r="BB166" s="108" t="str">
        <f t="shared" si="58"/>
        <v/>
      </c>
      <c r="BC166" s="108" t="str">
        <f t="shared" si="59"/>
        <v/>
      </c>
      <c r="BD166" s="108" t="str">
        <f t="shared" si="60"/>
        <v/>
      </c>
      <c r="BE166" s="108" t="str">
        <f t="shared" si="61"/>
        <v/>
      </c>
      <c r="BF166" s="119" t="str">
        <f t="shared" si="62"/>
        <v/>
      </c>
      <c r="BG166" s="119" t="str">
        <f t="shared" si="63"/>
        <v/>
      </c>
      <c r="BH166" s="108"/>
      <c r="BI166" s="108"/>
      <c r="BJ166" s="108"/>
      <c r="BK166" s="108"/>
    </row>
    <row r="167" spans="1:63" hidden="1">
      <c r="A167" s="108" t="str">
        <f t="shared" si="64"/>
        <v>region</v>
      </c>
      <c r="B167" s="108">
        <f t="shared" si="65"/>
        <v>0</v>
      </c>
      <c r="C167" s="22"/>
      <c r="D167" s="22"/>
      <c r="E167" s="23"/>
      <c r="F167" s="24"/>
      <c r="G167" s="22"/>
      <c r="H167" s="22"/>
      <c r="I167" s="22"/>
      <c r="J167" s="22"/>
      <c r="K167" s="22"/>
      <c r="L167" s="29"/>
      <c r="M167" s="25"/>
      <c r="N167" s="26"/>
      <c r="O167" s="26"/>
      <c r="P167" s="26"/>
      <c r="Q167" s="26"/>
      <c r="R167" s="26"/>
      <c r="S167" s="26"/>
      <c r="T167" s="26"/>
      <c r="U167" s="26"/>
      <c r="V167" s="26"/>
      <c r="W167" s="27"/>
      <c r="X167" s="27"/>
      <c r="Y167" s="27"/>
      <c r="Z167" s="22"/>
      <c r="AA167" s="28"/>
      <c r="AB167" s="108"/>
      <c r="AC167" s="108"/>
      <c r="AD167" s="108"/>
      <c r="AE167" s="108"/>
      <c r="AF167" s="108"/>
      <c r="AG167" s="108"/>
      <c r="AH167" s="108"/>
      <c r="AI167" s="108"/>
      <c r="AJ167" s="108"/>
      <c r="AK167" s="108"/>
      <c r="AL167" s="108" t="str">
        <f t="shared" si="44"/>
        <v/>
      </c>
      <c r="AM167" s="108" t="str">
        <f t="shared" si="45"/>
        <v/>
      </c>
      <c r="AN167" s="108" t="str">
        <f t="shared" si="46"/>
        <v/>
      </c>
      <c r="AO167" s="108" t="str">
        <f t="shared" si="47"/>
        <v/>
      </c>
      <c r="AP167" s="108" t="str">
        <f t="shared" si="48"/>
        <v/>
      </c>
      <c r="AQ167" s="108" t="str">
        <f t="shared" si="49"/>
        <v/>
      </c>
      <c r="AR167" s="108" t="str">
        <f t="shared" si="50"/>
        <v/>
      </c>
      <c r="AS167" s="119" t="str">
        <f t="shared" si="51"/>
        <v/>
      </c>
      <c r="AT167" s="119" t="str">
        <f t="shared" si="52"/>
        <v/>
      </c>
      <c r="AU167" s="108" t="str">
        <f t="shared" si="53"/>
        <v>S/I</v>
      </c>
      <c r="AV167" s="108"/>
      <c r="AW167" s="532"/>
      <c r="AX167" s="108" t="str">
        <f t="shared" si="54"/>
        <v xml:space="preserve"> - </v>
      </c>
      <c r="AY167" s="533" t="str">
        <f t="shared" si="55"/>
        <v/>
      </c>
      <c r="AZ167" s="533">
        <f t="shared" si="56"/>
        <v>0</v>
      </c>
      <c r="BA167" s="108" t="str">
        <f t="shared" si="57"/>
        <v/>
      </c>
      <c r="BB167" s="108" t="str">
        <f t="shared" si="58"/>
        <v/>
      </c>
      <c r="BC167" s="108" t="str">
        <f t="shared" si="59"/>
        <v/>
      </c>
      <c r="BD167" s="108" t="str">
        <f t="shared" si="60"/>
        <v/>
      </c>
      <c r="BE167" s="108" t="str">
        <f t="shared" si="61"/>
        <v/>
      </c>
      <c r="BF167" s="119" t="str">
        <f t="shared" si="62"/>
        <v/>
      </c>
      <c r="BG167" s="119" t="str">
        <f t="shared" si="63"/>
        <v/>
      </c>
      <c r="BH167" s="108"/>
      <c r="BI167" s="108"/>
      <c r="BJ167" s="108"/>
      <c r="BK167" s="108"/>
    </row>
    <row r="168" spans="1:63" hidden="1">
      <c r="A168" s="108" t="str">
        <f t="shared" si="64"/>
        <v>region</v>
      </c>
      <c r="B168" s="108">
        <f t="shared" si="65"/>
        <v>0</v>
      </c>
      <c r="C168" s="22"/>
      <c r="D168" s="22"/>
      <c r="E168" s="23"/>
      <c r="F168" s="24"/>
      <c r="G168" s="22"/>
      <c r="H168" s="22"/>
      <c r="I168" s="22"/>
      <c r="J168" s="22"/>
      <c r="K168" s="22"/>
      <c r="L168" s="29"/>
      <c r="M168" s="25"/>
      <c r="N168" s="26"/>
      <c r="O168" s="26"/>
      <c r="P168" s="26"/>
      <c r="Q168" s="26"/>
      <c r="R168" s="26"/>
      <c r="S168" s="26"/>
      <c r="T168" s="26"/>
      <c r="U168" s="26"/>
      <c r="V168" s="26"/>
      <c r="W168" s="27"/>
      <c r="X168" s="27"/>
      <c r="Y168" s="27"/>
      <c r="Z168" s="22"/>
      <c r="AA168" s="28"/>
      <c r="AB168" s="108"/>
      <c r="AC168" s="108"/>
      <c r="AD168" s="108"/>
      <c r="AE168" s="108"/>
      <c r="AF168" s="108"/>
      <c r="AG168" s="108"/>
      <c r="AH168" s="108"/>
      <c r="AI168" s="108"/>
      <c r="AJ168" s="108"/>
      <c r="AK168" s="108"/>
      <c r="AL168" s="108" t="str">
        <f t="shared" si="44"/>
        <v/>
      </c>
      <c r="AM168" s="108" t="str">
        <f t="shared" si="45"/>
        <v/>
      </c>
      <c r="AN168" s="108" t="str">
        <f t="shared" si="46"/>
        <v/>
      </c>
      <c r="AO168" s="108" t="str">
        <f t="shared" si="47"/>
        <v/>
      </c>
      <c r="AP168" s="108" t="str">
        <f t="shared" si="48"/>
        <v/>
      </c>
      <c r="AQ168" s="108" t="str">
        <f t="shared" si="49"/>
        <v/>
      </c>
      <c r="AR168" s="108" t="str">
        <f t="shared" si="50"/>
        <v/>
      </c>
      <c r="AS168" s="119" t="str">
        <f t="shared" si="51"/>
        <v/>
      </c>
      <c r="AT168" s="119" t="str">
        <f t="shared" si="52"/>
        <v/>
      </c>
      <c r="AU168" s="108" t="str">
        <f t="shared" si="53"/>
        <v>S/I</v>
      </c>
      <c r="AV168" s="108"/>
      <c r="AW168" s="532"/>
      <c r="AX168" s="108" t="str">
        <f t="shared" si="54"/>
        <v xml:space="preserve"> - </v>
      </c>
      <c r="AY168" s="533" t="str">
        <f t="shared" si="55"/>
        <v/>
      </c>
      <c r="AZ168" s="533">
        <f t="shared" si="56"/>
        <v>0</v>
      </c>
      <c r="BA168" s="108" t="str">
        <f t="shared" si="57"/>
        <v/>
      </c>
      <c r="BB168" s="108" t="str">
        <f t="shared" si="58"/>
        <v/>
      </c>
      <c r="BC168" s="108" t="str">
        <f t="shared" si="59"/>
        <v/>
      </c>
      <c r="BD168" s="108" t="str">
        <f t="shared" si="60"/>
        <v/>
      </c>
      <c r="BE168" s="108" t="str">
        <f t="shared" si="61"/>
        <v/>
      </c>
      <c r="BF168" s="119" t="str">
        <f t="shared" si="62"/>
        <v/>
      </c>
      <c r="BG168" s="119" t="str">
        <f t="shared" si="63"/>
        <v/>
      </c>
      <c r="BH168" s="108"/>
      <c r="BI168" s="108">
        <f>SUM(BI16:BI166)</f>
        <v>4129</v>
      </c>
      <c r="BJ168" s="108">
        <f>SUM(BJ16:BJ166)</f>
        <v>3996</v>
      </c>
      <c r="BK168" s="108">
        <f>SUM(BK16:BK166)</f>
        <v>1274</v>
      </c>
    </row>
    <row r="169" spans="1:63" hidden="1">
      <c r="A169" s="108" t="str">
        <f t="shared" si="64"/>
        <v>region</v>
      </c>
      <c r="B169" s="108">
        <f t="shared" si="65"/>
        <v>0</v>
      </c>
      <c r="C169" s="22"/>
      <c r="D169" s="22"/>
      <c r="E169" s="23"/>
      <c r="F169" s="24"/>
      <c r="G169" s="22"/>
      <c r="H169" s="22"/>
      <c r="I169" s="22"/>
      <c r="J169" s="22"/>
      <c r="K169" s="22"/>
      <c r="L169" s="29"/>
      <c r="M169" s="25"/>
      <c r="N169" s="26"/>
      <c r="O169" s="26"/>
      <c r="P169" s="26"/>
      <c r="Q169" s="26"/>
      <c r="R169" s="26"/>
      <c r="S169" s="26"/>
      <c r="T169" s="26"/>
      <c r="U169" s="26"/>
      <c r="V169" s="26"/>
      <c r="W169" s="27"/>
      <c r="X169" s="27"/>
      <c r="Y169" s="27"/>
      <c r="Z169" s="22"/>
      <c r="AA169" s="28"/>
      <c r="AB169" s="108"/>
      <c r="AC169" s="108"/>
      <c r="AD169" s="108"/>
      <c r="AE169" s="108"/>
      <c r="AF169" s="108"/>
      <c r="AG169" s="108"/>
      <c r="AH169" s="108"/>
      <c r="AI169" s="108"/>
      <c r="AJ169" s="108"/>
      <c r="AK169" s="108"/>
      <c r="AL169" s="108" t="str">
        <f t="shared" si="44"/>
        <v/>
      </c>
      <c r="AM169" s="108" t="str">
        <f t="shared" si="45"/>
        <v/>
      </c>
      <c r="AN169" s="108" t="str">
        <f t="shared" si="46"/>
        <v/>
      </c>
      <c r="AO169" s="108" t="str">
        <f t="shared" si="47"/>
        <v/>
      </c>
      <c r="AP169" s="108" t="str">
        <f t="shared" si="48"/>
        <v/>
      </c>
      <c r="AQ169" s="108" t="str">
        <f t="shared" si="49"/>
        <v/>
      </c>
      <c r="AR169" s="108" t="str">
        <f t="shared" si="50"/>
        <v/>
      </c>
      <c r="AS169" s="119" t="str">
        <f t="shared" si="51"/>
        <v/>
      </c>
      <c r="AT169" s="119" t="str">
        <f t="shared" si="52"/>
        <v/>
      </c>
      <c r="AU169" s="108" t="str">
        <f t="shared" si="53"/>
        <v>S/I</v>
      </c>
      <c r="AV169" s="108"/>
      <c r="AW169" s="532"/>
      <c r="AX169" s="108" t="str">
        <f t="shared" si="54"/>
        <v xml:space="preserve"> - </v>
      </c>
      <c r="AY169" s="533" t="str">
        <f t="shared" si="55"/>
        <v/>
      </c>
      <c r="AZ169" s="533">
        <f t="shared" si="56"/>
        <v>0</v>
      </c>
      <c r="BA169" s="108" t="str">
        <f t="shared" si="57"/>
        <v/>
      </c>
      <c r="BB169" s="108" t="str">
        <f t="shared" si="58"/>
        <v/>
      </c>
      <c r="BC169" s="108" t="str">
        <f t="shared" si="59"/>
        <v/>
      </c>
      <c r="BD169" s="108" t="str">
        <f t="shared" si="60"/>
        <v/>
      </c>
      <c r="BE169" s="108" t="str">
        <f t="shared" si="61"/>
        <v/>
      </c>
      <c r="BF169" s="119" t="str">
        <f t="shared" si="62"/>
        <v/>
      </c>
      <c r="BG169" s="119" t="str">
        <f t="shared" si="63"/>
        <v/>
      </c>
      <c r="BH169" s="108"/>
      <c r="BI169" s="108"/>
      <c r="BJ169" s="108"/>
      <c r="BK169" s="108"/>
    </row>
    <row r="170" spans="1:63" hidden="1">
      <c r="A170" s="108" t="str">
        <f t="shared" si="64"/>
        <v>region</v>
      </c>
      <c r="B170" s="108">
        <f t="shared" si="65"/>
        <v>0</v>
      </c>
      <c r="C170" s="22"/>
      <c r="D170" s="22"/>
      <c r="E170" s="23"/>
      <c r="F170" s="24"/>
      <c r="G170" s="22"/>
      <c r="H170" s="22"/>
      <c r="I170" s="22"/>
      <c r="J170" s="22"/>
      <c r="K170" s="22"/>
      <c r="L170" s="29"/>
      <c r="M170" s="25"/>
      <c r="N170" s="26"/>
      <c r="O170" s="26"/>
      <c r="P170" s="26"/>
      <c r="Q170" s="26"/>
      <c r="R170" s="26"/>
      <c r="S170" s="26"/>
      <c r="T170" s="26"/>
      <c r="U170" s="26"/>
      <c r="V170" s="26"/>
      <c r="W170" s="27"/>
      <c r="X170" s="27"/>
      <c r="Y170" s="27"/>
      <c r="Z170" s="22"/>
      <c r="AA170" s="28"/>
      <c r="AB170" s="108"/>
      <c r="AC170" s="108"/>
      <c r="AD170" s="108"/>
      <c r="AE170" s="108"/>
      <c r="AF170" s="108"/>
      <c r="AG170" s="108"/>
      <c r="AH170" s="108"/>
      <c r="AI170" s="108"/>
      <c r="AJ170" s="108"/>
      <c r="AK170" s="108"/>
      <c r="AL170" s="108" t="str">
        <f t="shared" si="44"/>
        <v/>
      </c>
      <c r="AM170" s="108" t="str">
        <f t="shared" si="45"/>
        <v/>
      </c>
      <c r="AN170" s="108" t="str">
        <f t="shared" si="46"/>
        <v/>
      </c>
      <c r="AO170" s="108" t="str">
        <f t="shared" si="47"/>
        <v/>
      </c>
      <c r="AP170" s="108" t="str">
        <f t="shared" si="48"/>
        <v/>
      </c>
      <c r="AQ170" s="108" t="str">
        <f t="shared" si="49"/>
        <v/>
      </c>
      <c r="AR170" s="108" t="str">
        <f t="shared" si="50"/>
        <v/>
      </c>
      <c r="AS170" s="119" t="str">
        <f t="shared" si="51"/>
        <v/>
      </c>
      <c r="AT170" s="119" t="str">
        <f t="shared" si="52"/>
        <v/>
      </c>
      <c r="AU170" s="108" t="str">
        <f t="shared" si="53"/>
        <v>S/I</v>
      </c>
      <c r="AV170" s="108"/>
      <c r="AW170" s="532"/>
      <c r="AX170" s="108" t="str">
        <f t="shared" si="54"/>
        <v xml:space="preserve"> - </v>
      </c>
      <c r="AY170" s="533" t="str">
        <f t="shared" si="55"/>
        <v/>
      </c>
      <c r="AZ170" s="533">
        <f t="shared" si="56"/>
        <v>0</v>
      </c>
      <c r="BA170" s="108" t="str">
        <f t="shared" si="57"/>
        <v/>
      </c>
      <c r="BB170" s="108" t="str">
        <f t="shared" si="58"/>
        <v/>
      </c>
      <c r="BC170" s="108" t="str">
        <f t="shared" si="59"/>
        <v/>
      </c>
      <c r="BD170" s="108" t="str">
        <f t="shared" si="60"/>
        <v/>
      </c>
      <c r="BE170" s="108" t="str">
        <f t="shared" si="61"/>
        <v/>
      </c>
      <c r="BF170" s="119" t="str">
        <f t="shared" si="62"/>
        <v/>
      </c>
      <c r="BG170" s="119" t="str">
        <f t="shared" si="63"/>
        <v/>
      </c>
      <c r="BH170" s="108"/>
      <c r="BI170" s="108"/>
      <c r="BJ170" s="108"/>
      <c r="BK170" s="108"/>
    </row>
    <row r="171" spans="1:63" hidden="1">
      <c r="A171" s="108" t="str">
        <f t="shared" si="64"/>
        <v>region</v>
      </c>
      <c r="B171" s="108">
        <f t="shared" si="65"/>
        <v>0</v>
      </c>
      <c r="C171" s="22"/>
      <c r="D171" s="22"/>
      <c r="E171" s="23"/>
      <c r="F171" s="24"/>
      <c r="G171" s="22"/>
      <c r="H171" s="22"/>
      <c r="I171" s="22"/>
      <c r="J171" s="22"/>
      <c r="K171" s="22"/>
      <c r="L171" s="29"/>
      <c r="M171" s="25"/>
      <c r="N171" s="26"/>
      <c r="O171" s="26"/>
      <c r="P171" s="26"/>
      <c r="Q171" s="26"/>
      <c r="R171" s="26"/>
      <c r="S171" s="26"/>
      <c r="T171" s="26"/>
      <c r="U171" s="26"/>
      <c r="V171" s="26"/>
      <c r="W171" s="27"/>
      <c r="X171" s="27"/>
      <c r="Y171" s="27"/>
      <c r="Z171" s="22"/>
      <c r="AA171" s="28"/>
      <c r="AB171" s="108"/>
      <c r="AC171" s="108"/>
      <c r="AD171" s="108"/>
      <c r="AE171" s="108"/>
      <c r="AF171" s="108"/>
      <c r="AG171" s="108"/>
      <c r="AH171" s="108"/>
      <c r="AI171" s="108"/>
      <c r="AJ171" s="108"/>
      <c r="AK171" s="108"/>
      <c r="AL171" s="108" t="str">
        <f t="shared" si="44"/>
        <v/>
      </c>
      <c r="AM171" s="108" t="str">
        <f t="shared" si="45"/>
        <v/>
      </c>
      <c r="AN171" s="108" t="str">
        <f t="shared" si="46"/>
        <v/>
      </c>
      <c r="AO171" s="108" t="str">
        <f t="shared" si="47"/>
        <v/>
      </c>
      <c r="AP171" s="108" t="str">
        <f t="shared" si="48"/>
        <v/>
      </c>
      <c r="AQ171" s="108" t="str">
        <f t="shared" si="49"/>
        <v/>
      </c>
      <c r="AR171" s="108" t="str">
        <f t="shared" si="50"/>
        <v/>
      </c>
      <c r="AS171" s="119" t="str">
        <f t="shared" si="51"/>
        <v/>
      </c>
      <c r="AT171" s="119" t="str">
        <f t="shared" si="52"/>
        <v/>
      </c>
      <c r="AU171" s="108" t="str">
        <f t="shared" si="53"/>
        <v>S/I</v>
      </c>
      <c r="AV171" s="108"/>
      <c r="AW171" s="532"/>
      <c r="AX171" s="108" t="str">
        <f t="shared" si="54"/>
        <v xml:space="preserve"> - </v>
      </c>
      <c r="AY171" s="533" t="str">
        <f t="shared" si="55"/>
        <v/>
      </c>
      <c r="AZ171" s="533">
        <f t="shared" si="56"/>
        <v>0</v>
      </c>
      <c r="BA171" s="108" t="str">
        <f t="shared" si="57"/>
        <v/>
      </c>
      <c r="BB171" s="108" t="str">
        <f t="shared" si="58"/>
        <v/>
      </c>
      <c r="BC171" s="108" t="str">
        <f t="shared" si="59"/>
        <v/>
      </c>
      <c r="BD171" s="108" t="str">
        <f t="shared" si="60"/>
        <v/>
      </c>
      <c r="BE171" s="108" t="str">
        <f t="shared" si="61"/>
        <v/>
      </c>
      <c r="BF171" s="119" t="str">
        <f t="shared" si="62"/>
        <v/>
      </c>
      <c r="BG171" s="119" t="str">
        <f t="shared" si="63"/>
        <v/>
      </c>
      <c r="BH171" s="108"/>
      <c r="BI171" s="108"/>
      <c r="BJ171" s="108"/>
      <c r="BK171" s="108"/>
    </row>
    <row r="172" spans="1:63" hidden="1">
      <c r="A172" s="108" t="str">
        <f t="shared" si="64"/>
        <v>region</v>
      </c>
      <c r="B172" s="108">
        <f t="shared" si="65"/>
        <v>0</v>
      </c>
      <c r="C172" s="22"/>
      <c r="D172" s="22"/>
      <c r="E172" s="23"/>
      <c r="F172" s="24"/>
      <c r="G172" s="22"/>
      <c r="H172" s="22"/>
      <c r="I172" s="22"/>
      <c r="J172" s="22"/>
      <c r="K172" s="22"/>
      <c r="L172" s="29"/>
      <c r="M172" s="25"/>
      <c r="N172" s="26"/>
      <c r="O172" s="26"/>
      <c r="P172" s="26"/>
      <c r="Q172" s="26"/>
      <c r="R172" s="26"/>
      <c r="S172" s="26"/>
      <c r="T172" s="26"/>
      <c r="U172" s="26"/>
      <c r="V172" s="26"/>
      <c r="W172" s="27"/>
      <c r="X172" s="27"/>
      <c r="Y172" s="27"/>
      <c r="Z172" s="22"/>
      <c r="AA172" s="28"/>
      <c r="AB172" s="108"/>
      <c r="AC172" s="108"/>
      <c r="AD172" s="108"/>
      <c r="AE172" s="108"/>
      <c r="AF172" s="108"/>
      <c r="AG172" s="108"/>
      <c r="AH172" s="108"/>
      <c r="AI172" s="108"/>
      <c r="AJ172" s="108"/>
      <c r="AK172" s="108"/>
      <c r="AL172" s="108" t="str">
        <f t="shared" si="44"/>
        <v/>
      </c>
      <c r="AM172" s="108" t="str">
        <f t="shared" si="45"/>
        <v/>
      </c>
      <c r="AN172" s="108" t="str">
        <f t="shared" si="46"/>
        <v/>
      </c>
      <c r="AO172" s="108" t="str">
        <f t="shared" si="47"/>
        <v/>
      </c>
      <c r="AP172" s="108" t="str">
        <f t="shared" si="48"/>
        <v/>
      </c>
      <c r="AQ172" s="108" t="str">
        <f t="shared" si="49"/>
        <v/>
      </c>
      <c r="AR172" s="108" t="str">
        <f t="shared" si="50"/>
        <v/>
      </c>
      <c r="AS172" s="119" t="str">
        <f t="shared" si="51"/>
        <v/>
      </c>
      <c r="AT172" s="119" t="str">
        <f t="shared" si="52"/>
        <v/>
      </c>
      <c r="AU172" s="108" t="str">
        <f t="shared" si="53"/>
        <v>S/I</v>
      </c>
      <c r="AV172" s="108"/>
      <c r="AW172" s="532"/>
      <c r="AX172" s="108" t="str">
        <f t="shared" si="54"/>
        <v xml:space="preserve"> - </v>
      </c>
      <c r="AY172" s="533" t="str">
        <f t="shared" si="55"/>
        <v/>
      </c>
      <c r="AZ172" s="533">
        <f t="shared" si="56"/>
        <v>0</v>
      </c>
      <c r="BA172" s="108" t="str">
        <f t="shared" si="57"/>
        <v/>
      </c>
      <c r="BB172" s="108" t="str">
        <f t="shared" si="58"/>
        <v/>
      </c>
      <c r="BC172" s="108" t="str">
        <f t="shared" si="59"/>
        <v/>
      </c>
      <c r="BD172" s="108" t="str">
        <f t="shared" si="60"/>
        <v/>
      </c>
      <c r="BE172" s="108" t="str">
        <f t="shared" si="61"/>
        <v/>
      </c>
      <c r="BF172" s="119" t="str">
        <f t="shared" si="62"/>
        <v/>
      </c>
      <c r="BG172" s="119" t="str">
        <f t="shared" si="63"/>
        <v/>
      </c>
      <c r="BH172" s="108"/>
      <c r="BI172" s="108"/>
      <c r="BJ172" s="108"/>
      <c r="BK172" s="108"/>
    </row>
    <row r="173" spans="1:63" hidden="1">
      <c r="A173" s="108" t="str">
        <f t="shared" si="64"/>
        <v>region</v>
      </c>
      <c r="B173" s="108">
        <f t="shared" si="65"/>
        <v>0</v>
      </c>
      <c r="C173" s="22"/>
      <c r="D173" s="22"/>
      <c r="E173" s="23"/>
      <c r="F173" s="24"/>
      <c r="G173" s="22"/>
      <c r="H173" s="22"/>
      <c r="I173" s="22"/>
      <c r="J173" s="22"/>
      <c r="K173" s="22"/>
      <c r="L173" s="29"/>
      <c r="M173" s="25"/>
      <c r="N173" s="26"/>
      <c r="O173" s="26"/>
      <c r="P173" s="26"/>
      <c r="Q173" s="26"/>
      <c r="R173" s="26"/>
      <c r="S173" s="26"/>
      <c r="T173" s="26"/>
      <c r="U173" s="26"/>
      <c r="V173" s="26"/>
      <c r="W173" s="27"/>
      <c r="X173" s="27"/>
      <c r="Y173" s="27"/>
      <c r="Z173" s="22"/>
      <c r="AA173" s="28"/>
      <c r="AB173" s="108"/>
      <c r="AC173" s="108"/>
      <c r="AD173" s="108"/>
      <c r="AE173" s="108"/>
      <c r="AF173" s="108"/>
      <c r="AG173" s="108"/>
      <c r="AH173" s="108"/>
      <c r="AI173" s="108"/>
      <c r="AJ173" s="108"/>
      <c r="AK173" s="108"/>
      <c r="AL173" s="108" t="str">
        <f t="shared" si="44"/>
        <v/>
      </c>
      <c r="AM173" s="108" t="str">
        <f t="shared" si="45"/>
        <v/>
      </c>
      <c r="AN173" s="108" t="str">
        <f t="shared" si="46"/>
        <v/>
      </c>
      <c r="AO173" s="108" t="str">
        <f t="shared" si="47"/>
        <v/>
      </c>
      <c r="AP173" s="108" t="str">
        <f t="shared" si="48"/>
        <v/>
      </c>
      <c r="AQ173" s="108" t="str">
        <f t="shared" si="49"/>
        <v/>
      </c>
      <c r="AR173" s="108" t="str">
        <f t="shared" si="50"/>
        <v/>
      </c>
      <c r="AS173" s="119" t="str">
        <f t="shared" si="51"/>
        <v/>
      </c>
      <c r="AT173" s="119" t="str">
        <f t="shared" si="52"/>
        <v/>
      </c>
      <c r="AU173" s="108" t="str">
        <f t="shared" si="53"/>
        <v>S/I</v>
      </c>
      <c r="AV173" s="108"/>
      <c r="AW173" s="532"/>
      <c r="AX173" s="108" t="str">
        <f t="shared" si="54"/>
        <v xml:space="preserve"> - </v>
      </c>
      <c r="AY173" s="533" t="str">
        <f t="shared" si="55"/>
        <v/>
      </c>
      <c r="AZ173" s="533">
        <f t="shared" si="56"/>
        <v>0</v>
      </c>
      <c r="BA173" s="108" t="str">
        <f t="shared" si="57"/>
        <v/>
      </c>
      <c r="BB173" s="108" t="str">
        <f t="shared" si="58"/>
        <v/>
      </c>
      <c r="BC173" s="108" t="str">
        <f t="shared" si="59"/>
        <v/>
      </c>
      <c r="BD173" s="108" t="str">
        <f t="shared" si="60"/>
        <v/>
      </c>
      <c r="BE173" s="108" t="str">
        <f t="shared" si="61"/>
        <v/>
      </c>
      <c r="BF173" s="119" t="str">
        <f t="shared" si="62"/>
        <v/>
      </c>
      <c r="BG173" s="119" t="str">
        <f t="shared" si="63"/>
        <v/>
      </c>
      <c r="BH173" s="108"/>
      <c r="BI173" s="108"/>
      <c r="BJ173" s="108"/>
      <c r="BK173" s="108"/>
    </row>
    <row r="174" spans="1:63" hidden="1">
      <c r="A174" s="108" t="str">
        <f t="shared" si="64"/>
        <v>region</v>
      </c>
      <c r="B174" s="108">
        <f t="shared" si="65"/>
        <v>0</v>
      </c>
      <c r="C174" s="22"/>
      <c r="D174" s="22"/>
      <c r="E174" s="23"/>
      <c r="F174" s="24"/>
      <c r="G174" s="22"/>
      <c r="H174" s="22"/>
      <c r="I174" s="22"/>
      <c r="J174" s="22"/>
      <c r="K174" s="22"/>
      <c r="L174" s="29"/>
      <c r="M174" s="25"/>
      <c r="N174" s="26"/>
      <c r="O174" s="26"/>
      <c r="P174" s="26"/>
      <c r="Q174" s="26"/>
      <c r="R174" s="26"/>
      <c r="S174" s="26"/>
      <c r="T174" s="26"/>
      <c r="U174" s="26"/>
      <c r="V174" s="26"/>
      <c r="W174" s="27"/>
      <c r="X174" s="27"/>
      <c r="Y174" s="27"/>
      <c r="Z174" s="22"/>
      <c r="AA174" s="28"/>
      <c r="AB174" s="108"/>
      <c r="AC174" s="108"/>
      <c r="AD174" s="108"/>
      <c r="AE174" s="108"/>
      <c r="AF174" s="108"/>
      <c r="AG174" s="108"/>
      <c r="AH174" s="108"/>
      <c r="AI174" s="108"/>
      <c r="AJ174" s="108"/>
      <c r="AK174" s="108"/>
      <c r="AL174" s="108" t="str">
        <f t="shared" si="44"/>
        <v/>
      </c>
      <c r="AM174" s="108" t="str">
        <f t="shared" si="45"/>
        <v/>
      </c>
      <c r="AN174" s="108" t="str">
        <f t="shared" si="46"/>
        <v/>
      </c>
      <c r="AO174" s="108" t="str">
        <f t="shared" si="47"/>
        <v/>
      </c>
      <c r="AP174" s="108" t="str">
        <f t="shared" si="48"/>
        <v/>
      </c>
      <c r="AQ174" s="108" t="str">
        <f t="shared" si="49"/>
        <v/>
      </c>
      <c r="AR174" s="108" t="str">
        <f t="shared" si="50"/>
        <v/>
      </c>
      <c r="AS174" s="119" t="str">
        <f t="shared" si="51"/>
        <v/>
      </c>
      <c r="AT174" s="119" t="str">
        <f t="shared" si="52"/>
        <v/>
      </c>
      <c r="AU174" s="108" t="str">
        <f t="shared" si="53"/>
        <v>S/I</v>
      </c>
      <c r="AV174" s="108"/>
      <c r="AW174" s="532"/>
      <c r="AX174" s="108" t="str">
        <f t="shared" si="54"/>
        <v xml:space="preserve"> - </v>
      </c>
      <c r="AY174" s="533" t="str">
        <f t="shared" si="55"/>
        <v/>
      </c>
      <c r="AZ174" s="533">
        <f t="shared" si="56"/>
        <v>0</v>
      </c>
      <c r="BA174" s="108" t="str">
        <f t="shared" si="57"/>
        <v/>
      </c>
      <c r="BB174" s="108" t="str">
        <f t="shared" si="58"/>
        <v/>
      </c>
      <c r="BC174" s="108" t="str">
        <f t="shared" si="59"/>
        <v/>
      </c>
      <c r="BD174" s="108" t="str">
        <f t="shared" si="60"/>
        <v/>
      </c>
      <c r="BE174" s="108" t="str">
        <f t="shared" si="61"/>
        <v/>
      </c>
      <c r="BF174" s="119" t="str">
        <f t="shared" si="62"/>
        <v/>
      </c>
      <c r="BG174" s="119" t="str">
        <f t="shared" si="63"/>
        <v/>
      </c>
      <c r="BH174" s="108"/>
      <c r="BI174" s="108"/>
      <c r="BJ174" s="108"/>
      <c r="BK174" s="108"/>
    </row>
    <row r="175" spans="1:63" hidden="1">
      <c r="A175" s="108" t="str">
        <f t="shared" si="64"/>
        <v>region</v>
      </c>
      <c r="B175" s="108">
        <f t="shared" si="65"/>
        <v>0</v>
      </c>
      <c r="C175" s="22"/>
      <c r="D175" s="22"/>
      <c r="E175" s="23"/>
      <c r="F175" s="24"/>
      <c r="G175" s="22"/>
      <c r="H175" s="22"/>
      <c r="I175" s="22"/>
      <c r="J175" s="22"/>
      <c r="K175" s="22"/>
      <c r="L175" s="29"/>
      <c r="M175" s="25"/>
      <c r="N175" s="26"/>
      <c r="O175" s="26"/>
      <c r="P175" s="26"/>
      <c r="Q175" s="26"/>
      <c r="R175" s="26"/>
      <c r="S175" s="26"/>
      <c r="T175" s="26"/>
      <c r="U175" s="26"/>
      <c r="V175" s="26"/>
      <c r="W175" s="27"/>
      <c r="X175" s="27"/>
      <c r="Y175" s="27"/>
      <c r="Z175" s="22"/>
      <c r="AA175" s="28"/>
      <c r="AB175" s="108"/>
      <c r="AC175" s="108"/>
      <c r="AD175" s="108"/>
      <c r="AE175" s="108"/>
      <c r="AF175" s="108"/>
      <c r="AG175" s="108"/>
      <c r="AH175" s="108"/>
      <c r="AI175" s="108"/>
      <c r="AJ175" s="108"/>
      <c r="AK175" s="108"/>
      <c r="AL175" s="108" t="str">
        <f t="shared" si="44"/>
        <v/>
      </c>
      <c r="AM175" s="108" t="str">
        <f t="shared" si="45"/>
        <v/>
      </c>
      <c r="AN175" s="108" t="str">
        <f t="shared" si="46"/>
        <v/>
      </c>
      <c r="AO175" s="108" t="str">
        <f t="shared" si="47"/>
        <v/>
      </c>
      <c r="AP175" s="108" t="str">
        <f t="shared" si="48"/>
        <v/>
      </c>
      <c r="AQ175" s="108" t="str">
        <f t="shared" si="49"/>
        <v/>
      </c>
      <c r="AR175" s="108" t="str">
        <f t="shared" si="50"/>
        <v/>
      </c>
      <c r="AS175" s="119" t="str">
        <f t="shared" si="51"/>
        <v/>
      </c>
      <c r="AT175" s="119" t="str">
        <f t="shared" si="52"/>
        <v/>
      </c>
      <c r="AU175" s="108" t="str">
        <f t="shared" si="53"/>
        <v>S/I</v>
      </c>
      <c r="AV175" s="108"/>
      <c r="AW175" s="532"/>
      <c r="AX175" s="108" t="str">
        <f t="shared" si="54"/>
        <v xml:space="preserve"> - </v>
      </c>
      <c r="AY175" s="533" t="str">
        <f t="shared" si="55"/>
        <v/>
      </c>
      <c r="AZ175" s="533">
        <f t="shared" si="56"/>
        <v>0</v>
      </c>
      <c r="BA175" s="108" t="str">
        <f t="shared" si="57"/>
        <v/>
      </c>
      <c r="BB175" s="108" t="str">
        <f t="shared" si="58"/>
        <v/>
      </c>
      <c r="BC175" s="108" t="str">
        <f t="shared" si="59"/>
        <v/>
      </c>
      <c r="BD175" s="108" t="str">
        <f t="shared" si="60"/>
        <v/>
      </c>
      <c r="BE175" s="108" t="str">
        <f t="shared" si="61"/>
        <v/>
      </c>
      <c r="BF175" s="119" t="str">
        <f t="shared" si="62"/>
        <v/>
      </c>
      <c r="BG175" s="119" t="str">
        <f t="shared" si="63"/>
        <v/>
      </c>
      <c r="BH175" s="108"/>
      <c r="BI175" s="108"/>
      <c r="BJ175" s="108"/>
      <c r="BK175" s="108"/>
    </row>
    <row r="176" spans="1:63" hidden="1">
      <c r="A176" s="108" t="str">
        <f t="shared" si="64"/>
        <v>region</v>
      </c>
      <c r="B176" s="108">
        <f t="shared" si="65"/>
        <v>0</v>
      </c>
      <c r="C176" s="22"/>
      <c r="D176" s="22"/>
      <c r="E176" s="23"/>
      <c r="F176" s="24"/>
      <c r="G176" s="22"/>
      <c r="H176" s="22"/>
      <c r="I176" s="22"/>
      <c r="J176" s="22"/>
      <c r="K176" s="22"/>
      <c r="L176" s="29"/>
      <c r="M176" s="25"/>
      <c r="N176" s="26"/>
      <c r="O176" s="26"/>
      <c r="P176" s="26"/>
      <c r="Q176" s="26"/>
      <c r="R176" s="26"/>
      <c r="S176" s="26"/>
      <c r="T176" s="26"/>
      <c r="U176" s="26"/>
      <c r="V176" s="26"/>
      <c r="W176" s="27"/>
      <c r="X176" s="27"/>
      <c r="Y176" s="27"/>
      <c r="Z176" s="22"/>
      <c r="AA176" s="28"/>
      <c r="AB176" s="108"/>
      <c r="AC176" s="108"/>
      <c r="AD176" s="108"/>
      <c r="AE176" s="108"/>
      <c r="AF176" s="108"/>
      <c r="AG176" s="108"/>
      <c r="AH176" s="108"/>
      <c r="AI176" s="108"/>
      <c r="AJ176" s="108"/>
      <c r="AK176" s="108"/>
      <c r="AL176" s="108" t="str">
        <f t="shared" si="44"/>
        <v/>
      </c>
      <c r="AM176" s="108" t="str">
        <f t="shared" si="45"/>
        <v/>
      </c>
      <c r="AN176" s="108" t="str">
        <f t="shared" si="46"/>
        <v/>
      </c>
      <c r="AO176" s="108" t="str">
        <f t="shared" si="47"/>
        <v/>
      </c>
      <c r="AP176" s="108" t="str">
        <f t="shared" si="48"/>
        <v/>
      </c>
      <c r="AQ176" s="108" t="str">
        <f t="shared" si="49"/>
        <v/>
      </c>
      <c r="AR176" s="108" t="str">
        <f t="shared" si="50"/>
        <v/>
      </c>
      <c r="AS176" s="119" t="str">
        <f t="shared" si="51"/>
        <v/>
      </c>
      <c r="AT176" s="119" t="str">
        <f t="shared" si="52"/>
        <v/>
      </c>
      <c r="AU176" s="108" t="str">
        <f t="shared" si="53"/>
        <v>S/I</v>
      </c>
      <c r="AV176" s="108"/>
      <c r="AW176" s="532"/>
      <c r="AX176" s="108" t="str">
        <f t="shared" si="54"/>
        <v xml:space="preserve"> - </v>
      </c>
      <c r="AY176" s="533" t="str">
        <f t="shared" si="55"/>
        <v/>
      </c>
      <c r="AZ176" s="533">
        <f t="shared" si="56"/>
        <v>0</v>
      </c>
      <c r="BA176" s="108" t="str">
        <f t="shared" si="57"/>
        <v/>
      </c>
      <c r="BB176" s="108" t="str">
        <f t="shared" si="58"/>
        <v/>
      </c>
      <c r="BC176" s="108" t="str">
        <f t="shared" si="59"/>
        <v/>
      </c>
      <c r="BD176" s="108" t="str">
        <f t="shared" si="60"/>
        <v/>
      </c>
      <c r="BE176" s="108" t="str">
        <f t="shared" si="61"/>
        <v/>
      </c>
      <c r="BF176" s="119" t="str">
        <f t="shared" si="62"/>
        <v/>
      </c>
      <c r="BG176" s="119" t="str">
        <f t="shared" si="63"/>
        <v/>
      </c>
      <c r="BH176" s="108"/>
      <c r="BI176" s="108"/>
      <c r="BJ176" s="108"/>
      <c r="BK176" s="108"/>
    </row>
    <row r="177" spans="1:63" hidden="1">
      <c r="A177" s="108" t="str">
        <f t="shared" si="64"/>
        <v>region</v>
      </c>
      <c r="B177" s="108">
        <f t="shared" si="65"/>
        <v>0</v>
      </c>
      <c r="C177" s="22"/>
      <c r="D177" s="22"/>
      <c r="E177" s="23"/>
      <c r="F177" s="24"/>
      <c r="G177" s="22"/>
      <c r="H177" s="22"/>
      <c r="I177" s="22"/>
      <c r="J177" s="22"/>
      <c r="K177" s="22"/>
      <c r="L177" s="29"/>
      <c r="M177" s="25"/>
      <c r="N177" s="26"/>
      <c r="O177" s="26"/>
      <c r="P177" s="26"/>
      <c r="Q177" s="26"/>
      <c r="R177" s="26"/>
      <c r="S177" s="26"/>
      <c r="T177" s="26"/>
      <c r="U177" s="26"/>
      <c r="V177" s="26"/>
      <c r="W177" s="27"/>
      <c r="X177" s="27"/>
      <c r="Y177" s="27"/>
      <c r="Z177" s="22"/>
      <c r="AA177" s="28"/>
      <c r="AB177" s="108"/>
      <c r="AC177" s="108"/>
      <c r="AD177" s="108"/>
      <c r="AE177" s="108"/>
      <c r="AF177" s="108"/>
      <c r="AG177" s="108"/>
      <c r="AH177" s="108"/>
      <c r="AI177" s="108"/>
      <c r="AJ177" s="108"/>
      <c r="AK177" s="108"/>
      <c r="AL177" s="108" t="str">
        <f t="shared" si="44"/>
        <v/>
      </c>
      <c r="AM177" s="108" t="str">
        <f t="shared" si="45"/>
        <v/>
      </c>
      <c r="AN177" s="108" t="str">
        <f t="shared" si="46"/>
        <v/>
      </c>
      <c r="AO177" s="108" t="str">
        <f t="shared" si="47"/>
        <v/>
      </c>
      <c r="AP177" s="108" t="str">
        <f t="shared" si="48"/>
        <v/>
      </c>
      <c r="AQ177" s="108" t="str">
        <f t="shared" si="49"/>
        <v/>
      </c>
      <c r="AR177" s="108" t="str">
        <f t="shared" si="50"/>
        <v/>
      </c>
      <c r="AS177" s="119" t="str">
        <f t="shared" si="51"/>
        <v/>
      </c>
      <c r="AT177" s="119" t="str">
        <f t="shared" si="52"/>
        <v/>
      </c>
      <c r="AU177" s="108" t="str">
        <f t="shared" si="53"/>
        <v>S/I</v>
      </c>
      <c r="AV177" s="108"/>
      <c r="AW177" s="532"/>
      <c r="AX177" s="108" t="str">
        <f t="shared" si="54"/>
        <v xml:space="preserve"> - </v>
      </c>
      <c r="AY177" s="533" t="str">
        <f t="shared" si="55"/>
        <v/>
      </c>
      <c r="AZ177" s="533">
        <f t="shared" si="56"/>
        <v>0</v>
      </c>
      <c r="BA177" s="108" t="str">
        <f t="shared" si="57"/>
        <v/>
      </c>
      <c r="BB177" s="108" t="str">
        <f t="shared" si="58"/>
        <v/>
      </c>
      <c r="BC177" s="108" t="str">
        <f t="shared" si="59"/>
        <v/>
      </c>
      <c r="BD177" s="108" t="str">
        <f t="shared" si="60"/>
        <v/>
      </c>
      <c r="BE177" s="108" t="str">
        <f t="shared" si="61"/>
        <v/>
      </c>
      <c r="BF177" s="119" t="str">
        <f t="shared" si="62"/>
        <v/>
      </c>
      <c r="BG177" s="119" t="str">
        <f t="shared" si="63"/>
        <v/>
      </c>
      <c r="BH177" s="108"/>
      <c r="BI177" s="108"/>
      <c r="BJ177" s="108"/>
      <c r="BK177" s="108"/>
    </row>
    <row r="178" spans="1:63" hidden="1">
      <c r="A178" s="108" t="str">
        <f t="shared" si="64"/>
        <v>region</v>
      </c>
      <c r="B178" s="108">
        <f t="shared" si="65"/>
        <v>0</v>
      </c>
      <c r="C178" s="22"/>
      <c r="D178" s="22"/>
      <c r="E178" s="23"/>
      <c r="F178" s="24"/>
      <c r="G178" s="22"/>
      <c r="H178" s="22"/>
      <c r="I178" s="22"/>
      <c r="J178" s="22"/>
      <c r="K178" s="22"/>
      <c r="L178" s="29"/>
      <c r="M178" s="25"/>
      <c r="N178" s="26"/>
      <c r="O178" s="26"/>
      <c r="P178" s="26"/>
      <c r="Q178" s="26"/>
      <c r="R178" s="26"/>
      <c r="S178" s="26"/>
      <c r="T178" s="26"/>
      <c r="U178" s="26"/>
      <c r="V178" s="26"/>
      <c r="W178" s="27"/>
      <c r="X178" s="27"/>
      <c r="Y178" s="27"/>
      <c r="Z178" s="22"/>
      <c r="AA178" s="28"/>
      <c r="AB178" s="108"/>
      <c r="AC178" s="108"/>
      <c r="AD178" s="108"/>
      <c r="AE178" s="108"/>
      <c r="AF178" s="108"/>
      <c r="AG178" s="108"/>
      <c r="AH178" s="108"/>
      <c r="AI178" s="108"/>
      <c r="AJ178" s="108"/>
      <c r="AK178" s="108"/>
      <c r="AL178" s="108" t="str">
        <f t="shared" si="44"/>
        <v/>
      </c>
      <c r="AM178" s="108" t="str">
        <f t="shared" si="45"/>
        <v/>
      </c>
      <c r="AN178" s="108" t="str">
        <f t="shared" si="46"/>
        <v/>
      </c>
      <c r="AO178" s="108" t="str">
        <f t="shared" si="47"/>
        <v/>
      </c>
      <c r="AP178" s="108" t="str">
        <f t="shared" si="48"/>
        <v/>
      </c>
      <c r="AQ178" s="108" t="str">
        <f t="shared" si="49"/>
        <v/>
      </c>
      <c r="AR178" s="108" t="str">
        <f t="shared" si="50"/>
        <v/>
      </c>
      <c r="AS178" s="119" t="str">
        <f t="shared" si="51"/>
        <v/>
      </c>
      <c r="AT178" s="119" t="str">
        <f t="shared" si="52"/>
        <v/>
      </c>
      <c r="AU178" s="108" t="str">
        <f t="shared" si="53"/>
        <v>S/I</v>
      </c>
      <c r="AV178" s="108"/>
      <c r="AW178" s="532"/>
      <c r="AX178" s="108" t="str">
        <f t="shared" si="54"/>
        <v xml:space="preserve"> - </v>
      </c>
      <c r="AY178" s="533" t="str">
        <f t="shared" si="55"/>
        <v/>
      </c>
      <c r="AZ178" s="533">
        <f t="shared" si="56"/>
        <v>0</v>
      </c>
      <c r="BA178" s="108" t="str">
        <f t="shared" si="57"/>
        <v/>
      </c>
      <c r="BB178" s="108" t="str">
        <f t="shared" si="58"/>
        <v/>
      </c>
      <c r="BC178" s="108" t="str">
        <f t="shared" si="59"/>
        <v/>
      </c>
      <c r="BD178" s="108" t="str">
        <f t="shared" si="60"/>
        <v/>
      </c>
      <c r="BE178" s="108" t="str">
        <f t="shared" si="61"/>
        <v/>
      </c>
      <c r="BF178" s="119" t="str">
        <f t="shared" si="62"/>
        <v/>
      </c>
      <c r="BG178" s="119" t="str">
        <f t="shared" si="63"/>
        <v/>
      </c>
      <c r="BH178" s="108"/>
      <c r="BI178" s="108"/>
      <c r="BJ178" s="108"/>
      <c r="BK178" s="108"/>
    </row>
    <row r="179" spans="1:63" hidden="1">
      <c r="A179" s="108" t="str">
        <f t="shared" si="64"/>
        <v>region</v>
      </c>
      <c r="B179" s="108">
        <f t="shared" si="65"/>
        <v>0</v>
      </c>
      <c r="C179" s="22"/>
      <c r="D179" s="22"/>
      <c r="E179" s="23"/>
      <c r="F179" s="24"/>
      <c r="G179" s="22"/>
      <c r="H179" s="22"/>
      <c r="I179" s="22"/>
      <c r="J179" s="22"/>
      <c r="K179" s="22"/>
      <c r="L179" s="29"/>
      <c r="M179" s="25"/>
      <c r="N179" s="26"/>
      <c r="O179" s="26"/>
      <c r="P179" s="26"/>
      <c r="Q179" s="26"/>
      <c r="R179" s="26"/>
      <c r="S179" s="26"/>
      <c r="T179" s="26"/>
      <c r="U179" s="26"/>
      <c r="V179" s="26"/>
      <c r="W179" s="27"/>
      <c r="X179" s="27"/>
      <c r="Y179" s="27"/>
      <c r="Z179" s="22"/>
      <c r="AA179" s="28"/>
      <c r="AB179" s="108"/>
      <c r="AC179" s="108"/>
      <c r="AD179" s="108"/>
      <c r="AE179" s="108"/>
      <c r="AF179" s="108"/>
      <c r="AG179" s="108"/>
      <c r="AH179" s="108"/>
      <c r="AI179" s="108"/>
      <c r="AJ179" s="108"/>
      <c r="AK179" s="108"/>
      <c r="AL179" s="108" t="str">
        <f t="shared" si="44"/>
        <v/>
      </c>
      <c r="AM179" s="108" t="str">
        <f t="shared" si="45"/>
        <v/>
      </c>
      <c r="AN179" s="108" t="str">
        <f t="shared" si="46"/>
        <v/>
      </c>
      <c r="AO179" s="108" t="str">
        <f t="shared" si="47"/>
        <v/>
      </c>
      <c r="AP179" s="108" t="str">
        <f t="shared" si="48"/>
        <v/>
      </c>
      <c r="AQ179" s="108" t="str">
        <f t="shared" si="49"/>
        <v/>
      </c>
      <c r="AR179" s="108" t="str">
        <f t="shared" si="50"/>
        <v/>
      </c>
      <c r="AS179" s="119" t="str">
        <f t="shared" si="51"/>
        <v/>
      </c>
      <c r="AT179" s="119" t="str">
        <f t="shared" si="52"/>
        <v/>
      </c>
      <c r="AU179" s="108" t="str">
        <f t="shared" si="53"/>
        <v>S/I</v>
      </c>
      <c r="AV179" s="108"/>
      <c r="AW179" s="532"/>
      <c r="AX179" s="108" t="str">
        <f t="shared" si="54"/>
        <v xml:space="preserve"> - </v>
      </c>
      <c r="AY179" s="533" t="str">
        <f t="shared" si="55"/>
        <v/>
      </c>
      <c r="AZ179" s="533">
        <f t="shared" si="56"/>
        <v>0</v>
      </c>
      <c r="BA179" s="108" t="str">
        <f t="shared" si="57"/>
        <v/>
      </c>
      <c r="BB179" s="108" t="str">
        <f t="shared" si="58"/>
        <v/>
      </c>
      <c r="BC179" s="108" t="str">
        <f t="shared" si="59"/>
        <v/>
      </c>
      <c r="BD179" s="108" t="str">
        <f t="shared" si="60"/>
        <v/>
      </c>
      <c r="BE179" s="108" t="str">
        <f t="shared" si="61"/>
        <v/>
      </c>
      <c r="BF179" s="119" t="str">
        <f t="shared" si="62"/>
        <v/>
      </c>
      <c r="BG179" s="119" t="str">
        <f t="shared" si="63"/>
        <v/>
      </c>
      <c r="BH179" s="108"/>
      <c r="BI179" s="108"/>
      <c r="BJ179" s="108"/>
      <c r="BK179" s="108"/>
    </row>
    <row r="180" spans="1:63" hidden="1">
      <c r="A180" s="108" t="str">
        <f t="shared" si="64"/>
        <v>region</v>
      </c>
      <c r="B180" s="108">
        <f t="shared" si="65"/>
        <v>0</v>
      </c>
      <c r="C180" s="22"/>
      <c r="D180" s="22"/>
      <c r="E180" s="23"/>
      <c r="F180" s="24"/>
      <c r="G180" s="22"/>
      <c r="H180" s="22"/>
      <c r="I180" s="22"/>
      <c r="J180" s="22"/>
      <c r="K180" s="22"/>
      <c r="L180" s="29"/>
      <c r="M180" s="25"/>
      <c r="N180" s="26"/>
      <c r="O180" s="26"/>
      <c r="P180" s="26"/>
      <c r="Q180" s="26"/>
      <c r="R180" s="26"/>
      <c r="S180" s="26"/>
      <c r="T180" s="26"/>
      <c r="U180" s="26"/>
      <c r="V180" s="26"/>
      <c r="W180" s="27"/>
      <c r="X180" s="27"/>
      <c r="Y180" s="27"/>
      <c r="Z180" s="22"/>
      <c r="AA180" s="28"/>
      <c r="AB180" s="108"/>
      <c r="AC180" s="108"/>
      <c r="AD180" s="108"/>
      <c r="AE180" s="108"/>
      <c r="AF180" s="108"/>
      <c r="AG180" s="108"/>
      <c r="AH180" s="108"/>
      <c r="AI180" s="108"/>
      <c r="AJ180" s="108"/>
      <c r="AK180" s="108"/>
      <c r="AL180" s="108" t="str">
        <f t="shared" si="44"/>
        <v/>
      </c>
      <c r="AM180" s="108" t="str">
        <f t="shared" si="45"/>
        <v/>
      </c>
      <c r="AN180" s="108" t="str">
        <f t="shared" si="46"/>
        <v/>
      </c>
      <c r="AO180" s="108" t="str">
        <f t="shared" si="47"/>
        <v/>
      </c>
      <c r="AP180" s="108" t="str">
        <f t="shared" si="48"/>
        <v/>
      </c>
      <c r="AQ180" s="108" t="str">
        <f t="shared" si="49"/>
        <v/>
      </c>
      <c r="AR180" s="108" t="str">
        <f t="shared" si="50"/>
        <v/>
      </c>
      <c r="AS180" s="119" t="str">
        <f t="shared" si="51"/>
        <v/>
      </c>
      <c r="AT180" s="119" t="str">
        <f t="shared" si="52"/>
        <v/>
      </c>
      <c r="AU180" s="108" t="str">
        <f t="shared" si="53"/>
        <v>S/I</v>
      </c>
      <c r="AV180" s="108"/>
      <c r="AW180" s="532"/>
      <c r="AX180" s="108" t="str">
        <f t="shared" si="54"/>
        <v xml:space="preserve"> - </v>
      </c>
      <c r="AY180" s="533" t="str">
        <f t="shared" si="55"/>
        <v/>
      </c>
      <c r="AZ180" s="533">
        <f t="shared" si="56"/>
        <v>0</v>
      </c>
      <c r="BA180" s="108" t="str">
        <f t="shared" si="57"/>
        <v/>
      </c>
      <c r="BB180" s="108" t="str">
        <f t="shared" si="58"/>
        <v/>
      </c>
      <c r="BC180" s="108" t="str">
        <f t="shared" si="59"/>
        <v/>
      </c>
      <c r="BD180" s="108" t="str">
        <f t="shared" si="60"/>
        <v/>
      </c>
      <c r="BE180" s="108" t="str">
        <f t="shared" si="61"/>
        <v/>
      </c>
      <c r="BF180" s="119" t="str">
        <f t="shared" si="62"/>
        <v/>
      </c>
      <c r="BG180" s="119" t="str">
        <f t="shared" si="63"/>
        <v/>
      </c>
      <c r="BH180" s="108"/>
      <c r="BI180" s="108"/>
      <c r="BJ180" s="108"/>
      <c r="BK180" s="108"/>
    </row>
    <row r="181" spans="1:63" hidden="1">
      <c r="A181" s="108" t="str">
        <f t="shared" si="64"/>
        <v>region</v>
      </c>
      <c r="B181" s="108">
        <f t="shared" si="65"/>
        <v>0</v>
      </c>
      <c r="C181" s="22"/>
      <c r="D181" s="22"/>
      <c r="E181" s="23"/>
      <c r="F181" s="24"/>
      <c r="G181" s="22"/>
      <c r="H181" s="22"/>
      <c r="I181" s="22"/>
      <c r="J181" s="22"/>
      <c r="K181" s="22"/>
      <c r="L181" s="29"/>
      <c r="M181" s="25"/>
      <c r="N181" s="26"/>
      <c r="O181" s="26"/>
      <c r="P181" s="26"/>
      <c r="Q181" s="26"/>
      <c r="R181" s="26"/>
      <c r="S181" s="26"/>
      <c r="T181" s="26"/>
      <c r="U181" s="26"/>
      <c r="V181" s="26"/>
      <c r="W181" s="27"/>
      <c r="X181" s="27"/>
      <c r="Y181" s="27"/>
      <c r="Z181" s="22"/>
      <c r="AA181" s="28"/>
      <c r="AB181" s="108"/>
      <c r="AC181" s="108"/>
      <c r="AD181" s="108"/>
      <c r="AE181" s="108"/>
      <c r="AF181" s="108"/>
      <c r="AG181" s="108"/>
      <c r="AH181" s="108"/>
      <c r="AI181" s="108"/>
      <c r="AJ181" s="108"/>
      <c r="AK181" s="108"/>
      <c r="AL181" s="108" t="str">
        <f t="shared" si="44"/>
        <v/>
      </c>
      <c r="AM181" s="108" t="str">
        <f t="shared" si="45"/>
        <v/>
      </c>
      <c r="AN181" s="108" t="str">
        <f t="shared" si="46"/>
        <v/>
      </c>
      <c r="AO181" s="108" t="str">
        <f t="shared" si="47"/>
        <v/>
      </c>
      <c r="AP181" s="108" t="str">
        <f t="shared" si="48"/>
        <v/>
      </c>
      <c r="AQ181" s="108" t="str">
        <f t="shared" si="49"/>
        <v/>
      </c>
      <c r="AR181" s="108" t="str">
        <f t="shared" si="50"/>
        <v/>
      </c>
      <c r="AS181" s="119" t="str">
        <f t="shared" si="51"/>
        <v/>
      </c>
      <c r="AT181" s="119" t="str">
        <f t="shared" si="52"/>
        <v/>
      </c>
      <c r="AU181" s="108" t="str">
        <f t="shared" si="53"/>
        <v>S/I</v>
      </c>
      <c r="AV181" s="108"/>
      <c r="AW181" s="532"/>
      <c r="AX181" s="108" t="str">
        <f t="shared" si="54"/>
        <v xml:space="preserve"> - </v>
      </c>
      <c r="AY181" s="533" t="str">
        <f t="shared" si="55"/>
        <v/>
      </c>
      <c r="AZ181" s="533">
        <f t="shared" si="56"/>
        <v>0</v>
      </c>
      <c r="BA181" s="108" t="str">
        <f t="shared" si="57"/>
        <v/>
      </c>
      <c r="BB181" s="108" t="str">
        <f t="shared" si="58"/>
        <v/>
      </c>
      <c r="BC181" s="108" t="str">
        <f t="shared" si="59"/>
        <v/>
      </c>
      <c r="BD181" s="108" t="str">
        <f t="shared" si="60"/>
        <v/>
      </c>
      <c r="BE181" s="108" t="str">
        <f t="shared" si="61"/>
        <v/>
      </c>
      <c r="BF181" s="119" t="str">
        <f t="shared" si="62"/>
        <v/>
      </c>
      <c r="BG181" s="119" t="str">
        <f t="shared" si="63"/>
        <v/>
      </c>
      <c r="BH181" s="108"/>
      <c r="BI181" s="108"/>
      <c r="BJ181" s="108"/>
      <c r="BK181" s="108"/>
    </row>
    <row r="182" spans="1:63" hidden="1">
      <c r="A182" s="108" t="str">
        <f t="shared" si="64"/>
        <v>region</v>
      </c>
      <c r="B182" s="108">
        <f t="shared" si="65"/>
        <v>0</v>
      </c>
      <c r="C182" s="22"/>
      <c r="D182" s="22"/>
      <c r="E182" s="23"/>
      <c r="F182" s="24"/>
      <c r="G182" s="22"/>
      <c r="H182" s="22"/>
      <c r="I182" s="22"/>
      <c r="J182" s="22"/>
      <c r="K182" s="22"/>
      <c r="L182" s="29"/>
      <c r="M182" s="25"/>
      <c r="N182" s="26"/>
      <c r="O182" s="26"/>
      <c r="P182" s="26"/>
      <c r="Q182" s="26"/>
      <c r="R182" s="26"/>
      <c r="S182" s="26"/>
      <c r="T182" s="26"/>
      <c r="U182" s="26"/>
      <c r="V182" s="26"/>
      <c r="W182" s="27"/>
      <c r="X182" s="27"/>
      <c r="Y182" s="27"/>
      <c r="Z182" s="22"/>
      <c r="AA182" s="28"/>
      <c r="AB182" s="108"/>
      <c r="AC182" s="108"/>
      <c r="AD182" s="108"/>
      <c r="AE182" s="108"/>
      <c r="AF182" s="108"/>
      <c r="AG182" s="108"/>
      <c r="AH182" s="108"/>
      <c r="AI182" s="108"/>
      <c r="AJ182" s="108"/>
      <c r="AK182" s="108"/>
      <c r="AL182" s="108" t="str">
        <f t="shared" si="44"/>
        <v/>
      </c>
      <c r="AM182" s="108" t="str">
        <f t="shared" si="45"/>
        <v/>
      </c>
      <c r="AN182" s="108" t="str">
        <f t="shared" si="46"/>
        <v/>
      </c>
      <c r="AO182" s="108" t="str">
        <f t="shared" si="47"/>
        <v/>
      </c>
      <c r="AP182" s="108" t="str">
        <f t="shared" si="48"/>
        <v/>
      </c>
      <c r="AQ182" s="108" t="str">
        <f t="shared" si="49"/>
        <v/>
      </c>
      <c r="AR182" s="108" t="str">
        <f t="shared" si="50"/>
        <v/>
      </c>
      <c r="AS182" s="119" t="str">
        <f t="shared" si="51"/>
        <v/>
      </c>
      <c r="AT182" s="119" t="str">
        <f t="shared" si="52"/>
        <v/>
      </c>
      <c r="AU182" s="108" t="str">
        <f t="shared" si="53"/>
        <v>S/I</v>
      </c>
      <c r="AV182" s="108"/>
      <c r="AW182" s="532"/>
      <c r="AX182" s="108" t="str">
        <f t="shared" si="54"/>
        <v xml:space="preserve"> - </v>
      </c>
      <c r="AY182" s="533" t="str">
        <f t="shared" si="55"/>
        <v/>
      </c>
      <c r="AZ182" s="533">
        <f t="shared" si="56"/>
        <v>0</v>
      </c>
      <c r="BA182" s="108" t="str">
        <f t="shared" si="57"/>
        <v/>
      </c>
      <c r="BB182" s="108" t="str">
        <f t="shared" si="58"/>
        <v/>
      </c>
      <c r="BC182" s="108" t="str">
        <f t="shared" si="59"/>
        <v/>
      </c>
      <c r="BD182" s="108" t="str">
        <f t="shared" si="60"/>
        <v/>
      </c>
      <c r="BE182" s="108" t="str">
        <f t="shared" si="61"/>
        <v/>
      </c>
      <c r="BF182" s="119" t="str">
        <f t="shared" si="62"/>
        <v/>
      </c>
      <c r="BG182" s="119" t="str">
        <f t="shared" si="63"/>
        <v/>
      </c>
      <c r="BH182" s="108"/>
      <c r="BI182" s="108"/>
      <c r="BJ182" s="108"/>
      <c r="BK182" s="108"/>
    </row>
    <row r="183" spans="1:63" hidden="1">
      <c r="A183" s="108" t="str">
        <f t="shared" si="64"/>
        <v>region</v>
      </c>
      <c r="B183" s="108">
        <f t="shared" si="65"/>
        <v>0</v>
      </c>
      <c r="C183" s="22"/>
      <c r="D183" s="22"/>
      <c r="E183" s="23"/>
      <c r="F183" s="24"/>
      <c r="G183" s="22"/>
      <c r="H183" s="22"/>
      <c r="I183" s="22"/>
      <c r="J183" s="22"/>
      <c r="K183" s="22"/>
      <c r="L183" s="29"/>
      <c r="M183" s="25"/>
      <c r="N183" s="26"/>
      <c r="O183" s="26"/>
      <c r="P183" s="26"/>
      <c r="Q183" s="26"/>
      <c r="R183" s="26"/>
      <c r="S183" s="26"/>
      <c r="T183" s="26"/>
      <c r="U183" s="26"/>
      <c r="V183" s="26"/>
      <c r="W183" s="27"/>
      <c r="X183" s="27"/>
      <c r="Y183" s="27"/>
      <c r="Z183" s="22"/>
      <c r="AA183" s="28"/>
      <c r="AB183" s="108"/>
      <c r="AC183" s="108"/>
      <c r="AD183" s="108"/>
      <c r="AE183" s="108"/>
      <c r="AF183" s="108"/>
      <c r="AG183" s="108"/>
      <c r="AH183" s="108"/>
      <c r="AI183" s="108"/>
      <c r="AJ183" s="108"/>
      <c r="AK183" s="108"/>
      <c r="AL183" s="108" t="str">
        <f t="shared" si="44"/>
        <v/>
      </c>
      <c r="AM183" s="108" t="str">
        <f t="shared" si="45"/>
        <v/>
      </c>
      <c r="AN183" s="108" t="str">
        <f t="shared" si="46"/>
        <v/>
      </c>
      <c r="AO183" s="108" t="str">
        <f t="shared" si="47"/>
        <v/>
      </c>
      <c r="AP183" s="108" t="str">
        <f t="shared" si="48"/>
        <v/>
      </c>
      <c r="AQ183" s="108" t="str">
        <f t="shared" si="49"/>
        <v/>
      </c>
      <c r="AR183" s="108" t="str">
        <f t="shared" si="50"/>
        <v/>
      </c>
      <c r="AS183" s="119" t="str">
        <f t="shared" si="51"/>
        <v/>
      </c>
      <c r="AT183" s="119" t="str">
        <f t="shared" si="52"/>
        <v/>
      </c>
      <c r="AU183" s="108" t="str">
        <f t="shared" si="53"/>
        <v>S/I</v>
      </c>
      <c r="AV183" s="108"/>
      <c r="AW183" s="532"/>
      <c r="AX183" s="108" t="str">
        <f t="shared" si="54"/>
        <v xml:space="preserve"> - </v>
      </c>
      <c r="AY183" s="533" t="str">
        <f t="shared" si="55"/>
        <v/>
      </c>
      <c r="AZ183" s="533">
        <f t="shared" si="56"/>
        <v>0</v>
      </c>
      <c r="BA183" s="108" t="str">
        <f t="shared" si="57"/>
        <v/>
      </c>
      <c r="BB183" s="108" t="str">
        <f t="shared" si="58"/>
        <v/>
      </c>
      <c r="BC183" s="108" t="str">
        <f t="shared" si="59"/>
        <v/>
      </c>
      <c r="BD183" s="108" t="str">
        <f t="shared" si="60"/>
        <v/>
      </c>
      <c r="BE183" s="108" t="str">
        <f t="shared" si="61"/>
        <v/>
      </c>
      <c r="BF183" s="119" t="str">
        <f t="shared" si="62"/>
        <v/>
      </c>
      <c r="BG183" s="119" t="str">
        <f t="shared" si="63"/>
        <v/>
      </c>
      <c r="BH183" s="108"/>
      <c r="BI183" s="108"/>
      <c r="BJ183" s="108"/>
      <c r="BK183" s="108"/>
    </row>
    <row r="184" spans="1:63" hidden="1">
      <c r="A184" s="108" t="str">
        <f t="shared" si="64"/>
        <v>region</v>
      </c>
      <c r="B184" s="108">
        <f t="shared" si="65"/>
        <v>0</v>
      </c>
      <c r="C184" s="22"/>
      <c r="D184" s="22"/>
      <c r="E184" s="23"/>
      <c r="F184" s="24"/>
      <c r="G184" s="22"/>
      <c r="H184" s="22"/>
      <c r="I184" s="22"/>
      <c r="J184" s="22"/>
      <c r="K184" s="22"/>
      <c r="L184" s="29"/>
      <c r="M184" s="25"/>
      <c r="N184" s="26"/>
      <c r="O184" s="26"/>
      <c r="P184" s="26"/>
      <c r="Q184" s="26"/>
      <c r="R184" s="26"/>
      <c r="S184" s="26"/>
      <c r="T184" s="26"/>
      <c r="U184" s="26"/>
      <c r="V184" s="26"/>
      <c r="W184" s="27"/>
      <c r="X184" s="27"/>
      <c r="Y184" s="27"/>
      <c r="Z184" s="22"/>
      <c r="AA184" s="28"/>
      <c r="AB184" s="108"/>
      <c r="AC184" s="108"/>
      <c r="AD184" s="108"/>
      <c r="AE184" s="108"/>
      <c r="AF184" s="108"/>
      <c r="AG184" s="108"/>
      <c r="AH184" s="108"/>
      <c r="AI184" s="108"/>
      <c r="AJ184" s="108"/>
      <c r="AK184" s="108"/>
      <c r="AL184" s="108" t="str">
        <f t="shared" si="44"/>
        <v/>
      </c>
      <c r="AM184" s="108" t="str">
        <f t="shared" si="45"/>
        <v/>
      </c>
      <c r="AN184" s="108" t="str">
        <f t="shared" si="46"/>
        <v/>
      </c>
      <c r="AO184" s="108" t="str">
        <f t="shared" si="47"/>
        <v/>
      </c>
      <c r="AP184" s="108" t="str">
        <f t="shared" si="48"/>
        <v/>
      </c>
      <c r="AQ184" s="108" t="str">
        <f t="shared" si="49"/>
        <v/>
      </c>
      <c r="AR184" s="108" t="str">
        <f t="shared" si="50"/>
        <v/>
      </c>
      <c r="AS184" s="119" t="str">
        <f t="shared" si="51"/>
        <v/>
      </c>
      <c r="AT184" s="119" t="str">
        <f t="shared" si="52"/>
        <v/>
      </c>
      <c r="AU184" s="108" t="str">
        <f t="shared" si="53"/>
        <v>S/I</v>
      </c>
      <c r="AV184" s="108"/>
      <c r="AW184" s="532"/>
      <c r="AX184" s="108" t="str">
        <f t="shared" si="54"/>
        <v xml:space="preserve"> - </v>
      </c>
      <c r="AY184" s="533" t="str">
        <f t="shared" si="55"/>
        <v/>
      </c>
      <c r="AZ184" s="533">
        <f t="shared" si="56"/>
        <v>0</v>
      </c>
      <c r="BA184" s="108" t="str">
        <f t="shared" si="57"/>
        <v/>
      </c>
      <c r="BB184" s="108" t="str">
        <f t="shared" si="58"/>
        <v/>
      </c>
      <c r="BC184" s="108" t="str">
        <f t="shared" si="59"/>
        <v/>
      </c>
      <c r="BD184" s="108" t="str">
        <f t="shared" si="60"/>
        <v/>
      </c>
      <c r="BE184" s="108" t="str">
        <f t="shared" si="61"/>
        <v/>
      </c>
      <c r="BF184" s="119" t="str">
        <f t="shared" si="62"/>
        <v/>
      </c>
      <c r="BG184" s="119" t="str">
        <f t="shared" si="63"/>
        <v/>
      </c>
      <c r="BH184" s="108"/>
      <c r="BI184" s="108"/>
      <c r="BJ184" s="108"/>
      <c r="BK184" s="108"/>
    </row>
    <row r="185" spans="1:63" hidden="1">
      <c r="A185" s="108" t="str">
        <f t="shared" si="64"/>
        <v>region</v>
      </c>
      <c r="B185" s="108">
        <f t="shared" si="65"/>
        <v>0</v>
      </c>
      <c r="C185" s="22"/>
      <c r="D185" s="22"/>
      <c r="E185" s="23"/>
      <c r="F185" s="24"/>
      <c r="G185" s="22"/>
      <c r="H185" s="22"/>
      <c r="I185" s="22"/>
      <c r="J185" s="22"/>
      <c r="K185" s="22"/>
      <c r="L185" s="29"/>
      <c r="M185" s="25"/>
      <c r="N185" s="26"/>
      <c r="O185" s="26"/>
      <c r="P185" s="26"/>
      <c r="Q185" s="26"/>
      <c r="R185" s="26"/>
      <c r="S185" s="26"/>
      <c r="T185" s="26"/>
      <c r="U185" s="26"/>
      <c r="V185" s="26"/>
      <c r="W185" s="27"/>
      <c r="X185" s="27"/>
      <c r="Y185" s="27"/>
      <c r="Z185" s="22"/>
      <c r="AA185" s="28"/>
      <c r="AB185" s="108"/>
      <c r="AC185" s="108"/>
      <c r="AD185" s="108"/>
      <c r="AE185" s="108"/>
      <c r="AF185" s="108"/>
      <c r="AG185" s="108"/>
      <c r="AH185" s="108"/>
      <c r="AI185" s="108"/>
      <c r="AJ185" s="108"/>
      <c r="AK185" s="108"/>
      <c r="AL185" s="108" t="str">
        <f t="shared" si="44"/>
        <v/>
      </c>
      <c r="AM185" s="108" t="str">
        <f t="shared" si="45"/>
        <v/>
      </c>
      <c r="AN185" s="108" t="str">
        <f t="shared" si="46"/>
        <v/>
      </c>
      <c r="AO185" s="108" t="str">
        <f t="shared" si="47"/>
        <v/>
      </c>
      <c r="AP185" s="108" t="str">
        <f t="shared" si="48"/>
        <v/>
      </c>
      <c r="AQ185" s="108" t="str">
        <f t="shared" si="49"/>
        <v/>
      </c>
      <c r="AR185" s="108" t="str">
        <f t="shared" si="50"/>
        <v/>
      </c>
      <c r="AS185" s="119" t="str">
        <f t="shared" si="51"/>
        <v/>
      </c>
      <c r="AT185" s="119" t="str">
        <f t="shared" si="52"/>
        <v/>
      </c>
      <c r="AU185" s="108" t="str">
        <f t="shared" si="53"/>
        <v>S/I</v>
      </c>
      <c r="AV185" s="108"/>
      <c r="AW185" s="532"/>
      <c r="AX185" s="108" t="str">
        <f t="shared" si="54"/>
        <v xml:space="preserve"> - </v>
      </c>
      <c r="AY185" s="533" t="str">
        <f t="shared" si="55"/>
        <v/>
      </c>
      <c r="AZ185" s="533">
        <f t="shared" si="56"/>
        <v>0</v>
      </c>
      <c r="BA185" s="108" t="str">
        <f t="shared" si="57"/>
        <v/>
      </c>
      <c r="BB185" s="108" t="str">
        <f t="shared" si="58"/>
        <v/>
      </c>
      <c r="BC185" s="108" t="str">
        <f t="shared" si="59"/>
        <v/>
      </c>
      <c r="BD185" s="108" t="str">
        <f t="shared" si="60"/>
        <v/>
      </c>
      <c r="BE185" s="108" t="str">
        <f t="shared" si="61"/>
        <v/>
      </c>
      <c r="BF185" s="119" t="str">
        <f t="shared" si="62"/>
        <v/>
      </c>
      <c r="BG185" s="119" t="str">
        <f t="shared" si="63"/>
        <v/>
      </c>
      <c r="BH185" s="108"/>
      <c r="BI185" s="108"/>
      <c r="BJ185" s="108"/>
      <c r="BK185" s="108"/>
    </row>
    <row r="186" spans="1:63" hidden="1">
      <c r="A186" s="108" t="str">
        <f t="shared" si="64"/>
        <v>region</v>
      </c>
      <c r="B186" s="108">
        <f t="shared" si="65"/>
        <v>0</v>
      </c>
      <c r="C186" s="22"/>
      <c r="D186" s="22"/>
      <c r="E186" s="23"/>
      <c r="F186" s="24"/>
      <c r="G186" s="22"/>
      <c r="H186" s="22"/>
      <c r="I186" s="22"/>
      <c r="J186" s="22"/>
      <c r="K186" s="22"/>
      <c r="L186" s="29"/>
      <c r="M186" s="25"/>
      <c r="N186" s="26"/>
      <c r="O186" s="26"/>
      <c r="P186" s="26"/>
      <c r="Q186" s="26"/>
      <c r="R186" s="26"/>
      <c r="S186" s="26"/>
      <c r="T186" s="26"/>
      <c r="U186" s="26"/>
      <c r="V186" s="26"/>
      <c r="W186" s="27"/>
      <c r="X186" s="27"/>
      <c r="Y186" s="27"/>
      <c r="Z186" s="22"/>
      <c r="AA186" s="28"/>
      <c r="AB186" s="108"/>
      <c r="AC186" s="108"/>
      <c r="AD186" s="108"/>
      <c r="AE186" s="108"/>
      <c r="AF186" s="108"/>
      <c r="AG186" s="108"/>
      <c r="AH186" s="108"/>
      <c r="AI186" s="108"/>
      <c r="AJ186" s="108"/>
      <c r="AK186" s="108"/>
      <c r="AL186" s="108" t="str">
        <f t="shared" si="44"/>
        <v/>
      </c>
      <c r="AM186" s="108" t="str">
        <f t="shared" si="45"/>
        <v/>
      </c>
      <c r="AN186" s="108" t="str">
        <f t="shared" si="46"/>
        <v/>
      </c>
      <c r="AO186" s="108" t="str">
        <f t="shared" si="47"/>
        <v/>
      </c>
      <c r="AP186" s="108" t="str">
        <f t="shared" si="48"/>
        <v/>
      </c>
      <c r="AQ186" s="108" t="str">
        <f t="shared" si="49"/>
        <v/>
      </c>
      <c r="AR186" s="108" t="str">
        <f t="shared" si="50"/>
        <v/>
      </c>
      <c r="AS186" s="119" t="str">
        <f t="shared" si="51"/>
        <v/>
      </c>
      <c r="AT186" s="119" t="str">
        <f t="shared" si="52"/>
        <v/>
      </c>
      <c r="AU186" s="108" t="str">
        <f t="shared" si="53"/>
        <v>S/I</v>
      </c>
      <c r="AV186" s="108"/>
      <c r="AW186" s="532"/>
      <c r="AX186" s="108" t="str">
        <f t="shared" si="54"/>
        <v xml:space="preserve"> - </v>
      </c>
      <c r="AY186" s="533" t="str">
        <f t="shared" si="55"/>
        <v/>
      </c>
      <c r="AZ186" s="533">
        <f t="shared" si="56"/>
        <v>0</v>
      </c>
      <c r="BA186" s="108" t="str">
        <f t="shared" si="57"/>
        <v/>
      </c>
      <c r="BB186" s="108" t="str">
        <f t="shared" si="58"/>
        <v/>
      </c>
      <c r="BC186" s="108" t="str">
        <f t="shared" si="59"/>
        <v/>
      </c>
      <c r="BD186" s="108" t="str">
        <f t="shared" si="60"/>
        <v/>
      </c>
      <c r="BE186" s="108" t="str">
        <f t="shared" si="61"/>
        <v/>
      </c>
      <c r="BF186" s="119" t="str">
        <f t="shared" si="62"/>
        <v/>
      </c>
      <c r="BG186" s="119" t="str">
        <f t="shared" si="63"/>
        <v/>
      </c>
      <c r="BH186" s="108"/>
      <c r="BI186" s="108"/>
      <c r="BJ186" s="108"/>
      <c r="BK186" s="108"/>
    </row>
    <row r="187" spans="1:63" hidden="1">
      <c r="A187" s="108" t="str">
        <f t="shared" si="64"/>
        <v>region</v>
      </c>
      <c r="B187" s="108">
        <f t="shared" si="65"/>
        <v>0</v>
      </c>
      <c r="C187" s="22"/>
      <c r="D187" s="22"/>
      <c r="E187" s="23"/>
      <c r="F187" s="24"/>
      <c r="G187" s="22"/>
      <c r="H187" s="22"/>
      <c r="I187" s="22"/>
      <c r="J187" s="22"/>
      <c r="K187" s="22"/>
      <c r="L187" s="29"/>
      <c r="M187" s="25"/>
      <c r="N187" s="26"/>
      <c r="O187" s="26"/>
      <c r="P187" s="26"/>
      <c r="Q187" s="26"/>
      <c r="R187" s="26"/>
      <c r="S187" s="26"/>
      <c r="T187" s="26"/>
      <c r="U187" s="26"/>
      <c r="V187" s="26"/>
      <c r="W187" s="27"/>
      <c r="X187" s="27"/>
      <c r="Y187" s="27"/>
      <c r="Z187" s="22"/>
      <c r="AA187" s="28"/>
      <c r="AB187" s="108"/>
      <c r="AC187" s="108"/>
      <c r="AD187" s="108"/>
      <c r="AE187" s="108"/>
      <c r="AF187" s="108"/>
      <c r="AG187" s="108"/>
      <c r="AH187" s="108"/>
      <c r="AI187" s="108"/>
      <c r="AJ187" s="108"/>
      <c r="AK187" s="108"/>
      <c r="AL187" s="108" t="str">
        <f t="shared" si="44"/>
        <v/>
      </c>
      <c r="AM187" s="108" t="str">
        <f t="shared" si="45"/>
        <v/>
      </c>
      <c r="AN187" s="108" t="str">
        <f t="shared" si="46"/>
        <v/>
      </c>
      <c r="AO187" s="108" t="str">
        <f t="shared" si="47"/>
        <v/>
      </c>
      <c r="AP187" s="108" t="str">
        <f t="shared" si="48"/>
        <v/>
      </c>
      <c r="AQ187" s="108" t="str">
        <f t="shared" si="49"/>
        <v/>
      </c>
      <c r="AR187" s="108" t="str">
        <f t="shared" si="50"/>
        <v/>
      </c>
      <c r="AS187" s="119" t="str">
        <f t="shared" si="51"/>
        <v/>
      </c>
      <c r="AT187" s="119" t="str">
        <f t="shared" si="52"/>
        <v/>
      </c>
      <c r="AU187" s="108" t="str">
        <f t="shared" si="53"/>
        <v>S/I</v>
      </c>
      <c r="AV187" s="108"/>
      <c r="AW187" s="532"/>
      <c r="AX187" s="108" t="str">
        <f t="shared" si="54"/>
        <v xml:space="preserve"> - </v>
      </c>
      <c r="AY187" s="533" t="str">
        <f t="shared" si="55"/>
        <v/>
      </c>
      <c r="AZ187" s="533">
        <f t="shared" si="56"/>
        <v>0</v>
      </c>
      <c r="BA187" s="108" t="str">
        <f t="shared" si="57"/>
        <v/>
      </c>
      <c r="BB187" s="108" t="str">
        <f t="shared" si="58"/>
        <v/>
      </c>
      <c r="BC187" s="108" t="str">
        <f t="shared" si="59"/>
        <v/>
      </c>
      <c r="BD187" s="108" t="str">
        <f t="shared" si="60"/>
        <v/>
      </c>
      <c r="BE187" s="108" t="str">
        <f t="shared" si="61"/>
        <v/>
      </c>
      <c r="BF187" s="119" t="str">
        <f t="shared" si="62"/>
        <v/>
      </c>
      <c r="BG187" s="119" t="str">
        <f t="shared" si="63"/>
        <v/>
      </c>
      <c r="BH187" s="108"/>
      <c r="BI187" s="108"/>
      <c r="BJ187" s="108"/>
      <c r="BK187" s="108"/>
    </row>
    <row r="188" spans="1:63" hidden="1">
      <c r="A188" s="108" t="str">
        <f t="shared" si="64"/>
        <v>region</v>
      </c>
      <c r="B188" s="108">
        <f t="shared" si="65"/>
        <v>0</v>
      </c>
      <c r="C188" s="22"/>
      <c r="D188" s="22"/>
      <c r="E188" s="23"/>
      <c r="F188" s="24"/>
      <c r="G188" s="22"/>
      <c r="H188" s="22"/>
      <c r="I188" s="22"/>
      <c r="J188" s="22"/>
      <c r="K188" s="22"/>
      <c r="L188" s="29"/>
      <c r="M188" s="25"/>
      <c r="N188" s="26"/>
      <c r="O188" s="26"/>
      <c r="P188" s="26"/>
      <c r="Q188" s="26"/>
      <c r="R188" s="26"/>
      <c r="S188" s="26"/>
      <c r="T188" s="26"/>
      <c r="U188" s="26"/>
      <c r="V188" s="26"/>
      <c r="W188" s="27"/>
      <c r="X188" s="27"/>
      <c r="Y188" s="27"/>
      <c r="Z188" s="22"/>
      <c r="AA188" s="28"/>
      <c r="AB188" s="108"/>
      <c r="AC188" s="108"/>
      <c r="AD188" s="108"/>
      <c r="AE188" s="108"/>
      <c r="AF188" s="108"/>
      <c r="AG188" s="108"/>
      <c r="AH188" s="108"/>
      <c r="AI188" s="108"/>
      <c r="AJ188" s="108"/>
      <c r="AK188" s="108"/>
      <c r="AL188" s="108" t="str">
        <f t="shared" si="44"/>
        <v/>
      </c>
      <c r="AM188" s="108" t="str">
        <f t="shared" si="45"/>
        <v/>
      </c>
      <c r="AN188" s="108" t="str">
        <f t="shared" si="46"/>
        <v/>
      </c>
      <c r="AO188" s="108" t="str">
        <f t="shared" si="47"/>
        <v/>
      </c>
      <c r="AP188" s="108" t="str">
        <f t="shared" si="48"/>
        <v/>
      </c>
      <c r="AQ188" s="108" t="str">
        <f t="shared" si="49"/>
        <v/>
      </c>
      <c r="AR188" s="108" t="str">
        <f t="shared" si="50"/>
        <v/>
      </c>
      <c r="AS188" s="119" t="str">
        <f t="shared" si="51"/>
        <v/>
      </c>
      <c r="AT188" s="119" t="str">
        <f t="shared" si="52"/>
        <v/>
      </c>
      <c r="AU188" s="108" t="str">
        <f t="shared" si="53"/>
        <v>S/I</v>
      </c>
      <c r="AV188" s="108"/>
      <c r="AW188" s="532"/>
      <c r="AX188" s="108" t="str">
        <f t="shared" si="54"/>
        <v xml:space="preserve"> - </v>
      </c>
      <c r="AY188" s="533" t="str">
        <f t="shared" si="55"/>
        <v/>
      </c>
      <c r="AZ188" s="533">
        <f t="shared" si="56"/>
        <v>0</v>
      </c>
      <c r="BA188" s="108" t="str">
        <f t="shared" si="57"/>
        <v/>
      </c>
      <c r="BB188" s="108" t="str">
        <f t="shared" si="58"/>
        <v/>
      </c>
      <c r="BC188" s="108" t="str">
        <f t="shared" si="59"/>
        <v/>
      </c>
      <c r="BD188" s="108" t="str">
        <f t="shared" si="60"/>
        <v/>
      </c>
      <c r="BE188" s="108" t="str">
        <f t="shared" si="61"/>
        <v/>
      </c>
      <c r="BF188" s="119" t="str">
        <f t="shared" si="62"/>
        <v/>
      </c>
      <c r="BG188" s="119" t="str">
        <f t="shared" si="63"/>
        <v/>
      </c>
      <c r="BH188" s="108"/>
      <c r="BI188" s="108"/>
      <c r="BJ188" s="108"/>
      <c r="BK188" s="108"/>
    </row>
    <row r="189" spans="1:63" hidden="1">
      <c r="A189" s="108" t="str">
        <f t="shared" si="64"/>
        <v>region</v>
      </c>
      <c r="B189" s="108">
        <f t="shared" si="65"/>
        <v>0</v>
      </c>
      <c r="C189" s="22"/>
      <c r="D189" s="22"/>
      <c r="E189" s="23"/>
      <c r="F189" s="24"/>
      <c r="G189" s="22"/>
      <c r="H189" s="22"/>
      <c r="I189" s="22"/>
      <c r="J189" s="22"/>
      <c r="K189" s="22"/>
      <c r="L189" s="29"/>
      <c r="M189" s="25"/>
      <c r="N189" s="26"/>
      <c r="O189" s="26"/>
      <c r="P189" s="26"/>
      <c r="Q189" s="26"/>
      <c r="R189" s="26"/>
      <c r="S189" s="26"/>
      <c r="T189" s="26"/>
      <c r="U189" s="26"/>
      <c r="V189" s="26"/>
      <c r="W189" s="27"/>
      <c r="X189" s="27"/>
      <c r="Y189" s="27"/>
      <c r="Z189" s="22"/>
      <c r="AA189" s="28"/>
      <c r="AB189" s="108"/>
      <c r="AC189" s="108"/>
      <c r="AD189" s="108"/>
      <c r="AE189" s="108"/>
      <c r="AF189" s="108"/>
      <c r="AG189" s="108"/>
      <c r="AH189" s="108"/>
      <c r="AI189" s="108"/>
      <c r="AJ189" s="108"/>
      <c r="AK189" s="108"/>
      <c r="AL189" s="108" t="str">
        <f t="shared" si="44"/>
        <v/>
      </c>
      <c r="AM189" s="108" t="str">
        <f t="shared" si="45"/>
        <v/>
      </c>
      <c r="AN189" s="108" t="str">
        <f t="shared" si="46"/>
        <v/>
      </c>
      <c r="AO189" s="108" t="str">
        <f t="shared" si="47"/>
        <v/>
      </c>
      <c r="AP189" s="108" t="str">
        <f t="shared" si="48"/>
        <v/>
      </c>
      <c r="AQ189" s="108" t="str">
        <f t="shared" si="49"/>
        <v/>
      </c>
      <c r="AR189" s="108" t="str">
        <f t="shared" si="50"/>
        <v/>
      </c>
      <c r="AS189" s="119" t="str">
        <f t="shared" si="51"/>
        <v/>
      </c>
      <c r="AT189" s="119" t="str">
        <f t="shared" si="52"/>
        <v/>
      </c>
      <c r="AU189" s="108" t="str">
        <f t="shared" si="53"/>
        <v>S/I</v>
      </c>
      <c r="AV189" s="108"/>
      <c r="AW189" s="532"/>
      <c r="AX189" s="108" t="str">
        <f t="shared" si="54"/>
        <v xml:space="preserve"> - </v>
      </c>
      <c r="AY189" s="533" t="str">
        <f t="shared" si="55"/>
        <v/>
      </c>
      <c r="AZ189" s="533">
        <f t="shared" si="56"/>
        <v>0</v>
      </c>
      <c r="BA189" s="108" t="str">
        <f t="shared" si="57"/>
        <v/>
      </c>
      <c r="BB189" s="108" t="str">
        <f t="shared" si="58"/>
        <v/>
      </c>
      <c r="BC189" s="108" t="str">
        <f t="shared" si="59"/>
        <v/>
      </c>
      <c r="BD189" s="108" t="str">
        <f t="shared" si="60"/>
        <v/>
      </c>
      <c r="BE189" s="108" t="str">
        <f t="shared" si="61"/>
        <v/>
      </c>
      <c r="BF189" s="119" t="str">
        <f t="shared" si="62"/>
        <v/>
      </c>
      <c r="BG189" s="119" t="str">
        <f t="shared" si="63"/>
        <v/>
      </c>
      <c r="BH189" s="108"/>
      <c r="BI189" s="108"/>
      <c r="BJ189" s="108"/>
      <c r="BK189" s="108"/>
    </row>
    <row r="190" spans="1:63" hidden="1">
      <c r="A190" s="108" t="str">
        <f t="shared" si="64"/>
        <v>region</v>
      </c>
      <c r="B190" s="108">
        <f t="shared" si="65"/>
        <v>0</v>
      </c>
      <c r="C190" s="22"/>
      <c r="D190" s="22"/>
      <c r="E190" s="23"/>
      <c r="F190" s="24"/>
      <c r="G190" s="22"/>
      <c r="H190" s="22"/>
      <c r="I190" s="22"/>
      <c r="J190" s="22"/>
      <c r="K190" s="22"/>
      <c r="L190" s="29"/>
      <c r="M190" s="25"/>
      <c r="N190" s="26"/>
      <c r="O190" s="26"/>
      <c r="P190" s="26"/>
      <c r="Q190" s="26"/>
      <c r="R190" s="26"/>
      <c r="S190" s="26"/>
      <c r="T190" s="26"/>
      <c r="U190" s="26"/>
      <c r="V190" s="26"/>
      <c r="W190" s="27"/>
      <c r="X190" s="27"/>
      <c r="Y190" s="27"/>
      <c r="Z190" s="22"/>
      <c r="AA190" s="28"/>
      <c r="AB190" s="108"/>
      <c r="AC190" s="108"/>
      <c r="AD190" s="108"/>
      <c r="AE190" s="108"/>
      <c r="AF190" s="108"/>
      <c r="AG190" s="108"/>
      <c r="AH190" s="108"/>
      <c r="AI190" s="108"/>
      <c r="AJ190" s="108"/>
      <c r="AK190" s="108"/>
      <c r="AL190" s="108" t="str">
        <f t="shared" si="44"/>
        <v/>
      </c>
      <c r="AM190" s="108" t="str">
        <f t="shared" si="45"/>
        <v/>
      </c>
      <c r="AN190" s="108" t="str">
        <f t="shared" si="46"/>
        <v/>
      </c>
      <c r="AO190" s="108" t="str">
        <f t="shared" si="47"/>
        <v/>
      </c>
      <c r="AP190" s="108" t="str">
        <f t="shared" si="48"/>
        <v/>
      </c>
      <c r="AQ190" s="108" t="str">
        <f t="shared" si="49"/>
        <v/>
      </c>
      <c r="AR190" s="108" t="str">
        <f t="shared" si="50"/>
        <v/>
      </c>
      <c r="AS190" s="119" t="str">
        <f t="shared" si="51"/>
        <v/>
      </c>
      <c r="AT190" s="119" t="str">
        <f t="shared" si="52"/>
        <v/>
      </c>
      <c r="AU190" s="108" t="str">
        <f t="shared" si="53"/>
        <v>S/I</v>
      </c>
      <c r="AV190" s="108"/>
      <c r="AW190" s="532"/>
      <c r="AX190" s="108" t="str">
        <f t="shared" si="54"/>
        <v xml:space="preserve"> - </v>
      </c>
      <c r="AY190" s="533" t="str">
        <f t="shared" si="55"/>
        <v/>
      </c>
      <c r="AZ190" s="533">
        <f t="shared" si="56"/>
        <v>0</v>
      </c>
      <c r="BA190" s="108" t="str">
        <f t="shared" si="57"/>
        <v/>
      </c>
      <c r="BB190" s="108" t="str">
        <f t="shared" si="58"/>
        <v/>
      </c>
      <c r="BC190" s="108" t="str">
        <f t="shared" si="59"/>
        <v/>
      </c>
      <c r="BD190" s="108" t="str">
        <f t="shared" si="60"/>
        <v/>
      </c>
      <c r="BE190" s="108" t="str">
        <f t="shared" si="61"/>
        <v/>
      </c>
      <c r="BF190" s="119" t="str">
        <f t="shared" si="62"/>
        <v/>
      </c>
      <c r="BG190" s="119" t="str">
        <f t="shared" si="63"/>
        <v/>
      </c>
      <c r="BH190" s="108"/>
      <c r="BI190" s="108"/>
      <c r="BJ190" s="108"/>
      <c r="BK190" s="108"/>
    </row>
    <row r="191" spans="1:63" hidden="1">
      <c r="A191" s="108" t="str">
        <f t="shared" si="64"/>
        <v>region</v>
      </c>
      <c r="B191" s="108">
        <f t="shared" si="65"/>
        <v>0</v>
      </c>
      <c r="C191" s="22"/>
      <c r="D191" s="22"/>
      <c r="E191" s="23"/>
      <c r="F191" s="24"/>
      <c r="G191" s="22"/>
      <c r="H191" s="22"/>
      <c r="I191" s="22"/>
      <c r="J191" s="22"/>
      <c r="K191" s="22"/>
      <c r="L191" s="29"/>
      <c r="M191" s="25"/>
      <c r="N191" s="26"/>
      <c r="O191" s="26"/>
      <c r="P191" s="26"/>
      <c r="Q191" s="26"/>
      <c r="R191" s="26"/>
      <c r="S191" s="26"/>
      <c r="T191" s="26"/>
      <c r="U191" s="26"/>
      <c r="V191" s="26"/>
      <c r="W191" s="27"/>
      <c r="X191" s="27"/>
      <c r="Y191" s="27"/>
      <c r="Z191" s="22"/>
      <c r="AA191" s="28"/>
      <c r="AB191" s="108"/>
      <c r="AC191" s="108"/>
      <c r="AD191" s="108"/>
      <c r="AE191" s="108"/>
      <c r="AF191" s="108"/>
      <c r="AG191" s="108"/>
      <c r="AH191" s="108"/>
      <c r="AI191" s="108"/>
      <c r="AJ191" s="108"/>
      <c r="AK191" s="108"/>
      <c r="AL191" s="108" t="str">
        <f t="shared" si="44"/>
        <v/>
      </c>
      <c r="AM191" s="108" t="str">
        <f t="shared" si="45"/>
        <v/>
      </c>
      <c r="AN191" s="108" t="str">
        <f t="shared" si="46"/>
        <v/>
      </c>
      <c r="AO191" s="108" t="str">
        <f t="shared" si="47"/>
        <v/>
      </c>
      <c r="AP191" s="108" t="str">
        <f t="shared" si="48"/>
        <v/>
      </c>
      <c r="AQ191" s="108" t="str">
        <f t="shared" si="49"/>
        <v/>
      </c>
      <c r="AR191" s="108" t="str">
        <f t="shared" si="50"/>
        <v/>
      </c>
      <c r="AS191" s="119" t="str">
        <f t="shared" si="51"/>
        <v/>
      </c>
      <c r="AT191" s="119" t="str">
        <f t="shared" si="52"/>
        <v/>
      </c>
      <c r="AU191" s="108" t="str">
        <f t="shared" si="53"/>
        <v>S/I</v>
      </c>
      <c r="AV191" s="108"/>
      <c r="AW191" s="532"/>
      <c r="AX191" s="108" t="str">
        <f t="shared" si="54"/>
        <v xml:space="preserve"> - </v>
      </c>
      <c r="AY191" s="533" t="str">
        <f t="shared" si="55"/>
        <v/>
      </c>
      <c r="AZ191" s="533">
        <f t="shared" si="56"/>
        <v>0</v>
      </c>
      <c r="BA191" s="108" t="str">
        <f t="shared" si="57"/>
        <v/>
      </c>
      <c r="BB191" s="108" t="str">
        <f t="shared" si="58"/>
        <v/>
      </c>
      <c r="BC191" s="108" t="str">
        <f t="shared" si="59"/>
        <v/>
      </c>
      <c r="BD191" s="108" t="str">
        <f t="shared" si="60"/>
        <v/>
      </c>
      <c r="BE191" s="108" t="str">
        <f t="shared" si="61"/>
        <v/>
      </c>
      <c r="BF191" s="119" t="str">
        <f t="shared" si="62"/>
        <v/>
      </c>
      <c r="BG191" s="119" t="str">
        <f t="shared" si="63"/>
        <v/>
      </c>
      <c r="BH191" s="108"/>
      <c r="BI191" s="108"/>
      <c r="BJ191" s="108"/>
      <c r="BK191" s="108"/>
    </row>
    <row r="192" spans="1:63" hidden="1">
      <c r="A192" s="108" t="str">
        <f t="shared" si="64"/>
        <v>region</v>
      </c>
      <c r="B192" s="108">
        <f t="shared" si="65"/>
        <v>0</v>
      </c>
      <c r="C192" s="22"/>
      <c r="D192" s="22"/>
      <c r="E192" s="23"/>
      <c r="F192" s="24"/>
      <c r="G192" s="22"/>
      <c r="H192" s="22"/>
      <c r="I192" s="22"/>
      <c r="J192" s="22"/>
      <c r="K192" s="22"/>
      <c r="L192" s="29"/>
      <c r="M192" s="25"/>
      <c r="N192" s="26"/>
      <c r="O192" s="26"/>
      <c r="P192" s="26"/>
      <c r="Q192" s="26"/>
      <c r="R192" s="26"/>
      <c r="S192" s="26"/>
      <c r="T192" s="26"/>
      <c r="U192" s="26"/>
      <c r="V192" s="26"/>
      <c r="W192" s="27"/>
      <c r="X192" s="27"/>
      <c r="Y192" s="27"/>
      <c r="Z192" s="22"/>
      <c r="AA192" s="28"/>
      <c r="AB192" s="108"/>
      <c r="AC192" s="108"/>
      <c r="AD192" s="108"/>
      <c r="AE192" s="108"/>
      <c r="AF192" s="108"/>
      <c r="AG192" s="108"/>
      <c r="AH192" s="108"/>
      <c r="AI192" s="108"/>
      <c r="AJ192" s="108"/>
      <c r="AK192" s="108"/>
      <c r="AL192" s="108" t="str">
        <f t="shared" si="44"/>
        <v/>
      </c>
      <c r="AM192" s="108" t="str">
        <f t="shared" si="45"/>
        <v/>
      </c>
      <c r="AN192" s="108" t="str">
        <f t="shared" si="46"/>
        <v/>
      </c>
      <c r="AO192" s="108" t="str">
        <f t="shared" si="47"/>
        <v/>
      </c>
      <c r="AP192" s="108" t="str">
        <f t="shared" si="48"/>
        <v/>
      </c>
      <c r="AQ192" s="108" t="str">
        <f t="shared" si="49"/>
        <v/>
      </c>
      <c r="AR192" s="108" t="str">
        <f t="shared" si="50"/>
        <v/>
      </c>
      <c r="AS192" s="119" t="str">
        <f t="shared" si="51"/>
        <v/>
      </c>
      <c r="AT192" s="119" t="str">
        <f t="shared" si="52"/>
        <v/>
      </c>
      <c r="AU192" s="108" t="str">
        <f t="shared" si="53"/>
        <v>S/I</v>
      </c>
      <c r="AV192" s="108"/>
      <c r="AW192" s="532"/>
      <c r="AX192" s="108" t="str">
        <f t="shared" si="54"/>
        <v xml:space="preserve"> - </v>
      </c>
      <c r="AY192" s="533" t="str">
        <f t="shared" si="55"/>
        <v/>
      </c>
      <c r="AZ192" s="533">
        <f t="shared" si="56"/>
        <v>0</v>
      </c>
      <c r="BA192" s="108" t="str">
        <f t="shared" si="57"/>
        <v/>
      </c>
      <c r="BB192" s="108" t="str">
        <f t="shared" si="58"/>
        <v/>
      </c>
      <c r="BC192" s="108" t="str">
        <f t="shared" si="59"/>
        <v/>
      </c>
      <c r="BD192" s="108" t="str">
        <f t="shared" si="60"/>
        <v/>
      </c>
      <c r="BE192" s="108" t="str">
        <f t="shared" si="61"/>
        <v/>
      </c>
      <c r="BF192" s="119" t="str">
        <f t="shared" si="62"/>
        <v/>
      </c>
      <c r="BG192" s="119" t="str">
        <f t="shared" si="63"/>
        <v/>
      </c>
      <c r="BH192" s="108"/>
      <c r="BI192" s="108"/>
      <c r="BJ192" s="108"/>
      <c r="BK192" s="108"/>
    </row>
    <row r="193" spans="1:63" hidden="1">
      <c r="A193" s="108" t="str">
        <f t="shared" si="64"/>
        <v>region</v>
      </c>
      <c r="B193" s="108">
        <f t="shared" si="65"/>
        <v>0</v>
      </c>
      <c r="C193" s="22"/>
      <c r="D193" s="22"/>
      <c r="E193" s="23"/>
      <c r="F193" s="24"/>
      <c r="G193" s="22"/>
      <c r="H193" s="22"/>
      <c r="I193" s="22"/>
      <c r="J193" s="22"/>
      <c r="K193" s="22"/>
      <c r="L193" s="29"/>
      <c r="M193" s="25"/>
      <c r="N193" s="26"/>
      <c r="O193" s="26"/>
      <c r="P193" s="26"/>
      <c r="Q193" s="26"/>
      <c r="R193" s="26"/>
      <c r="S193" s="26"/>
      <c r="T193" s="26"/>
      <c r="U193" s="26"/>
      <c r="V193" s="26"/>
      <c r="W193" s="27"/>
      <c r="X193" s="27"/>
      <c r="Y193" s="27"/>
      <c r="Z193" s="22"/>
      <c r="AA193" s="28"/>
      <c r="AB193" s="108"/>
      <c r="AC193" s="108"/>
      <c r="AD193" s="108"/>
      <c r="AE193" s="108"/>
      <c r="AF193" s="108"/>
      <c r="AG193" s="108"/>
      <c r="AH193" s="108"/>
      <c r="AI193" s="108"/>
      <c r="AJ193" s="108"/>
      <c r="AK193" s="108"/>
      <c r="AL193" s="108" t="str">
        <f t="shared" si="44"/>
        <v/>
      </c>
      <c r="AM193" s="108" t="str">
        <f t="shared" si="45"/>
        <v/>
      </c>
      <c r="AN193" s="108" t="str">
        <f t="shared" si="46"/>
        <v/>
      </c>
      <c r="AO193" s="108" t="str">
        <f t="shared" si="47"/>
        <v/>
      </c>
      <c r="AP193" s="108" t="str">
        <f t="shared" si="48"/>
        <v/>
      </c>
      <c r="AQ193" s="108" t="str">
        <f t="shared" si="49"/>
        <v/>
      </c>
      <c r="AR193" s="108" t="str">
        <f t="shared" si="50"/>
        <v/>
      </c>
      <c r="AS193" s="119" t="str">
        <f t="shared" si="51"/>
        <v/>
      </c>
      <c r="AT193" s="119" t="str">
        <f t="shared" si="52"/>
        <v/>
      </c>
      <c r="AU193" s="108" t="str">
        <f t="shared" si="53"/>
        <v>S/I</v>
      </c>
      <c r="AV193" s="108"/>
      <c r="AW193" s="532"/>
      <c r="AX193" s="108" t="str">
        <f t="shared" si="54"/>
        <v xml:space="preserve"> - </v>
      </c>
      <c r="AY193" s="533" t="str">
        <f t="shared" si="55"/>
        <v/>
      </c>
      <c r="AZ193" s="533">
        <f t="shared" si="56"/>
        <v>0</v>
      </c>
      <c r="BA193" s="108" t="str">
        <f t="shared" si="57"/>
        <v/>
      </c>
      <c r="BB193" s="108" t="str">
        <f t="shared" si="58"/>
        <v/>
      </c>
      <c r="BC193" s="108" t="str">
        <f t="shared" si="59"/>
        <v/>
      </c>
      <c r="BD193" s="108" t="str">
        <f t="shared" si="60"/>
        <v/>
      </c>
      <c r="BE193" s="108" t="str">
        <f t="shared" si="61"/>
        <v/>
      </c>
      <c r="BF193" s="119" t="str">
        <f t="shared" si="62"/>
        <v/>
      </c>
      <c r="BG193" s="119" t="str">
        <f t="shared" si="63"/>
        <v/>
      </c>
      <c r="BH193" s="108"/>
      <c r="BI193" s="108"/>
      <c r="BJ193" s="108"/>
      <c r="BK193" s="108"/>
    </row>
    <row r="194" spans="1:63" hidden="1">
      <c r="A194" s="108" t="str">
        <f t="shared" si="64"/>
        <v>region</v>
      </c>
      <c r="B194" s="108">
        <f t="shared" si="65"/>
        <v>0</v>
      </c>
      <c r="C194" s="22"/>
      <c r="D194" s="22"/>
      <c r="E194" s="23"/>
      <c r="F194" s="24"/>
      <c r="G194" s="22"/>
      <c r="H194" s="22"/>
      <c r="I194" s="22"/>
      <c r="J194" s="22"/>
      <c r="K194" s="22"/>
      <c r="L194" s="29"/>
      <c r="M194" s="25"/>
      <c r="N194" s="26"/>
      <c r="O194" s="26"/>
      <c r="P194" s="26"/>
      <c r="Q194" s="26"/>
      <c r="R194" s="26"/>
      <c r="S194" s="26"/>
      <c r="T194" s="26"/>
      <c r="U194" s="26"/>
      <c r="V194" s="26"/>
      <c r="W194" s="27"/>
      <c r="X194" s="27"/>
      <c r="Y194" s="27"/>
      <c r="Z194" s="22"/>
      <c r="AA194" s="28"/>
      <c r="AB194" s="108"/>
      <c r="AC194" s="108"/>
      <c r="AD194" s="108"/>
      <c r="AE194" s="108"/>
      <c r="AF194" s="108"/>
      <c r="AG194" s="108"/>
      <c r="AH194" s="108"/>
      <c r="AI194" s="108"/>
      <c r="AJ194" s="108"/>
      <c r="AK194" s="108"/>
      <c r="AL194" s="108" t="str">
        <f t="shared" si="44"/>
        <v/>
      </c>
      <c r="AM194" s="108" t="str">
        <f t="shared" si="45"/>
        <v/>
      </c>
      <c r="AN194" s="108" t="str">
        <f t="shared" si="46"/>
        <v/>
      </c>
      <c r="AO194" s="108" t="str">
        <f t="shared" si="47"/>
        <v/>
      </c>
      <c r="AP194" s="108" t="str">
        <f t="shared" si="48"/>
        <v/>
      </c>
      <c r="AQ194" s="108" t="str">
        <f t="shared" si="49"/>
        <v/>
      </c>
      <c r="AR194" s="108" t="str">
        <f t="shared" si="50"/>
        <v/>
      </c>
      <c r="AS194" s="119" t="str">
        <f t="shared" si="51"/>
        <v/>
      </c>
      <c r="AT194" s="119" t="str">
        <f t="shared" si="52"/>
        <v/>
      </c>
      <c r="AU194" s="108" t="str">
        <f t="shared" si="53"/>
        <v>S/I</v>
      </c>
      <c r="AV194" s="108"/>
      <c r="AW194" s="532"/>
      <c r="AX194" s="108" t="str">
        <f t="shared" si="54"/>
        <v xml:space="preserve"> - </v>
      </c>
      <c r="AY194" s="533" t="str">
        <f t="shared" si="55"/>
        <v/>
      </c>
      <c r="AZ194" s="533">
        <f t="shared" si="56"/>
        <v>0</v>
      </c>
      <c r="BA194" s="108" t="str">
        <f t="shared" si="57"/>
        <v/>
      </c>
      <c r="BB194" s="108" t="str">
        <f t="shared" si="58"/>
        <v/>
      </c>
      <c r="BC194" s="108" t="str">
        <f t="shared" si="59"/>
        <v/>
      </c>
      <c r="BD194" s="108" t="str">
        <f t="shared" si="60"/>
        <v/>
      </c>
      <c r="BE194" s="108" t="str">
        <f t="shared" si="61"/>
        <v/>
      </c>
      <c r="BF194" s="119" t="str">
        <f t="shared" si="62"/>
        <v/>
      </c>
      <c r="BG194" s="119" t="str">
        <f t="shared" si="63"/>
        <v/>
      </c>
      <c r="BH194" s="108"/>
      <c r="BI194" s="108"/>
      <c r="BJ194" s="108"/>
      <c r="BK194" s="108"/>
    </row>
    <row r="195" spans="1:63" hidden="1">
      <c r="A195" s="108" t="str">
        <f t="shared" si="64"/>
        <v>region</v>
      </c>
      <c r="B195" s="108">
        <f t="shared" si="65"/>
        <v>0</v>
      </c>
      <c r="C195" s="22"/>
      <c r="D195" s="22"/>
      <c r="E195" s="23"/>
      <c r="F195" s="24"/>
      <c r="G195" s="22"/>
      <c r="H195" s="22"/>
      <c r="I195" s="22"/>
      <c r="J195" s="22"/>
      <c r="K195" s="22"/>
      <c r="L195" s="29"/>
      <c r="M195" s="25"/>
      <c r="N195" s="26"/>
      <c r="O195" s="26"/>
      <c r="P195" s="26"/>
      <c r="Q195" s="26"/>
      <c r="R195" s="26"/>
      <c r="S195" s="26"/>
      <c r="T195" s="26"/>
      <c r="U195" s="26"/>
      <c r="V195" s="26"/>
      <c r="W195" s="27"/>
      <c r="X195" s="27"/>
      <c r="Y195" s="27"/>
      <c r="Z195" s="22"/>
      <c r="AA195" s="28"/>
      <c r="AB195" s="108"/>
      <c r="AC195" s="108"/>
      <c r="AD195" s="108"/>
      <c r="AE195" s="108"/>
      <c r="AF195" s="108"/>
      <c r="AG195" s="108"/>
      <c r="AH195" s="108"/>
      <c r="AI195" s="108"/>
      <c r="AJ195" s="108"/>
      <c r="AK195" s="108"/>
      <c r="AL195" s="108" t="str">
        <f t="shared" si="44"/>
        <v/>
      </c>
      <c r="AM195" s="108" t="str">
        <f t="shared" si="45"/>
        <v/>
      </c>
      <c r="AN195" s="108" t="str">
        <f t="shared" si="46"/>
        <v/>
      </c>
      <c r="AO195" s="108" t="str">
        <f t="shared" si="47"/>
        <v/>
      </c>
      <c r="AP195" s="108" t="str">
        <f t="shared" si="48"/>
        <v/>
      </c>
      <c r="AQ195" s="108" t="str">
        <f t="shared" si="49"/>
        <v/>
      </c>
      <c r="AR195" s="108" t="str">
        <f t="shared" si="50"/>
        <v/>
      </c>
      <c r="AS195" s="119" t="str">
        <f t="shared" si="51"/>
        <v/>
      </c>
      <c r="AT195" s="119" t="str">
        <f t="shared" si="52"/>
        <v/>
      </c>
      <c r="AU195" s="108" t="str">
        <f t="shared" si="53"/>
        <v>S/I</v>
      </c>
      <c r="AV195" s="108"/>
      <c r="AW195" s="532"/>
      <c r="AX195" s="108" t="str">
        <f t="shared" si="54"/>
        <v xml:space="preserve"> - </v>
      </c>
      <c r="AY195" s="533" t="str">
        <f t="shared" si="55"/>
        <v/>
      </c>
      <c r="AZ195" s="533">
        <f t="shared" si="56"/>
        <v>0</v>
      </c>
      <c r="BA195" s="108" t="str">
        <f t="shared" si="57"/>
        <v/>
      </c>
      <c r="BB195" s="108" t="str">
        <f t="shared" si="58"/>
        <v/>
      </c>
      <c r="BC195" s="108" t="str">
        <f t="shared" si="59"/>
        <v/>
      </c>
      <c r="BD195" s="108" t="str">
        <f t="shared" si="60"/>
        <v/>
      </c>
      <c r="BE195" s="108" t="str">
        <f t="shared" si="61"/>
        <v/>
      </c>
      <c r="BF195" s="119" t="str">
        <f t="shared" si="62"/>
        <v/>
      </c>
      <c r="BG195" s="119" t="str">
        <f t="shared" si="63"/>
        <v/>
      </c>
      <c r="BH195" s="108"/>
      <c r="BI195" s="108"/>
      <c r="BJ195" s="108"/>
      <c r="BK195" s="108"/>
    </row>
    <row r="196" spans="1:63" hidden="1">
      <c r="A196" s="108" t="str">
        <f t="shared" si="64"/>
        <v>region</v>
      </c>
      <c r="B196" s="108">
        <f t="shared" si="65"/>
        <v>0</v>
      </c>
      <c r="C196" s="22"/>
      <c r="D196" s="22"/>
      <c r="E196" s="23"/>
      <c r="F196" s="24"/>
      <c r="G196" s="22"/>
      <c r="H196" s="22"/>
      <c r="I196" s="22"/>
      <c r="J196" s="22"/>
      <c r="K196" s="22"/>
      <c r="L196" s="29"/>
      <c r="M196" s="25"/>
      <c r="N196" s="26"/>
      <c r="O196" s="26"/>
      <c r="P196" s="26"/>
      <c r="Q196" s="26"/>
      <c r="R196" s="26"/>
      <c r="S196" s="26"/>
      <c r="T196" s="26"/>
      <c r="U196" s="26"/>
      <c r="V196" s="26"/>
      <c r="W196" s="27"/>
      <c r="X196" s="27"/>
      <c r="Y196" s="27"/>
      <c r="Z196" s="22"/>
      <c r="AA196" s="28"/>
      <c r="AB196" s="108"/>
      <c r="AC196" s="108"/>
      <c r="AD196" s="108"/>
      <c r="AE196" s="108"/>
      <c r="AF196" s="108"/>
      <c r="AG196" s="108"/>
      <c r="AH196" s="108"/>
      <c r="AI196" s="108"/>
      <c r="AJ196" s="108"/>
      <c r="AK196" s="108"/>
      <c r="AL196" s="108" t="str">
        <f t="shared" si="44"/>
        <v/>
      </c>
      <c r="AM196" s="108" t="str">
        <f t="shared" si="45"/>
        <v/>
      </c>
      <c r="AN196" s="108" t="str">
        <f t="shared" si="46"/>
        <v/>
      </c>
      <c r="AO196" s="108" t="str">
        <f t="shared" si="47"/>
        <v/>
      </c>
      <c r="AP196" s="108" t="str">
        <f t="shared" si="48"/>
        <v/>
      </c>
      <c r="AQ196" s="108" t="str">
        <f t="shared" si="49"/>
        <v/>
      </c>
      <c r="AR196" s="108" t="str">
        <f t="shared" si="50"/>
        <v/>
      </c>
      <c r="AS196" s="119" t="str">
        <f t="shared" si="51"/>
        <v/>
      </c>
      <c r="AT196" s="119" t="str">
        <f t="shared" si="52"/>
        <v/>
      </c>
      <c r="AU196" s="108" t="str">
        <f t="shared" si="53"/>
        <v>S/I</v>
      </c>
      <c r="AV196" s="108"/>
      <c r="AW196" s="532"/>
      <c r="AX196" s="108" t="str">
        <f t="shared" si="54"/>
        <v xml:space="preserve"> - </v>
      </c>
      <c r="AY196" s="533" t="str">
        <f t="shared" si="55"/>
        <v/>
      </c>
      <c r="AZ196" s="533">
        <f t="shared" si="56"/>
        <v>0</v>
      </c>
      <c r="BA196" s="108" t="str">
        <f t="shared" si="57"/>
        <v/>
      </c>
      <c r="BB196" s="108" t="str">
        <f t="shared" si="58"/>
        <v/>
      </c>
      <c r="BC196" s="108" t="str">
        <f t="shared" si="59"/>
        <v/>
      </c>
      <c r="BD196" s="108" t="str">
        <f t="shared" si="60"/>
        <v/>
      </c>
      <c r="BE196" s="108" t="str">
        <f t="shared" si="61"/>
        <v/>
      </c>
      <c r="BF196" s="119" t="str">
        <f t="shared" si="62"/>
        <v/>
      </c>
      <c r="BG196" s="119" t="str">
        <f t="shared" si="63"/>
        <v/>
      </c>
      <c r="BH196" s="108"/>
      <c r="BI196" s="108"/>
      <c r="BJ196" s="108"/>
      <c r="BK196" s="108"/>
    </row>
    <row r="197" spans="1:63" hidden="1">
      <c r="A197" s="108" t="str">
        <f t="shared" si="64"/>
        <v>region</v>
      </c>
      <c r="B197" s="108">
        <f t="shared" si="65"/>
        <v>0</v>
      </c>
      <c r="C197" s="22"/>
      <c r="D197" s="22"/>
      <c r="E197" s="23"/>
      <c r="F197" s="24"/>
      <c r="G197" s="22"/>
      <c r="H197" s="22"/>
      <c r="I197" s="22"/>
      <c r="J197" s="22"/>
      <c r="K197" s="22"/>
      <c r="L197" s="29"/>
      <c r="M197" s="25"/>
      <c r="N197" s="26"/>
      <c r="O197" s="26"/>
      <c r="P197" s="26"/>
      <c r="Q197" s="26"/>
      <c r="R197" s="26"/>
      <c r="S197" s="26"/>
      <c r="T197" s="26"/>
      <c r="U197" s="26"/>
      <c r="V197" s="26"/>
      <c r="W197" s="27"/>
      <c r="X197" s="27"/>
      <c r="Y197" s="27"/>
      <c r="Z197" s="22"/>
      <c r="AA197" s="28"/>
      <c r="AB197" s="108"/>
      <c r="AC197" s="108"/>
      <c r="AD197" s="108"/>
      <c r="AE197" s="108"/>
      <c r="AF197" s="108"/>
      <c r="AG197" s="108"/>
      <c r="AH197" s="108"/>
      <c r="AI197" s="108"/>
      <c r="AJ197" s="108"/>
      <c r="AK197" s="108"/>
      <c r="AL197" s="108" t="str">
        <f t="shared" si="44"/>
        <v/>
      </c>
      <c r="AM197" s="108" t="str">
        <f t="shared" si="45"/>
        <v/>
      </c>
      <c r="AN197" s="108" t="str">
        <f t="shared" si="46"/>
        <v/>
      </c>
      <c r="AO197" s="108" t="str">
        <f t="shared" si="47"/>
        <v/>
      </c>
      <c r="AP197" s="108" t="str">
        <f t="shared" si="48"/>
        <v/>
      </c>
      <c r="AQ197" s="108" t="str">
        <f t="shared" si="49"/>
        <v/>
      </c>
      <c r="AR197" s="108" t="str">
        <f t="shared" si="50"/>
        <v/>
      </c>
      <c r="AS197" s="119" t="str">
        <f t="shared" si="51"/>
        <v/>
      </c>
      <c r="AT197" s="119" t="str">
        <f t="shared" si="52"/>
        <v/>
      </c>
      <c r="AU197" s="108" t="str">
        <f t="shared" si="53"/>
        <v>S/I</v>
      </c>
      <c r="AV197" s="108"/>
      <c r="AW197" s="532"/>
      <c r="AX197" s="108" t="str">
        <f t="shared" si="54"/>
        <v xml:space="preserve"> - </v>
      </c>
      <c r="AY197" s="533" t="str">
        <f t="shared" si="55"/>
        <v/>
      </c>
      <c r="AZ197" s="533">
        <f t="shared" si="56"/>
        <v>0</v>
      </c>
      <c r="BA197" s="108" t="str">
        <f t="shared" si="57"/>
        <v/>
      </c>
      <c r="BB197" s="108" t="str">
        <f t="shared" si="58"/>
        <v/>
      </c>
      <c r="BC197" s="108" t="str">
        <f t="shared" si="59"/>
        <v/>
      </c>
      <c r="BD197" s="108" t="str">
        <f t="shared" si="60"/>
        <v/>
      </c>
      <c r="BE197" s="108" t="str">
        <f t="shared" si="61"/>
        <v/>
      </c>
      <c r="BF197" s="119" t="str">
        <f t="shared" si="62"/>
        <v/>
      </c>
      <c r="BG197" s="119" t="str">
        <f t="shared" si="63"/>
        <v/>
      </c>
      <c r="BH197" s="108"/>
      <c r="BI197" s="108"/>
      <c r="BJ197" s="108"/>
      <c r="BK197" s="108"/>
    </row>
    <row r="198" spans="1:63" hidden="1">
      <c r="A198" s="108" t="str">
        <f t="shared" si="64"/>
        <v>region</v>
      </c>
      <c r="B198" s="108">
        <f t="shared" si="65"/>
        <v>0</v>
      </c>
      <c r="C198" s="22"/>
      <c r="D198" s="22"/>
      <c r="E198" s="23"/>
      <c r="F198" s="24"/>
      <c r="G198" s="22"/>
      <c r="H198" s="22"/>
      <c r="I198" s="22"/>
      <c r="J198" s="22"/>
      <c r="K198" s="22"/>
      <c r="L198" s="29"/>
      <c r="M198" s="25"/>
      <c r="N198" s="26"/>
      <c r="O198" s="26"/>
      <c r="P198" s="26"/>
      <c r="Q198" s="26"/>
      <c r="R198" s="26"/>
      <c r="S198" s="26"/>
      <c r="T198" s="26"/>
      <c r="U198" s="26"/>
      <c r="V198" s="26"/>
      <c r="W198" s="27"/>
      <c r="X198" s="27"/>
      <c r="Y198" s="27"/>
      <c r="Z198" s="22"/>
      <c r="AA198" s="28"/>
      <c r="AB198" s="108"/>
      <c r="AC198" s="108"/>
      <c r="AD198" s="108"/>
      <c r="AE198" s="108"/>
      <c r="AF198" s="108"/>
      <c r="AG198" s="108"/>
      <c r="AH198" s="108"/>
      <c r="AI198" s="108"/>
      <c r="AJ198" s="108"/>
      <c r="AK198" s="108"/>
      <c r="AL198" s="108" t="str">
        <f t="shared" si="44"/>
        <v/>
      </c>
      <c r="AM198" s="108" t="str">
        <f t="shared" si="45"/>
        <v/>
      </c>
      <c r="AN198" s="108" t="str">
        <f t="shared" si="46"/>
        <v/>
      </c>
      <c r="AO198" s="108" t="str">
        <f t="shared" si="47"/>
        <v/>
      </c>
      <c r="AP198" s="108" t="str">
        <f t="shared" si="48"/>
        <v/>
      </c>
      <c r="AQ198" s="108" t="str">
        <f t="shared" si="49"/>
        <v/>
      </c>
      <c r="AR198" s="108" t="str">
        <f t="shared" si="50"/>
        <v/>
      </c>
      <c r="AS198" s="119" t="str">
        <f t="shared" si="51"/>
        <v/>
      </c>
      <c r="AT198" s="119" t="str">
        <f t="shared" si="52"/>
        <v/>
      </c>
      <c r="AU198" s="108" t="str">
        <f t="shared" si="53"/>
        <v>S/I</v>
      </c>
      <c r="AV198" s="108"/>
      <c r="AW198" s="532"/>
      <c r="AX198" s="108" t="str">
        <f t="shared" si="54"/>
        <v xml:space="preserve"> - </v>
      </c>
      <c r="AY198" s="533" t="str">
        <f t="shared" si="55"/>
        <v/>
      </c>
      <c r="AZ198" s="533">
        <f t="shared" si="56"/>
        <v>0</v>
      </c>
      <c r="BA198" s="108" t="str">
        <f t="shared" si="57"/>
        <v/>
      </c>
      <c r="BB198" s="108" t="str">
        <f t="shared" si="58"/>
        <v/>
      </c>
      <c r="BC198" s="108" t="str">
        <f t="shared" si="59"/>
        <v/>
      </c>
      <c r="BD198" s="108" t="str">
        <f t="shared" si="60"/>
        <v/>
      </c>
      <c r="BE198" s="108" t="str">
        <f t="shared" si="61"/>
        <v/>
      </c>
      <c r="BF198" s="119" t="str">
        <f t="shared" si="62"/>
        <v/>
      </c>
      <c r="BG198" s="119" t="str">
        <f t="shared" si="63"/>
        <v/>
      </c>
      <c r="BH198" s="108"/>
      <c r="BI198" s="108"/>
      <c r="BJ198" s="108"/>
      <c r="BK198" s="108"/>
    </row>
    <row r="199" spans="1:63" hidden="1">
      <c r="A199" s="108" t="str">
        <f t="shared" si="64"/>
        <v>region</v>
      </c>
      <c r="B199" s="108">
        <f t="shared" si="65"/>
        <v>0</v>
      </c>
      <c r="C199" s="22"/>
      <c r="D199" s="22"/>
      <c r="E199" s="23"/>
      <c r="F199" s="24"/>
      <c r="G199" s="22"/>
      <c r="H199" s="22"/>
      <c r="I199" s="22"/>
      <c r="J199" s="22"/>
      <c r="K199" s="22"/>
      <c r="L199" s="29"/>
      <c r="M199" s="25"/>
      <c r="N199" s="26"/>
      <c r="O199" s="26"/>
      <c r="P199" s="26"/>
      <c r="Q199" s="26"/>
      <c r="R199" s="26"/>
      <c r="S199" s="26"/>
      <c r="T199" s="26"/>
      <c r="U199" s="26"/>
      <c r="V199" s="26"/>
      <c r="W199" s="27"/>
      <c r="X199" s="27"/>
      <c r="Y199" s="27"/>
      <c r="Z199" s="22"/>
      <c r="AA199" s="28"/>
      <c r="AB199" s="108"/>
      <c r="AC199" s="108"/>
      <c r="AD199" s="108"/>
      <c r="AE199" s="108"/>
      <c r="AF199" s="108"/>
      <c r="AG199" s="108"/>
      <c r="AH199" s="108"/>
      <c r="AI199" s="108"/>
      <c r="AJ199" s="108"/>
      <c r="AK199" s="108"/>
      <c r="AL199" s="108" t="str">
        <f t="shared" si="44"/>
        <v/>
      </c>
      <c r="AM199" s="108" t="str">
        <f t="shared" si="45"/>
        <v/>
      </c>
      <c r="AN199" s="108" t="str">
        <f t="shared" si="46"/>
        <v/>
      </c>
      <c r="AO199" s="108" t="str">
        <f t="shared" si="47"/>
        <v/>
      </c>
      <c r="AP199" s="108" t="str">
        <f t="shared" si="48"/>
        <v/>
      </c>
      <c r="AQ199" s="108" t="str">
        <f t="shared" si="49"/>
        <v/>
      </c>
      <c r="AR199" s="108" t="str">
        <f t="shared" si="50"/>
        <v/>
      </c>
      <c r="AS199" s="119" t="str">
        <f t="shared" si="51"/>
        <v/>
      </c>
      <c r="AT199" s="119" t="str">
        <f t="shared" si="52"/>
        <v/>
      </c>
      <c r="AU199" s="108" t="str">
        <f t="shared" si="53"/>
        <v>S/I</v>
      </c>
      <c r="AV199" s="108"/>
      <c r="AW199" s="532"/>
      <c r="AX199" s="108" t="str">
        <f t="shared" si="54"/>
        <v xml:space="preserve"> - </v>
      </c>
      <c r="AY199" s="533" t="str">
        <f t="shared" si="55"/>
        <v/>
      </c>
      <c r="AZ199" s="533">
        <f t="shared" si="56"/>
        <v>0</v>
      </c>
      <c r="BA199" s="108" t="str">
        <f t="shared" si="57"/>
        <v/>
      </c>
      <c r="BB199" s="108" t="str">
        <f t="shared" si="58"/>
        <v/>
      </c>
      <c r="BC199" s="108" t="str">
        <f t="shared" si="59"/>
        <v/>
      </c>
      <c r="BD199" s="108" t="str">
        <f t="shared" si="60"/>
        <v/>
      </c>
      <c r="BE199" s="108" t="str">
        <f t="shared" si="61"/>
        <v/>
      </c>
      <c r="BF199" s="119" t="str">
        <f t="shared" si="62"/>
        <v/>
      </c>
      <c r="BG199" s="119" t="str">
        <f t="shared" si="63"/>
        <v/>
      </c>
      <c r="BH199" s="108"/>
      <c r="BI199" s="108"/>
      <c r="BJ199" s="108"/>
      <c r="BK199" s="108"/>
    </row>
    <row r="200" spans="1:63" hidden="1">
      <c r="A200" s="108" t="str">
        <f t="shared" si="64"/>
        <v>region</v>
      </c>
      <c r="B200" s="108">
        <f t="shared" si="65"/>
        <v>0</v>
      </c>
      <c r="C200" s="22"/>
      <c r="D200" s="22"/>
      <c r="E200" s="23"/>
      <c r="F200" s="24"/>
      <c r="G200" s="22"/>
      <c r="H200" s="22"/>
      <c r="I200" s="22"/>
      <c r="J200" s="22"/>
      <c r="K200" s="22"/>
      <c r="L200" s="29"/>
      <c r="M200" s="25"/>
      <c r="N200" s="26"/>
      <c r="O200" s="26"/>
      <c r="P200" s="26"/>
      <c r="Q200" s="26"/>
      <c r="R200" s="26"/>
      <c r="S200" s="26"/>
      <c r="T200" s="26"/>
      <c r="U200" s="26"/>
      <c r="V200" s="26"/>
      <c r="W200" s="27"/>
      <c r="X200" s="27"/>
      <c r="Y200" s="27"/>
      <c r="Z200" s="22"/>
      <c r="AA200" s="28"/>
      <c r="AB200" s="108"/>
      <c r="AC200" s="108"/>
      <c r="AD200" s="108"/>
      <c r="AE200" s="108"/>
      <c r="AF200" s="108"/>
      <c r="AG200" s="108"/>
      <c r="AH200" s="108"/>
      <c r="AI200" s="108"/>
      <c r="AJ200" s="108"/>
      <c r="AK200" s="108"/>
      <c r="AL200" s="108" t="str">
        <f t="shared" si="44"/>
        <v/>
      </c>
      <c r="AM200" s="108" t="str">
        <f t="shared" si="45"/>
        <v/>
      </c>
      <c r="AN200" s="108" t="str">
        <f t="shared" si="46"/>
        <v/>
      </c>
      <c r="AO200" s="108" t="str">
        <f t="shared" si="47"/>
        <v/>
      </c>
      <c r="AP200" s="108" t="str">
        <f t="shared" si="48"/>
        <v/>
      </c>
      <c r="AQ200" s="108" t="str">
        <f t="shared" si="49"/>
        <v/>
      </c>
      <c r="AR200" s="108" t="str">
        <f t="shared" si="50"/>
        <v/>
      </c>
      <c r="AS200" s="119" t="str">
        <f t="shared" si="51"/>
        <v/>
      </c>
      <c r="AT200" s="119" t="str">
        <f t="shared" si="52"/>
        <v/>
      </c>
      <c r="AU200" s="108" t="str">
        <f t="shared" si="53"/>
        <v>S/I</v>
      </c>
      <c r="AV200" s="108"/>
      <c r="AW200" s="532"/>
      <c r="AX200" s="108" t="str">
        <f t="shared" si="54"/>
        <v xml:space="preserve"> - </v>
      </c>
      <c r="AY200" s="533" t="str">
        <f t="shared" si="55"/>
        <v/>
      </c>
      <c r="AZ200" s="533">
        <f t="shared" si="56"/>
        <v>0</v>
      </c>
      <c r="BA200" s="108" t="str">
        <f t="shared" si="57"/>
        <v/>
      </c>
      <c r="BB200" s="108" t="str">
        <f t="shared" si="58"/>
        <v/>
      </c>
      <c r="BC200" s="108" t="str">
        <f t="shared" si="59"/>
        <v/>
      </c>
      <c r="BD200" s="108" t="str">
        <f t="shared" si="60"/>
        <v/>
      </c>
      <c r="BE200" s="108" t="str">
        <f t="shared" si="61"/>
        <v/>
      </c>
      <c r="BF200" s="119" t="str">
        <f t="shared" si="62"/>
        <v/>
      </c>
      <c r="BG200" s="119" t="str">
        <f t="shared" si="63"/>
        <v/>
      </c>
      <c r="BH200" s="108"/>
      <c r="BI200" s="108"/>
      <c r="BJ200" s="108"/>
      <c r="BK200" s="108"/>
    </row>
    <row r="201" spans="1:63" hidden="1">
      <c r="A201" s="108" t="str">
        <f t="shared" si="64"/>
        <v>region</v>
      </c>
      <c r="B201" s="108">
        <f t="shared" si="65"/>
        <v>0</v>
      </c>
      <c r="C201" s="22"/>
      <c r="D201" s="22"/>
      <c r="E201" s="23"/>
      <c r="F201" s="24"/>
      <c r="G201" s="22"/>
      <c r="H201" s="22"/>
      <c r="I201" s="22"/>
      <c r="J201" s="22"/>
      <c r="K201" s="22"/>
      <c r="L201" s="29"/>
      <c r="M201" s="25"/>
      <c r="N201" s="26"/>
      <c r="O201" s="26"/>
      <c r="P201" s="26"/>
      <c r="Q201" s="26"/>
      <c r="R201" s="26"/>
      <c r="S201" s="26"/>
      <c r="T201" s="26"/>
      <c r="U201" s="26"/>
      <c r="V201" s="26"/>
      <c r="W201" s="27"/>
      <c r="X201" s="27"/>
      <c r="Y201" s="27"/>
      <c r="Z201" s="22"/>
      <c r="AA201" s="28"/>
      <c r="AB201" s="108"/>
      <c r="AC201" s="108"/>
      <c r="AD201" s="108"/>
      <c r="AE201" s="108"/>
      <c r="AF201" s="108"/>
      <c r="AG201" s="108"/>
      <c r="AH201" s="108"/>
      <c r="AI201" s="108"/>
      <c r="AJ201" s="108"/>
      <c r="AK201" s="108"/>
      <c r="AL201" s="108" t="str">
        <f t="shared" si="44"/>
        <v/>
      </c>
      <c r="AM201" s="108" t="str">
        <f t="shared" si="45"/>
        <v/>
      </c>
      <c r="AN201" s="108" t="str">
        <f t="shared" si="46"/>
        <v/>
      </c>
      <c r="AO201" s="108" t="str">
        <f t="shared" si="47"/>
        <v/>
      </c>
      <c r="AP201" s="108" t="str">
        <f t="shared" si="48"/>
        <v/>
      </c>
      <c r="AQ201" s="108" t="str">
        <f t="shared" si="49"/>
        <v/>
      </c>
      <c r="AR201" s="108" t="str">
        <f t="shared" si="50"/>
        <v/>
      </c>
      <c r="AS201" s="119" t="str">
        <f t="shared" si="51"/>
        <v/>
      </c>
      <c r="AT201" s="119" t="str">
        <f t="shared" si="52"/>
        <v/>
      </c>
      <c r="AU201" s="108" t="str">
        <f t="shared" si="53"/>
        <v>S/I</v>
      </c>
      <c r="AV201" s="108"/>
      <c r="AW201" s="532"/>
      <c r="AX201" s="108" t="str">
        <f t="shared" si="54"/>
        <v xml:space="preserve"> - </v>
      </c>
      <c r="AY201" s="533" t="str">
        <f t="shared" si="55"/>
        <v/>
      </c>
      <c r="AZ201" s="533">
        <f t="shared" si="56"/>
        <v>0</v>
      </c>
      <c r="BA201" s="108" t="str">
        <f t="shared" si="57"/>
        <v/>
      </c>
      <c r="BB201" s="108" t="str">
        <f t="shared" si="58"/>
        <v/>
      </c>
      <c r="BC201" s="108" t="str">
        <f t="shared" si="59"/>
        <v/>
      </c>
      <c r="BD201" s="108" t="str">
        <f t="shared" si="60"/>
        <v/>
      </c>
      <c r="BE201" s="108" t="str">
        <f t="shared" si="61"/>
        <v/>
      </c>
      <c r="BF201" s="119" t="str">
        <f t="shared" si="62"/>
        <v/>
      </c>
      <c r="BG201" s="119" t="str">
        <f t="shared" si="63"/>
        <v/>
      </c>
      <c r="BH201" s="108"/>
      <c r="BI201" s="108"/>
      <c r="BJ201" s="108"/>
      <c r="BK201" s="108"/>
    </row>
    <row r="202" spans="1:63" hidden="1">
      <c r="A202" s="108" t="str">
        <f t="shared" si="64"/>
        <v>region</v>
      </c>
      <c r="B202" s="108">
        <f t="shared" si="65"/>
        <v>0</v>
      </c>
      <c r="C202" s="22"/>
      <c r="D202" s="22"/>
      <c r="E202" s="23"/>
      <c r="F202" s="24"/>
      <c r="G202" s="22"/>
      <c r="H202" s="22"/>
      <c r="I202" s="22"/>
      <c r="J202" s="22"/>
      <c r="K202" s="22"/>
      <c r="L202" s="29"/>
      <c r="M202" s="25"/>
      <c r="N202" s="26"/>
      <c r="O202" s="26"/>
      <c r="P202" s="26"/>
      <c r="Q202" s="26"/>
      <c r="R202" s="26"/>
      <c r="S202" s="26"/>
      <c r="T202" s="26"/>
      <c r="U202" s="26"/>
      <c r="V202" s="26"/>
      <c r="W202" s="27"/>
      <c r="X202" s="27"/>
      <c r="Y202" s="27"/>
      <c r="Z202" s="22"/>
      <c r="AA202" s="28"/>
      <c r="AB202" s="108"/>
      <c r="AC202" s="108"/>
      <c r="AD202" s="108"/>
      <c r="AE202" s="108"/>
      <c r="AF202" s="108"/>
      <c r="AG202" s="108"/>
      <c r="AH202" s="108"/>
      <c r="AI202" s="108"/>
      <c r="AJ202" s="108"/>
      <c r="AK202" s="108"/>
      <c r="AL202" s="108" t="str">
        <f t="shared" si="44"/>
        <v/>
      </c>
      <c r="AM202" s="108" t="str">
        <f t="shared" si="45"/>
        <v/>
      </c>
      <c r="AN202" s="108" t="str">
        <f t="shared" si="46"/>
        <v/>
      </c>
      <c r="AO202" s="108" t="str">
        <f t="shared" si="47"/>
        <v/>
      </c>
      <c r="AP202" s="108" t="str">
        <f t="shared" si="48"/>
        <v/>
      </c>
      <c r="AQ202" s="108" t="str">
        <f t="shared" si="49"/>
        <v/>
      </c>
      <c r="AR202" s="108" t="str">
        <f t="shared" si="50"/>
        <v/>
      </c>
      <c r="AS202" s="119" t="str">
        <f t="shared" si="51"/>
        <v/>
      </c>
      <c r="AT202" s="119" t="str">
        <f t="shared" si="52"/>
        <v/>
      </c>
      <c r="AU202" s="108" t="str">
        <f t="shared" si="53"/>
        <v>S/I</v>
      </c>
      <c r="AV202" s="108"/>
      <c r="AW202" s="532"/>
      <c r="AX202" s="108" t="str">
        <f t="shared" si="54"/>
        <v xml:space="preserve"> - </v>
      </c>
      <c r="AY202" s="533" t="str">
        <f t="shared" si="55"/>
        <v/>
      </c>
      <c r="AZ202" s="533">
        <f t="shared" si="56"/>
        <v>0</v>
      </c>
      <c r="BA202" s="108" t="str">
        <f t="shared" si="57"/>
        <v/>
      </c>
      <c r="BB202" s="108" t="str">
        <f t="shared" si="58"/>
        <v/>
      </c>
      <c r="BC202" s="108" t="str">
        <f t="shared" si="59"/>
        <v/>
      </c>
      <c r="BD202" s="108" t="str">
        <f t="shared" si="60"/>
        <v/>
      </c>
      <c r="BE202" s="108" t="str">
        <f t="shared" si="61"/>
        <v/>
      </c>
      <c r="BF202" s="119" t="str">
        <f t="shared" si="62"/>
        <v/>
      </c>
      <c r="BG202" s="119" t="str">
        <f t="shared" si="63"/>
        <v/>
      </c>
      <c r="BH202" s="108"/>
      <c r="BI202" s="108"/>
      <c r="BJ202" s="108"/>
      <c r="BK202" s="108"/>
    </row>
    <row r="203" spans="1:63" hidden="1">
      <c r="A203" s="108" t="str">
        <f t="shared" si="64"/>
        <v>region</v>
      </c>
      <c r="B203" s="108">
        <f t="shared" si="65"/>
        <v>0</v>
      </c>
      <c r="C203" s="22"/>
      <c r="D203" s="22"/>
      <c r="E203" s="23"/>
      <c r="F203" s="24"/>
      <c r="G203" s="22"/>
      <c r="H203" s="22"/>
      <c r="I203" s="22"/>
      <c r="J203" s="22"/>
      <c r="K203" s="22"/>
      <c r="L203" s="29"/>
      <c r="M203" s="25"/>
      <c r="N203" s="26"/>
      <c r="O203" s="26"/>
      <c r="P203" s="26"/>
      <c r="Q203" s="26"/>
      <c r="R203" s="26"/>
      <c r="S203" s="26"/>
      <c r="T203" s="26"/>
      <c r="U203" s="26"/>
      <c r="V203" s="26"/>
      <c r="W203" s="27"/>
      <c r="X203" s="27"/>
      <c r="Y203" s="27"/>
      <c r="Z203" s="22"/>
      <c r="AA203" s="28"/>
      <c r="AB203" s="108"/>
      <c r="AC203" s="108"/>
      <c r="AD203" s="108"/>
      <c r="AE203" s="108"/>
      <c r="AF203" s="108"/>
      <c r="AG203" s="108"/>
      <c r="AH203" s="108"/>
      <c r="AI203" s="108"/>
      <c r="AJ203" s="108"/>
      <c r="AK203" s="108"/>
      <c r="AL203" s="108" t="str">
        <f t="shared" si="44"/>
        <v/>
      </c>
      <c r="AM203" s="108" t="str">
        <f t="shared" si="45"/>
        <v/>
      </c>
      <c r="AN203" s="108" t="str">
        <f t="shared" si="46"/>
        <v/>
      </c>
      <c r="AO203" s="108" t="str">
        <f t="shared" si="47"/>
        <v/>
      </c>
      <c r="AP203" s="108" t="str">
        <f t="shared" si="48"/>
        <v/>
      </c>
      <c r="AQ203" s="108" t="str">
        <f t="shared" si="49"/>
        <v/>
      </c>
      <c r="AR203" s="108" t="str">
        <f t="shared" si="50"/>
        <v/>
      </c>
      <c r="AS203" s="119" t="str">
        <f t="shared" si="51"/>
        <v/>
      </c>
      <c r="AT203" s="119" t="str">
        <f t="shared" si="52"/>
        <v/>
      </c>
      <c r="AU203" s="108" t="str">
        <f t="shared" si="53"/>
        <v>S/I</v>
      </c>
      <c r="AV203" s="108"/>
      <c r="AW203" s="532"/>
      <c r="AX203" s="108" t="str">
        <f t="shared" si="54"/>
        <v xml:space="preserve"> - </v>
      </c>
      <c r="AY203" s="533" t="str">
        <f t="shared" si="55"/>
        <v/>
      </c>
      <c r="AZ203" s="533">
        <f t="shared" si="56"/>
        <v>0</v>
      </c>
      <c r="BA203" s="108" t="str">
        <f t="shared" si="57"/>
        <v/>
      </c>
      <c r="BB203" s="108" t="str">
        <f t="shared" si="58"/>
        <v/>
      </c>
      <c r="BC203" s="108" t="str">
        <f t="shared" si="59"/>
        <v/>
      </c>
      <c r="BD203" s="108" t="str">
        <f t="shared" si="60"/>
        <v/>
      </c>
      <c r="BE203" s="108" t="str">
        <f t="shared" si="61"/>
        <v/>
      </c>
      <c r="BF203" s="119" t="str">
        <f t="shared" si="62"/>
        <v/>
      </c>
      <c r="BG203" s="119" t="str">
        <f t="shared" si="63"/>
        <v/>
      </c>
      <c r="BH203" s="108"/>
      <c r="BI203" s="108"/>
      <c r="BJ203" s="108"/>
      <c r="BK203" s="108"/>
    </row>
    <row r="204" spans="1:63" hidden="1">
      <c r="A204" s="108" t="str">
        <f t="shared" si="64"/>
        <v>region</v>
      </c>
      <c r="B204" s="108">
        <f t="shared" si="65"/>
        <v>0</v>
      </c>
      <c r="C204" s="22"/>
      <c r="D204" s="22"/>
      <c r="E204" s="23"/>
      <c r="F204" s="24"/>
      <c r="G204" s="22"/>
      <c r="H204" s="22"/>
      <c r="I204" s="22"/>
      <c r="J204" s="22"/>
      <c r="K204" s="22"/>
      <c r="L204" s="29"/>
      <c r="M204" s="25"/>
      <c r="N204" s="26"/>
      <c r="O204" s="26"/>
      <c r="P204" s="26"/>
      <c r="Q204" s="26"/>
      <c r="R204" s="26"/>
      <c r="S204" s="26"/>
      <c r="T204" s="26"/>
      <c r="U204" s="26"/>
      <c r="V204" s="26"/>
      <c r="W204" s="27"/>
      <c r="X204" s="27"/>
      <c r="Y204" s="27"/>
      <c r="Z204" s="22"/>
      <c r="AA204" s="28"/>
      <c r="AB204" s="108"/>
      <c r="AC204" s="108"/>
      <c r="AD204" s="108"/>
      <c r="AE204" s="108"/>
      <c r="AF204" s="108"/>
      <c r="AG204" s="108"/>
      <c r="AH204" s="108"/>
      <c r="AI204" s="108"/>
      <c r="AJ204" s="108"/>
      <c r="AK204" s="108"/>
      <c r="AL204" s="108" t="str">
        <f t="shared" si="44"/>
        <v/>
      </c>
      <c r="AM204" s="108" t="str">
        <f t="shared" si="45"/>
        <v/>
      </c>
      <c r="AN204" s="108" t="str">
        <f t="shared" si="46"/>
        <v/>
      </c>
      <c r="AO204" s="108" t="str">
        <f t="shared" si="47"/>
        <v/>
      </c>
      <c r="AP204" s="108" t="str">
        <f t="shared" si="48"/>
        <v/>
      </c>
      <c r="AQ204" s="108" t="str">
        <f t="shared" si="49"/>
        <v/>
      </c>
      <c r="AR204" s="108" t="str">
        <f t="shared" si="50"/>
        <v/>
      </c>
      <c r="AS204" s="119" t="str">
        <f t="shared" si="51"/>
        <v/>
      </c>
      <c r="AT204" s="119" t="str">
        <f t="shared" si="52"/>
        <v/>
      </c>
      <c r="AU204" s="108" t="str">
        <f t="shared" si="53"/>
        <v>S/I</v>
      </c>
      <c r="AV204" s="108"/>
      <c r="AW204" s="532"/>
      <c r="AX204" s="108" t="str">
        <f t="shared" si="54"/>
        <v xml:space="preserve"> - </v>
      </c>
      <c r="AY204" s="533" t="str">
        <f t="shared" si="55"/>
        <v/>
      </c>
      <c r="AZ204" s="533">
        <f t="shared" si="56"/>
        <v>0</v>
      </c>
      <c r="BA204" s="108" t="str">
        <f t="shared" si="57"/>
        <v/>
      </c>
      <c r="BB204" s="108" t="str">
        <f t="shared" si="58"/>
        <v/>
      </c>
      <c r="BC204" s="108" t="str">
        <f t="shared" si="59"/>
        <v/>
      </c>
      <c r="BD204" s="108" t="str">
        <f t="shared" si="60"/>
        <v/>
      </c>
      <c r="BE204" s="108" t="str">
        <f t="shared" si="61"/>
        <v/>
      </c>
      <c r="BF204" s="119" t="str">
        <f t="shared" si="62"/>
        <v/>
      </c>
      <c r="BG204" s="119" t="str">
        <f t="shared" si="63"/>
        <v/>
      </c>
      <c r="BH204" s="108"/>
      <c r="BI204" s="108"/>
      <c r="BJ204" s="108"/>
      <c r="BK204" s="108"/>
    </row>
    <row r="205" spans="1:63" hidden="1">
      <c r="A205" s="108" t="str">
        <f t="shared" si="64"/>
        <v>region</v>
      </c>
      <c r="B205" s="108">
        <f t="shared" si="65"/>
        <v>0</v>
      </c>
      <c r="C205" s="22"/>
      <c r="D205" s="22"/>
      <c r="E205" s="23"/>
      <c r="F205" s="24"/>
      <c r="G205" s="22"/>
      <c r="H205" s="22"/>
      <c r="I205" s="22"/>
      <c r="J205" s="22"/>
      <c r="K205" s="22"/>
      <c r="L205" s="29"/>
      <c r="M205" s="25"/>
      <c r="N205" s="26"/>
      <c r="O205" s="26"/>
      <c r="P205" s="26"/>
      <c r="Q205" s="26"/>
      <c r="R205" s="26"/>
      <c r="S205" s="26"/>
      <c r="T205" s="26"/>
      <c r="U205" s="26"/>
      <c r="V205" s="26"/>
      <c r="W205" s="27"/>
      <c r="X205" s="27"/>
      <c r="Y205" s="27"/>
      <c r="Z205" s="22"/>
      <c r="AA205" s="28"/>
      <c r="AB205" s="108"/>
      <c r="AC205" s="108"/>
      <c r="AD205" s="108"/>
      <c r="AE205" s="108"/>
      <c r="AF205" s="108"/>
      <c r="AG205" s="108"/>
      <c r="AH205" s="108"/>
      <c r="AI205" s="108"/>
      <c r="AJ205" s="108"/>
      <c r="AK205" s="108"/>
      <c r="AL205" s="108" t="str">
        <f t="shared" si="44"/>
        <v/>
      </c>
      <c r="AM205" s="108" t="str">
        <f t="shared" si="45"/>
        <v/>
      </c>
      <c r="AN205" s="108" t="str">
        <f t="shared" si="46"/>
        <v/>
      </c>
      <c r="AO205" s="108" t="str">
        <f t="shared" si="47"/>
        <v/>
      </c>
      <c r="AP205" s="108" t="str">
        <f t="shared" si="48"/>
        <v/>
      </c>
      <c r="AQ205" s="108" t="str">
        <f t="shared" si="49"/>
        <v/>
      </c>
      <c r="AR205" s="108" t="str">
        <f t="shared" si="50"/>
        <v/>
      </c>
      <c r="AS205" s="119" t="str">
        <f t="shared" si="51"/>
        <v/>
      </c>
      <c r="AT205" s="119" t="str">
        <f t="shared" si="52"/>
        <v/>
      </c>
      <c r="AU205" s="108" t="str">
        <f t="shared" si="53"/>
        <v>S/I</v>
      </c>
      <c r="AV205" s="108"/>
      <c r="AW205" s="532"/>
      <c r="AX205" s="108" t="str">
        <f t="shared" si="54"/>
        <v xml:space="preserve"> - </v>
      </c>
      <c r="AY205" s="533" t="str">
        <f t="shared" si="55"/>
        <v/>
      </c>
      <c r="AZ205" s="533">
        <f t="shared" si="56"/>
        <v>0</v>
      </c>
      <c r="BA205" s="108" t="str">
        <f t="shared" si="57"/>
        <v/>
      </c>
      <c r="BB205" s="108" t="str">
        <f t="shared" si="58"/>
        <v/>
      </c>
      <c r="BC205" s="108" t="str">
        <f t="shared" si="59"/>
        <v/>
      </c>
      <c r="BD205" s="108" t="str">
        <f t="shared" si="60"/>
        <v/>
      </c>
      <c r="BE205" s="108" t="str">
        <f t="shared" si="61"/>
        <v/>
      </c>
      <c r="BF205" s="119" t="str">
        <f t="shared" si="62"/>
        <v/>
      </c>
      <c r="BG205" s="119" t="str">
        <f t="shared" si="63"/>
        <v/>
      </c>
      <c r="BH205" s="108"/>
      <c r="BI205" s="108"/>
      <c r="BJ205" s="108"/>
      <c r="BK205" s="108"/>
    </row>
    <row r="206" spans="1:63" hidden="1">
      <c r="A206" s="108" t="str">
        <f t="shared" si="64"/>
        <v>region</v>
      </c>
      <c r="B206" s="108">
        <f t="shared" si="65"/>
        <v>0</v>
      </c>
      <c r="C206" s="22"/>
      <c r="D206" s="22"/>
      <c r="E206" s="23"/>
      <c r="F206" s="24"/>
      <c r="G206" s="22"/>
      <c r="H206" s="22"/>
      <c r="I206" s="22"/>
      <c r="J206" s="22"/>
      <c r="K206" s="22"/>
      <c r="L206" s="29"/>
      <c r="M206" s="25"/>
      <c r="N206" s="26"/>
      <c r="O206" s="26"/>
      <c r="P206" s="26"/>
      <c r="Q206" s="26"/>
      <c r="R206" s="26"/>
      <c r="S206" s="26"/>
      <c r="T206" s="26"/>
      <c r="U206" s="26"/>
      <c r="V206" s="26"/>
      <c r="W206" s="27"/>
      <c r="X206" s="27"/>
      <c r="Y206" s="27"/>
      <c r="Z206" s="22"/>
      <c r="AA206" s="28"/>
      <c r="AB206" s="108"/>
      <c r="AC206" s="108"/>
      <c r="AD206" s="108"/>
      <c r="AE206" s="108"/>
      <c r="AF206" s="108"/>
      <c r="AG206" s="108"/>
      <c r="AH206" s="108"/>
      <c r="AI206" s="108"/>
      <c r="AJ206" s="108"/>
      <c r="AK206" s="108"/>
      <c r="AL206" s="108" t="str">
        <f t="shared" si="44"/>
        <v/>
      </c>
      <c r="AM206" s="108" t="str">
        <f t="shared" si="45"/>
        <v/>
      </c>
      <c r="AN206" s="108" t="str">
        <f t="shared" si="46"/>
        <v/>
      </c>
      <c r="AO206" s="108" t="str">
        <f t="shared" si="47"/>
        <v/>
      </c>
      <c r="AP206" s="108" t="str">
        <f t="shared" si="48"/>
        <v/>
      </c>
      <c r="AQ206" s="108" t="str">
        <f t="shared" si="49"/>
        <v/>
      </c>
      <c r="AR206" s="108" t="str">
        <f t="shared" si="50"/>
        <v/>
      </c>
      <c r="AS206" s="119" t="str">
        <f t="shared" si="51"/>
        <v/>
      </c>
      <c r="AT206" s="119" t="str">
        <f t="shared" si="52"/>
        <v/>
      </c>
      <c r="AU206" s="108" t="str">
        <f t="shared" si="53"/>
        <v>S/I</v>
      </c>
      <c r="AV206" s="108"/>
      <c r="AW206" s="532"/>
      <c r="AX206" s="108" t="str">
        <f t="shared" si="54"/>
        <v xml:space="preserve"> - </v>
      </c>
      <c r="AY206" s="533" t="str">
        <f t="shared" si="55"/>
        <v/>
      </c>
      <c r="AZ206" s="533">
        <f t="shared" si="56"/>
        <v>0</v>
      </c>
      <c r="BA206" s="108" t="str">
        <f t="shared" si="57"/>
        <v/>
      </c>
      <c r="BB206" s="108" t="str">
        <f t="shared" si="58"/>
        <v/>
      </c>
      <c r="BC206" s="108" t="str">
        <f t="shared" si="59"/>
        <v/>
      </c>
      <c r="BD206" s="108" t="str">
        <f t="shared" si="60"/>
        <v/>
      </c>
      <c r="BE206" s="108" t="str">
        <f t="shared" si="61"/>
        <v/>
      </c>
      <c r="BF206" s="119" t="str">
        <f t="shared" si="62"/>
        <v/>
      </c>
      <c r="BG206" s="119" t="str">
        <f t="shared" si="63"/>
        <v/>
      </c>
      <c r="BH206" s="108"/>
      <c r="BI206" s="108"/>
      <c r="BJ206" s="108"/>
      <c r="BK206" s="108"/>
    </row>
    <row r="207" spans="1:63" hidden="1">
      <c r="A207" s="108" t="str">
        <f t="shared" si="64"/>
        <v>region</v>
      </c>
      <c r="B207" s="108">
        <f t="shared" si="65"/>
        <v>0</v>
      </c>
      <c r="C207" s="22"/>
      <c r="D207" s="22"/>
      <c r="E207" s="23"/>
      <c r="F207" s="24"/>
      <c r="G207" s="22"/>
      <c r="H207" s="22"/>
      <c r="I207" s="22"/>
      <c r="J207" s="22"/>
      <c r="K207" s="22"/>
      <c r="L207" s="29"/>
      <c r="M207" s="25"/>
      <c r="N207" s="26"/>
      <c r="O207" s="26"/>
      <c r="P207" s="26"/>
      <c r="Q207" s="26"/>
      <c r="R207" s="26"/>
      <c r="S207" s="26"/>
      <c r="T207" s="26"/>
      <c r="U207" s="26"/>
      <c r="V207" s="26"/>
      <c r="W207" s="27"/>
      <c r="X207" s="27"/>
      <c r="Y207" s="27"/>
      <c r="Z207" s="22"/>
      <c r="AA207" s="28"/>
      <c r="AB207" s="108"/>
      <c r="AC207" s="108"/>
      <c r="AD207" s="108"/>
      <c r="AE207" s="108"/>
      <c r="AF207" s="108"/>
      <c r="AG207" s="108"/>
      <c r="AH207" s="108"/>
      <c r="AI207" s="108"/>
      <c r="AJ207" s="108"/>
      <c r="AK207" s="108"/>
      <c r="AL207" s="108" t="str">
        <f t="shared" si="44"/>
        <v/>
      </c>
      <c r="AM207" s="108" t="str">
        <f t="shared" si="45"/>
        <v/>
      </c>
      <c r="AN207" s="108" t="str">
        <f t="shared" si="46"/>
        <v/>
      </c>
      <c r="AO207" s="108" t="str">
        <f t="shared" si="47"/>
        <v/>
      </c>
      <c r="AP207" s="108" t="str">
        <f t="shared" si="48"/>
        <v/>
      </c>
      <c r="AQ207" s="108" t="str">
        <f t="shared" si="49"/>
        <v/>
      </c>
      <c r="AR207" s="108" t="str">
        <f t="shared" si="50"/>
        <v/>
      </c>
      <c r="AS207" s="119" t="str">
        <f t="shared" si="51"/>
        <v/>
      </c>
      <c r="AT207" s="119" t="str">
        <f t="shared" si="52"/>
        <v/>
      </c>
      <c r="AU207" s="108" t="str">
        <f t="shared" si="53"/>
        <v>S/I</v>
      </c>
      <c r="AV207" s="108"/>
      <c r="AW207" s="532"/>
      <c r="AX207" s="108" t="str">
        <f t="shared" si="54"/>
        <v xml:space="preserve"> - </v>
      </c>
      <c r="AY207" s="533" t="str">
        <f t="shared" si="55"/>
        <v/>
      </c>
      <c r="AZ207" s="533">
        <f t="shared" si="56"/>
        <v>0</v>
      </c>
      <c r="BA207" s="108" t="str">
        <f t="shared" si="57"/>
        <v/>
      </c>
      <c r="BB207" s="108" t="str">
        <f t="shared" si="58"/>
        <v/>
      </c>
      <c r="BC207" s="108" t="str">
        <f t="shared" si="59"/>
        <v/>
      </c>
      <c r="BD207" s="108" t="str">
        <f t="shared" si="60"/>
        <v/>
      </c>
      <c r="BE207" s="108" t="str">
        <f t="shared" si="61"/>
        <v/>
      </c>
      <c r="BF207" s="119" t="str">
        <f t="shared" si="62"/>
        <v/>
      </c>
      <c r="BG207" s="119" t="str">
        <f t="shared" si="63"/>
        <v/>
      </c>
      <c r="BH207" s="108"/>
      <c r="BI207" s="108"/>
      <c r="BJ207" s="108"/>
      <c r="BK207" s="108"/>
    </row>
    <row r="208" spans="1:63" hidden="1">
      <c r="A208" s="108" t="str">
        <f t="shared" si="64"/>
        <v>region</v>
      </c>
      <c r="B208" s="108">
        <f t="shared" si="65"/>
        <v>0</v>
      </c>
      <c r="C208" s="22"/>
      <c r="D208" s="22"/>
      <c r="E208" s="23"/>
      <c r="F208" s="24"/>
      <c r="G208" s="22"/>
      <c r="H208" s="22"/>
      <c r="I208" s="22"/>
      <c r="J208" s="22"/>
      <c r="K208" s="22"/>
      <c r="L208" s="29"/>
      <c r="M208" s="25"/>
      <c r="N208" s="26"/>
      <c r="O208" s="26"/>
      <c r="P208" s="26"/>
      <c r="Q208" s="26"/>
      <c r="R208" s="26"/>
      <c r="S208" s="26"/>
      <c r="T208" s="26"/>
      <c r="U208" s="26"/>
      <c r="V208" s="26"/>
      <c r="W208" s="27"/>
      <c r="X208" s="27"/>
      <c r="Y208" s="27"/>
      <c r="Z208" s="22"/>
      <c r="AA208" s="28"/>
      <c r="AB208" s="108"/>
      <c r="AC208" s="108"/>
      <c r="AD208" s="108"/>
      <c r="AE208" s="108"/>
      <c r="AF208" s="108"/>
      <c r="AG208" s="108"/>
      <c r="AH208" s="108"/>
      <c r="AI208" s="108"/>
      <c r="AJ208" s="108"/>
      <c r="AK208" s="108"/>
      <c r="AL208" s="108" t="str">
        <f t="shared" ref="AL208:AL271" si="66">+CONCATENATE($G208,K208)</f>
        <v/>
      </c>
      <c r="AM208" s="108" t="str">
        <f t="shared" ref="AM208:AM271" si="67">+IF(COUNTIF(N208:T208,"x")&gt;0,1,"")</f>
        <v/>
      </c>
      <c r="AN208" s="108" t="str">
        <f t="shared" ref="AN208:AN271" si="68">+CONCATENATE($G208,N208)</f>
        <v/>
      </c>
      <c r="AO208" s="108" t="str">
        <f t="shared" ref="AO208:AO271" si="69">+CONCATENATE($G208,O208)</f>
        <v/>
      </c>
      <c r="AP208" s="108" t="str">
        <f t="shared" ref="AP208:AP271" si="70">+CONCATENATE($G208,P208)</f>
        <v/>
      </c>
      <c r="AQ208" s="108" t="str">
        <f t="shared" ref="AQ208:AQ271" si="71">+CONCATENATE($G208,Q208)</f>
        <v/>
      </c>
      <c r="AR208" s="108" t="str">
        <f t="shared" ref="AR208:AR271" si="72">+CONCATENATE($G208,R208)</f>
        <v/>
      </c>
      <c r="AS208" s="119" t="str">
        <f t="shared" ref="AS208:AS271" si="73">+CONCATENATE($G208,S208)</f>
        <v/>
      </c>
      <c r="AT208" s="119" t="str">
        <f t="shared" ref="AT208:AT271" si="74">+CONCATENATE($G208,T208)</f>
        <v/>
      </c>
      <c r="AU208" s="108" t="str">
        <f t="shared" ref="AU208:AU271" si="75">+IF($AL208="","S/I","")</f>
        <v>S/I</v>
      </c>
      <c r="AV208" s="108"/>
      <c r="AW208" s="532"/>
      <c r="AX208" s="108" t="str">
        <f t="shared" ref="AX208:AX271" si="76">+CONCATENATE(I208," - ",J208)</f>
        <v xml:space="preserve"> - </v>
      </c>
      <c r="AY208" s="533" t="str">
        <f t="shared" ref="AY208:AY271" si="77">IF(ISNUMBER($I208),CONCATENATE(I208,"-",$K208),"")</f>
        <v/>
      </c>
      <c r="AZ208" s="533">
        <f t="shared" ref="AZ208:AZ271" si="78">IF(ISNUMBER($H208),CONCATENATE($H208,"-",$K208),$K208)</f>
        <v>0</v>
      </c>
      <c r="BA208" s="108" t="str">
        <f t="shared" ref="BA208:BA271" si="79">+CONCATENATE($K208,N208)</f>
        <v/>
      </c>
      <c r="BB208" s="108" t="str">
        <f t="shared" ref="BB208:BB271" si="80">+CONCATENATE($K208,O208)</f>
        <v/>
      </c>
      <c r="BC208" s="108" t="str">
        <f t="shared" ref="BC208:BC271" si="81">+CONCATENATE($K208,P208)</f>
        <v/>
      </c>
      <c r="BD208" s="108" t="str">
        <f t="shared" ref="BD208:BD271" si="82">+CONCATENATE($K208,Q208)</f>
        <v/>
      </c>
      <c r="BE208" s="108" t="str">
        <f t="shared" ref="BE208:BE271" si="83">+CONCATENATE($K208,R208)</f>
        <v/>
      </c>
      <c r="BF208" s="119" t="str">
        <f t="shared" ref="BF208:BF271" si="84">+CONCATENATE($K208,S208)</f>
        <v/>
      </c>
      <c r="BG208" s="119" t="str">
        <f t="shared" ref="BG208:BG271" si="85">+CONCATENATE($K208,T208)</f>
        <v/>
      </c>
      <c r="BH208" s="108"/>
      <c r="BI208" s="108"/>
      <c r="BJ208" s="108"/>
      <c r="BK208" s="108"/>
    </row>
    <row r="209" spans="1:63" hidden="1">
      <c r="A209" s="108" t="str">
        <f t="shared" si="64"/>
        <v>region</v>
      </c>
      <c r="B209" s="108">
        <f t="shared" si="65"/>
        <v>0</v>
      </c>
      <c r="C209" s="22"/>
      <c r="D209" s="22"/>
      <c r="E209" s="23"/>
      <c r="F209" s="24"/>
      <c r="G209" s="22"/>
      <c r="H209" s="22"/>
      <c r="I209" s="22"/>
      <c r="J209" s="22"/>
      <c r="K209" s="22"/>
      <c r="L209" s="29"/>
      <c r="M209" s="25"/>
      <c r="N209" s="26"/>
      <c r="O209" s="26"/>
      <c r="P209" s="26"/>
      <c r="Q209" s="26"/>
      <c r="R209" s="26"/>
      <c r="S209" s="26"/>
      <c r="T209" s="26"/>
      <c r="U209" s="26"/>
      <c r="V209" s="26"/>
      <c r="W209" s="27"/>
      <c r="X209" s="27"/>
      <c r="Y209" s="27"/>
      <c r="Z209" s="22"/>
      <c r="AA209" s="28"/>
      <c r="AB209" s="108"/>
      <c r="AC209" s="108"/>
      <c r="AD209" s="108"/>
      <c r="AE209" s="108"/>
      <c r="AF209" s="108"/>
      <c r="AG209" s="108"/>
      <c r="AH209" s="108"/>
      <c r="AI209" s="108"/>
      <c r="AJ209" s="108"/>
      <c r="AK209" s="108"/>
      <c r="AL209" s="108" t="str">
        <f t="shared" si="66"/>
        <v/>
      </c>
      <c r="AM209" s="108" t="str">
        <f t="shared" si="67"/>
        <v/>
      </c>
      <c r="AN209" s="108" t="str">
        <f t="shared" si="68"/>
        <v/>
      </c>
      <c r="AO209" s="108" t="str">
        <f t="shared" si="69"/>
        <v/>
      </c>
      <c r="AP209" s="108" t="str">
        <f t="shared" si="70"/>
        <v/>
      </c>
      <c r="AQ209" s="108" t="str">
        <f t="shared" si="71"/>
        <v/>
      </c>
      <c r="AR209" s="108" t="str">
        <f t="shared" si="72"/>
        <v/>
      </c>
      <c r="AS209" s="119" t="str">
        <f t="shared" si="73"/>
        <v/>
      </c>
      <c r="AT209" s="119" t="str">
        <f t="shared" si="74"/>
        <v/>
      </c>
      <c r="AU209" s="108" t="str">
        <f t="shared" si="75"/>
        <v>S/I</v>
      </c>
      <c r="AV209" s="108"/>
      <c r="AW209" s="532"/>
      <c r="AX209" s="108" t="str">
        <f t="shared" si="76"/>
        <v xml:space="preserve"> - </v>
      </c>
      <c r="AY209" s="533" t="str">
        <f t="shared" si="77"/>
        <v/>
      </c>
      <c r="AZ209" s="533">
        <f t="shared" si="78"/>
        <v>0</v>
      </c>
      <c r="BA209" s="108" t="str">
        <f t="shared" si="79"/>
        <v/>
      </c>
      <c r="BB209" s="108" t="str">
        <f t="shared" si="80"/>
        <v/>
      </c>
      <c r="BC209" s="108" t="str">
        <f t="shared" si="81"/>
        <v/>
      </c>
      <c r="BD209" s="108" t="str">
        <f t="shared" si="82"/>
        <v/>
      </c>
      <c r="BE209" s="108" t="str">
        <f t="shared" si="83"/>
        <v/>
      </c>
      <c r="BF209" s="119" t="str">
        <f t="shared" si="84"/>
        <v/>
      </c>
      <c r="BG209" s="119" t="str">
        <f t="shared" si="85"/>
        <v/>
      </c>
      <c r="BH209" s="108"/>
      <c r="BI209" s="108"/>
      <c r="BJ209" s="108"/>
      <c r="BK209" s="108"/>
    </row>
    <row r="210" spans="1:63" hidden="1">
      <c r="A210" s="108" t="str">
        <f t="shared" si="64"/>
        <v>region</v>
      </c>
      <c r="B210" s="108">
        <f t="shared" si="65"/>
        <v>0</v>
      </c>
      <c r="C210" s="22"/>
      <c r="D210" s="22"/>
      <c r="E210" s="23"/>
      <c r="F210" s="24"/>
      <c r="G210" s="22"/>
      <c r="H210" s="22"/>
      <c r="I210" s="22"/>
      <c r="J210" s="22"/>
      <c r="K210" s="22"/>
      <c r="L210" s="29"/>
      <c r="M210" s="25"/>
      <c r="N210" s="26"/>
      <c r="O210" s="26"/>
      <c r="P210" s="26"/>
      <c r="Q210" s="26"/>
      <c r="R210" s="26"/>
      <c r="S210" s="26"/>
      <c r="T210" s="26"/>
      <c r="U210" s="26"/>
      <c r="V210" s="26"/>
      <c r="W210" s="27"/>
      <c r="X210" s="27"/>
      <c r="Y210" s="27"/>
      <c r="Z210" s="22"/>
      <c r="AA210" s="28"/>
      <c r="AB210" s="108"/>
      <c r="AC210" s="108"/>
      <c r="AD210" s="108"/>
      <c r="AE210" s="108"/>
      <c r="AF210" s="108"/>
      <c r="AG210" s="108"/>
      <c r="AH210" s="108"/>
      <c r="AI210" s="108"/>
      <c r="AJ210" s="108"/>
      <c r="AK210" s="108"/>
      <c r="AL210" s="108" t="str">
        <f t="shared" si="66"/>
        <v/>
      </c>
      <c r="AM210" s="108" t="str">
        <f t="shared" si="67"/>
        <v/>
      </c>
      <c r="AN210" s="108" t="str">
        <f t="shared" si="68"/>
        <v/>
      </c>
      <c r="AO210" s="108" t="str">
        <f t="shared" si="69"/>
        <v/>
      </c>
      <c r="AP210" s="108" t="str">
        <f t="shared" si="70"/>
        <v/>
      </c>
      <c r="AQ210" s="108" t="str">
        <f t="shared" si="71"/>
        <v/>
      </c>
      <c r="AR210" s="108" t="str">
        <f t="shared" si="72"/>
        <v/>
      </c>
      <c r="AS210" s="119" t="str">
        <f t="shared" si="73"/>
        <v/>
      </c>
      <c r="AT210" s="119" t="str">
        <f t="shared" si="74"/>
        <v/>
      </c>
      <c r="AU210" s="108" t="str">
        <f t="shared" si="75"/>
        <v>S/I</v>
      </c>
      <c r="AV210" s="108"/>
      <c r="AW210" s="532"/>
      <c r="AX210" s="108" t="str">
        <f t="shared" si="76"/>
        <v xml:space="preserve"> - </v>
      </c>
      <c r="AY210" s="533" t="str">
        <f t="shared" si="77"/>
        <v/>
      </c>
      <c r="AZ210" s="533">
        <f t="shared" si="78"/>
        <v>0</v>
      </c>
      <c r="BA210" s="108" t="str">
        <f t="shared" si="79"/>
        <v/>
      </c>
      <c r="BB210" s="108" t="str">
        <f t="shared" si="80"/>
        <v/>
      </c>
      <c r="BC210" s="108" t="str">
        <f t="shared" si="81"/>
        <v/>
      </c>
      <c r="BD210" s="108" t="str">
        <f t="shared" si="82"/>
        <v/>
      </c>
      <c r="BE210" s="108" t="str">
        <f t="shared" si="83"/>
        <v/>
      </c>
      <c r="BF210" s="119" t="str">
        <f t="shared" si="84"/>
        <v/>
      </c>
      <c r="BG210" s="119" t="str">
        <f t="shared" si="85"/>
        <v/>
      </c>
      <c r="BH210" s="108"/>
      <c r="BI210" s="108"/>
      <c r="BJ210" s="108"/>
      <c r="BK210" s="108"/>
    </row>
    <row r="211" spans="1:63" hidden="1">
      <c r="A211" s="108" t="str">
        <f t="shared" si="64"/>
        <v>region</v>
      </c>
      <c r="B211" s="108">
        <f t="shared" si="65"/>
        <v>0</v>
      </c>
      <c r="C211" s="22"/>
      <c r="D211" s="22"/>
      <c r="E211" s="23"/>
      <c r="F211" s="24"/>
      <c r="G211" s="22"/>
      <c r="H211" s="22"/>
      <c r="I211" s="22"/>
      <c r="J211" s="22"/>
      <c r="K211" s="22"/>
      <c r="L211" s="29"/>
      <c r="M211" s="25"/>
      <c r="N211" s="26"/>
      <c r="O211" s="26"/>
      <c r="P211" s="26"/>
      <c r="Q211" s="26"/>
      <c r="R211" s="26"/>
      <c r="S211" s="26"/>
      <c r="T211" s="26"/>
      <c r="U211" s="26"/>
      <c r="V211" s="26"/>
      <c r="W211" s="27"/>
      <c r="X211" s="27"/>
      <c r="Y211" s="27"/>
      <c r="Z211" s="22"/>
      <c r="AA211" s="28"/>
      <c r="AB211" s="108"/>
      <c r="AC211" s="108"/>
      <c r="AD211" s="108"/>
      <c r="AE211" s="108"/>
      <c r="AF211" s="108"/>
      <c r="AG211" s="108"/>
      <c r="AH211" s="108"/>
      <c r="AI211" s="108"/>
      <c r="AJ211" s="108"/>
      <c r="AK211" s="108"/>
      <c r="AL211" s="108" t="str">
        <f t="shared" si="66"/>
        <v/>
      </c>
      <c r="AM211" s="108" t="str">
        <f t="shared" si="67"/>
        <v/>
      </c>
      <c r="AN211" s="108" t="str">
        <f t="shared" si="68"/>
        <v/>
      </c>
      <c r="AO211" s="108" t="str">
        <f t="shared" si="69"/>
        <v/>
      </c>
      <c r="AP211" s="108" t="str">
        <f t="shared" si="70"/>
        <v/>
      </c>
      <c r="AQ211" s="108" t="str">
        <f t="shared" si="71"/>
        <v/>
      </c>
      <c r="AR211" s="108" t="str">
        <f t="shared" si="72"/>
        <v/>
      </c>
      <c r="AS211" s="119" t="str">
        <f t="shared" si="73"/>
        <v/>
      </c>
      <c r="AT211" s="119" t="str">
        <f t="shared" si="74"/>
        <v/>
      </c>
      <c r="AU211" s="108" t="str">
        <f t="shared" si="75"/>
        <v>S/I</v>
      </c>
      <c r="AV211" s="108"/>
      <c r="AW211" s="532"/>
      <c r="AX211" s="108" t="str">
        <f t="shared" si="76"/>
        <v xml:space="preserve"> - </v>
      </c>
      <c r="AY211" s="533" t="str">
        <f t="shared" si="77"/>
        <v/>
      </c>
      <c r="AZ211" s="533">
        <f t="shared" si="78"/>
        <v>0</v>
      </c>
      <c r="BA211" s="108" t="str">
        <f t="shared" si="79"/>
        <v/>
      </c>
      <c r="BB211" s="108" t="str">
        <f t="shared" si="80"/>
        <v/>
      </c>
      <c r="BC211" s="108" t="str">
        <f t="shared" si="81"/>
        <v/>
      </c>
      <c r="BD211" s="108" t="str">
        <f t="shared" si="82"/>
        <v/>
      </c>
      <c r="BE211" s="108" t="str">
        <f t="shared" si="83"/>
        <v/>
      </c>
      <c r="BF211" s="119" t="str">
        <f t="shared" si="84"/>
        <v/>
      </c>
      <c r="BG211" s="119" t="str">
        <f t="shared" si="85"/>
        <v/>
      </c>
      <c r="BH211" s="108"/>
      <c r="BI211" s="108"/>
      <c r="BJ211" s="108"/>
      <c r="BK211" s="108"/>
    </row>
    <row r="212" spans="1:63" hidden="1">
      <c r="A212" s="108" t="str">
        <f t="shared" si="64"/>
        <v>region</v>
      </c>
      <c r="B212" s="108">
        <f t="shared" si="65"/>
        <v>0</v>
      </c>
      <c r="C212" s="22"/>
      <c r="D212" s="22"/>
      <c r="E212" s="23"/>
      <c r="F212" s="24"/>
      <c r="G212" s="22"/>
      <c r="H212" s="22"/>
      <c r="I212" s="22"/>
      <c r="J212" s="22"/>
      <c r="K212" s="22"/>
      <c r="L212" s="29"/>
      <c r="M212" s="25"/>
      <c r="N212" s="26"/>
      <c r="O212" s="26"/>
      <c r="P212" s="26"/>
      <c r="Q212" s="26"/>
      <c r="R212" s="26"/>
      <c r="S212" s="26"/>
      <c r="T212" s="26"/>
      <c r="U212" s="26"/>
      <c r="V212" s="26"/>
      <c r="W212" s="27"/>
      <c r="X212" s="27"/>
      <c r="Y212" s="27"/>
      <c r="Z212" s="22"/>
      <c r="AA212" s="28"/>
      <c r="AB212" s="108"/>
      <c r="AC212" s="108"/>
      <c r="AD212" s="108"/>
      <c r="AE212" s="108"/>
      <c r="AF212" s="108"/>
      <c r="AG212" s="108"/>
      <c r="AH212" s="108"/>
      <c r="AI212" s="108"/>
      <c r="AJ212" s="108"/>
      <c r="AK212" s="108"/>
      <c r="AL212" s="108" t="str">
        <f t="shared" si="66"/>
        <v/>
      </c>
      <c r="AM212" s="108" t="str">
        <f t="shared" si="67"/>
        <v/>
      </c>
      <c r="AN212" s="108" t="str">
        <f t="shared" si="68"/>
        <v/>
      </c>
      <c r="AO212" s="108" t="str">
        <f t="shared" si="69"/>
        <v/>
      </c>
      <c r="AP212" s="108" t="str">
        <f t="shared" si="70"/>
        <v/>
      </c>
      <c r="AQ212" s="108" t="str">
        <f t="shared" si="71"/>
        <v/>
      </c>
      <c r="AR212" s="108" t="str">
        <f t="shared" si="72"/>
        <v/>
      </c>
      <c r="AS212" s="119" t="str">
        <f t="shared" si="73"/>
        <v/>
      </c>
      <c r="AT212" s="119" t="str">
        <f t="shared" si="74"/>
        <v/>
      </c>
      <c r="AU212" s="108" t="str">
        <f t="shared" si="75"/>
        <v>S/I</v>
      </c>
      <c r="AV212" s="108"/>
      <c r="AW212" s="532"/>
      <c r="AX212" s="108" t="str">
        <f t="shared" si="76"/>
        <v xml:space="preserve"> - </v>
      </c>
      <c r="AY212" s="533" t="str">
        <f t="shared" si="77"/>
        <v/>
      </c>
      <c r="AZ212" s="533">
        <f t="shared" si="78"/>
        <v>0</v>
      </c>
      <c r="BA212" s="108" t="str">
        <f t="shared" si="79"/>
        <v/>
      </c>
      <c r="BB212" s="108" t="str">
        <f t="shared" si="80"/>
        <v/>
      </c>
      <c r="BC212" s="108" t="str">
        <f t="shared" si="81"/>
        <v/>
      </c>
      <c r="BD212" s="108" t="str">
        <f t="shared" si="82"/>
        <v/>
      </c>
      <c r="BE212" s="108" t="str">
        <f t="shared" si="83"/>
        <v/>
      </c>
      <c r="BF212" s="119" t="str">
        <f t="shared" si="84"/>
        <v/>
      </c>
      <c r="BG212" s="119" t="str">
        <f t="shared" si="85"/>
        <v/>
      </c>
      <c r="BH212" s="108"/>
      <c r="BI212" s="108"/>
      <c r="BJ212" s="108"/>
      <c r="BK212" s="108"/>
    </row>
    <row r="213" spans="1:63" hidden="1">
      <c r="A213" s="108" t="str">
        <f t="shared" si="64"/>
        <v>region</v>
      </c>
      <c r="B213" s="108">
        <f t="shared" si="65"/>
        <v>0</v>
      </c>
      <c r="C213" s="22"/>
      <c r="D213" s="22"/>
      <c r="E213" s="23"/>
      <c r="F213" s="24"/>
      <c r="G213" s="22"/>
      <c r="H213" s="22"/>
      <c r="I213" s="22"/>
      <c r="J213" s="22"/>
      <c r="K213" s="22"/>
      <c r="L213" s="29"/>
      <c r="M213" s="25"/>
      <c r="N213" s="26"/>
      <c r="O213" s="26"/>
      <c r="P213" s="26"/>
      <c r="Q213" s="26"/>
      <c r="R213" s="26"/>
      <c r="S213" s="26"/>
      <c r="T213" s="26"/>
      <c r="U213" s="26"/>
      <c r="V213" s="26"/>
      <c r="W213" s="27"/>
      <c r="X213" s="27"/>
      <c r="Y213" s="27"/>
      <c r="Z213" s="22"/>
      <c r="AA213" s="28"/>
      <c r="AB213" s="108"/>
      <c r="AC213" s="108"/>
      <c r="AD213" s="108"/>
      <c r="AE213" s="108"/>
      <c r="AF213" s="108"/>
      <c r="AG213" s="108"/>
      <c r="AH213" s="108"/>
      <c r="AI213" s="108"/>
      <c r="AJ213" s="108"/>
      <c r="AK213" s="108"/>
      <c r="AL213" s="108" t="str">
        <f t="shared" si="66"/>
        <v/>
      </c>
      <c r="AM213" s="108" t="str">
        <f t="shared" si="67"/>
        <v/>
      </c>
      <c r="AN213" s="108" t="str">
        <f t="shared" si="68"/>
        <v/>
      </c>
      <c r="AO213" s="108" t="str">
        <f t="shared" si="69"/>
        <v/>
      </c>
      <c r="AP213" s="108" t="str">
        <f t="shared" si="70"/>
        <v/>
      </c>
      <c r="AQ213" s="108" t="str">
        <f t="shared" si="71"/>
        <v/>
      </c>
      <c r="AR213" s="108" t="str">
        <f t="shared" si="72"/>
        <v/>
      </c>
      <c r="AS213" s="119" t="str">
        <f t="shared" si="73"/>
        <v/>
      </c>
      <c r="AT213" s="119" t="str">
        <f t="shared" si="74"/>
        <v/>
      </c>
      <c r="AU213" s="108" t="str">
        <f t="shared" si="75"/>
        <v>S/I</v>
      </c>
      <c r="AV213" s="108"/>
      <c r="AW213" s="532"/>
      <c r="AX213" s="108" t="str">
        <f t="shared" si="76"/>
        <v xml:space="preserve"> - </v>
      </c>
      <c r="AY213" s="533" t="str">
        <f t="shared" si="77"/>
        <v/>
      </c>
      <c r="AZ213" s="533">
        <f t="shared" si="78"/>
        <v>0</v>
      </c>
      <c r="BA213" s="108" t="str">
        <f t="shared" si="79"/>
        <v/>
      </c>
      <c r="BB213" s="108" t="str">
        <f t="shared" si="80"/>
        <v/>
      </c>
      <c r="BC213" s="108" t="str">
        <f t="shared" si="81"/>
        <v/>
      </c>
      <c r="BD213" s="108" t="str">
        <f t="shared" si="82"/>
        <v/>
      </c>
      <c r="BE213" s="108" t="str">
        <f t="shared" si="83"/>
        <v/>
      </c>
      <c r="BF213" s="119" t="str">
        <f t="shared" si="84"/>
        <v/>
      </c>
      <c r="BG213" s="119" t="str">
        <f t="shared" si="85"/>
        <v/>
      </c>
      <c r="BH213" s="108"/>
      <c r="BI213" s="108"/>
      <c r="BJ213" s="108"/>
      <c r="BK213" s="108"/>
    </row>
    <row r="214" spans="1:63" hidden="1">
      <c r="A214" s="108" t="str">
        <f t="shared" si="64"/>
        <v>region</v>
      </c>
      <c r="B214" s="108">
        <f t="shared" si="65"/>
        <v>0</v>
      </c>
      <c r="C214" s="22"/>
      <c r="D214" s="22"/>
      <c r="E214" s="23"/>
      <c r="F214" s="24"/>
      <c r="G214" s="22"/>
      <c r="H214" s="22"/>
      <c r="I214" s="22"/>
      <c r="J214" s="22"/>
      <c r="K214" s="22"/>
      <c r="L214" s="29"/>
      <c r="M214" s="25"/>
      <c r="N214" s="26"/>
      <c r="O214" s="26"/>
      <c r="P214" s="26"/>
      <c r="Q214" s="26"/>
      <c r="R214" s="26"/>
      <c r="S214" s="26"/>
      <c r="T214" s="26"/>
      <c r="U214" s="26"/>
      <c r="V214" s="26"/>
      <c r="W214" s="27"/>
      <c r="X214" s="27"/>
      <c r="Y214" s="27"/>
      <c r="Z214" s="22"/>
      <c r="AA214" s="28"/>
      <c r="AB214" s="108"/>
      <c r="AC214" s="108"/>
      <c r="AD214" s="108"/>
      <c r="AE214" s="108"/>
      <c r="AF214" s="108"/>
      <c r="AG214" s="108"/>
      <c r="AH214" s="108"/>
      <c r="AI214" s="108"/>
      <c r="AJ214" s="108"/>
      <c r="AK214" s="108"/>
      <c r="AL214" s="108" t="str">
        <f t="shared" si="66"/>
        <v/>
      </c>
      <c r="AM214" s="108" t="str">
        <f t="shared" si="67"/>
        <v/>
      </c>
      <c r="AN214" s="108" t="str">
        <f t="shared" si="68"/>
        <v/>
      </c>
      <c r="AO214" s="108" t="str">
        <f t="shared" si="69"/>
        <v/>
      </c>
      <c r="AP214" s="108" t="str">
        <f t="shared" si="70"/>
        <v/>
      </c>
      <c r="AQ214" s="108" t="str">
        <f t="shared" si="71"/>
        <v/>
      </c>
      <c r="AR214" s="108" t="str">
        <f t="shared" si="72"/>
        <v/>
      </c>
      <c r="AS214" s="119" t="str">
        <f t="shared" si="73"/>
        <v/>
      </c>
      <c r="AT214" s="119" t="str">
        <f t="shared" si="74"/>
        <v/>
      </c>
      <c r="AU214" s="108" t="str">
        <f t="shared" si="75"/>
        <v>S/I</v>
      </c>
      <c r="AV214" s="108"/>
      <c r="AW214" s="532"/>
      <c r="AX214" s="108" t="str">
        <f t="shared" si="76"/>
        <v xml:space="preserve"> - </v>
      </c>
      <c r="AY214" s="533" t="str">
        <f t="shared" si="77"/>
        <v/>
      </c>
      <c r="AZ214" s="533">
        <f t="shared" si="78"/>
        <v>0</v>
      </c>
      <c r="BA214" s="108" t="str">
        <f t="shared" si="79"/>
        <v/>
      </c>
      <c r="BB214" s="108" t="str">
        <f t="shared" si="80"/>
        <v/>
      </c>
      <c r="BC214" s="108" t="str">
        <f t="shared" si="81"/>
        <v/>
      </c>
      <c r="BD214" s="108" t="str">
        <f t="shared" si="82"/>
        <v/>
      </c>
      <c r="BE214" s="108" t="str">
        <f t="shared" si="83"/>
        <v/>
      </c>
      <c r="BF214" s="119" t="str">
        <f t="shared" si="84"/>
        <v/>
      </c>
      <c r="BG214" s="119" t="str">
        <f t="shared" si="85"/>
        <v/>
      </c>
      <c r="BH214" s="108"/>
      <c r="BI214" s="108"/>
      <c r="BJ214" s="108"/>
      <c r="BK214" s="108"/>
    </row>
    <row r="215" spans="1:63" hidden="1">
      <c r="A215" s="108" t="str">
        <f t="shared" si="64"/>
        <v>region</v>
      </c>
      <c r="B215" s="108">
        <f t="shared" si="65"/>
        <v>0</v>
      </c>
      <c r="C215" s="22"/>
      <c r="D215" s="22"/>
      <c r="E215" s="23"/>
      <c r="F215" s="24"/>
      <c r="G215" s="22"/>
      <c r="H215" s="22"/>
      <c r="I215" s="22"/>
      <c r="J215" s="22"/>
      <c r="K215" s="22"/>
      <c r="L215" s="29"/>
      <c r="M215" s="25"/>
      <c r="N215" s="26"/>
      <c r="O215" s="26"/>
      <c r="P215" s="26"/>
      <c r="Q215" s="26"/>
      <c r="R215" s="26"/>
      <c r="S215" s="26"/>
      <c r="T215" s="26"/>
      <c r="U215" s="26"/>
      <c r="V215" s="26"/>
      <c r="W215" s="27"/>
      <c r="X215" s="27"/>
      <c r="Y215" s="27"/>
      <c r="Z215" s="22"/>
      <c r="AA215" s="28"/>
      <c r="AB215" s="108"/>
      <c r="AC215" s="108"/>
      <c r="AD215" s="108"/>
      <c r="AE215" s="108"/>
      <c r="AF215" s="108"/>
      <c r="AG215" s="108"/>
      <c r="AH215" s="108"/>
      <c r="AI215" s="108"/>
      <c r="AJ215" s="108"/>
      <c r="AK215" s="108"/>
      <c r="AL215" s="108" t="str">
        <f t="shared" si="66"/>
        <v/>
      </c>
      <c r="AM215" s="108" t="str">
        <f t="shared" si="67"/>
        <v/>
      </c>
      <c r="AN215" s="108" t="str">
        <f t="shared" si="68"/>
        <v/>
      </c>
      <c r="AO215" s="108" t="str">
        <f t="shared" si="69"/>
        <v/>
      </c>
      <c r="AP215" s="108" t="str">
        <f t="shared" si="70"/>
        <v/>
      </c>
      <c r="AQ215" s="108" t="str">
        <f t="shared" si="71"/>
        <v/>
      </c>
      <c r="AR215" s="108" t="str">
        <f t="shared" si="72"/>
        <v/>
      </c>
      <c r="AS215" s="119" t="str">
        <f t="shared" si="73"/>
        <v/>
      </c>
      <c r="AT215" s="119" t="str">
        <f t="shared" si="74"/>
        <v/>
      </c>
      <c r="AU215" s="108" t="str">
        <f t="shared" si="75"/>
        <v>S/I</v>
      </c>
      <c r="AV215" s="108"/>
      <c r="AW215" s="532"/>
      <c r="AX215" s="108" t="str">
        <f t="shared" si="76"/>
        <v xml:space="preserve"> - </v>
      </c>
      <c r="AY215" s="533" t="str">
        <f t="shared" si="77"/>
        <v/>
      </c>
      <c r="AZ215" s="533">
        <f t="shared" si="78"/>
        <v>0</v>
      </c>
      <c r="BA215" s="108" t="str">
        <f t="shared" si="79"/>
        <v/>
      </c>
      <c r="BB215" s="108" t="str">
        <f t="shared" si="80"/>
        <v/>
      </c>
      <c r="BC215" s="108" t="str">
        <f t="shared" si="81"/>
        <v/>
      </c>
      <c r="BD215" s="108" t="str">
        <f t="shared" si="82"/>
        <v/>
      </c>
      <c r="BE215" s="108" t="str">
        <f t="shared" si="83"/>
        <v/>
      </c>
      <c r="BF215" s="119" t="str">
        <f t="shared" si="84"/>
        <v/>
      </c>
      <c r="BG215" s="119" t="str">
        <f t="shared" si="85"/>
        <v/>
      </c>
      <c r="BH215" s="108"/>
      <c r="BI215" s="108"/>
      <c r="BJ215" s="108"/>
      <c r="BK215" s="108"/>
    </row>
    <row r="216" spans="1:63" hidden="1">
      <c r="A216" s="108" t="str">
        <f t="shared" si="64"/>
        <v>region</v>
      </c>
      <c r="B216" s="108">
        <f t="shared" si="65"/>
        <v>0</v>
      </c>
      <c r="C216" s="22"/>
      <c r="D216" s="22"/>
      <c r="E216" s="23"/>
      <c r="F216" s="24"/>
      <c r="G216" s="22"/>
      <c r="H216" s="22"/>
      <c r="I216" s="22"/>
      <c r="J216" s="22"/>
      <c r="K216" s="22"/>
      <c r="L216" s="29"/>
      <c r="M216" s="25"/>
      <c r="N216" s="26"/>
      <c r="O216" s="26"/>
      <c r="P216" s="26"/>
      <c r="Q216" s="26"/>
      <c r="R216" s="26"/>
      <c r="S216" s="26"/>
      <c r="T216" s="26"/>
      <c r="U216" s="26"/>
      <c r="V216" s="26"/>
      <c r="W216" s="27"/>
      <c r="X216" s="27"/>
      <c r="Y216" s="27"/>
      <c r="Z216" s="22"/>
      <c r="AA216" s="28"/>
      <c r="AB216" s="108"/>
      <c r="AC216" s="108"/>
      <c r="AD216" s="108"/>
      <c r="AE216" s="108"/>
      <c r="AF216" s="108"/>
      <c r="AG216" s="108"/>
      <c r="AH216" s="108"/>
      <c r="AI216" s="108"/>
      <c r="AJ216" s="108"/>
      <c r="AK216" s="108"/>
      <c r="AL216" s="108" t="str">
        <f t="shared" si="66"/>
        <v/>
      </c>
      <c r="AM216" s="108" t="str">
        <f t="shared" si="67"/>
        <v/>
      </c>
      <c r="AN216" s="108" t="str">
        <f t="shared" si="68"/>
        <v/>
      </c>
      <c r="AO216" s="108" t="str">
        <f t="shared" si="69"/>
        <v/>
      </c>
      <c r="AP216" s="108" t="str">
        <f t="shared" si="70"/>
        <v/>
      </c>
      <c r="AQ216" s="108" t="str">
        <f t="shared" si="71"/>
        <v/>
      </c>
      <c r="AR216" s="108" t="str">
        <f t="shared" si="72"/>
        <v/>
      </c>
      <c r="AS216" s="119" t="str">
        <f t="shared" si="73"/>
        <v/>
      </c>
      <c r="AT216" s="119" t="str">
        <f t="shared" si="74"/>
        <v/>
      </c>
      <c r="AU216" s="108" t="str">
        <f t="shared" si="75"/>
        <v>S/I</v>
      </c>
      <c r="AV216" s="108"/>
      <c r="AW216" s="532"/>
      <c r="AX216" s="108" t="str">
        <f t="shared" si="76"/>
        <v xml:space="preserve"> - </v>
      </c>
      <c r="AY216" s="533" t="str">
        <f t="shared" si="77"/>
        <v/>
      </c>
      <c r="AZ216" s="533">
        <f t="shared" si="78"/>
        <v>0</v>
      </c>
      <c r="BA216" s="108" t="str">
        <f t="shared" si="79"/>
        <v/>
      </c>
      <c r="BB216" s="108" t="str">
        <f t="shared" si="80"/>
        <v/>
      </c>
      <c r="BC216" s="108" t="str">
        <f t="shared" si="81"/>
        <v/>
      </c>
      <c r="BD216" s="108" t="str">
        <f t="shared" si="82"/>
        <v/>
      </c>
      <c r="BE216" s="108" t="str">
        <f t="shared" si="83"/>
        <v/>
      </c>
      <c r="BF216" s="119" t="str">
        <f t="shared" si="84"/>
        <v/>
      </c>
      <c r="BG216" s="119" t="str">
        <f t="shared" si="85"/>
        <v/>
      </c>
      <c r="BH216" s="108"/>
      <c r="BI216" s="108"/>
      <c r="BJ216" s="108"/>
      <c r="BK216" s="108"/>
    </row>
    <row r="217" spans="1:63" hidden="1">
      <c r="A217" s="108" t="str">
        <f t="shared" si="64"/>
        <v>region</v>
      </c>
      <c r="B217" s="108">
        <f t="shared" si="65"/>
        <v>0</v>
      </c>
      <c r="C217" s="22"/>
      <c r="D217" s="22"/>
      <c r="E217" s="23"/>
      <c r="F217" s="24"/>
      <c r="G217" s="22"/>
      <c r="H217" s="22"/>
      <c r="I217" s="22"/>
      <c r="J217" s="22"/>
      <c r="K217" s="22"/>
      <c r="L217" s="29"/>
      <c r="M217" s="25"/>
      <c r="N217" s="26"/>
      <c r="O217" s="26"/>
      <c r="P217" s="26"/>
      <c r="Q217" s="26"/>
      <c r="R217" s="26"/>
      <c r="S217" s="26"/>
      <c r="T217" s="26"/>
      <c r="U217" s="26"/>
      <c r="V217" s="26"/>
      <c r="W217" s="27"/>
      <c r="X217" s="27"/>
      <c r="Y217" s="27"/>
      <c r="Z217" s="22"/>
      <c r="AA217" s="28"/>
      <c r="AB217" s="108"/>
      <c r="AC217" s="108"/>
      <c r="AD217" s="108"/>
      <c r="AE217" s="108"/>
      <c r="AF217" s="108"/>
      <c r="AG217" s="108"/>
      <c r="AH217" s="108"/>
      <c r="AI217" s="108"/>
      <c r="AJ217" s="108"/>
      <c r="AK217" s="108"/>
      <c r="AL217" s="108" t="str">
        <f t="shared" si="66"/>
        <v/>
      </c>
      <c r="AM217" s="108" t="str">
        <f t="shared" si="67"/>
        <v/>
      </c>
      <c r="AN217" s="108" t="str">
        <f t="shared" si="68"/>
        <v/>
      </c>
      <c r="AO217" s="108" t="str">
        <f t="shared" si="69"/>
        <v/>
      </c>
      <c r="AP217" s="108" t="str">
        <f t="shared" si="70"/>
        <v/>
      </c>
      <c r="AQ217" s="108" t="str">
        <f t="shared" si="71"/>
        <v/>
      </c>
      <c r="AR217" s="108" t="str">
        <f t="shared" si="72"/>
        <v/>
      </c>
      <c r="AS217" s="119" t="str">
        <f t="shared" si="73"/>
        <v/>
      </c>
      <c r="AT217" s="119" t="str">
        <f t="shared" si="74"/>
        <v/>
      </c>
      <c r="AU217" s="108" t="str">
        <f t="shared" si="75"/>
        <v>S/I</v>
      </c>
      <c r="AV217" s="108"/>
      <c r="AW217" s="532"/>
      <c r="AX217" s="108" t="str">
        <f t="shared" si="76"/>
        <v xml:space="preserve"> - </v>
      </c>
      <c r="AY217" s="533" t="str">
        <f t="shared" si="77"/>
        <v/>
      </c>
      <c r="AZ217" s="533">
        <f t="shared" si="78"/>
        <v>0</v>
      </c>
      <c r="BA217" s="108" t="str">
        <f t="shared" si="79"/>
        <v/>
      </c>
      <c r="BB217" s="108" t="str">
        <f t="shared" si="80"/>
        <v/>
      </c>
      <c r="BC217" s="108" t="str">
        <f t="shared" si="81"/>
        <v/>
      </c>
      <c r="BD217" s="108" t="str">
        <f t="shared" si="82"/>
        <v/>
      </c>
      <c r="BE217" s="108" t="str">
        <f t="shared" si="83"/>
        <v/>
      </c>
      <c r="BF217" s="119" t="str">
        <f t="shared" si="84"/>
        <v/>
      </c>
      <c r="BG217" s="119" t="str">
        <f t="shared" si="85"/>
        <v/>
      </c>
      <c r="BH217" s="108"/>
      <c r="BI217" s="108"/>
      <c r="BJ217" s="108"/>
      <c r="BK217" s="108"/>
    </row>
    <row r="218" spans="1:63" hidden="1">
      <c r="A218" s="108" t="str">
        <f t="shared" si="64"/>
        <v>region</v>
      </c>
      <c r="B218" s="108">
        <f t="shared" si="65"/>
        <v>0</v>
      </c>
      <c r="C218" s="22"/>
      <c r="D218" s="22"/>
      <c r="E218" s="23"/>
      <c r="F218" s="24"/>
      <c r="G218" s="22"/>
      <c r="H218" s="22"/>
      <c r="I218" s="22"/>
      <c r="J218" s="22"/>
      <c r="K218" s="22"/>
      <c r="L218" s="29"/>
      <c r="M218" s="25"/>
      <c r="N218" s="26"/>
      <c r="O218" s="26"/>
      <c r="P218" s="26"/>
      <c r="Q218" s="26"/>
      <c r="R218" s="26"/>
      <c r="S218" s="26"/>
      <c r="T218" s="26"/>
      <c r="U218" s="26"/>
      <c r="V218" s="26"/>
      <c r="W218" s="27"/>
      <c r="X218" s="27"/>
      <c r="Y218" s="27"/>
      <c r="Z218" s="22"/>
      <c r="AA218" s="28"/>
      <c r="AB218" s="108"/>
      <c r="AC218" s="108"/>
      <c r="AD218" s="108"/>
      <c r="AE218" s="108"/>
      <c r="AF218" s="108"/>
      <c r="AG218" s="108"/>
      <c r="AH218" s="108"/>
      <c r="AI218" s="108"/>
      <c r="AJ218" s="108"/>
      <c r="AK218" s="108"/>
      <c r="AL218" s="108" t="str">
        <f t="shared" si="66"/>
        <v/>
      </c>
      <c r="AM218" s="108" t="str">
        <f t="shared" si="67"/>
        <v/>
      </c>
      <c r="AN218" s="108" t="str">
        <f t="shared" si="68"/>
        <v/>
      </c>
      <c r="AO218" s="108" t="str">
        <f t="shared" si="69"/>
        <v/>
      </c>
      <c r="AP218" s="108" t="str">
        <f t="shared" si="70"/>
        <v/>
      </c>
      <c r="AQ218" s="108" t="str">
        <f t="shared" si="71"/>
        <v/>
      </c>
      <c r="AR218" s="108" t="str">
        <f t="shared" si="72"/>
        <v/>
      </c>
      <c r="AS218" s="119" t="str">
        <f t="shared" si="73"/>
        <v/>
      </c>
      <c r="AT218" s="119" t="str">
        <f t="shared" si="74"/>
        <v/>
      </c>
      <c r="AU218" s="108" t="str">
        <f t="shared" si="75"/>
        <v>S/I</v>
      </c>
      <c r="AV218" s="108"/>
      <c r="AW218" s="532"/>
      <c r="AX218" s="108" t="str">
        <f t="shared" si="76"/>
        <v xml:space="preserve"> - </v>
      </c>
      <c r="AY218" s="533" t="str">
        <f t="shared" si="77"/>
        <v/>
      </c>
      <c r="AZ218" s="533">
        <f t="shared" si="78"/>
        <v>0</v>
      </c>
      <c r="BA218" s="108" t="str">
        <f t="shared" si="79"/>
        <v/>
      </c>
      <c r="BB218" s="108" t="str">
        <f t="shared" si="80"/>
        <v/>
      </c>
      <c r="BC218" s="108" t="str">
        <f t="shared" si="81"/>
        <v/>
      </c>
      <c r="BD218" s="108" t="str">
        <f t="shared" si="82"/>
        <v/>
      </c>
      <c r="BE218" s="108" t="str">
        <f t="shared" si="83"/>
        <v/>
      </c>
      <c r="BF218" s="119" t="str">
        <f t="shared" si="84"/>
        <v/>
      </c>
      <c r="BG218" s="119" t="str">
        <f t="shared" si="85"/>
        <v/>
      </c>
      <c r="BH218" s="108"/>
      <c r="BI218" s="108"/>
      <c r="BJ218" s="108"/>
      <c r="BK218" s="108"/>
    </row>
    <row r="219" spans="1:63" hidden="1">
      <c r="A219" s="108" t="str">
        <f t="shared" si="64"/>
        <v>region</v>
      </c>
      <c r="B219" s="108">
        <f t="shared" si="65"/>
        <v>0</v>
      </c>
      <c r="C219" s="22"/>
      <c r="D219" s="22"/>
      <c r="E219" s="23"/>
      <c r="F219" s="24"/>
      <c r="G219" s="22"/>
      <c r="H219" s="22"/>
      <c r="I219" s="22"/>
      <c r="J219" s="22"/>
      <c r="K219" s="22"/>
      <c r="L219" s="29"/>
      <c r="M219" s="25"/>
      <c r="N219" s="26"/>
      <c r="O219" s="26"/>
      <c r="P219" s="26"/>
      <c r="Q219" s="26"/>
      <c r="R219" s="26"/>
      <c r="S219" s="26"/>
      <c r="T219" s="26"/>
      <c r="U219" s="26"/>
      <c r="V219" s="26"/>
      <c r="W219" s="27"/>
      <c r="X219" s="27"/>
      <c r="Y219" s="27"/>
      <c r="Z219" s="22"/>
      <c r="AA219" s="28"/>
      <c r="AB219" s="108"/>
      <c r="AC219" s="108"/>
      <c r="AD219" s="108"/>
      <c r="AE219" s="108"/>
      <c r="AF219" s="108"/>
      <c r="AG219" s="108"/>
      <c r="AH219" s="108"/>
      <c r="AI219" s="108"/>
      <c r="AJ219" s="108"/>
      <c r="AK219" s="108"/>
      <c r="AL219" s="108" t="str">
        <f t="shared" si="66"/>
        <v/>
      </c>
      <c r="AM219" s="108" t="str">
        <f t="shared" si="67"/>
        <v/>
      </c>
      <c r="AN219" s="108" t="str">
        <f t="shared" si="68"/>
        <v/>
      </c>
      <c r="AO219" s="108" t="str">
        <f t="shared" si="69"/>
        <v/>
      </c>
      <c r="AP219" s="108" t="str">
        <f t="shared" si="70"/>
        <v/>
      </c>
      <c r="AQ219" s="108" t="str">
        <f t="shared" si="71"/>
        <v/>
      </c>
      <c r="AR219" s="108" t="str">
        <f t="shared" si="72"/>
        <v/>
      </c>
      <c r="AS219" s="119" t="str">
        <f t="shared" si="73"/>
        <v/>
      </c>
      <c r="AT219" s="119" t="str">
        <f t="shared" si="74"/>
        <v/>
      </c>
      <c r="AU219" s="108" t="str">
        <f t="shared" si="75"/>
        <v>S/I</v>
      </c>
      <c r="AV219" s="108"/>
      <c r="AW219" s="532"/>
      <c r="AX219" s="108" t="str">
        <f t="shared" si="76"/>
        <v xml:space="preserve"> - </v>
      </c>
      <c r="AY219" s="533" t="str">
        <f t="shared" si="77"/>
        <v/>
      </c>
      <c r="AZ219" s="533">
        <f t="shared" si="78"/>
        <v>0</v>
      </c>
      <c r="BA219" s="108" t="str">
        <f t="shared" si="79"/>
        <v/>
      </c>
      <c r="BB219" s="108" t="str">
        <f t="shared" si="80"/>
        <v/>
      </c>
      <c r="BC219" s="108" t="str">
        <f t="shared" si="81"/>
        <v/>
      </c>
      <c r="BD219" s="108" t="str">
        <f t="shared" si="82"/>
        <v/>
      </c>
      <c r="BE219" s="108" t="str">
        <f t="shared" si="83"/>
        <v/>
      </c>
      <c r="BF219" s="119" t="str">
        <f t="shared" si="84"/>
        <v/>
      </c>
      <c r="BG219" s="119" t="str">
        <f t="shared" si="85"/>
        <v/>
      </c>
      <c r="BH219" s="108"/>
      <c r="BI219" s="108"/>
      <c r="BJ219" s="108"/>
      <c r="BK219" s="108"/>
    </row>
    <row r="220" spans="1:63" hidden="1">
      <c r="A220" s="108" t="str">
        <f t="shared" ref="A220:A283" si="86">+$K$3</f>
        <v>region</v>
      </c>
      <c r="B220" s="108">
        <f t="shared" ref="B220:B283" si="87">+$E$3</f>
        <v>0</v>
      </c>
      <c r="C220" s="22"/>
      <c r="D220" s="22"/>
      <c r="E220" s="23"/>
      <c r="F220" s="24"/>
      <c r="G220" s="22"/>
      <c r="H220" s="22"/>
      <c r="I220" s="22"/>
      <c r="J220" s="22"/>
      <c r="K220" s="22"/>
      <c r="L220" s="29"/>
      <c r="M220" s="25"/>
      <c r="N220" s="26"/>
      <c r="O220" s="26"/>
      <c r="P220" s="26"/>
      <c r="Q220" s="26"/>
      <c r="R220" s="26"/>
      <c r="S220" s="26"/>
      <c r="T220" s="26"/>
      <c r="U220" s="26"/>
      <c r="V220" s="26"/>
      <c r="W220" s="27"/>
      <c r="X220" s="27"/>
      <c r="Y220" s="27"/>
      <c r="Z220" s="22"/>
      <c r="AA220" s="28"/>
      <c r="AB220" s="108"/>
      <c r="AC220" s="108"/>
      <c r="AD220" s="108"/>
      <c r="AE220" s="108"/>
      <c r="AF220" s="108"/>
      <c r="AG220" s="108"/>
      <c r="AH220" s="108"/>
      <c r="AI220" s="108"/>
      <c r="AJ220" s="108"/>
      <c r="AK220" s="108"/>
      <c r="AL220" s="108" t="str">
        <f t="shared" si="66"/>
        <v/>
      </c>
      <c r="AM220" s="108" t="str">
        <f t="shared" si="67"/>
        <v/>
      </c>
      <c r="AN220" s="108" t="str">
        <f t="shared" si="68"/>
        <v/>
      </c>
      <c r="AO220" s="108" t="str">
        <f t="shared" si="69"/>
        <v/>
      </c>
      <c r="AP220" s="108" t="str">
        <f t="shared" si="70"/>
        <v/>
      </c>
      <c r="AQ220" s="108" t="str">
        <f t="shared" si="71"/>
        <v/>
      </c>
      <c r="AR220" s="108" t="str">
        <f t="shared" si="72"/>
        <v/>
      </c>
      <c r="AS220" s="119" t="str">
        <f t="shared" si="73"/>
        <v/>
      </c>
      <c r="AT220" s="119" t="str">
        <f t="shared" si="74"/>
        <v/>
      </c>
      <c r="AU220" s="108" t="str">
        <f t="shared" si="75"/>
        <v>S/I</v>
      </c>
      <c r="AV220" s="108"/>
      <c r="AW220" s="532"/>
      <c r="AX220" s="108" t="str">
        <f t="shared" si="76"/>
        <v xml:space="preserve"> - </v>
      </c>
      <c r="AY220" s="533" t="str">
        <f t="shared" si="77"/>
        <v/>
      </c>
      <c r="AZ220" s="533">
        <f t="shared" si="78"/>
        <v>0</v>
      </c>
      <c r="BA220" s="108" t="str">
        <f t="shared" si="79"/>
        <v/>
      </c>
      <c r="BB220" s="108" t="str">
        <f t="shared" si="80"/>
        <v/>
      </c>
      <c r="BC220" s="108" t="str">
        <f t="shared" si="81"/>
        <v/>
      </c>
      <c r="BD220" s="108" t="str">
        <f t="shared" si="82"/>
        <v/>
      </c>
      <c r="BE220" s="108" t="str">
        <f t="shared" si="83"/>
        <v/>
      </c>
      <c r="BF220" s="119" t="str">
        <f t="shared" si="84"/>
        <v/>
      </c>
      <c r="BG220" s="119" t="str">
        <f t="shared" si="85"/>
        <v/>
      </c>
      <c r="BH220" s="108"/>
      <c r="BI220" s="108"/>
      <c r="BJ220" s="108"/>
      <c r="BK220" s="108"/>
    </row>
    <row r="221" spans="1:63" hidden="1">
      <c r="A221" s="108" t="str">
        <f t="shared" si="86"/>
        <v>region</v>
      </c>
      <c r="B221" s="108">
        <f t="shared" si="87"/>
        <v>0</v>
      </c>
      <c r="C221" s="22"/>
      <c r="D221" s="22"/>
      <c r="E221" s="23"/>
      <c r="F221" s="24"/>
      <c r="G221" s="22"/>
      <c r="H221" s="22"/>
      <c r="I221" s="22"/>
      <c r="J221" s="22"/>
      <c r="K221" s="22"/>
      <c r="L221" s="29"/>
      <c r="M221" s="25"/>
      <c r="N221" s="26"/>
      <c r="O221" s="26"/>
      <c r="P221" s="26"/>
      <c r="Q221" s="26"/>
      <c r="R221" s="26"/>
      <c r="S221" s="26"/>
      <c r="T221" s="26"/>
      <c r="U221" s="26"/>
      <c r="V221" s="26"/>
      <c r="W221" s="27"/>
      <c r="X221" s="27"/>
      <c r="Y221" s="27"/>
      <c r="Z221" s="22"/>
      <c r="AA221" s="28"/>
      <c r="AB221" s="108"/>
      <c r="AC221" s="108"/>
      <c r="AD221" s="108"/>
      <c r="AE221" s="108"/>
      <c r="AF221" s="108"/>
      <c r="AG221" s="108"/>
      <c r="AH221" s="108"/>
      <c r="AI221" s="108"/>
      <c r="AJ221" s="108"/>
      <c r="AK221" s="108"/>
      <c r="AL221" s="108" t="str">
        <f t="shared" si="66"/>
        <v/>
      </c>
      <c r="AM221" s="108" t="str">
        <f t="shared" si="67"/>
        <v/>
      </c>
      <c r="AN221" s="108" t="str">
        <f t="shared" si="68"/>
        <v/>
      </c>
      <c r="AO221" s="108" t="str">
        <f t="shared" si="69"/>
        <v/>
      </c>
      <c r="AP221" s="108" t="str">
        <f t="shared" si="70"/>
        <v/>
      </c>
      <c r="AQ221" s="108" t="str">
        <f t="shared" si="71"/>
        <v/>
      </c>
      <c r="AR221" s="108" t="str">
        <f t="shared" si="72"/>
        <v/>
      </c>
      <c r="AS221" s="119" t="str">
        <f t="shared" si="73"/>
        <v/>
      </c>
      <c r="AT221" s="119" t="str">
        <f t="shared" si="74"/>
        <v/>
      </c>
      <c r="AU221" s="108" t="str">
        <f t="shared" si="75"/>
        <v>S/I</v>
      </c>
      <c r="AV221" s="108"/>
      <c r="AW221" s="532"/>
      <c r="AX221" s="108" t="str">
        <f t="shared" si="76"/>
        <v xml:space="preserve"> - </v>
      </c>
      <c r="AY221" s="533" t="str">
        <f t="shared" si="77"/>
        <v/>
      </c>
      <c r="AZ221" s="533">
        <f t="shared" si="78"/>
        <v>0</v>
      </c>
      <c r="BA221" s="108" t="str">
        <f t="shared" si="79"/>
        <v/>
      </c>
      <c r="BB221" s="108" t="str">
        <f t="shared" si="80"/>
        <v/>
      </c>
      <c r="BC221" s="108" t="str">
        <f t="shared" si="81"/>
        <v/>
      </c>
      <c r="BD221" s="108" t="str">
        <f t="shared" si="82"/>
        <v/>
      </c>
      <c r="BE221" s="108" t="str">
        <f t="shared" si="83"/>
        <v/>
      </c>
      <c r="BF221" s="119" t="str">
        <f t="shared" si="84"/>
        <v/>
      </c>
      <c r="BG221" s="119" t="str">
        <f t="shared" si="85"/>
        <v/>
      </c>
      <c r="BH221" s="108"/>
      <c r="BI221" s="108"/>
      <c r="BJ221" s="108"/>
      <c r="BK221" s="108"/>
    </row>
    <row r="222" spans="1:63" hidden="1">
      <c r="A222" s="108" t="str">
        <f t="shared" si="86"/>
        <v>region</v>
      </c>
      <c r="B222" s="108">
        <f t="shared" si="87"/>
        <v>0</v>
      </c>
      <c r="C222" s="22"/>
      <c r="D222" s="22"/>
      <c r="E222" s="23"/>
      <c r="F222" s="24"/>
      <c r="G222" s="22"/>
      <c r="H222" s="22"/>
      <c r="I222" s="22"/>
      <c r="J222" s="22"/>
      <c r="K222" s="22"/>
      <c r="L222" s="29"/>
      <c r="M222" s="25"/>
      <c r="N222" s="26"/>
      <c r="O222" s="26"/>
      <c r="P222" s="26"/>
      <c r="Q222" s="26"/>
      <c r="R222" s="26"/>
      <c r="S222" s="26"/>
      <c r="T222" s="26"/>
      <c r="U222" s="26"/>
      <c r="V222" s="26"/>
      <c r="W222" s="27"/>
      <c r="X222" s="27"/>
      <c r="Y222" s="27"/>
      <c r="Z222" s="22"/>
      <c r="AA222" s="28"/>
      <c r="AB222" s="108"/>
      <c r="AC222" s="108"/>
      <c r="AD222" s="108"/>
      <c r="AE222" s="108"/>
      <c r="AF222" s="108"/>
      <c r="AG222" s="108"/>
      <c r="AH222" s="108"/>
      <c r="AI222" s="108"/>
      <c r="AJ222" s="108"/>
      <c r="AK222" s="108"/>
      <c r="AL222" s="108" t="str">
        <f t="shared" si="66"/>
        <v/>
      </c>
      <c r="AM222" s="108" t="str">
        <f t="shared" si="67"/>
        <v/>
      </c>
      <c r="AN222" s="108" t="str">
        <f t="shared" si="68"/>
        <v/>
      </c>
      <c r="AO222" s="108" t="str">
        <f t="shared" si="69"/>
        <v/>
      </c>
      <c r="AP222" s="108" t="str">
        <f t="shared" si="70"/>
        <v/>
      </c>
      <c r="AQ222" s="108" t="str">
        <f t="shared" si="71"/>
        <v/>
      </c>
      <c r="AR222" s="108" t="str">
        <f t="shared" si="72"/>
        <v/>
      </c>
      <c r="AS222" s="119" t="str">
        <f t="shared" si="73"/>
        <v/>
      </c>
      <c r="AT222" s="119" t="str">
        <f t="shared" si="74"/>
        <v/>
      </c>
      <c r="AU222" s="108" t="str">
        <f t="shared" si="75"/>
        <v>S/I</v>
      </c>
      <c r="AV222" s="108"/>
      <c r="AW222" s="532"/>
      <c r="AX222" s="108" t="str">
        <f t="shared" si="76"/>
        <v xml:space="preserve"> - </v>
      </c>
      <c r="AY222" s="533" t="str">
        <f t="shared" si="77"/>
        <v/>
      </c>
      <c r="AZ222" s="533">
        <f t="shared" si="78"/>
        <v>0</v>
      </c>
      <c r="BA222" s="108" t="str">
        <f t="shared" si="79"/>
        <v/>
      </c>
      <c r="BB222" s="108" t="str">
        <f t="shared" si="80"/>
        <v/>
      </c>
      <c r="BC222" s="108" t="str">
        <f t="shared" si="81"/>
        <v/>
      </c>
      <c r="BD222" s="108" t="str">
        <f t="shared" si="82"/>
        <v/>
      </c>
      <c r="BE222" s="108" t="str">
        <f t="shared" si="83"/>
        <v/>
      </c>
      <c r="BF222" s="119" t="str">
        <f t="shared" si="84"/>
        <v/>
      </c>
      <c r="BG222" s="119" t="str">
        <f t="shared" si="85"/>
        <v/>
      </c>
      <c r="BH222" s="108"/>
      <c r="BI222" s="108"/>
      <c r="BJ222" s="108"/>
      <c r="BK222" s="108"/>
    </row>
    <row r="223" spans="1:63" hidden="1">
      <c r="A223" s="108" t="str">
        <f t="shared" si="86"/>
        <v>region</v>
      </c>
      <c r="B223" s="108">
        <f t="shared" si="87"/>
        <v>0</v>
      </c>
      <c r="C223" s="22"/>
      <c r="D223" s="22"/>
      <c r="E223" s="23"/>
      <c r="F223" s="24"/>
      <c r="G223" s="22"/>
      <c r="H223" s="22"/>
      <c r="I223" s="22"/>
      <c r="J223" s="22"/>
      <c r="K223" s="22"/>
      <c r="L223" s="29"/>
      <c r="M223" s="25"/>
      <c r="N223" s="26"/>
      <c r="O223" s="26"/>
      <c r="P223" s="26"/>
      <c r="Q223" s="26"/>
      <c r="R223" s="26"/>
      <c r="S223" s="26"/>
      <c r="T223" s="26"/>
      <c r="U223" s="26"/>
      <c r="V223" s="26"/>
      <c r="W223" s="27"/>
      <c r="X223" s="27"/>
      <c r="Y223" s="27"/>
      <c r="Z223" s="22"/>
      <c r="AA223" s="28"/>
      <c r="AB223" s="108"/>
      <c r="AC223" s="108"/>
      <c r="AD223" s="108"/>
      <c r="AE223" s="108"/>
      <c r="AF223" s="108"/>
      <c r="AG223" s="108"/>
      <c r="AH223" s="108"/>
      <c r="AI223" s="108"/>
      <c r="AJ223" s="108"/>
      <c r="AK223" s="108"/>
      <c r="AL223" s="108" t="str">
        <f t="shared" si="66"/>
        <v/>
      </c>
      <c r="AM223" s="108" t="str">
        <f t="shared" si="67"/>
        <v/>
      </c>
      <c r="AN223" s="108" t="str">
        <f t="shared" si="68"/>
        <v/>
      </c>
      <c r="AO223" s="108" t="str">
        <f t="shared" si="69"/>
        <v/>
      </c>
      <c r="AP223" s="108" t="str">
        <f t="shared" si="70"/>
        <v/>
      </c>
      <c r="AQ223" s="108" t="str">
        <f t="shared" si="71"/>
        <v/>
      </c>
      <c r="AR223" s="108" t="str">
        <f t="shared" si="72"/>
        <v/>
      </c>
      <c r="AS223" s="119" t="str">
        <f t="shared" si="73"/>
        <v/>
      </c>
      <c r="AT223" s="119" t="str">
        <f t="shared" si="74"/>
        <v/>
      </c>
      <c r="AU223" s="108" t="str">
        <f t="shared" si="75"/>
        <v>S/I</v>
      </c>
      <c r="AV223" s="108"/>
      <c r="AW223" s="532"/>
      <c r="AX223" s="108" t="str">
        <f t="shared" si="76"/>
        <v xml:space="preserve"> - </v>
      </c>
      <c r="AY223" s="533" t="str">
        <f t="shared" si="77"/>
        <v/>
      </c>
      <c r="AZ223" s="533">
        <f t="shared" si="78"/>
        <v>0</v>
      </c>
      <c r="BA223" s="108" t="str">
        <f t="shared" si="79"/>
        <v/>
      </c>
      <c r="BB223" s="108" t="str">
        <f t="shared" si="80"/>
        <v/>
      </c>
      <c r="BC223" s="108" t="str">
        <f t="shared" si="81"/>
        <v/>
      </c>
      <c r="BD223" s="108" t="str">
        <f t="shared" si="82"/>
        <v/>
      </c>
      <c r="BE223" s="108" t="str">
        <f t="shared" si="83"/>
        <v/>
      </c>
      <c r="BF223" s="119" t="str">
        <f t="shared" si="84"/>
        <v/>
      </c>
      <c r="BG223" s="119" t="str">
        <f t="shared" si="85"/>
        <v/>
      </c>
      <c r="BH223" s="108"/>
      <c r="BI223" s="108"/>
      <c r="BJ223" s="108"/>
      <c r="BK223" s="108"/>
    </row>
    <row r="224" spans="1:63" hidden="1">
      <c r="A224" s="108" t="str">
        <f t="shared" si="86"/>
        <v>region</v>
      </c>
      <c r="B224" s="108">
        <f t="shared" si="87"/>
        <v>0</v>
      </c>
      <c r="C224" s="22"/>
      <c r="D224" s="22"/>
      <c r="E224" s="23"/>
      <c r="F224" s="24"/>
      <c r="G224" s="22"/>
      <c r="H224" s="22"/>
      <c r="I224" s="22"/>
      <c r="J224" s="22"/>
      <c r="K224" s="22"/>
      <c r="L224" s="29"/>
      <c r="M224" s="25"/>
      <c r="N224" s="26"/>
      <c r="O224" s="26"/>
      <c r="P224" s="26"/>
      <c r="Q224" s="26"/>
      <c r="R224" s="26"/>
      <c r="S224" s="26"/>
      <c r="T224" s="26"/>
      <c r="U224" s="26"/>
      <c r="V224" s="26"/>
      <c r="W224" s="27"/>
      <c r="X224" s="27"/>
      <c r="Y224" s="27"/>
      <c r="Z224" s="22"/>
      <c r="AA224" s="28"/>
      <c r="AB224" s="108"/>
      <c r="AC224" s="108"/>
      <c r="AD224" s="108"/>
      <c r="AE224" s="108"/>
      <c r="AF224" s="108"/>
      <c r="AG224" s="108"/>
      <c r="AH224" s="108"/>
      <c r="AI224" s="108"/>
      <c r="AJ224" s="108"/>
      <c r="AK224" s="108"/>
      <c r="AL224" s="108" t="str">
        <f t="shared" si="66"/>
        <v/>
      </c>
      <c r="AM224" s="108" t="str">
        <f t="shared" si="67"/>
        <v/>
      </c>
      <c r="AN224" s="108" t="str">
        <f t="shared" si="68"/>
        <v/>
      </c>
      <c r="AO224" s="108" t="str">
        <f t="shared" si="69"/>
        <v/>
      </c>
      <c r="AP224" s="108" t="str">
        <f t="shared" si="70"/>
        <v/>
      </c>
      <c r="AQ224" s="108" t="str">
        <f t="shared" si="71"/>
        <v/>
      </c>
      <c r="AR224" s="108" t="str">
        <f t="shared" si="72"/>
        <v/>
      </c>
      <c r="AS224" s="119" t="str">
        <f t="shared" si="73"/>
        <v/>
      </c>
      <c r="AT224" s="119" t="str">
        <f t="shared" si="74"/>
        <v/>
      </c>
      <c r="AU224" s="108" t="str">
        <f t="shared" si="75"/>
        <v>S/I</v>
      </c>
      <c r="AV224" s="108"/>
      <c r="AW224" s="532"/>
      <c r="AX224" s="108" t="str">
        <f t="shared" si="76"/>
        <v xml:space="preserve"> - </v>
      </c>
      <c r="AY224" s="533" t="str">
        <f t="shared" si="77"/>
        <v/>
      </c>
      <c r="AZ224" s="533">
        <f t="shared" si="78"/>
        <v>0</v>
      </c>
      <c r="BA224" s="108" t="str">
        <f t="shared" si="79"/>
        <v/>
      </c>
      <c r="BB224" s="108" t="str">
        <f t="shared" si="80"/>
        <v/>
      </c>
      <c r="BC224" s="108" t="str">
        <f t="shared" si="81"/>
        <v/>
      </c>
      <c r="BD224" s="108" t="str">
        <f t="shared" si="82"/>
        <v/>
      </c>
      <c r="BE224" s="108" t="str">
        <f t="shared" si="83"/>
        <v/>
      </c>
      <c r="BF224" s="119" t="str">
        <f t="shared" si="84"/>
        <v/>
      </c>
      <c r="BG224" s="119" t="str">
        <f t="shared" si="85"/>
        <v/>
      </c>
      <c r="BH224" s="108"/>
      <c r="BI224" s="108"/>
      <c r="BJ224" s="108"/>
      <c r="BK224" s="108"/>
    </row>
    <row r="225" spans="1:63" hidden="1">
      <c r="A225" s="108" t="str">
        <f t="shared" si="86"/>
        <v>region</v>
      </c>
      <c r="B225" s="108">
        <f t="shared" si="87"/>
        <v>0</v>
      </c>
      <c r="C225" s="22"/>
      <c r="D225" s="22"/>
      <c r="E225" s="23"/>
      <c r="F225" s="24"/>
      <c r="G225" s="22"/>
      <c r="H225" s="22"/>
      <c r="I225" s="22"/>
      <c r="J225" s="22"/>
      <c r="K225" s="22"/>
      <c r="L225" s="29"/>
      <c r="M225" s="25"/>
      <c r="N225" s="26"/>
      <c r="O225" s="26"/>
      <c r="P225" s="26"/>
      <c r="Q225" s="26"/>
      <c r="R225" s="26"/>
      <c r="S225" s="26"/>
      <c r="T225" s="26"/>
      <c r="U225" s="26"/>
      <c r="V225" s="26"/>
      <c r="W225" s="27"/>
      <c r="X225" s="27"/>
      <c r="Y225" s="27"/>
      <c r="Z225" s="22"/>
      <c r="AA225" s="28"/>
      <c r="AB225" s="108"/>
      <c r="AC225" s="108"/>
      <c r="AD225" s="108"/>
      <c r="AE225" s="108"/>
      <c r="AF225" s="108"/>
      <c r="AG225" s="108"/>
      <c r="AH225" s="108"/>
      <c r="AI225" s="108"/>
      <c r="AJ225" s="108"/>
      <c r="AK225" s="108"/>
      <c r="AL225" s="108" t="str">
        <f t="shared" si="66"/>
        <v/>
      </c>
      <c r="AM225" s="108" t="str">
        <f t="shared" si="67"/>
        <v/>
      </c>
      <c r="AN225" s="108" t="str">
        <f t="shared" si="68"/>
        <v/>
      </c>
      <c r="AO225" s="108" t="str">
        <f t="shared" si="69"/>
        <v/>
      </c>
      <c r="AP225" s="108" t="str">
        <f t="shared" si="70"/>
        <v/>
      </c>
      <c r="AQ225" s="108" t="str">
        <f t="shared" si="71"/>
        <v/>
      </c>
      <c r="AR225" s="108" t="str">
        <f t="shared" si="72"/>
        <v/>
      </c>
      <c r="AS225" s="119" t="str">
        <f t="shared" si="73"/>
        <v/>
      </c>
      <c r="AT225" s="119" t="str">
        <f t="shared" si="74"/>
        <v/>
      </c>
      <c r="AU225" s="108" t="str">
        <f t="shared" si="75"/>
        <v>S/I</v>
      </c>
      <c r="AV225" s="108"/>
      <c r="AW225" s="532"/>
      <c r="AX225" s="108" t="str">
        <f t="shared" si="76"/>
        <v xml:space="preserve"> - </v>
      </c>
      <c r="AY225" s="533" t="str">
        <f t="shared" si="77"/>
        <v/>
      </c>
      <c r="AZ225" s="533">
        <f t="shared" si="78"/>
        <v>0</v>
      </c>
      <c r="BA225" s="108" t="str">
        <f t="shared" si="79"/>
        <v/>
      </c>
      <c r="BB225" s="108" t="str">
        <f t="shared" si="80"/>
        <v/>
      </c>
      <c r="BC225" s="108" t="str">
        <f t="shared" si="81"/>
        <v/>
      </c>
      <c r="BD225" s="108" t="str">
        <f t="shared" si="82"/>
        <v/>
      </c>
      <c r="BE225" s="108" t="str">
        <f t="shared" si="83"/>
        <v/>
      </c>
      <c r="BF225" s="119" t="str">
        <f t="shared" si="84"/>
        <v/>
      </c>
      <c r="BG225" s="119" t="str">
        <f t="shared" si="85"/>
        <v/>
      </c>
      <c r="BH225" s="108"/>
      <c r="BI225" s="108"/>
      <c r="BJ225" s="108"/>
      <c r="BK225" s="108"/>
    </row>
    <row r="226" spans="1:63" hidden="1">
      <c r="A226" s="108" t="str">
        <f t="shared" si="86"/>
        <v>region</v>
      </c>
      <c r="B226" s="108">
        <f t="shared" si="87"/>
        <v>0</v>
      </c>
      <c r="C226" s="22"/>
      <c r="D226" s="22"/>
      <c r="E226" s="23"/>
      <c r="F226" s="24"/>
      <c r="G226" s="22"/>
      <c r="H226" s="22"/>
      <c r="I226" s="22"/>
      <c r="J226" s="22"/>
      <c r="K226" s="22"/>
      <c r="L226" s="29"/>
      <c r="M226" s="25"/>
      <c r="N226" s="26"/>
      <c r="O226" s="26"/>
      <c r="P226" s="26"/>
      <c r="Q226" s="26"/>
      <c r="R226" s="26"/>
      <c r="S226" s="26"/>
      <c r="T226" s="26"/>
      <c r="U226" s="26"/>
      <c r="V226" s="26"/>
      <c r="W226" s="27"/>
      <c r="X226" s="27"/>
      <c r="Y226" s="27"/>
      <c r="Z226" s="22"/>
      <c r="AA226" s="28"/>
      <c r="AB226" s="108"/>
      <c r="AC226" s="108"/>
      <c r="AD226" s="108"/>
      <c r="AE226" s="108"/>
      <c r="AF226" s="108"/>
      <c r="AG226" s="108"/>
      <c r="AH226" s="108"/>
      <c r="AI226" s="108"/>
      <c r="AJ226" s="108"/>
      <c r="AK226" s="108"/>
      <c r="AL226" s="108" t="str">
        <f t="shared" si="66"/>
        <v/>
      </c>
      <c r="AM226" s="108" t="str">
        <f t="shared" si="67"/>
        <v/>
      </c>
      <c r="AN226" s="108" t="str">
        <f t="shared" si="68"/>
        <v/>
      </c>
      <c r="AO226" s="108" t="str">
        <f t="shared" si="69"/>
        <v/>
      </c>
      <c r="AP226" s="108" t="str">
        <f t="shared" si="70"/>
        <v/>
      </c>
      <c r="AQ226" s="108" t="str">
        <f t="shared" si="71"/>
        <v/>
      </c>
      <c r="AR226" s="108" t="str">
        <f t="shared" si="72"/>
        <v/>
      </c>
      <c r="AS226" s="119" t="str">
        <f t="shared" si="73"/>
        <v/>
      </c>
      <c r="AT226" s="119" t="str">
        <f t="shared" si="74"/>
        <v/>
      </c>
      <c r="AU226" s="108" t="str">
        <f t="shared" si="75"/>
        <v>S/I</v>
      </c>
      <c r="AV226" s="108"/>
      <c r="AW226" s="532"/>
      <c r="AX226" s="108" t="str">
        <f t="shared" si="76"/>
        <v xml:space="preserve"> - </v>
      </c>
      <c r="AY226" s="533" t="str">
        <f t="shared" si="77"/>
        <v/>
      </c>
      <c r="AZ226" s="533">
        <f t="shared" si="78"/>
        <v>0</v>
      </c>
      <c r="BA226" s="108" t="str">
        <f t="shared" si="79"/>
        <v/>
      </c>
      <c r="BB226" s="108" t="str">
        <f t="shared" si="80"/>
        <v/>
      </c>
      <c r="BC226" s="108" t="str">
        <f t="shared" si="81"/>
        <v/>
      </c>
      <c r="BD226" s="108" t="str">
        <f t="shared" si="82"/>
        <v/>
      </c>
      <c r="BE226" s="108" t="str">
        <f t="shared" si="83"/>
        <v/>
      </c>
      <c r="BF226" s="119" t="str">
        <f t="shared" si="84"/>
        <v/>
      </c>
      <c r="BG226" s="119" t="str">
        <f t="shared" si="85"/>
        <v/>
      </c>
      <c r="BH226" s="108"/>
      <c r="BI226" s="108"/>
      <c r="BJ226" s="108"/>
      <c r="BK226" s="108"/>
    </row>
    <row r="227" spans="1:63" hidden="1">
      <c r="A227" s="108" t="str">
        <f t="shared" si="86"/>
        <v>region</v>
      </c>
      <c r="B227" s="108">
        <f t="shared" si="87"/>
        <v>0</v>
      </c>
      <c r="C227" s="22"/>
      <c r="D227" s="22"/>
      <c r="E227" s="23"/>
      <c r="F227" s="24"/>
      <c r="G227" s="22"/>
      <c r="H227" s="22"/>
      <c r="I227" s="22"/>
      <c r="J227" s="22"/>
      <c r="K227" s="22"/>
      <c r="L227" s="29"/>
      <c r="M227" s="25"/>
      <c r="N227" s="26"/>
      <c r="O227" s="26"/>
      <c r="P227" s="26"/>
      <c r="Q227" s="26"/>
      <c r="R227" s="26"/>
      <c r="S227" s="26"/>
      <c r="T227" s="26"/>
      <c r="U227" s="26"/>
      <c r="V227" s="26"/>
      <c r="W227" s="27"/>
      <c r="X227" s="27"/>
      <c r="Y227" s="27"/>
      <c r="Z227" s="22"/>
      <c r="AA227" s="28"/>
      <c r="AB227" s="108"/>
      <c r="AC227" s="108"/>
      <c r="AD227" s="108"/>
      <c r="AE227" s="108"/>
      <c r="AF227" s="108"/>
      <c r="AG227" s="108"/>
      <c r="AH227" s="108"/>
      <c r="AI227" s="108"/>
      <c r="AJ227" s="108"/>
      <c r="AK227" s="108"/>
      <c r="AL227" s="108" t="str">
        <f t="shared" si="66"/>
        <v/>
      </c>
      <c r="AM227" s="108" t="str">
        <f t="shared" si="67"/>
        <v/>
      </c>
      <c r="AN227" s="108" t="str">
        <f t="shared" si="68"/>
        <v/>
      </c>
      <c r="AO227" s="108" t="str">
        <f t="shared" si="69"/>
        <v/>
      </c>
      <c r="AP227" s="108" t="str">
        <f t="shared" si="70"/>
        <v/>
      </c>
      <c r="AQ227" s="108" t="str">
        <f t="shared" si="71"/>
        <v/>
      </c>
      <c r="AR227" s="108" t="str">
        <f t="shared" si="72"/>
        <v/>
      </c>
      <c r="AS227" s="119" t="str">
        <f t="shared" si="73"/>
        <v/>
      </c>
      <c r="AT227" s="119" t="str">
        <f t="shared" si="74"/>
        <v/>
      </c>
      <c r="AU227" s="108" t="str">
        <f t="shared" si="75"/>
        <v>S/I</v>
      </c>
      <c r="AV227" s="108"/>
      <c r="AW227" s="532"/>
      <c r="AX227" s="108" t="str">
        <f t="shared" si="76"/>
        <v xml:space="preserve"> - </v>
      </c>
      <c r="AY227" s="533" t="str">
        <f t="shared" si="77"/>
        <v/>
      </c>
      <c r="AZ227" s="533">
        <f t="shared" si="78"/>
        <v>0</v>
      </c>
      <c r="BA227" s="108" t="str">
        <f t="shared" si="79"/>
        <v/>
      </c>
      <c r="BB227" s="108" t="str">
        <f t="shared" si="80"/>
        <v/>
      </c>
      <c r="BC227" s="108" t="str">
        <f t="shared" si="81"/>
        <v/>
      </c>
      <c r="BD227" s="108" t="str">
        <f t="shared" si="82"/>
        <v/>
      </c>
      <c r="BE227" s="108" t="str">
        <f t="shared" si="83"/>
        <v/>
      </c>
      <c r="BF227" s="119" t="str">
        <f t="shared" si="84"/>
        <v/>
      </c>
      <c r="BG227" s="119" t="str">
        <f t="shared" si="85"/>
        <v/>
      </c>
      <c r="BH227" s="108"/>
      <c r="BI227" s="108"/>
      <c r="BJ227" s="108"/>
      <c r="BK227" s="108"/>
    </row>
    <row r="228" spans="1:63" hidden="1">
      <c r="A228" s="108" t="str">
        <f t="shared" si="86"/>
        <v>region</v>
      </c>
      <c r="B228" s="108">
        <f t="shared" si="87"/>
        <v>0</v>
      </c>
      <c r="C228" s="22"/>
      <c r="D228" s="22"/>
      <c r="E228" s="23"/>
      <c r="F228" s="24"/>
      <c r="G228" s="22"/>
      <c r="H228" s="22"/>
      <c r="I228" s="22"/>
      <c r="J228" s="22"/>
      <c r="K228" s="22"/>
      <c r="L228" s="29"/>
      <c r="M228" s="25"/>
      <c r="N228" s="26"/>
      <c r="O228" s="26"/>
      <c r="P228" s="26"/>
      <c r="Q228" s="26"/>
      <c r="R228" s="26"/>
      <c r="S228" s="26"/>
      <c r="T228" s="26"/>
      <c r="U228" s="26"/>
      <c r="V228" s="26"/>
      <c r="W228" s="27"/>
      <c r="X228" s="27"/>
      <c r="Y228" s="27"/>
      <c r="Z228" s="22"/>
      <c r="AA228" s="28"/>
      <c r="AB228" s="108"/>
      <c r="AC228" s="108"/>
      <c r="AD228" s="108"/>
      <c r="AE228" s="108"/>
      <c r="AF228" s="108"/>
      <c r="AG228" s="108"/>
      <c r="AH228" s="108"/>
      <c r="AI228" s="108"/>
      <c r="AJ228" s="108"/>
      <c r="AK228" s="108"/>
      <c r="AL228" s="108" t="str">
        <f t="shared" si="66"/>
        <v/>
      </c>
      <c r="AM228" s="108" t="str">
        <f t="shared" si="67"/>
        <v/>
      </c>
      <c r="AN228" s="108" t="str">
        <f t="shared" si="68"/>
        <v/>
      </c>
      <c r="AO228" s="108" t="str">
        <f t="shared" si="69"/>
        <v/>
      </c>
      <c r="AP228" s="108" t="str">
        <f t="shared" si="70"/>
        <v/>
      </c>
      <c r="AQ228" s="108" t="str">
        <f t="shared" si="71"/>
        <v/>
      </c>
      <c r="AR228" s="108" t="str">
        <f t="shared" si="72"/>
        <v/>
      </c>
      <c r="AS228" s="119" t="str">
        <f t="shared" si="73"/>
        <v/>
      </c>
      <c r="AT228" s="119" t="str">
        <f t="shared" si="74"/>
        <v/>
      </c>
      <c r="AU228" s="108" t="str">
        <f t="shared" si="75"/>
        <v>S/I</v>
      </c>
      <c r="AV228" s="108"/>
      <c r="AW228" s="532"/>
      <c r="AX228" s="108" t="str">
        <f t="shared" si="76"/>
        <v xml:space="preserve"> - </v>
      </c>
      <c r="AY228" s="533" t="str">
        <f t="shared" si="77"/>
        <v/>
      </c>
      <c r="AZ228" s="533">
        <f t="shared" si="78"/>
        <v>0</v>
      </c>
      <c r="BA228" s="108" t="str">
        <f t="shared" si="79"/>
        <v/>
      </c>
      <c r="BB228" s="108" t="str">
        <f t="shared" si="80"/>
        <v/>
      </c>
      <c r="BC228" s="108" t="str">
        <f t="shared" si="81"/>
        <v/>
      </c>
      <c r="BD228" s="108" t="str">
        <f t="shared" si="82"/>
        <v/>
      </c>
      <c r="BE228" s="108" t="str">
        <f t="shared" si="83"/>
        <v/>
      </c>
      <c r="BF228" s="119" t="str">
        <f t="shared" si="84"/>
        <v/>
      </c>
      <c r="BG228" s="119" t="str">
        <f t="shared" si="85"/>
        <v/>
      </c>
      <c r="BH228" s="108"/>
      <c r="BI228" s="108"/>
      <c r="BJ228" s="108"/>
      <c r="BK228" s="108"/>
    </row>
    <row r="229" spans="1:63" hidden="1">
      <c r="A229" s="108" t="str">
        <f t="shared" si="86"/>
        <v>region</v>
      </c>
      <c r="B229" s="108">
        <f t="shared" si="87"/>
        <v>0</v>
      </c>
      <c r="C229" s="22"/>
      <c r="D229" s="22"/>
      <c r="E229" s="23"/>
      <c r="F229" s="24"/>
      <c r="G229" s="22"/>
      <c r="H229" s="22"/>
      <c r="I229" s="22"/>
      <c r="J229" s="22"/>
      <c r="K229" s="22"/>
      <c r="L229" s="29"/>
      <c r="M229" s="25"/>
      <c r="N229" s="26"/>
      <c r="O229" s="26"/>
      <c r="P229" s="26"/>
      <c r="Q229" s="26"/>
      <c r="R229" s="26"/>
      <c r="S229" s="26"/>
      <c r="T229" s="26"/>
      <c r="U229" s="26"/>
      <c r="V229" s="26"/>
      <c r="W229" s="27"/>
      <c r="X229" s="27"/>
      <c r="Y229" s="27"/>
      <c r="Z229" s="22"/>
      <c r="AA229" s="28"/>
      <c r="AB229" s="108"/>
      <c r="AC229" s="108"/>
      <c r="AD229" s="108"/>
      <c r="AE229" s="108"/>
      <c r="AF229" s="108"/>
      <c r="AG229" s="108"/>
      <c r="AH229" s="108"/>
      <c r="AI229" s="108"/>
      <c r="AJ229" s="108"/>
      <c r="AK229" s="108"/>
      <c r="AL229" s="108" t="str">
        <f t="shared" si="66"/>
        <v/>
      </c>
      <c r="AM229" s="108" t="str">
        <f t="shared" si="67"/>
        <v/>
      </c>
      <c r="AN229" s="108" t="str">
        <f t="shared" si="68"/>
        <v/>
      </c>
      <c r="AO229" s="108" t="str">
        <f t="shared" si="69"/>
        <v/>
      </c>
      <c r="AP229" s="108" t="str">
        <f t="shared" si="70"/>
        <v/>
      </c>
      <c r="AQ229" s="108" t="str">
        <f t="shared" si="71"/>
        <v/>
      </c>
      <c r="AR229" s="108" t="str">
        <f t="shared" si="72"/>
        <v/>
      </c>
      <c r="AS229" s="119" t="str">
        <f t="shared" si="73"/>
        <v/>
      </c>
      <c r="AT229" s="119" t="str">
        <f t="shared" si="74"/>
        <v/>
      </c>
      <c r="AU229" s="108" t="str">
        <f t="shared" si="75"/>
        <v>S/I</v>
      </c>
      <c r="AV229" s="108"/>
      <c r="AW229" s="532"/>
      <c r="AX229" s="108" t="str">
        <f t="shared" si="76"/>
        <v xml:space="preserve"> - </v>
      </c>
      <c r="AY229" s="533" t="str">
        <f t="shared" si="77"/>
        <v/>
      </c>
      <c r="AZ229" s="533">
        <f t="shared" si="78"/>
        <v>0</v>
      </c>
      <c r="BA229" s="108" t="str">
        <f t="shared" si="79"/>
        <v/>
      </c>
      <c r="BB229" s="108" t="str">
        <f t="shared" si="80"/>
        <v/>
      </c>
      <c r="BC229" s="108" t="str">
        <f t="shared" si="81"/>
        <v/>
      </c>
      <c r="BD229" s="108" t="str">
        <f t="shared" si="82"/>
        <v/>
      </c>
      <c r="BE229" s="108" t="str">
        <f t="shared" si="83"/>
        <v/>
      </c>
      <c r="BF229" s="119" t="str">
        <f t="shared" si="84"/>
        <v/>
      </c>
      <c r="BG229" s="119" t="str">
        <f t="shared" si="85"/>
        <v/>
      </c>
      <c r="BH229" s="108"/>
      <c r="BI229" s="108"/>
      <c r="BJ229" s="108"/>
      <c r="BK229" s="108"/>
    </row>
    <row r="230" spans="1:63" hidden="1">
      <c r="A230" s="108" t="str">
        <f t="shared" si="86"/>
        <v>region</v>
      </c>
      <c r="B230" s="108">
        <f t="shared" si="87"/>
        <v>0</v>
      </c>
      <c r="C230" s="22"/>
      <c r="D230" s="22"/>
      <c r="E230" s="23"/>
      <c r="F230" s="24"/>
      <c r="G230" s="22"/>
      <c r="H230" s="22"/>
      <c r="I230" s="22"/>
      <c r="J230" s="22"/>
      <c r="K230" s="22"/>
      <c r="L230" s="29"/>
      <c r="M230" s="25"/>
      <c r="N230" s="26"/>
      <c r="O230" s="26"/>
      <c r="P230" s="26"/>
      <c r="Q230" s="26"/>
      <c r="R230" s="26"/>
      <c r="S230" s="26"/>
      <c r="T230" s="26"/>
      <c r="U230" s="26"/>
      <c r="V230" s="26"/>
      <c r="W230" s="27"/>
      <c r="X230" s="27"/>
      <c r="Y230" s="27"/>
      <c r="Z230" s="22"/>
      <c r="AA230" s="28"/>
      <c r="AB230" s="108"/>
      <c r="AC230" s="108"/>
      <c r="AD230" s="108"/>
      <c r="AE230" s="108"/>
      <c r="AF230" s="108"/>
      <c r="AG230" s="108"/>
      <c r="AH230" s="108"/>
      <c r="AI230" s="108"/>
      <c r="AJ230" s="108"/>
      <c r="AK230" s="108"/>
      <c r="AL230" s="108" t="str">
        <f t="shared" si="66"/>
        <v/>
      </c>
      <c r="AM230" s="108" t="str">
        <f t="shared" si="67"/>
        <v/>
      </c>
      <c r="AN230" s="108" t="str">
        <f t="shared" si="68"/>
        <v/>
      </c>
      <c r="AO230" s="108" t="str">
        <f t="shared" si="69"/>
        <v/>
      </c>
      <c r="AP230" s="108" t="str">
        <f t="shared" si="70"/>
        <v/>
      </c>
      <c r="AQ230" s="108" t="str">
        <f t="shared" si="71"/>
        <v/>
      </c>
      <c r="AR230" s="108" t="str">
        <f t="shared" si="72"/>
        <v/>
      </c>
      <c r="AS230" s="119" t="str">
        <f t="shared" si="73"/>
        <v/>
      </c>
      <c r="AT230" s="119" t="str">
        <f t="shared" si="74"/>
        <v/>
      </c>
      <c r="AU230" s="108" t="str">
        <f t="shared" si="75"/>
        <v>S/I</v>
      </c>
      <c r="AV230" s="108"/>
      <c r="AW230" s="532"/>
      <c r="AX230" s="108" t="str">
        <f t="shared" si="76"/>
        <v xml:space="preserve"> - </v>
      </c>
      <c r="AY230" s="533" t="str">
        <f t="shared" si="77"/>
        <v/>
      </c>
      <c r="AZ230" s="533">
        <f t="shared" si="78"/>
        <v>0</v>
      </c>
      <c r="BA230" s="108" t="str">
        <f t="shared" si="79"/>
        <v/>
      </c>
      <c r="BB230" s="108" t="str">
        <f t="shared" si="80"/>
        <v/>
      </c>
      <c r="BC230" s="108" t="str">
        <f t="shared" si="81"/>
        <v/>
      </c>
      <c r="BD230" s="108" t="str">
        <f t="shared" si="82"/>
        <v/>
      </c>
      <c r="BE230" s="108" t="str">
        <f t="shared" si="83"/>
        <v/>
      </c>
      <c r="BF230" s="119" t="str">
        <f t="shared" si="84"/>
        <v/>
      </c>
      <c r="BG230" s="119" t="str">
        <f t="shared" si="85"/>
        <v/>
      </c>
      <c r="BH230" s="108"/>
      <c r="BI230" s="108"/>
      <c r="BJ230" s="108"/>
      <c r="BK230" s="108"/>
    </row>
    <row r="231" spans="1:63" hidden="1">
      <c r="A231" s="108" t="str">
        <f t="shared" si="86"/>
        <v>region</v>
      </c>
      <c r="B231" s="108">
        <f t="shared" si="87"/>
        <v>0</v>
      </c>
      <c r="C231" s="22"/>
      <c r="D231" s="22"/>
      <c r="E231" s="23"/>
      <c r="F231" s="24"/>
      <c r="G231" s="22"/>
      <c r="H231" s="22"/>
      <c r="I231" s="22"/>
      <c r="J231" s="22"/>
      <c r="K231" s="22"/>
      <c r="L231" s="29"/>
      <c r="M231" s="25"/>
      <c r="N231" s="26"/>
      <c r="O231" s="26"/>
      <c r="P231" s="26"/>
      <c r="Q231" s="26"/>
      <c r="R231" s="26"/>
      <c r="S231" s="26"/>
      <c r="T231" s="26"/>
      <c r="U231" s="26"/>
      <c r="V231" s="26"/>
      <c r="W231" s="27"/>
      <c r="X231" s="27"/>
      <c r="Y231" s="27"/>
      <c r="Z231" s="22"/>
      <c r="AA231" s="28"/>
      <c r="AB231" s="108"/>
      <c r="AC231" s="108"/>
      <c r="AD231" s="108"/>
      <c r="AE231" s="108"/>
      <c r="AF231" s="108"/>
      <c r="AG231" s="108"/>
      <c r="AH231" s="108"/>
      <c r="AI231" s="108"/>
      <c r="AJ231" s="108"/>
      <c r="AK231" s="108"/>
      <c r="AL231" s="108" t="str">
        <f t="shared" si="66"/>
        <v/>
      </c>
      <c r="AM231" s="108" t="str">
        <f t="shared" si="67"/>
        <v/>
      </c>
      <c r="AN231" s="108" t="str">
        <f t="shared" si="68"/>
        <v/>
      </c>
      <c r="AO231" s="108" t="str">
        <f t="shared" si="69"/>
        <v/>
      </c>
      <c r="AP231" s="108" t="str">
        <f t="shared" si="70"/>
        <v/>
      </c>
      <c r="AQ231" s="108" t="str">
        <f t="shared" si="71"/>
        <v/>
      </c>
      <c r="AR231" s="108" t="str">
        <f t="shared" si="72"/>
        <v/>
      </c>
      <c r="AS231" s="119" t="str">
        <f t="shared" si="73"/>
        <v/>
      </c>
      <c r="AT231" s="119" t="str">
        <f t="shared" si="74"/>
        <v/>
      </c>
      <c r="AU231" s="108" t="str">
        <f t="shared" si="75"/>
        <v>S/I</v>
      </c>
      <c r="AV231" s="108"/>
      <c r="AW231" s="532"/>
      <c r="AX231" s="108" t="str">
        <f t="shared" si="76"/>
        <v xml:space="preserve"> - </v>
      </c>
      <c r="AY231" s="533" t="str">
        <f t="shared" si="77"/>
        <v/>
      </c>
      <c r="AZ231" s="533">
        <f t="shared" si="78"/>
        <v>0</v>
      </c>
      <c r="BA231" s="108" t="str">
        <f t="shared" si="79"/>
        <v/>
      </c>
      <c r="BB231" s="108" t="str">
        <f t="shared" si="80"/>
        <v/>
      </c>
      <c r="BC231" s="108" t="str">
        <f t="shared" si="81"/>
        <v/>
      </c>
      <c r="BD231" s="108" t="str">
        <f t="shared" si="82"/>
        <v/>
      </c>
      <c r="BE231" s="108" t="str">
        <f t="shared" si="83"/>
        <v/>
      </c>
      <c r="BF231" s="119" t="str">
        <f t="shared" si="84"/>
        <v/>
      </c>
      <c r="BG231" s="119" t="str">
        <f t="shared" si="85"/>
        <v/>
      </c>
      <c r="BH231" s="108"/>
      <c r="BI231" s="108"/>
      <c r="BJ231" s="108"/>
      <c r="BK231" s="108"/>
    </row>
    <row r="232" spans="1:63" hidden="1">
      <c r="A232" s="108" t="str">
        <f t="shared" si="86"/>
        <v>region</v>
      </c>
      <c r="B232" s="108">
        <f t="shared" si="87"/>
        <v>0</v>
      </c>
      <c r="C232" s="22"/>
      <c r="D232" s="22"/>
      <c r="E232" s="23"/>
      <c r="F232" s="24"/>
      <c r="G232" s="22"/>
      <c r="H232" s="22"/>
      <c r="I232" s="22"/>
      <c r="J232" s="22"/>
      <c r="K232" s="22"/>
      <c r="L232" s="29"/>
      <c r="M232" s="25"/>
      <c r="N232" s="26"/>
      <c r="O232" s="26"/>
      <c r="P232" s="26"/>
      <c r="Q232" s="26"/>
      <c r="R232" s="26"/>
      <c r="S232" s="26"/>
      <c r="T232" s="26"/>
      <c r="U232" s="26"/>
      <c r="V232" s="26"/>
      <c r="W232" s="27"/>
      <c r="X232" s="27"/>
      <c r="Y232" s="27"/>
      <c r="Z232" s="22"/>
      <c r="AA232" s="28"/>
      <c r="AB232" s="108"/>
      <c r="AC232" s="108"/>
      <c r="AD232" s="108"/>
      <c r="AE232" s="108"/>
      <c r="AF232" s="108"/>
      <c r="AG232" s="108"/>
      <c r="AH232" s="108"/>
      <c r="AI232" s="108"/>
      <c r="AJ232" s="108"/>
      <c r="AK232" s="108"/>
      <c r="AL232" s="108" t="str">
        <f t="shared" si="66"/>
        <v/>
      </c>
      <c r="AM232" s="108" t="str">
        <f t="shared" si="67"/>
        <v/>
      </c>
      <c r="AN232" s="108" t="str">
        <f t="shared" si="68"/>
        <v/>
      </c>
      <c r="AO232" s="108" t="str">
        <f t="shared" si="69"/>
        <v/>
      </c>
      <c r="AP232" s="108" t="str">
        <f t="shared" si="70"/>
        <v/>
      </c>
      <c r="AQ232" s="108" t="str">
        <f t="shared" si="71"/>
        <v/>
      </c>
      <c r="AR232" s="108" t="str">
        <f t="shared" si="72"/>
        <v/>
      </c>
      <c r="AS232" s="119" t="str">
        <f t="shared" si="73"/>
        <v/>
      </c>
      <c r="AT232" s="119" t="str">
        <f t="shared" si="74"/>
        <v/>
      </c>
      <c r="AU232" s="108" t="str">
        <f t="shared" si="75"/>
        <v>S/I</v>
      </c>
      <c r="AV232" s="108"/>
      <c r="AW232" s="532"/>
      <c r="AX232" s="108" t="str">
        <f t="shared" si="76"/>
        <v xml:space="preserve"> - </v>
      </c>
      <c r="AY232" s="533" t="str">
        <f t="shared" si="77"/>
        <v/>
      </c>
      <c r="AZ232" s="533">
        <f t="shared" si="78"/>
        <v>0</v>
      </c>
      <c r="BA232" s="108" t="str">
        <f t="shared" si="79"/>
        <v/>
      </c>
      <c r="BB232" s="108" t="str">
        <f t="shared" si="80"/>
        <v/>
      </c>
      <c r="BC232" s="108" t="str">
        <f t="shared" si="81"/>
        <v/>
      </c>
      <c r="BD232" s="108" t="str">
        <f t="shared" si="82"/>
        <v/>
      </c>
      <c r="BE232" s="108" t="str">
        <f t="shared" si="83"/>
        <v/>
      </c>
      <c r="BF232" s="119" t="str">
        <f t="shared" si="84"/>
        <v/>
      </c>
      <c r="BG232" s="119" t="str">
        <f t="shared" si="85"/>
        <v/>
      </c>
      <c r="BH232" s="108"/>
      <c r="BI232" s="108"/>
      <c r="BJ232" s="108"/>
      <c r="BK232" s="108"/>
    </row>
    <row r="233" spans="1:63" hidden="1">
      <c r="A233" s="108" t="str">
        <f t="shared" si="86"/>
        <v>region</v>
      </c>
      <c r="B233" s="108">
        <f t="shared" si="87"/>
        <v>0</v>
      </c>
      <c r="C233" s="22"/>
      <c r="D233" s="22"/>
      <c r="E233" s="23"/>
      <c r="F233" s="24"/>
      <c r="G233" s="22"/>
      <c r="H233" s="22"/>
      <c r="I233" s="22"/>
      <c r="J233" s="22"/>
      <c r="K233" s="22"/>
      <c r="L233" s="29"/>
      <c r="M233" s="25"/>
      <c r="N233" s="26"/>
      <c r="O233" s="26"/>
      <c r="P233" s="26"/>
      <c r="Q233" s="26"/>
      <c r="R233" s="26"/>
      <c r="S233" s="26"/>
      <c r="T233" s="26"/>
      <c r="U233" s="26"/>
      <c r="V233" s="26"/>
      <c r="W233" s="27"/>
      <c r="X233" s="27"/>
      <c r="Y233" s="27"/>
      <c r="Z233" s="22"/>
      <c r="AA233" s="28"/>
      <c r="AB233" s="108"/>
      <c r="AC233" s="108"/>
      <c r="AD233" s="108"/>
      <c r="AE233" s="108"/>
      <c r="AF233" s="108"/>
      <c r="AG233" s="108"/>
      <c r="AH233" s="108"/>
      <c r="AI233" s="108"/>
      <c r="AJ233" s="108"/>
      <c r="AK233" s="108"/>
      <c r="AL233" s="108" t="str">
        <f t="shared" si="66"/>
        <v/>
      </c>
      <c r="AM233" s="108" t="str">
        <f t="shared" si="67"/>
        <v/>
      </c>
      <c r="AN233" s="108" t="str">
        <f t="shared" si="68"/>
        <v/>
      </c>
      <c r="AO233" s="108" t="str">
        <f t="shared" si="69"/>
        <v/>
      </c>
      <c r="AP233" s="108" t="str">
        <f t="shared" si="70"/>
        <v/>
      </c>
      <c r="AQ233" s="108" t="str">
        <f t="shared" si="71"/>
        <v/>
      </c>
      <c r="AR233" s="108" t="str">
        <f t="shared" si="72"/>
        <v/>
      </c>
      <c r="AS233" s="119" t="str">
        <f t="shared" si="73"/>
        <v/>
      </c>
      <c r="AT233" s="119" t="str">
        <f t="shared" si="74"/>
        <v/>
      </c>
      <c r="AU233" s="108" t="str">
        <f t="shared" si="75"/>
        <v>S/I</v>
      </c>
      <c r="AV233" s="108"/>
      <c r="AW233" s="532"/>
      <c r="AX233" s="108" t="str">
        <f t="shared" si="76"/>
        <v xml:space="preserve"> - </v>
      </c>
      <c r="AY233" s="533" t="str">
        <f t="shared" si="77"/>
        <v/>
      </c>
      <c r="AZ233" s="533">
        <f t="shared" si="78"/>
        <v>0</v>
      </c>
      <c r="BA233" s="108" t="str">
        <f t="shared" si="79"/>
        <v/>
      </c>
      <c r="BB233" s="108" t="str">
        <f t="shared" si="80"/>
        <v/>
      </c>
      <c r="BC233" s="108" t="str">
        <f t="shared" si="81"/>
        <v/>
      </c>
      <c r="BD233" s="108" t="str">
        <f t="shared" si="82"/>
        <v/>
      </c>
      <c r="BE233" s="108" t="str">
        <f t="shared" si="83"/>
        <v/>
      </c>
      <c r="BF233" s="119" t="str">
        <f t="shared" si="84"/>
        <v/>
      </c>
      <c r="BG233" s="119" t="str">
        <f t="shared" si="85"/>
        <v/>
      </c>
      <c r="BH233" s="108"/>
      <c r="BI233" s="108"/>
      <c r="BJ233" s="108"/>
      <c r="BK233" s="108"/>
    </row>
    <row r="234" spans="1:63" hidden="1">
      <c r="A234" s="108" t="str">
        <f t="shared" si="86"/>
        <v>region</v>
      </c>
      <c r="B234" s="108">
        <f t="shared" si="87"/>
        <v>0</v>
      </c>
      <c r="C234" s="22"/>
      <c r="D234" s="22"/>
      <c r="E234" s="23"/>
      <c r="F234" s="24"/>
      <c r="G234" s="22"/>
      <c r="H234" s="22"/>
      <c r="I234" s="22"/>
      <c r="J234" s="22"/>
      <c r="K234" s="22"/>
      <c r="L234" s="29"/>
      <c r="M234" s="25"/>
      <c r="N234" s="26"/>
      <c r="O234" s="26"/>
      <c r="P234" s="26"/>
      <c r="Q234" s="26"/>
      <c r="R234" s="26"/>
      <c r="S234" s="26"/>
      <c r="T234" s="26"/>
      <c r="U234" s="26"/>
      <c r="V234" s="26"/>
      <c r="W234" s="27"/>
      <c r="X234" s="27"/>
      <c r="Y234" s="27"/>
      <c r="Z234" s="22"/>
      <c r="AA234" s="28"/>
      <c r="AB234" s="108"/>
      <c r="AC234" s="108"/>
      <c r="AD234" s="108"/>
      <c r="AE234" s="108"/>
      <c r="AF234" s="108"/>
      <c r="AG234" s="108"/>
      <c r="AH234" s="108"/>
      <c r="AI234" s="108"/>
      <c r="AJ234" s="108"/>
      <c r="AK234" s="108"/>
      <c r="AL234" s="108" t="str">
        <f t="shared" si="66"/>
        <v/>
      </c>
      <c r="AM234" s="108" t="str">
        <f t="shared" si="67"/>
        <v/>
      </c>
      <c r="AN234" s="108" t="str">
        <f t="shared" si="68"/>
        <v/>
      </c>
      <c r="AO234" s="108" t="str">
        <f t="shared" si="69"/>
        <v/>
      </c>
      <c r="AP234" s="108" t="str">
        <f t="shared" si="70"/>
        <v/>
      </c>
      <c r="AQ234" s="108" t="str">
        <f t="shared" si="71"/>
        <v/>
      </c>
      <c r="AR234" s="108" t="str">
        <f t="shared" si="72"/>
        <v/>
      </c>
      <c r="AS234" s="119" t="str">
        <f t="shared" si="73"/>
        <v/>
      </c>
      <c r="AT234" s="119" t="str">
        <f t="shared" si="74"/>
        <v/>
      </c>
      <c r="AU234" s="108" t="str">
        <f t="shared" si="75"/>
        <v>S/I</v>
      </c>
      <c r="AV234" s="108"/>
      <c r="AW234" s="532"/>
      <c r="AX234" s="108" t="str">
        <f t="shared" si="76"/>
        <v xml:space="preserve"> - </v>
      </c>
      <c r="AY234" s="533" t="str">
        <f t="shared" si="77"/>
        <v/>
      </c>
      <c r="AZ234" s="533">
        <f t="shared" si="78"/>
        <v>0</v>
      </c>
      <c r="BA234" s="108" t="str">
        <f t="shared" si="79"/>
        <v/>
      </c>
      <c r="BB234" s="108" t="str">
        <f t="shared" si="80"/>
        <v/>
      </c>
      <c r="BC234" s="108" t="str">
        <f t="shared" si="81"/>
        <v/>
      </c>
      <c r="BD234" s="108" t="str">
        <f t="shared" si="82"/>
        <v/>
      </c>
      <c r="BE234" s="108" t="str">
        <f t="shared" si="83"/>
        <v/>
      </c>
      <c r="BF234" s="119" t="str">
        <f t="shared" si="84"/>
        <v/>
      </c>
      <c r="BG234" s="119" t="str">
        <f t="shared" si="85"/>
        <v/>
      </c>
      <c r="BH234" s="108"/>
      <c r="BI234" s="108"/>
      <c r="BJ234" s="108"/>
      <c r="BK234" s="108"/>
    </row>
    <row r="235" spans="1:63" hidden="1">
      <c r="A235" s="108" t="str">
        <f t="shared" si="86"/>
        <v>region</v>
      </c>
      <c r="B235" s="108">
        <f t="shared" si="87"/>
        <v>0</v>
      </c>
      <c r="C235" s="22"/>
      <c r="D235" s="22"/>
      <c r="E235" s="23"/>
      <c r="F235" s="24"/>
      <c r="G235" s="22"/>
      <c r="H235" s="22"/>
      <c r="I235" s="22"/>
      <c r="J235" s="22"/>
      <c r="K235" s="22"/>
      <c r="L235" s="29"/>
      <c r="M235" s="25"/>
      <c r="N235" s="26"/>
      <c r="O235" s="26"/>
      <c r="P235" s="26"/>
      <c r="Q235" s="26"/>
      <c r="R235" s="26"/>
      <c r="S235" s="26"/>
      <c r="T235" s="26"/>
      <c r="U235" s="26"/>
      <c r="V235" s="26"/>
      <c r="W235" s="27"/>
      <c r="X235" s="27"/>
      <c r="Y235" s="27"/>
      <c r="Z235" s="22"/>
      <c r="AA235" s="28"/>
      <c r="AB235" s="108"/>
      <c r="AC235" s="108"/>
      <c r="AD235" s="108"/>
      <c r="AE235" s="108"/>
      <c r="AF235" s="108"/>
      <c r="AG235" s="108"/>
      <c r="AH235" s="108"/>
      <c r="AI235" s="108"/>
      <c r="AJ235" s="108"/>
      <c r="AK235" s="108"/>
      <c r="AL235" s="108" t="str">
        <f t="shared" si="66"/>
        <v/>
      </c>
      <c r="AM235" s="108" t="str">
        <f t="shared" si="67"/>
        <v/>
      </c>
      <c r="AN235" s="108" t="str">
        <f t="shared" si="68"/>
        <v/>
      </c>
      <c r="AO235" s="108" t="str">
        <f t="shared" si="69"/>
        <v/>
      </c>
      <c r="AP235" s="108" t="str">
        <f t="shared" si="70"/>
        <v/>
      </c>
      <c r="AQ235" s="108" t="str">
        <f t="shared" si="71"/>
        <v/>
      </c>
      <c r="AR235" s="108" t="str">
        <f t="shared" si="72"/>
        <v/>
      </c>
      <c r="AS235" s="119" t="str">
        <f t="shared" si="73"/>
        <v/>
      </c>
      <c r="AT235" s="119" t="str">
        <f t="shared" si="74"/>
        <v/>
      </c>
      <c r="AU235" s="108" t="str">
        <f t="shared" si="75"/>
        <v>S/I</v>
      </c>
      <c r="AV235" s="108"/>
      <c r="AW235" s="532"/>
      <c r="AX235" s="108" t="str">
        <f t="shared" si="76"/>
        <v xml:space="preserve"> - </v>
      </c>
      <c r="AY235" s="533" t="str">
        <f t="shared" si="77"/>
        <v/>
      </c>
      <c r="AZ235" s="533">
        <f t="shared" si="78"/>
        <v>0</v>
      </c>
      <c r="BA235" s="108" t="str">
        <f t="shared" si="79"/>
        <v/>
      </c>
      <c r="BB235" s="108" t="str">
        <f t="shared" si="80"/>
        <v/>
      </c>
      <c r="BC235" s="108" t="str">
        <f t="shared" si="81"/>
        <v/>
      </c>
      <c r="BD235" s="108" t="str">
        <f t="shared" si="82"/>
        <v/>
      </c>
      <c r="BE235" s="108" t="str">
        <f t="shared" si="83"/>
        <v/>
      </c>
      <c r="BF235" s="119" t="str">
        <f t="shared" si="84"/>
        <v/>
      </c>
      <c r="BG235" s="119" t="str">
        <f t="shared" si="85"/>
        <v/>
      </c>
      <c r="BH235" s="108"/>
      <c r="BI235" s="108"/>
      <c r="BJ235" s="108"/>
      <c r="BK235" s="108"/>
    </row>
    <row r="236" spans="1:63" hidden="1">
      <c r="A236" s="108" t="str">
        <f t="shared" si="86"/>
        <v>region</v>
      </c>
      <c r="B236" s="108">
        <f t="shared" si="87"/>
        <v>0</v>
      </c>
      <c r="C236" s="22"/>
      <c r="D236" s="22"/>
      <c r="E236" s="23"/>
      <c r="F236" s="24"/>
      <c r="G236" s="22"/>
      <c r="H236" s="22"/>
      <c r="I236" s="22"/>
      <c r="J236" s="22"/>
      <c r="K236" s="22"/>
      <c r="L236" s="29"/>
      <c r="M236" s="25"/>
      <c r="N236" s="26"/>
      <c r="O236" s="26"/>
      <c r="P236" s="26"/>
      <c r="Q236" s="26"/>
      <c r="R236" s="26"/>
      <c r="S236" s="26"/>
      <c r="T236" s="26"/>
      <c r="U236" s="26"/>
      <c r="V236" s="26"/>
      <c r="W236" s="27"/>
      <c r="X236" s="27"/>
      <c r="Y236" s="27"/>
      <c r="Z236" s="22"/>
      <c r="AA236" s="28"/>
      <c r="AB236" s="108"/>
      <c r="AC236" s="108"/>
      <c r="AD236" s="108"/>
      <c r="AE236" s="108"/>
      <c r="AF236" s="108"/>
      <c r="AG236" s="108"/>
      <c r="AH236" s="108"/>
      <c r="AI236" s="108"/>
      <c r="AJ236" s="108"/>
      <c r="AK236" s="108"/>
      <c r="AL236" s="108" t="str">
        <f t="shared" si="66"/>
        <v/>
      </c>
      <c r="AM236" s="108" t="str">
        <f t="shared" si="67"/>
        <v/>
      </c>
      <c r="AN236" s="108" t="str">
        <f t="shared" si="68"/>
        <v/>
      </c>
      <c r="AO236" s="108" t="str">
        <f t="shared" si="69"/>
        <v/>
      </c>
      <c r="AP236" s="108" t="str">
        <f t="shared" si="70"/>
        <v/>
      </c>
      <c r="AQ236" s="108" t="str">
        <f t="shared" si="71"/>
        <v/>
      </c>
      <c r="AR236" s="108" t="str">
        <f t="shared" si="72"/>
        <v/>
      </c>
      <c r="AS236" s="119" t="str">
        <f t="shared" si="73"/>
        <v/>
      </c>
      <c r="AT236" s="119" t="str">
        <f t="shared" si="74"/>
        <v/>
      </c>
      <c r="AU236" s="108" t="str">
        <f t="shared" si="75"/>
        <v>S/I</v>
      </c>
      <c r="AV236" s="108"/>
      <c r="AW236" s="532"/>
      <c r="AX236" s="108" t="str">
        <f t="shared" si="76"/>
        <v xml:space="preserve"> - </v>
      </c>
      <c r="AY236" s="533" t="str">
        <f t="shared" si="77"/>
        <v/>
      </c>
      <c r="AZ236" s="533">
        <f t="shared" si="78"/>
        <v>0</v>
      </c>
      <c r="BA236" s="108" t="str">
        <f t="shared" si="79"/>
        <v/>
      </c>
      <c r="BB236" s="108" t="str">
        <f t="shared" si="80"/>
        <v/>
      </c>
      <c r="BC236" s="108" t="str">
        <f t="shared" si="81"/>
        <v/>
      </c>
      <c r="BD236" s="108" t="str">
        <f t="shared" si="82"/>
        <v/>
      </c>
      <c r="BE236" s="108" t="str">
        <f t="shared" si="83"/>
        <v/>
      </c>
      <c r="BF236" s="119" t="str">
        <f t="shared" si="84"/>
        <v/>
      </c>
      <c r="BG236" s="119" t="str">
        <f t="shared" si="85"/>
        <v/>
      </c>
      <c r="BH236" s="108"/>
      <c r="BI236" s="108"/>
      <c r="BJ236" s="108"/>
      <c r="BK236" s="108"/>
    </row>
    <row r="237" spans="1:63" hidden="1">
      <c r="A237" s="108" t="str">
        <f t="shared" si="86"/>
        <v>region</v>
      </c>
      <c r="B237" s="108">
        <f t="shared" si="87"/>
        <v>0</v>
      </c>
      <c r="C237" s="22"/>
      <c r="D237" s="22"/>
      <c r="E237" s="23"/>
      <c r="F237" s="24"/>
      <c r="G237" s="22"/>
      <c r="H237" s="22"/>
      <c r="I237" s="22"/>
      <c r="J237" s="22"/>
      <c r="K237" s="22"/>
      <c r="L237" s="29"/>
      <c r="M237" s="25"/>
      <c r="N237" s="26"/>
      <c r="O237" s="26"/>
      <c r="P237" s="26"/>
      <c r="Q237" s="26"/>
      <c r="R237" s="26"/>
      <c r="S237" s="26"/>
      <c r="T237" s="26"/>
      <c r="U237" s="26"/>
      <c r="V237" s="26"/>
      <c r="W237" s="27"/>
      <c r="X237" s="27"/>
      <c r="Y237" s="27"/>
      <c r="Z237" s="22"/>
      <c r="AA237" s="28"/>
      <c r="AB237" s="108"/>
      <c r="AC237" s="108"/>
      <c r="AD237" s="108"/>
      <c r="AE237" s="108"/>
      <c r="AF237" s="108"/>
      <c r="AG237" s="108"/>
      <c r="AH237" s="108"/>
      <c r="AI237" s="108"/>
      <c r="AJ237" s="108"/>
      <c r="AK237" s="108"/>
      <c r="AL237" s="108" t="str">
        <f t="shared" si="66"/>
        <v/>
      </c>
      <c r="AM237" s="108" t="str">
        <f t="shared" si="67"/>
        <v/>
      </c>
      <c r="AN237" s="108" t="str">
        <f t="shared" si="68"/>
        <v/>
      </c>
      <c r="AO237" s="108" t="str">
        <f t="shared" si="69"/>
        <v/>
      </c>
      <c r="AP237" s="108" t="str">
        <f t="shared" si="70"/>
        <v/>
      </c>
      <c r="AQ237" s="108" t="str">
        <f t="shared" si="71"/>
        <v/>
      </c>
      <c r="AR237" s="108" t="str">
        <f t="shared" si="72"/>
        <v/>
      </c>
      <c r="AS237" s="119" t="str">
        <f t="shared" si="73"/>
        <v/>
      </c>
      <c r="AT237" s="119" t="str">
        <f t="shared" si="74"/>
        <v/>
      </c>
      <c r="AU237" s="108" t="str">
        <f t="shared" si="75"/>
        <v>S/I</v>
      </c>
      <c r="AV237" s="108"/>
      <c r="AW237" s="532"/>
      <c r="AX237" s="108" t="str">
        <f t="shared" si="76"/>
        <v xml:space="preserve"> - </v>
      </c>
      <c r="AY237" s="533" t="str">
        <f t="shared" si="77"/>
        <v/>
      </c>
      <c r="AZ237" s="533">
        <f t="shared" si="78"/>
        <v>0</v>
      </c>
      <c r="BA237" s="108" t="str">
        <f t="shared" si="79"/>
        <v/>
      </c>
      <c r="BB237" s="108" t="str">
        <f t="shared" si="80"/>
        <v/>
      </c>
      <c r="BC237" s="108" t="str">
        <f t="shared" si="81"/>
        <v/>
      </c>
      <c r="BD237" s="108" t="str">
        <f t="shared" si="82"/>
        <v/>
      </c>
      <c r="BE237" s="108" t="str">
        <f t="shared" si="83"/>
        <v/>
      </c>
      <c r="BF237" s="119" t="str">
        <f t="shared" si="84"/>
        <v/>
      </c>
      <c r="BG237" s="119" t="str">
        <f t="shared" si="85"/>
        <v/>
      </c>
      <c r="BH237" s="108"/>
      <c r="BI237" s="108"/>
      <c r="BJ237" s="108"/>
      <c r="BK237" s="108"/>
    </row>
    <row r="238" spans="1:63" hidden="1">
      <c r="A238" s="108" t="str">
        <f t="shared" si="86"/>
        <v>region</v>
      </c>
      <c r="B238" s="108">
        <f t="shared" si="87"/>
        <v>0</v>
      </c>
      <c r="C238" s="22"/>
      <c r="D238" s="22"/>
      <c r="E238" s="23"/>
      <c r="F238" s="24"/>
      <c r="G238" s="22"/>
      <c r="H238" s="22"/>
      <c r="I238" s="22"/>
      <c r="J238" s="22"/>
      <c r="K238" s="22"/>
      <c r="L238" s="29"/>
      <c r="M238" s="25"/>
      <c r="N238" s="26"/>
      <c r="O238" s="26"/>
      <c r="P238" s="26"/>
      <c r="Q238" s="26"/>
      <c r="R238" s="26"/>
      <c r="S238" s="26"/>
      <c r="T238" s="26"/>
      <c r="U238" s="26"/>
      <c r="V238" s="26"/>
      <c r="W238" s="27"/>
      <c r="X238" s="27"/>
      <c r="Y238" s="27"/>
      <c r="Z238" s="22"/>
      <c r="AA238" s="28"/>
      <c r="AB238" s="108"/>
      <c r="AC238" s="108"/>
      <c r="AD238" s="108"/>
      <c r="AE238" s="108"/>
      <c r="AF238" s="108"/>
      <c r="AG238" s="108"/>
      <c r="AH238" s="108"/>
      <c r="AI238" s="108"/>
      <c r="AJ238" s="108"/>
      <c r="AK238" s="108"/>
      <c r="AL238" s="108" t="str">
        <f t="shared" si="66"/>
        <v/>
      </c>
      <c r="AM238" s="108" t="str">
        <f t="shared" si="67"/>
        <v/>
      </c>
      <c r="AN238" s="108" t="str">
        <f t="shared" si="68"/>
        <v/>
      </c>
      <c r="AO238" s="108" t="str">
        <f t="shared" si="69"/>
        <v/>
      </c>
      <c r="AP238" s="108" t="str">
        <f t="shared" si="70"/>
        <v/>
      </c>
      <c r="AQ238" s="108" t="str">
        <f t="shared" si="71"/>
        <v/>
      </c>
      <c r="AR238" s="108" t="str">
        <f t="shared" si="72"/>
        <v/>
      </c>
      <c r="AS238" s="119" t="str">
        <f t="shared" si="73"/>
        <v/>
      </c>
      <c r="AT238" s="119" t="str">
        <f t="shared" si="74"/>
        <v/>
      </c>
      <c r="AU238" s="108" t="str">
        <f t="shared" si="75"/>
        <v>S/I</v>
      </c>
      <c r="AV238" s="108"/>
      <c r="AW238" s="532"/>
      <c r="AX238" s="108" t="str">
        <f t="shared" si="76"/>
        <v xml:space="preserve"> - </v>
      </c>
      <c r="AY238" s="533" t="str">
        <f t="shared" si="77"/>
        <v/>
      </c>
      <c r="AZ238" s="533">
        <f t="shared" si="78"/>
        <v>0</v>
      </c>
      <c r="BA238" s="108" t="str">
        <f t="shared" si="79"/>
        <v/>
      </c>
      <c r="BB238" s="108" t="str">
        <f t="shared" si="80"/>
        <v/>
      </c>
      <c r="BC238" s="108" t="str">
        <f t="shared" si="81"/>
        <v/>
      </c>
      <c r="BD238" s="108" t="str">
        <f t="shared" si="82"/>
        <v/>
      </c>
      <c r="BE238" s="108" t="str">
        <f t="shared" si="83"/>
        <v/>
      </c>
      <c r="BF238" s="119" t="str">
        <f t="shared" si="84"/>
        <v/>
      </c>
      <c r="BG238" s="119" t="str">
        <f t="shared" si="85"/>
        <v/>
      </c>
      <c r="BH238" s="108"/>
      <c r="BI238" s="108"/>
      <c r="BJ238" s="108"/>
      <c r="BK238" s="108"/>
    </row>
    <row r="239" spans="1:63" hidden="1">
      <c r="A239" s="108" t="str">
        <f t="shared" si="86"/>
        <v>region</v>
      </c>
      <c r="B239" s="108">
        <f t="shared" si="87"/>
        <v>0</v>
      </c>
      <c r="C239" s="22"/>
      <c r="D239" s="22"/>
      <c r="E239" s="23"/>
      <c r="F239" s="24"/>
      <c r="G239" s="22"/>
      <c r="H239" s="22"/>
      <c r="I239" s="22"/>
      <c r="J239" s="22"/>
      <c r="K239" s="22"/>
      <c r="L239" s="29"/>
      <c r="M239" s="25"/>
      <c r="N239" s="26"/>
      <c r="O239" s="26"/>
      <c r="P239" s="26"/>
      <c r="Q239" s="26"/>
      <c r="R239" s="26"/>
      <c r="S239" s="26"/>
      <c r="T239" s="26"/>
      <c r="U239" s="26"/>
      <c r="V239" s="26"/>
      <c r="W239" s="27"/>
      <c r="X239" s="27"/>
      <c r="Y239" s="27"/>
      <c r="Z239" s="22"/>
      <c r="AA239" s="28"/>
      <c r="AB239" s="108"/>
      <c r="AC239" s="108"/>
      <c r="AD239" s="108"/>
      <c r="AE239" s="108"/>
      <c r="AF239" s="108"/>
      <c r="AG239" s="108"/>
      <c r="AH239" s="108"/>
      <c r="AI239" s="108"/>
      <c r="AJ239" s="108"/>
      <c r="AK239" s="108"/>
      <c r="AL239" s="108" t="str">
        <f t="shared" si="66"/>
        <v/>
      </c>
      <c r="AM239" s="108" t="str">
        <f t="shared" si="67"/>
        <v/>
      </c>
      <c r="AN239" s="108" t="str">
        <f t="shared" si="68"/>
        <v/>
      </c>
      <c r="AO239" s="108" t="str">
        <f t="shared" si="69"/>
        <v/>
      </c>
      <c r="AP239" s="108" t="str">
        <f t="shared" si="70"/>
        <v/>
      </c>
      <c r="AQ239" s="108" t="str">
        <f t="shared" si="71"/>
        <v/>
      </c>
      <c r="AR239" s="108" t="str">
        <f t="shared" si="72"/>
        <v/>
      </c>
      <c r="AS239" s="119" t="str">
        <f t="shared" si="73"/>
        <v/>
      </c>
      <c r="AT239" s="119" t="str">
        <f t="shared" si="74"/>
        <v/>
      </c>
      <c r="AU239" s="108" t="str">
        <f t="shared" si="75"/>
        <v>S/I</v>
      </c>
      <c r="AV239" s="108"/>
      <c r="AW239" s="532"/>
      <c r="AX239" s="108" t="str">
        <f t="shared" si="76"/>
        <v xml:space="preserve"> - </v>
      </c>
      <c r="AY239" s="533" t="str">
        <f t="shared" si="77"/>
        <v/>
      </c>
      <c r="AZ239" s="533">
        <f t="shared" si="78"/>
        <v>0</v>
      </c>
      <c r="BA239" s="108" t="str">
        <f t="shared" si="79"/>
        <v/>
      </c>
      <c r="BB239" s="108" t="str">
        <f t="shared" si="80"/>
        <v/>
      </c>
      <c r="BC239" s="108" t="str">
        <f t="shared" si="81"/>
        <v/>
      </c>
      <c r="BD239" s="108" t="str">
        <f t="shared" si="82"/>
        <v/>
      </c>
      <c r="BE239" s="108" t="str">
        <f t="shared" si="83"/>
        <v/>
      </c>
      <c r="BF239" s="119" t="str">
        <f t="shared" si="84"/>
        <v/>
      </c>
      <c r="BG239" s="119" t="str">
        <f t="shared" si="85"/>
        <v/>
      </c>
      <c r="BH239" s="108"/>
      <c r="BI239" s="108"/>
      <c r="BJ239" s="108"/>
      <c r="BK239" s="108"/>
    </row>
    <row r="240" spans="1:63" hidden="1">
      <c r="A240" s="108" t="str">
        <f t="shared" si="86"/>
        <v>region</v>
      </c>
      <c r="B240" s="108">
        <f t="shared" si="87"/>
        <v>0</v>
      </c>
      <c r="C240" s="22"/>
      <c r="D240" s="22"/>
      <c r="E240" s="23"/>
      <c r="F240" s="24"/>
      <c r="G240" s="22"/>
      <c r="H240" s="22"/>
      <c r="I240" s="22"/>
      <c r="J240" s="22"/>
      <c r="K240" s="22"/>
      <c r="L240" s="29"/>
      <c r="M240" s="25"/>
      <c r="N240" s="26"/>
      <c r="O240" s="26"/>
      <c r="P240" s="26"/>
      <c r="Q240" s="26"/>
      <c r="R240" s="26"/>
      <c r="S240" s="26"/>
      <c r="T240" s="26"/>
      <c r="U240" s="26"/>
      <c r="V240" s="26"/>
      <c r="W240" s="27"/>
      <c r="X240" s="27"/>
      <c r="Y240" s="27"/>
      <c r="Z240" s="22"/>
      <c r="AA240" s="28"/>
      <c r="AB240" s="108"/>
      <c r="AC240" s="108"/>
      <c r="AD240" s="108"/>
      <c r="AE240" s="108"/>
      <c r="AF240" s="108"/>
      <c r="AG240" s="108"/>
      <c r="AH240" s="108"/>
      <c r="AI240" s="108"/>
      <c r="AJ240" s="108"/>
      <c r="AK240" s="108"/>
      <c r="AL240" s="108" t="str">
        <f t="shared" si="66"/>
        <v/>
      </c>
      <c r="AM240" s="108" t="str">
        <f t="shared" si="67"/>
        <v/>
      </c>
      <c r="AN240" s="108" t="str">
        <f t="shared" si="68"/>
        <v/>
      </c>
      <c r="AO240" s="108" t="str">
        <f t="shared" si="69"/>
        <v/>
      </c>
      <c r="AP240" s="108" t="str">
        <f t="shared" si="70"/>
        <v/>
      </c>
      <c r="AQ240" s="108" t="str">
        <f t="shared" si="71"/>
        <v/>
      </c>
      <c r="AR240" s="108" t="str">
        <f t="shared" si="72"/>
        <v/>
      </c>
      <c r="AS240" s="119" t="str">
        <f t="shared" si="73"/>
        <v/>
      </c>
      <c r="AT240" s="119" t="str">
        <f t="shared" si="74"/>
        <v/>
      </c>
      <c r="AU240" s="108" t="str">
        <f t="shared" si="75"/>
        <v>S/I</v>
      </c>
      <c r="AV240" s="108"/>
      <c r="AW240" s="532"/>
      <c r="AX240" s="108" t="str">
        <f t="shared" si="76"/>
        <v xml:space="preserve"> - </v>
      </c>
      <c r="AY240" s="533" t="str">
        <f t="shared" si="77"/>
        <v/>
      </c>
      <c r="AZ240" s="533">
        <f t="shared" si="78"/>
        <v>0</v>
      </c>
      <c r="BA240" s="108" t="str">
        <f t="shared" si="79"/>
        <v/>
      </c>
      <c r="BB240" s="108" t="str">
        <f t="shared" si="80"/>
        <v/>
      </c>
      <c r="BC240" s="108" t="str">
        <f t="shared" si="81"/>
        <v/>
      </c>
      <c r="BD240" s="108" t="str">
        <f t="shared" si="82"/>
        <v/>
      </c>
      <c r="BE240" s="108" t="str">
        <f t="shared" si="83"/>
        <v/>
      </c>
      <c r="BF240" s="119" t="str">
        <f t="shared" si="84"/>
        <v/>
      </c>
      <c r="BG240" s="119" t="str">
        <f t="shared" si="85"/>
        <v/>
      </c>
      <c r="BH240" s="108"/>
      <c r="BI240" s="108"/>
      <c r="BJ240" s="108"/>
      <c r="BK240" s="108"/>
    </row>
    <row r="241" spans="1:63" hidden="1">
      <c r="A241" s="108" t="str">
        <f t="shared" si="86"/>
        <v>region</v>
      </c>
      <c r="B241" s="108">
        <f t="shared" si="87"/>
        <v>0</v>
      </c>
      <c r="C241" s="22"/>
      <c r="D241" s="22"/>
      <c r="E241" s="23"/>
      <c r="F241" s="24"/>
      <c r="G241" s="22"/>
      <c r="H241" s="22"/>
      <c r="I241" s="22"/>
      <c r="J241" s="22"/>
      <c r="K241" s="22"/>
      <c r="L241" s="29"/>
      <c r="M241" s="25"/>
      <c r="N241" s="26"/>
      <c r="O241" s="26"/>
      <c r="P241" s="26"/>
      <c r="Q241" s="26"/>
      <c r="R241" s="26"/>
      <c r="S241" s="26"/>
      <c r="T241" s="26"/>
      <c r="U241" s="26"/>
      <c r="V241" s="26"/>
      <c r="W241" s="27"/>
      <c r="X241" s="27"/>
      <c r="Y241" s="27"/>
      <c r="Z241" s="22"/>
      <c r="AA241" s="28"/>
      <c r="AB241" s="108"/>
      <c r="AC241" s="108"/>
      <c r="AD241" s="108"/>
      <c r="AE241" s="108"/>
      <c r="AF241" s="108"/>
      <c r="AG241" s="108"/>
      <c r="AH241" s="108"/>
      <c r="AI241" s="108"/>
      <c r="AJ241" s="108"/>
      <c r="AK241" s="108"/>
      <c r="AL241" s="108" t="str">
        <f t="shared" si="66"/>
        <v/>
      </c>
      <c r="AM241" s="108" t="str">
        <f t="shared" si="67"/>
        <v/>
      </c>
      <c r="AN241" s="108" t="str">
        <f t="shared" si="68"/>
        <v/>
      </c>
      <c r="AO241" s="108" t="str">
        <f t="shared" si="69"/>
        <v/>
      </c>
      <c r="AP241" s="108" t="str">
        <f t="shared" si="70"/>
        <v/>
      </c>
      <c r="AQ241" s="108" t="str">
        <f t="shared" si="71"/>
        <v/>
      </c>
      <c r="AR241" s="108" t="str">
        <f t="shared" si="72"/>
        <v/>
      </c>
      <c r="AS241" s="119" t="str">
        <f t="shared" si="73"/>
        <v/>
      </c>
      <c r="AT241" s="119" t="str">
        <f t="shared" si="74"/>
        <v/>
      </c>
      <c r="AU241" s="108" t="str">
        <f t="shared" si="75"/>
        <v>S/I</v>
      </c>
      <c r="AV241" s="108"/>
      <c r="AW241" s="532"/>
      <c r="AX241" s="108" t="str">
        <f t="shared" si="76"/>
        <v xml:space="preserve"> - </v>
      </c>
      <c r="AY241" s="533" t="str">
        <f t="shared" si="77"/>
        <v/>
      </c>
      <c r="AZ241" s="533">
        <f t="shared" si="78"/>
        <v>0</v>
      </c>
      <c r="BA241" s="108" t="str">
        <f t="shared" si="79"/>
        <v/>
      </c>
      <c r="BB241" s="108" t="str">
        <f t="shared" si="80"/>
        <v/>
      </c>
      <c r="BC241" s="108" t="str">
        <f t="shared" si="81"/>
        <v/>
      </c>
      <c r="BD241" s="108" t="str">
        <f t="shared" si="82"/>
        <v/>
      </c>
      <c r="BE241" s="108" t="str">
        <f t="shared" si="83"/>
        <v/>
      </c>
      <c r="BF241" s="119" t="str">
        <f t="shared" si="84"/>
        <v/>
      </c>
      <c r="BG241" s="119" t="str">
        <f t="shared" si="85"/>
        <v/>
      </c>
      <c r="BH241" s="108"/>
      <c r="BI241" s="108"/>
      <c r="BJ241" s="108"/>
      <c r="BK241" s="108"/>
    </row>
    <row r="242" spans="1:63" hidden="1">
      <c r="A242" s="108" t="str">
        <f t="shared" si="86"/>
        <v>region</v>
      </c>
      <c r="B242" s="108">
        <f t="shared" si="87"/>
        <v>0</v>
      </c>
      <c r="C242" s="22"/>
      <c r="D242" s="22"/>
      <c r="E242" s="23"/>
      <c r="F242" s="24"/>
      <c r="G242" s="22"/>
      <c r="H242" s="22"/>
      <c r="I242" s="22"/>
      <c r="J242" s="22"/>
      <c r="K242" s="22"/>
      <c r="L242" s="29"/>
      <c r="M242" s="25"/>
      <c r="N242" s="26"/>
      <c r="O242" s="26"/>
      <c r="P242" s="26"/>
      <c r="Q242" s="26"/>
      <c r="R242" s="26"/>
      <c r="S242" s="26"/>
      <c r="T242" s="26"/>
      <c r="U242" s="26"/>
      <c r="V242" s="26"/>
      <c r="W242" s="27"/>
      <c r="X242" s="27"/>
      <c r="Y242" s="27"/>
      <c r="Z242" s="22"/>
      <c r="AA242" s="28"/>
      <c r="AB242" s="108"/>
      <c r="AC242" s="108"/>
      <c r="AD242" s="108"/>
      <c r="AE242" s="108"/>
      <c r="AF242" s="108"/>
      <c r="AG242" s="108"/>
      <c r="AH242" s="108"/>
      <c r="AI242" s="108"/>
      <c r="AJ242" s="108"/>
      <c r="AK242" s="108"/>
      <c r="AL242" s="108" t="str">
        <f t="shared" si="66"/>
        <v/>
      </c>
      <c r="AM242" s="108" t="str">
        <f t="shared" si="67"/>
        <v/>
      </c>
      <c r="AN242" s="108" t="str">
        <f t="shared" si="68"/>
        <v/>
      </c>
      <c r="AO242" s="108" t="str">
        <f t="shared" si="69"/>
        <v/>
      </c>
      <c r="AP242" s="108" t="str">
        <f t="shared" si="70"/>
        <v/>
      </c>
      <c r="AQ242" s="108" t="str">
        <f t="shared" si="71"/>
        <v/>
      </c>
      <c r="AR242" s="108" t="str">
        <f t="shared" si="72"/>
        <v/>
      </c>
      <c r="AS242" s="119" t="str">
        <f t="shared" si="73"/>
        <v/>
      </c>
      <c r="AT242" s="119" t="str">
        <f t="shared" si="74"/>
        <v/>
      </c>
      <c r="AU242" s="108" t="str">
        <f t="shared" si="75"/>
        <v>S/I</v>
      </c>
      <c r="AV242" s="108"/>
      <c r="AW242" s="532"/>
      <c r="AX242" s="108" t="str">
        <f t="shared" si="76"/>
        <v xml:space="preserve"> - </v>
      </c>
      <c r="AY242" s="533" t="str">
        <f t="shared" si="77"/>
        <v/>
      </c>
      <c r="AZ242" s="533">
        <f t="shared" si="78"/>
        <v>0</v>
      </c>
      <c r="BA242" s="108" t="str">
        <f t="shared" si="79"/>
        <v/>
      </c>
      <c r="BB242" s="108" t="str">
        <f t="shared" si="80"/>
        <v/>
      </c>
      <c r="BC242" s="108" t="str">
        <f t="shared" si="81"/>
        <v/>
      </c>
      <c r="BD242" s="108" t="str">
        <f t="shared" si="82"/>
        <v/>
      </c>
      <c r="BE242" s="108" t="str">
        <f t="shared" si="83"/>
        <v/>
      </c>
      <c r="BF242" s="119" t="str">
        <f t="shared" si="84"/>
        <v/>
      </c>
      <c r="BG242" s="119" t="str">
        <f t="shared" si="85"/>
        <v/>
      </c>
      <c r="BH242" s="108"/>
      <c r="BI242" s="108"/>
      <c r="BJ242" s="108"/>
      <c r="BK242" s="108"/>
    </row>
    <row r="243" spans="1:63" hidden="1">
      <c r="A243" s="108" t="str">
        <f t="shared" si="86"/>
        <v>region</v>
      </c>
      <c r="B243" s="108">
        <f t="shared" si="87"/>
        <v>0</v>
      </c>
      <c r="C243" s="22"/>
      <c r="D243" s="22"/>
      <c r="E243" s="23"/>
      <c r="F243" s="24"/>
      <c r="G243" s="22"/>
      <c r="H243" s="22"/>
      <c r="I243" s="22"/>
      <c r="J243" s="22"/>
      <c r="K243" s="22"/>
      <c r="L243" s="29"/>
      <c r="M243" s="25"/>
      <c r="N243" s="26"/>
      <c r="O243" s="26"/>
      <c r="P243" s="26"/>
      <c r="Q243" s="26"/>
      <c r="R243" s="26"/>
      <c r="S243" s="26"/>
      <c r="T243" s="26"/>
      <c r="U243" s="26"/>
      <c r="V243" s="26"/>
      <c r="W243" s="27"/>
      <c r="X243" s="27"/>
      <c r="Y243" s="27"/>
      <c r="Z243" s="22"/>
      <c r="AA243" s="28"/>
      <c r="AB243" s="108"/>
      <c r="AC243" s="108"/>
      <c r="AD243" s="108"/>
      <c r="AE243" s="108"/>
      <c r="AF243" s="108"/>
      <c r="AG243" s="108"/>
      <c r="AH243" s="108"/>
      <c r="AI243" s="108"/>
      <c r="AJ243" s="108"/>
      <c r="AK243" s="108"/>
      <c r="AL243" s="108" t="str">
        <f t="shared" si="66"/>
        <v/>
      </c>
      <c r="AM243" s="108" t="str">
        <f t="shared" si="67"/>
        <v/>
      </c>
      <c r="AN243" s="108" t="str">
        <f t="shared" si="68"/>
        <v/>
      </c>
      <c r="AO243" s="108" t="str">
        <f t="shared" si="69"/>
        <v/>
      </c>
      <c r="AP243" s="108" t="str">
        <f t="shared" si="70"/>
        <v/>
      </c>
      <c r="AQ243" s="108" t="str">
        <f t="shared" si="71"/>
        <v/>
      </c>
      <c r="AR243" s="108" t="str">
        <f t="shared" si="72"/>
        <v/>
      </c>
      <c r="AS243" s="119" t="str">
        <f t="shared" si="73"/>
        <v/>
      </c>
      <c r="AT243" s="119" t="str">
        <f t="shared" si="74"/>
        <v/>
      </c>
      <c r="AU243" s="108" t="str">
        <f t="shared" si="75"/>
        <v>S/I</v>
      </c>
      <c r="AV243" s="108"/>
      <c r="AW243" s="532"/>
      <c r="AX243" s="108" t="str">
        <f t="shared" si="76"/>
        <v xml:space="preserve"> - </v>
      </c>
      <c r="AY243" s="533" t="str">
        <f t="shared" si="77"/>
        <v/>
      </c>
      <c r="AZ243" s="533">
        <f t="shared" si="78"/>
        <v>0</v>
      </c>
      <c r="BA243" s="108" t="str">
        <f t="shared" si="79"/>
        <v/>
      </c>
      <c r="BB243" s="108" t="str">
        <f t="shared" si="80"/>
        <v/>
      </c>
      <c r="BC243" s="108" t="str">
        <f t="shared" si="81"/>
        <v/>
      </c>
      <c r="BD243" s="108" t="str">
        <f t="shared" si="82"/>
        <v/>
      </c>
      <c r="BE243" s="108" t="str">
        <f t="shared" si="83"/>
        <v/>
      </c>
      <c r="BF243" s="119" t="str">
        <f t="shared" si="84"/>
        <v/>
      </c>
      <c r="BG243" s="119" t="str">
        <f t="shared" si="85"/>
        <v/>
      </c>
      <c r="BH243" s="108"/>
      <c r="BI243" s="108"/>
      <c r="BJ243" s="108"/>
      <c r="BK243" s="108"/>
    </row>
    <row r="244" spans="1:63" hidden="1">
      <c r="A244" s="108" t="str">
        <f t="shared" si="86"/>
        <v>region</v>
      </c>
      <c r="B244" s="108">
        <f t="shared" si="87"/>
        <v>0</v>
      </c>
      <c r="C244" s="22"/>
      <c r="D244" s="22"/>
      <c r="E244" s="23"/>
      <c r="F244" s="24"/>
      <c r="G244" s="22"/>
      <c r="H244" s="22"/>
      <c r="I244" s="22"/>
      <c r="J244" s="22"/>
      <c r="K244" s="22"/>
      <c r="L244" s="29"/>
      <c r="M244" s="25"/>
      <c r="N244" s="26"/>
      <c r="O244" s="26"/>
      <c r="P244" s="26"/>
      <c r="Q244" s="26"/>
      <c r="R244" s="26"/>
      <c r="S244" s="26"/>
      <c r="T244" s="26"/>
      <c r="U244" s="26"/>
      <c r="V244" s="26"/>
      <c r="W244" s="27"/>
      <c r="X244" s="27"/>
      <c r="Y244" s="27"/>
      <c r="Z244" s="22"/>
      <c r="AA244" s="28"/>
      <c r="AB244" s="108"/>
      <c r="AC244" s="108"/>
      <c r="AD244" s="108"/>
      <c r="AE244" s="108"/>
      <c r="AF244" s="108"/>
      <c r="AG244" s="108"/>
      <c r="AH244" s="108"/>
      <c r="AI244" s="108"/>
      <c r="AJ244" s="108"/>
      <c r="AK244" s="108"/>
      <c r="AL244" s="108" t="str">
        <f t="shared" si="66"/>
        <v/>
      </c>
      <c r="AM244" s="108" t="str">
        <f t="shared" si="67"/>
        <v/>
      </c>
      <c r="AN244" s="108" t="str">
        <f t="shared" si="68"/>
        <v/>
      </c>
      <c r="AO244" s="108" t="str">
        <f t="shared" si="69"/>
        <v/>
      </c>
      <c r="AP244" s="108" t="str">
        <f t="shared" si="70"/>
        <v/>
      </c>
      <c r="AQ244" s="108" t="str">
        <f t="shared" si="71"/>
        <v/>
      </c>
      <c r="AR244" s="108" t="str">
        <f t="shared" si="72"/>
        <v/>
      </c>
      <c r="AS244" s="119" t="str">
        <f t="shared" si="73"/>
        <v/>
      </c>
      <c r="AT244" s="119" t="str">
        <f t="shared" si="74"/>
        <v/>
      </c>
      <c r="AU244" s="108" t="str">
        <f t="shared" si="75"/>
        <v>S/I</v>
      </c>
      <c r="AV244" s="108"/>
      <c r="AW244" s="532"/>
      <c r="AX244" s="108" t="str">
        <f t="shared" si="76"/>
        <v xml:space="preserve"> - </v>
      </c>
      <c r="AY244" s="533" t="str">
        <f t="shared" si="77"/>
        <v/>
      </c>
      <c r="AZ244" s="533">
        <f t="shared" si="78"/>
        <v>0</v>
      </c>
      <c r="BA244" s="108" t="str">
        <f t="shared" si="79"/>
        <v/>
      </c>
      <c r="BB244" s="108" t="str">
        <f t="shared" si="80"/>
        <v/>
      </c>
      <c r="BC244" s="108" t="str">
        <f t="shared" si="81"/>
        <v/>
      </c>
      <c r="BD244" s="108" t="str">
        <f t="shared" si="82"/>
        <v/>
      </c>
      <c r="BE244" s="108" t="str">
        <f t="shared" si="83"/>
        <v/>
      </c>
      <c r="BF244" s="119" t="str">
        <f t="shared" si="84"/>
        <v/>
      </c>
      <c r="BG244" s="119" t="str">
        <f t="shared" si="85"/>
        <v/>
      </c>
      <c r="BH244" s="108"/>
      <c r="BI244" s="108"/>
      <c r="BJ244" s="108"/>
      <c r="BK244" s="108"/>
    </row>
    <row r="245" spans="1:63" hidden="1">
      <c r="A245" s="108" t="str">
        <f t="shared" si="86"/>
        <v>region</v>
      </c>
      <c r="B245" s="108">
        <f t="shared" si="87"/>
        <v>0</v>
      </c>
      <c r="C245" s="22"/>
      <c r="D245" s="22"/>
      <c r="E245" s="23"/>
      <c r="F245" s="24"/>
      <c r="G245" s="22"/>
      <c r="H245" s="22"/>
      <c r="I245" s="22"/>
      <c r="J245" s="22"/>
      <c r="K245" s="22"/>
      <c r="L245" s="29"/>
      <c r="M245" s="25"/>
      <c r="N245" s="26"/>
      <c r="O245" s="26"/>
      <c r="P245" s="26"/>
      <c r="Q245" s="26"/>
      <c r="R245" s="26"/>
      <c r="S245" s="26"/>
      <c r="T245" s="26"/>
      <c r="U245" s="26"/>
      <c r="V245" s="26"/>
      <c r="W245" s="27"/>
      <c r="X245" s="27"/>
      <c r="Y245" s="27"/>
      <c r="Z245" s="22"/>
      <c r="AA245" s="28"/>
      <c r="AB245" s="108"/>
      <c r="AC245" s="108"/>
      <c r="AD245" s="108"/>
      <c r="AE245" s="108"/>
      <c r="AF245" s="108"/>
      <c r="AG245" s="108"/>
      <c r="AH245" s="108"/>
      <c r="AI245" s="108"/>
      <c r="AJ245" s="108"/>
      <c r="AK245" s="108"/>
      <c r="AL245" s="108" t="str">
        <f t="shared" si="66"/>
        <v/>
      </c>
      <c r="AM245" s="108" t="str">
        <f t="shared" si="67"/>
        <v/>
      </c>
      <c r="AN245" s="108" t="str">
        <f t="shared" si="68"/>
        <v/>
      </c>
      <c r="AO245" s="108" t="str">
        <f t="shared" si="69"/>
        <v/>
      </c>
      <c r="AP245" s="108" t="str">
        <f t="shared" si="70"/>
        <v/>
      </c>
      <c r="AQ245" s="108" t="str">
        <f t="shared" si="71"/>
        <v/>
      </c>
      <c r="AR245" s="108" t="str">
        <f t="shared" si="72"/>
        <v/>
      </c>
      <c r="AS245" s="119" t="str">
        <f t="shared" si="73"/>
        <v/>
      </c>
      <c r="AT245" s="119" t="str">
        <f t="shared" si="74"/>
        <v/>
      </c>
      <c r="AU245" s="108" t="str">
        <f t="shared" si="75"/>
        <v>S/I</v>
      </c>
      <c r="AV245" s="108"/>
      <c r="AW245" s="532"/>
      <c r="AX245" s="108" t="str">
        <f t="shared" si="76"/>
        <v xml:space="preserve"> - </v>
      </c>
      <c r="AY245" s="533" t="str">
        <f t="shared" si="77"/>
        <v/>
      </c>
      <c r="AZ245" s="533">
        <f t="shared" si="78"/>
        <v>0</v>
      </c>
      <c r="BA245" s="108" t="str">
        <f t="shared" si="79"/>
        <v/>
      </c>
      <c r="BB245" s="108" t="str">
        <f t="shared" si="80"/>
        <v/>
      </c>
      <c r="BC245" s="108" t="str">
        <f t="shared" si="81"/>
        <v/>
      </c>
      <c r="BD245" s="108" t="str">
        <f t="shared" si="82"/>
        <v/>
      </c>
      <c r="BE245" s="108" t="str">
        <f t="shared" si="83"/>
        <v/>
      </c>
      <c r="BF245" s="119" t="str">
        <f t="shared" si="84"/>
        <v/>
      </c>
      <c r="BG245" s="119" t="str">
        <f t="shared" si="85"/>
        <v/>
      </c>
      <c r="BH245" s="108"/>
      <c r="BI245" s="108"/>
      <c r="BJ245" s="108"/>
      <c r="BK245" s="108"/>
    </row>
    <row r="246" spans="1:63" hidden="1">
      <c r="A246" s="108" t="str">
        <f t="shared" si="86"/>
        <v>region</v>
      </c>
      <c r="B246" s="108">
        <f t="shared" si="87"/>
        <v>0</v>
      </c>
      <c r="C246" s="22"/>
      <c r="D246" s="22"/>
      <c r="E246" s="23"/>
      <c r="F246" s="24"/>
      <c r="G246" s="22"/>
      <c r="H246" s="22"/>
      <c r="I246" s="22"/>
      <c r="J246" s="22"/>
      <c r="K246" s="22"/>
      <c r="L246" s="29"/>
      <c r="M246" s="25"/>
      <c r="N246" s="26"/>
      <c r="O246" s="26"/>
      <c r="P246" s="26"/>
      <c r="Q246" s="26"/>
      <c r="R246" s="26"/>
      <c r="S246" s="26"/>
      <c r="T246" s="26"/>
      <c r="U246" s="26"/>
      <c r="V246" s="26"/>
      <c r="W246" s="27"/>
      <c r="X246" s="27"/>
      <c r="Y246" s="27"/>
      <c r="Z246" s="22"/>
      <c r="AA246" s="28"/>
      <c r="AB246" s="108"/>
      <c r="AC246" s="108"/>
      <c r="AD246" s="108"/>
      <c r="AE246" s="108"/>
      <c r="AF246" s="108"/>
      <c r="AG246" s="108"/>
      <c r="AH246" s="108"/>
      <c r="AI246" s="108"/>
      <c r="AJ246" s="108"/>
      <c r="AK246" s="108"/>
      <c r="AL246" s="108" t="str">
        <f t="shared" si="66"/>
        <v/>
      </c>
      <c r="AM246" s="108" t="str">
        <f t="shared" si="67"/>
        <v/>
      </c>
      <c r="AN246" s="108" t="str">
        <f t="shared" si="68"/>
        <v/>
      </c>
      <c r="AO246" s="108" t="str">
        <f t="shared" si="69"/>
        <v/>
      </c>
      <c r="AP246" s="108" t="str">
        <f t="shared" si="70"/>
        <v/>
      </c>
      <c r="AQ246" s="108" t="str">
        <f t="shared" si="71"/>
        <v/>
      </c>
      <c r="AR246" s="108" t="str">
        <f t="shared" si="72"/>
        <v/>
      </c>
      <c r="AS246" s="119" t="str">
        <f t="shared" si="73"/>
        <v/>
      </c>
      <c r="AT246" s="119" t="str">
        <f t="shared" si="74"/>
        <v/>
      </c>
      <c r="AU246" s="108" t="str">
        <f t="shared" si="75"/>
        <v>S/I</v>
      </c>
      <c r="AV246" s="108"/>
      <c r="AW246" s="532"/>
      <c r="AX246" s="108" t="str">
        <f t="shared" si="76"/>
        <v xml:space="preserve"> - </v>
      </c>
      <c r="AY246" s="533" t="str">
        <f t="shared" si="77"/>
        <v/>
      </c>
      <c r="AZ246" s="533">
        <f t="shared" si="78"/>
        <v>0</v>
      </c>
      <c r="BA246" s="108" t="str">
        <f t="shared" si="79"/>
        <v/>
      </c>
      <c r="BB246" s="108" t="str">
        <f t="shared" si="80"/>
        <v/>
      </c>
      <c r="BC246" s="108" t="str">
        <f t="shared" si="81"/>
        <v/>
      </c>
      <c r="BD246" s="108" t="str">
        <f t="shared" si="82"/>
        <v/>
      </c>
      <c r="BE246" s="108" t="str">
        <f t="shared" si="83"/>
        <v/>
      </c>
      <c r="BF246" s="119" t="str">
        <f t="shared" si="84"/>
        <v/>
      </c>
      <c r="BG246" s="119" t="str">
        <f t="shared" si="85"/>
        <v/>
      </c>
      <c r="BH246" s="108"/>
      <c r="BI246" s="108"/>
      <c r="BJ246" s="108"/>
      <c r="BK246" s="108"/>
    </row>
    <row r="247" spans="1:63" hidden="1">
      <c r="A247" s="108" t="str">
        <f t="shared" si="86"/>
        <v>region</v>
      </c>
      <c r="B247" s="108">
        <f t="shared" si="87"/>
        <v>0</v>
      </c>
      <c r="C247" s="22"/>
      <c r="D247" s="22"/>
      <c r="E247" s="23"/>
      <c r="F247" s="24"/>
      <c r="G247" s="22"/>
      <c r="H247" s="22"/>
      <c r="I247" s="22"/>
      <c r="J247" s="22"/>
      <c r="K247" s="22"/>
      <c r="L247" s="29"/>
      <c r="M247" s="25"/>
      <c r="N247" s="26"/>
      <c r="O247" s="26"/>
      <c r="P247" s="26"/>
      <c r="Q247" s="26"/>
      <c r="R247" s="26"/>
      <c r="S247" s="26"/>
      <c r="T247" s="26"/>
      <c r="U247" s="26"/>
      <c r="V247" s="26"/>
      <c r="W247" s="27"/>
      <c r="X247" s="27"/>
      <c r="Y247" s="27"/>
      <c r="Z247" s="22"/>
      <c r="AA247" s="28"/>
      <c r="AB247" s="108"/>
      <c r="AC247" s="108"/>
      <c r="AD247" s="108"/>
      <c r="AE247" s="108"/>
      <c r="AF247" s="108"/>
      <c r="AG247" s="108"/>
      <c r="AH247" s="108"/>
      <c r="AI247" s="108"/>
      <c r="AJ247" s="108"/>
      <c r="AK247" s="108"/>
      <c r="AL247" s="108" t="str">
        <f t="shared" si="66"/>
        <v/>
      </c>
      <c r="AM247" s="108" t="str">
        <f t="shared" si="67"/>
        <v/>
      </c>
      <c r="AN247" s="108" t="str">
        <f t="shared" si="68"/>
        <v/>
      </c>
      <c r="AO247" s="108" t="str">
        <f t="shared" si="69"/>
        <v/>
      </c>
      <c r="AP247" s="108" t="str">
        <f t="shared" si="70"/>
        <v/>
      </c>
      <c r="AQ247" s="108" t="str">
        <f t="shared" si="71"/>
        <v/>
      </c>
      <c r="AR247" s="108" t="str">
        <f t="shared" si="72"/>
        <v/>
      </c>
      <c r="AS247" s="119" t="str">
        <f t="shared" si="73"/>
        <v/>
      </c>
      <c r="AT247" s="119" t="str">
        <f t="shared" si="74"/>
        <v/>
      </c>
      <c r="AU247" s="108" t="str">
        <f t="shared" si="75"/>
        <v>S/I</v>
      </c>
      <c r="AV247" s="108"/>
      <c r="AW247" s="532"/>
      <c r="AX247" s="108" t="str">
        <f t="shared" si="76"/>
        <v xml:space="preserve"> - </v>
      </c>
      <c r="AY247" s="533" t="str">
        <f t="shared" si="77"/>
        <v/>
      </c>
      <c r="AZ247" s="533">
        <f t="shared" si="78"/>
        <v>0</v>
      </c>
      <c r="BA247" s="108" t="str">
        <f t="shared" si="79"/>
        <v/>
      </c>
      <c r="BB247" s="108" t="str">
        <f t="shared" si="80"/>
        <v/>
      </c>
      <c r="BC247" s="108" t="str">
        <f t="shared" si="81"/>
        <v/>
      </c>
      <c r="BD247" s="108" t="str">
        <f t="shared" si="82"/>
        <v/>
      </c>
      <c r="BE247" s="108" t="str">
        <f t="shared" si="83"/>
        <v/>
      </c>
      <c r="BF247" s="119" t="str">
        <f t="shared" si="84"/>
        <v/>
      </c>
      <c r="BG247" s="119" t="str">
        <f t="shared" si="85"/>
        <v/>
      </c>
      <c r="BH247" s="108"/>
      <c r="BI247" s="108"/>
      <c r="BJ247" s="108"/>
      <c r="BK247" s="108"/>
    </row>
    <row r="248" spans="1:63" hidden="1">
      <c r="A248" s="108" t="str">
        <f t="shared" si="86"/>
        <v>region</v>
      </c>
      <c r="B248" s="108">
        <f t="shared" si="87"/>
        <v>0</v>
      </c>
      <c r="C248" s="22"/>
      <c r="D248" s="22"/>
      <c r="E248" s="23"/>
      <c r="F248" s="24"/>
      <c r="G248" s="22"/>
      <c r="H248" s="22"/>
      <c r="I248" s="22"/>
      <c r="J248" s="22"/>
      <c r="K248" s="22"/>
      <c r="L248" s="29"/>
      <c r="M248" s="25"/>
      <c r="N248" s="26"/>
      <c r="O248" s="26"/>
      <c r="P248" s="26"/>
      <c r="Q248" s="26"/>
      <c r="R248" s="26"/>
      <c r="S248" s="26"/>
      <c r="T248" s="26"/>
      <c r="U248" s="26"/>
      <c r="V248" s="26"/>
      <c r="W248" s="27"/>
      <c r="X248" s="27"/>
      <c r="Y248" s="27"/>
      <c r="Z248" s="22"/>
      <c r="AA248" s="28"/>
      <c r="AB248" s="108"/>
      <c r="AC248" s="108"/>
      <c r="AD248" s="108"/>
      <c r="AE248" s="108"/>
      <c r="AF248" s="108"/>
      <c r="AG248" s="108"/>
      <c r="AH248" s="108"/>
      <c r="AI248" s="108"/>
      <c r="AJ248" s="108"/>
      <c r="AK248" s="108"/>
      <c r="AL248" s="108" t="str">
        <f t="shared" si="66"/>
        <v/>
      </c>
      <c r="AM248" s="108" t="str">
        <f t="shared" si="67"/>
        <v/>
      </c>
      <c r="AN248" s="108" t="str">
        <f t="shared" si="68"/>
        <v/>
      </c>
      <c r="AO248" s="108" t="str">
        <f t="shared" si="69"/>
        <v/>
      </c>
      <c r="AP248" s="108" t="str">
        <f t="shared" si="70"/>
        <v/>
      </c>
      <c r="AQ248" s="108" t="str">
        <f t="shared" si="71"/>
        <v/>
      </c>
      <c r="AR248" s="108" t="str">
        <f t="shared" si="72"/>
        <v/>
      </c>
      <c r="AS248" s="119" t="str">
        <f t="shared" si="73"/>
        <v/>
      </c>
      <c r="AT248" s="119" t="str">
        <f t="shared" si="74"/>
        <v/>
      </c>
      <c r="AU248" s="108" t="str">
        <f t="shared" si="75"/>
        <v>S/I</v>
      </c>
      <c r="AV248" s="108"/>
      <c r="AW248" s="532"/>
      <c r="AX248" s="108" t="str">
        <f t="shared" si="76"/>
        <v xml:space="preserve"> - </v>
      </c>
      <c r="AY248" s="533" t="str">
        <f t="shared" si="77"/>
        <v/>
      </c>
      <c r="AZ248" s="533">
        <f t="shared" si="78"/>
        <v>0</v>
      </c>
      <c r="BA248" s="108" t="str">
        <f t="shared" si="79"/>
        <v/>
      </c>
      <c r="BB248" s="108" t="str">
        <f t="shared" si="80"/>
        <v/>
      </c>
      <c r="BC248" s="108" t="str">
        <f t="shared" si="81"/>
        <v/>
      </c>
      <c r="BD248" s="108" t="str">
        <f t="shared" si="82"/>
        <v/>
      </c>
      <c r="BE248" s="108" t="str">
        <f t="shared" si="83"/>
        <v/>
      </c>
      <c r="BF248" s="119" t="str">
        <f t="shared" si="84"/>
        <v/>
      </c>
      <c r="BG248" s="119" t="str">
        <f t="shared" si="85"/>
        <v/>
      </c>
      <c r="BH248" s="108"/>
      <c r="BI248" s="108"/>
      <c r="BJ248" s="108"/>
      <c r="BK248" s="108"/>
    </row>
    <row r="249" spans="1:63" hidden="1">
      <c r="A249" s="108" t="str">
        <f t="shared" si="86"/>
        <v>region</v>
      </c>
      <c r="B249" s="108">
        <f t="shared" si="87"/>
        <v>0</v>
      </c>
      <c r="C249" s="22"/>
      <c r="D249" s="22"/>
      <c r="E249" s="23"/>
      <c r="F249" s="24"/>
      <c r="G249" s="22"/>
      <c r="H249" s="22"/>
      <c r="I249" s="22"/>
      <c r="J249" s="22"/>
      <c r="K249" s="22"/>
      <c r="L249" s="29"/>
      <c r="M249" s="25"/>
      <c r="N249" s="26"/>
      <c r="O249" s="26"/>
      <c r="P249" s="26"/>
      <c r="Q249" s="26"/>
      <c r="R249" s="26"/>
      <c r="S249" s="26"/>
      <c r="T249" s="26"/>
      <c r="U249" s="26"/>
      <c r="V249" s="26"/>
      <c r="W249" s="27"/>
      <c r="X249" s="27"/>
      <c r="Y249" s="27"/>
      <c r="Z249" s="22"/>
      <c r="AA249" s="28"/>
      <c r="AB249" s="108"/>
      <c r="AC249" s="108"/>
      <c r="AD249" s="108"/>
      <c r="AE249" s="108"/>
      <c r="AF249" s="108"/>
      <c r="AG249" s="108"/>
      <c r="AH249" s="108"/>
      <c r="AI249" s="108"/>
      <c r="AJ249" s="108"/>
      <c r="AK249" s="108"/>
      <c r="AL249" s="108" t="str">
        <f t="shared" si="66"/>
        <v/>
      </c>
      <c r="AM249" s="108" t="str">
        <f t="shared" si="67"/>
        <v/>
      </c>
      <c r="AN249" s="108" t="str">
        <f t="shared" si="68"/>
        <v/>
      </c>
      <c r="AO249" s="108" t="str">
        <f t="shared" si="69"/>
        <v/>
      </c>
      <c r="AP249" s="108" t="str">
        <f t="shared" si="70"/>
        <v/>
      </c>
      <c r="AQ249" s="108" t="str">
        <f t="shared" si="71"/>
        <v/>
      </c>
      <c r="AR249" s="108" t="str">
        <f t="shared" si="72"/>
        <v/>
      </c>
      <c r="AS249" s="119" t="str">
        <f t="shared" si="73"/>
        <v/>
      </c>
      <c r="AT249" s="119" t="str">
        <f t="shared" si="74"/>
        <v/>
      </c>
      <c r="AU249" s="108" t="str">
        <f t="shared" si="75"/>
        <v>S/I</v>
      </c>
      <c r="AV249" s="108"/>
      <c r="AW249" s="532"/>
      <c r="AX249" s="108" t="str">
        <f t="shared" si="76"/>
        <v xml:space="preserve"> - </v>
      </c>
      <c r="AY249" s="533" t="str">
        <f t="shared" si="77"/>
        <v/>
      </c>
      <c r="AZ249" s="533">
        <f t="shared" si="78"/>
        <v>0</v>
      </c>
      <c r="BA249" s="108" t="str">
        <f t="shared" si="79"/>
        <v/>
      </c>
      <c r="BB249" s="108" t="str">
        <f t="shared" si="80"/>
        <v/>
      </c>
      <c r="BC249" s="108" t="str">
        <f t="shared" si="81"/>
        <v/>
      </c>
      <c r="BD249" s="108" t="str">
        <f t="shared" si="82"/>
        <v/>
      </c>
      <c r="BE249" s="108" t="str">
        <f t="shared" si="83"/>
        <v/>
      </c>
      <c r="BF249" s="119" t="str">
        <f t="shared" si="84"/>
        <v/>
      </c>
      <c r="BG249" s="119" t="str">
        <f t="shared" si="85"/>
        <v/>
      </c>
      <c r="BH249" s="108"/>
      <c r="BI249" s="108"/>
      <c r="BJ249" s="108"/>
      <c r="BK249" s="108"/>
    </row>
    <row r="250" spans="1:63" hidden="1">
      <c r="A250" s="108" t="str">
        <f t="shared" si="86"/>
        <v>region</v>
      </c>
      <c r="B250" s="108">
        <f t="shared" si="87"/>
        <v>0</v>
      </c>
      <c r="C250" s="22"/>
      <c r="D250" s="22"/>
      <c r="E250" s="23"/>
      <c r="F250" s="24"/>
      <c r="G250" s="22"/>
      <c r="H250" s="22"/>
      <c r="I250" s="22"/>
      <c r="J250" s="22"/>
      <c r="K250" s="22"/>
      <c r="L250" s="29"/>
      <c r="M250" s="25"/>
      <c r="N250" s="26"/>
      <c r="O250" s="26"/>
      <c r="P250" s="26"/>
      <c r="Q250" s="26"/>
      <c r="R250" s="26"/>
      <c r="S250" s="26"/>
      <c r="T250" s="26"/>
      <c r="U250" s="26"/>
      <c r="V250" s="26"/>
      <c r="W250" s="27"/>
      <c r="X250" s="27"/>
      <c r="Y250" s="27"/>
      <c r="Z250" s="22"/>
      <c r="AA250" s="28"/>
      <c r="AB250" s="108"/>
      <c r="AC250" s="108"/>
      <c r="AD250" s="108"/>
      <c r="AE250" s="108"/>
      <c r="AF250" s="108"/>
      <c r="AG250" s="108"/>
      <c r="AH250" s="108"/>
      <c r="AI250" s="108"/>
      <c r="AJ250" s="108"/>
      <c r="AK250" s="108"/>
      <c r="AL250" s="108" t="str">
        <f t="shared" si="66"/>
        <v/>
      </c>
      <c r="AM250" s="108" t="str">
        <f t="shared" si="67"/>
        <v/>
      </c>
      <c r="AN250" s="108" t="str">
        <f t="shared" si="68"/>
        <v/>
      </c>
      <c r="AO250" s="108" t="str">
        <f t="shared" si="69"/>
        <v/>
      </c>
      <c r="AP250" s="108" t="str">
        <f t="shared" si="70"/>
        <v/>
      </c>
      <c r="AQ250" s="108" t="str">
        <f t="shared" si="71"/>
        <v/>
      </c>
      <c r="AR250" s="108" t="str">
        <f t="shared" si="72"/>
        <v/>
      </c>
      <c r="AS250" s="119" t="str">
        <f t="shared" si="73"/>
        <v/>
      </c>
      <c r="AT250" s="119" t="str">
        <f t="shared" si="74"/>
        <v/>
      </c>
      <c r="AU250" s="108" t="str">
        <f t="shared" si="75"/>
        <v>S/I</v>
      </c>
      <c r="AV250" s="108"/>
      <c r="AW250" s="532"/>
      <c r="AX250" s="108" t="str">
        <f t="shared" si="76"/>
        <v xml:space="preserve"> - </v>
      </c>
      <c r="AY250" s="533" t="str">
        <f t="shared" si="77"/>
        <v/>
      </c>
      <c r="AZ250" s="533">
        <f t="shared" si="78"/>
        <v>0</v>
      </c>
      <c r="BA250" s="108" t="str">
        <f t="shared" si="79"/>
        <v/>
      </c>
      <c r="BB250" s="108" t="str">
        <f t="shared" si="80"/>
        <v/>
      </c>
      <c r="BC250" s="108" t="str">
        <f t="shared" si="81"/>
        <v/>
      </c>
      <c r="BD250" s="108" t="str">
        <f t="shared" si="82"/>
        <v/>
      </c>
      <c r="BE250" s="108" t="str">
        <f t="shared" si="83"/>
        <v/>
      </c>
      <c r="BF250" s="119" t="str">
        <f t="shared" si="84"/>
        <v/>
      </c>
      <c r="BG250" s="119" t="str">
        <f t="shared" si="85"/>
        <v/>
      </c>
      <c r="BH250" s="108"/>
      <c r="BI250" s="108"/>
      <c r="BJ250" s="108"/>
      <c r="BK250" s="108"/>
    </row>
    <row r="251" spans="1:63" hidden="1">
      <c r="A251" s="108" t="str">
        <f t="shared" si="86"/>
        <v>region</v>
      </c>
      <c r="B251" s="108">
        <f t="shared" si="87"/>
        <v>0</v>
      </c>
      <c r="C251" s="22"/>
      <c r="D251" s="22"/>
      <c r="E251" s="23"/>
      <c r="F251" s="24"/>
      <c r="G251" s="22"/>
      <c r="H251" s="22"/>
      <c r="I251" s="22"/>
      <c r="J251" s="22"/>
      <c r="K251" s="22"/>
      <c r="L251" s="29"/>
      <c r="M251" s="25"/>
      <c r="N251" s="26"/>
      <c r="O251" s="26"/>
      <c r="P251" s="26"/>
      <c r="Q251" s="26"/>
      <c r="R251" s="26"/>
      <c r="S251" s="26"/>
      <c r="T251" s="26"/>
      <c r="U251" s="26"/>
      <c r="V251" s="26"/>
      <c r="W251" s="27"/>
      <c r="X251" s="27"/>
      <c r="Y251" s="27"/>
      <c r="Z251" s="22"/>
      <c r="AA251" s="28"/>
      <c r="AB251" s="108"/>
      <c r="AC251" s="108"/>
      <c r="AD251" s="108"/>
      <c r="AE251" s="108"/>
      <c r="AF251" s="108"/>
      <c r="AG251" s="108"/>
      <c r="AH251" s="108"/>
      <c r="AI251" s="108"/>
      <c r="AJ251" s="108"/>
      <c r="AK251" s="108"/>
      <c r="AL251" s="108" t="str">
        <f t="shared" si="66"/>
        <v/>
      </c>
      <c r="AM251" s="108" t="str">
        <f t="shared" si="67"/>
        <v/>
      </c>
      <c r="AN251" s="108" t="str">
        <f t="shared" si="68"/>
        <v/>
      </c>
      <c r="AO251" s="108" t="str">
        <f t="shared" si="69"/>
        <v/>
      </c>
      <c r="AP251" s="108" t="str">
        <f t="shared" si="70"/>
        <v/>
      </c>
      <c r="AQ251" s="108" t="str">
        <f t="shared" si="71"/>
        <v/>
      </c>
      <c r="AR251" s="108" t="str">
        <f t="shared" si="72"/>
        <v/>
      </c>
      <c r="AS251" s="119" t="str">
        <f t="shared" si="73"/>
        <v/>
      </c>
      <c r="AT251" s="119" t="str">
        <f t="shared" si="74"/>
        <v/>
      </c>
      <c r="AU251" s="108" t="str">
        <f t="shared" si="75"/>
        <v>S/I</v>
      </c>
      <c r="AV251" s="108"/>
      <c r="AW251" s="532"/>
      <c r="AX251" s="108" t="str">
        <f t="shared" si="76"/>
        <v xml:space="preserve"> - </v>
      </c>
      <c r="AY251" s="533" t="str">
        <f t="shared" si="77"/>
        <v/>
      </c>
      <c r="AZ251" s="533">
        <f t="shared" si="78"/>
        <v>0</v>
      </c>
      <c r="BA251" s="108" t="str">
        <f t="shared" si="79"/>
        <v/>
      </c>
      <c r="BB251" s="108" t="str">
        <f t="shared" si="80"/>
        <v/>
      </c>
      <c r="BC251" s="108" t="str">
        <f t="shared" si="81"/>
        <v/>
      </c>
      <c r="BD251" s="108" t="str">
        <f t="shared" si="82"/>
        <v/>
      </c>
      <c r="BE251" s="108" t="str">
        <f t="shared" si="83"/>
        <v/>
      </c>
      <c r="BF251" s="119" t="str">
        <f t="shared" si="84"/>
        <v/>
      </c>
      <c r="BG251" s="119" t="str">
        <f t="shared" si="85"/>
        <v/>
      </c>
      <c r="BH251" s="108"/>
      <c r="BI251" s="108"/>
      <c r="BJ251" s="108"/>
      <c r="BK251" s="108"/>
    </row>
    <row r="252" spans="1:63" hidden="1">
      <c r="A252" s="108" t="str">
        <f t="shared" si="86"/>
        <v>region</v>
      </c>
      <c r="B252" s="108">
        <f t="shared" si="87"/>
        <v>0</v>
      </c>
      <c r="C252" s="22"/>
      <c r="D252" s="22"/>
      <c r="E252" s="23"/>
      <c r="F252" s="24"/>
      <c r="G252" s="22"/>
      <c r="H252" s="22"/>
      <c r="I252" s="22"/>
      <c r="J252" s="22"/>
      <c r="K252" s="22"/>
      <c r="L252" s="29"/>
      <c r="M252" s="25"/>
      <c r="N252" s="26"/>
      <c r="O252" s="26"/>
      <c r="P252" s="26"/>
      <c r="Q252" s="26"/>
      <c r="R252" s="26"/>
      <c r="S252" s="26"/>
      <c r="T252" s="26"/>
      <c r="U252" s="26"/>
      <c r="V252" s="26"/>
      <c r="W252" s="27"/>
      <c r="X252" s="27"/>
      <c r="Y252" s="27"/>
      <c r="Z252" s="22"/>
      <c r="AA252" s="28"/>
      <c r="AB252" s="108"/>
      <c r="AC252" s="108"/>
      <c r="AD252" s="108"/>
      <c r="AE252" s="108"/>
      <c r="AF252" s="108"/>
      <c r="AG252" s="108"/>
      <c r="AH252" s="108"/>
      <c r="AI252" s="108"/>
      <c r="AJ252" s="108"/>
      <c r="AK252" s="108"/>
      <c r="AL252" s="108" t="str">
        <f t="shared" si="66"/>
        <v/>
      </c>
      <c r="AM252" s="108" t="str">
        <f t="shared" si="67"/>
        <v/>
      </c>
      <c r="AN252" s="108" t="str">
        <f t="shared" si="68"/>
        <v/>
      </c>
      <c r="AO252" s="108" t="str">
        <f t="shared" si="69"/>
        <v/>
      </c>
      <c r="AP252" s="108" t="str">
        <f t="shared" si="70"/>
        <v/>
      </c>
      <c r="AQ252" s="108" t="str">
        <f t="shared" si="71"/>
        <v/>
      </c>
      <c r="AR252" s="108" t="str">
        <f t="shared" si="72"/>
        <v/>
      </c>
      <c r="AS252" s="119" t="str">
        <f t="shared" si="73"/>
        <v/>
      </c>
      <c r="AT252" s="119" t="str">
        <f t="shared" si="74"/>
        <v/>
      </c>
      <c r="AU252" s="108" t="str">
        <f t="shared" si="75"/>
        <v>S/I</v>
      </c>
      <c r="AV252" s="108"/>
      <c r="AW252" s="532"/>
      <c r="AX252" s="108" t="str">
        <f t="shared" si="76"/>
        <v xml:space="preserve"> - </v>
      </c>
      <c r="AY252" s="533" t="str">
        <f t="shared" si="77"/>
        <v/>
      </c>
      <c r="AZ252" s="533">
        <f t="shared" si="78"/>
        <v>0</v>
      </c>
      <c r="BA252" s="108" t="str">
        <f t="shared" si="79"/>
        <v/>
      </c>
      <c r="BB252" s="108" t="str">
        <f t="shared" si="80"/>
        <v/>
      </c>
      <c r="BC252" s="108" t="str">
        <f t="shared" si="81"/>
        <v/>
      </c>
      <c r="BD252" s="108" t="str">
        <f t="shared" si="82"/>
        <v/>
      </c>
      <c r="BE252" s="108" t="str">
        <f t="shared" si="83"/>
        <v/>
      </c>
      <c r="BF252" s="119" t="str">
        <f t="shared" si="84"/>
        <v/>
      </c>
      <c r="BG252" s="119" t="str">
        <f t="shared" si="85"/>
        <v/>
      </c>
      <c r="BH252" s="108"/>
      <c r="BI252" s="108"/>
      <c r="BJ252" s="108"/>
      <c r="BK252" s="108"/>
    </row>
    <row r="253" spans="1:63" hidden="1">
      <c r="A253" s="108" t="str">
        <f t="shared" si="86"/>
        <v>region</v>
      </c>
      <c r="B253" s="108">
        <f t="shared" si="87"/>
        <v>0</v>
      </c>
      <c r="C253" s="22"/>
      <c r="D253" s="22"/>
      <c r="E253" s="23"/>
      <c r="F253" s="24"/>
      <c r="G253" s="22"/>
      <c r="H253" s="22"/>
      <c r="I253" s="22"/>
      <c r="J253" s="22"/>
      <c r="K253" s="22"/>
      <c r="L253" s="29"/>
      <c r="M253" s="25"/>
      <c r="N253" s="26"/>
      <c r="O253" s="26"/>
      <c r="P253" s="26"/>
      <c r="Q253" s="26"/>
      <c r="R253" s="26"/>
      <c r="S253" s="26"/>
      <c r="T253" s="26"/>
      <c r="U253" s="26"/>
      <c r="V253" s="26"/>
      <c r="W253" s="27"/>
      <c r="X253" s="27"/>
      <c r="Y253" s="27"/>
      <c r="Z253" s="22"/>
      <c r="AA253" s="28"/>
      <c r="AB253" s="108"/>
      <c r="AC253" s="108"/>
      <c r="AD253" s="108"/>
      <c r="AE253" s="108"/>
      <c r="AF253" s="108"/>
      <c r="AG253" s="108"/>
      <c r="AH253" s="108"/>
      <c r="AI253" s="108"/>
      <c r="AJ253" s="108"/>
      <c r="AK253" s="108"/>
      <c r="AL253" s="108" t="str">
        <f t="shared" si="66"/>
        <v/>
      </c>
      <c r="AM253" s="108" t="str">
        <f t="shared" si="67"/>
        <v/>
      </c>
      <c r="AN253" s="108" t="str">
        <f t="shared" si="68"/>
        <v/>
      </c>
      <c r="AO253" s="108" t="str">
        <f t="shared" si="69"/>
        <v/>
      </c>
      <c r="AP253" s="108" t="str">
        <f t="shared" si="70"/>
        <v/>
      </c>
      <c r="AQ253" s="108" t="str">
        <f t="shared" si="71"/>
        <v/>
      </c>
      <c r="AR253" s="108" t="str">
        <f t="shared" si="72"/>
        <v/>
      </c>
      <c r="AS253" s="119" t="str">
        <f t="shared" si="73"/>
        <v/>
      </c>
      <c r="AT253" s="119" t="str">
        <f t="shared" si="74"/>
        <v/>
      </c>
      <c r="AU253" s="108" t="str">
        <f t="shared" si="75"/>
        <v>S/I</v>
      </c>
      <c r="AV253" s="108"/>
      <c r="AW253" s="532"/>
      <c r="AX253" s="108" t="str">
        <f t="shared" si="76"/>
        <v xml:space="preserve"> - </v>
      </c>
      <c r="AY253" s="533" t="str">
        <f t="shared" si="77"/>
        <v/>
      </c>
      <c r="AZ253" s="533">
        <f t="shared" si="78"/>
        <v>0</v>
      </c>
      <c r="BA253" s="108" t="str">
        <f t="shared" si="79"/>
        <v/>
      </c>
      <c r="BB253" s="108" t="str">
        <f t="shared" si="80"/>
        <v/>
      </c>
      <c r="BC253" s="108" t="str">
        <f t="shared" si="81"/>
        <v/>
      </c>
      <c r="BD253" s="108" t="str">
        <f t="shared" si="82"/>
        <v/>
      </c>
      <c r="BE253" s="108" t="str">
        <f t="shared" si="83"/>
        <v/>
      </c>
      <c r="BF253" s="119" t="str">
        <f t="shared" si="84"/>
        <v/>
      </c>
      <c r="BG253" s="119" t="str">
        <f t="shared" si="85"/>
        <v/>
      </c>
      <c r="BH253" s="108"/>
      <c r="BI253" s="108"/>
      <c r="BJ253" s="108"/>
      <c r="BK253" s="108"/>
    </row>
    <row r="254" spans="1:63" hidden="1">
      <c r="A254" s="108" t="str">
        <f t="shared" si="86"/>
        <v>region</v>
      </c>
      <c r="B254" s="108">
        <f t="shared" si="87"/>
        <v>0</v>
      </c>
      <c r="C254" s="22"/>
      <c r="D254" s="22"/>
      <c r="E254" s="23"/>
      <c r="F254" s="24"/>
      <c r="G254" s="22"/>
      <c r="H254" s="22"/>
      <c r="I254" s="22"/>
      <c r="J254" s="22"/>
      <c r="K254" s="22"/>
      <c r="L254" s="29"/>
      <c r="M254" s="25"/>
      <c r="N254" s="26"/>
      <c r="O254" s="26"/>
      <c r="P254" s="26"/>
      <c r="Q254" s="26"/>
      <c r="R254" s="26"/>
      <c r="S254" s="26"/>
      <c r="T254" s="26"/>
      <c r="U254" s="26"/>
      <c r="V254" s="26"/>
      <c r="W254" s="27"/>
      <c r="X254" s="27"/>
      <c r="Y254" s="27"/>
      <c r="Z254" s="22"/>
      <c r="AA254" s="28"/>
      <c r="AB254" s="108"/>
      <c r="AC254" s="108"/>
      <c r="AD254" s="108"/>
      <c r="AE254" s="108"/>
      <c r="AF254" s="108"/>
      <c r="AG254" s="108"/>
      <c r="AH254" s="108"/>
      <c r="AI254" s="108"/>
      <c r="AJ254" s="108"/>
      <c r="AK254" s="108"/>
      <c r="AL254" s="108" t="str">
        <f t="shared" si="66"/>
        <v/>
      </c>
      <c r="AM254" s="108" t="str">
        <f t="shared" si="67"/>
        <v/>
      </c>
      <c r="AN254" s="108" t="str">
        <f t="shared" si="68"/>
        <v/>
      </c>
      <c r="AO254" s="108" t="str">
        <f t="shared" si="69"/>
        <v/>
      </c>
      <c r="AP254" s="108" t="str">
        <f t="shared" si="70"/>
        <v/>
      </c>
      <c r="AQ254" s="108" t="str">
        <f t="shared" si="71"/>
        <v/>
      </c>
      <c r="AR254" s="108" t="str">
        <f t="shared" si="72"/>
        <v/>
      </c>
      <c r="AS254" s="119" t="str">
        <f t="shared" si="73"/>
        <v/>
      </c>
      <c r="AT254" s="119" t="str">
        <f t="shared" si="74"/>
        <v/>
      </c>
      <c r="AU254" s="108" t="str">
        <f t="shared" si="75"/>
        <v>S/I</v>
      </c>
      <c r="AV254" s="108"/>
      <c r="AW254" s="532"/>
      <c r="AX254" s="108" t="str">
        <f t="shared" si="76"/>
        <v xml:space="preserve"> - </v>
      </c>
      <c r="AY254" s="533" t="str">
        <f t="shared" si="77"/>
        <v/>
      </c>
      <c r="AZ254" s="533">
        <f t="shared" si="78"/>
        <v>0</v>
      </c>
      <c r="BA254" s="108" t="str">
        <f t="shared" si="79"/>
        <v/>
      </c>
      <c r="BB254" s="108" t="str">
        <f t="shared" si="80"/>
        <v/>
      </c>
      <c r="BC254" s="108" t="str">
        <f t="shared" si="81"/>
        <v/>
      </c>
      <c r="BD254" s="108" t="str">
        <f t="shared" si="82"/>
        <v/>
      </c>
      <c r="BE254" s="108" t="str">
        <f t="shared" si="83"/>
        <v/>
      </c>
      <c r="BF254" s="119" t="str">
        <f t="shared" si="84"/>
        <v/>
      </c>
      <c r="BG254" s="119" t="str">
        <f t="shared" si="85"/>
        <v/>
      </c>
      <c r="BH254" s="108"/>
      <c r="BI254" s="108"/>
      <c r="BJ254" s="108"/>
      <c r="BK254" s="108"/>
    </row>
    <row r="255" spans="1:63" hidden="1">
      <c r="A255" s="108" t="str">
        <f t="shared" si="86"/>
        <v>region</v>
      </c>
      <c r="B255" s="108">
        <f t="shared" si="87"/>
        <v>0</v>
      </c>
      <c r="C255" s="22"/>
      <c r="D255" s="22"/>
      <c r="E255" s="23"/>
      <c r="F255" s="24"/>
      <c r="G255" s="22"/>
      <c r="H255" s="22"/>
      <c r="I255" s="22"/>
      <c r="J255" s="22"/>
      <c r="K255" s="22"/>
      <c r="L255" s="29"/>
      <c r="M255" s="25"/>
      <c r="N255" s="26"/>
      <c r="O255" s="26"/>
      <c r="P255" s="26"/>
      <c r="Q255" s="26"/>
      <c r="R255" s="26"/>
      <c r="S255" s="26"/>
      <c r="T255" s="26"/>
      <c r="U255" s="26"/>
      <c r="V255" s="26"/>
      <c r="W255" s="27"/>
      <c r="X255" s="27"/>
      <c r="Y255" s="27"/>
      <c r="Z255" s="22"/>
      <c r="AA255" s="28"/>
      <c r="AB255" s="108"/>
      <c r="AC255" s="108"/>
      <c r="AD255" s="108"/>
      <c r="AE255" s="108"/>
      <c r="AF255" s="108"/>
      <c r="AG255" s="108"/>
      <c r="AH255" s="108"/>
      <c r="AI255" s="108"/>
      <c r="AJ255" s="108"/>
      <c r="AK255" s="108"/>
      <c r="AL255" s="108" t="str">
        <f t="shared" si="66"/>
        <v/>
      </c>
      <c r="AM255" s="108" t="str">
        <f t="shared" si="67"/>
        <v/>
      </c>
      <c r="AN255" s="108" t="str">
        <f t="shared" si="68"/>
        <v/>
      </c>
      <c r="AO255" s="108" t="str">
        <f t="shared" si="69"/>
        <v/>
      </c>
      <c r="AP255" s="108" t="str">
        <f t="shared" si="70"/>
        <v/>
      </c>
      <c r="AQ255" s="108" t="str">
        <f t="shared" si="71"/>
        <v/>
      </c>
      <c r="AR255" s="108" t="str">
        <f t="shared" si="72"/>
        <v/>
      </c>
      <c r="AS255" s="119" t="str">
        <f t="shared" si="73"/>
        <v/>
      </c>
      <c r="AT255" s="119" t="str">
        <f t="shared" si="74"/>
        <v/>
      </c>
      <c r="AU255" s="108" t="str">
        <f t="shared" si="75"/>
        <v>S/I</v>
      </c>
      <c r="AV255" s="108"/>
      <c r="AW255" s="532"/>
      <c r="AX255" s="108" t="str">
        <f t="shared" si="76"/>
        <v xml:space="preserve"> - </v>
      </c>
      <c r="AY255" s="533" t="str">
        <f t="shared" si="77"/>
        <v/>
      </c>
      <c r="AZ255" s="533">
        <f t="shared" si="78"/>
        <v>0</v>
      </c>
      <c r="BA255" s="108" t="str">
        <f t="shared" si="79"/>
        <v/>
      </c>
      <c r="BB255" s="108" t="str">
        <f t="shared" si="80"/>
        <v/>
      </c>
      <c r="BC255" s="108" t="str">
        <f t="shared" si="81"/>
        <v/>
      </c>
      <c r="BD255" s="108" t="str">
        <f t="shared" si="82"/>
        <v/>
      </c>
      <c r="BE255" s="108" t="str">
        <f t="shared" si="83"/>
        <v/>
      </c>
      <c r="BF255" s="119" t="str">
        <f t="shared" si="84"/>
        <v/>
      </c>
      <c r="BG255" s="119" t="str">
        <f t="shared" si="85"/>
        <v/>
      </c>
      <c r="BH255" s="108"/>
      <c r="BI255" s="108"/>
      <c r="BJ255" s="108"/>
      <c r="BK255" s="108"/>
    </row>
    <row r="256" spans="1:63" hidden="1">
      <c r="A256" s="108" t="str">
        <f t="shared" si="86"/>
        <v>region</v>
      </c>
      <c r="B256" s="108">
        <f t="shared" si="87"/>
        <v>0</v>
      </c>
      <c r="C256" s="22"/>
      <c r="D256" s="22"/>
      <c r="E256" s="23"/>
      <c r="F256" s="24"/>
      <c r="G256" s="22"/>
      <c r="H256" s="22"/>
      <c r="I256" s="22"/>
      <c r="J256" s="22"/>
      <c r="K256" s="22"/>
      <c r="L256" s="29"/>
      <c r="M256" s="25"/>
      <c r="N256" s="26"/>
      <c r="O256" s="26"/>
      <c r="P256" s="26"/>
      <c r="Q256" s="26"/>
      <c r="R256" s="26"/>
      <c r="S256" s="26"/>
      <c r="T256" s="26"/>
      <c r="U256" s="26"/>
      <c r="V256" s="26"/>
      <c r="W256" s="27"/>
      <c r="X256" s="27"/>
      <c r="Y256" s="27"/>
      <c r="Z256" s="22"/>
      <c r="AA256" s="28"/>
      <c r="AB256" s="108"/>
      <c r="AC256" s="108"/>
      <c r="AD256" s="108"/>
      <c r="AE256" s="108"/>
      <c r="AF256" s="108"/>
      <c r="AG256" s="108"/>
      <c r="AH256" s="108"/>
      <c r="AI256" s="108"/>
      <c r="AJ256" s="108"/>
      <c r="AK256" s="108"/>
      <c r="AL256" s="108" t="str">
        <f t="shared" si="66"/>
        <v/>
      </c>
      <c r="AM256" s="108" t="str">
        <f t="shared" si="67"/>
        <v/>
      </c>
      <c r="AN256" s="108" t="str">
        <f t="shared" si="68"/>
        <v/>
      </c>
      <c r="AO256" s="108" t="str">
        <f t="shared" si="69"/>
        <v/>
      </c>
      <c r="AP256" s="108" t="str">
        <f t="shared" si="70"/>
        <v/>
      </c>
      <c r="AQ256" s="108" t="str">
        <f t="shared" si="71"/>
        <v/>
      </c>
      <c r="AR256" s="108" t="str">
        <f t="shared" si="72"/>
        <v/>
      </c>
      <c r="AS256" s="119" t="str">
        <f t="shared" si="73"/>
        <v/>
      </c>
      <c r="AT256" s="119" t="str">
        <f t="shared" si="74"/>
        <v/>
      </c>
      <c r="AU256" s="108" t="str">
        <f t="shared" si="75"/>
        <v>S/I</v>
      </c>
      <c r="AV256" s="108"/>
      <c r="AW256" s="532"/>
      <c r="AX256" s="108" t="str">
        <f t="shared" si="76"/>
        <v xml:space="preserve"> - </v>
      </c>
      <c r="AY256" s="533" t="str">
        <f t="shared" si="77"/>
        <v/>
      </c>
      <c r="AZ256" s="533">
        <f t="shared" si="78"/>
        <v>0</v>
      </c>
      <c r="BA256" s="108" t="str">
        <f t="shared" si="79"/>
        <v/>
      </c>
      <c r="BB256" s="108" t="str">
        <f t="shared" si="80"/>
        <v/>
      </c>
      <c r="BC256" s="108" t="str">
        <f t="shared" si="81"/>
        <v/>
      </c>
      <c r="BD256" s="108" t="str">
        <f t="shared" si="82"/>
        <v/>
      </c>
      <c r="BE256" s="108" t="str">
        <f t="shared" si="83"/>
        <v/>
      </c>
      <c r="BF256" s="119" t="str">
        <f t="shared" si="84"/>
        <v/>
      </c>
      <c r="BG256" s="119" t="str">
        <f t="shared" si="85"/>
        <v/>
      </c>
      <c r="BH256" s="108"/>
      <c r="BI256" s="108"/>
      <c r="BJ256" s="108"/>
      <c r="BK256" s="108"/>
    </row>
    <row r="257" spans="1:63" hidden="1">
      <c r="A257" s="108" t="str">
        <f t="shared" si="86"/>
        <v>region</v>
      </c>
      <c r="B257" s="108">
        <f t="shared" si="87"/>
        <v>0</v>
      </c>
      <c r="C257" s="22"/>
      <c r="D257" s="22"/>
      <c r="E257" s="23"/>
      <c r="F257" s="24"/>
      <c r="G257" s="22"/>
      <c r="H257" s="22"/>
      <c r="I257" s="22"/>
      <c r="J257" s="22"/>
      <c r="K257" s="22"/>
      <c r="L257" s="29"/>
      <c r="M257" s="25"/>
      <c r="N257" s="26"/>
      <c r="O257" s="26"/>
      <c r="P257" s="26"/>
      <c r="Q257" s="26"/>
      <c r="R257" s="26"/>
      <c r="S257" s="26"/>
      <c r="T257" s="26"/>
      <c r="U257" s="26"/>
      <c r="V257" s="26"/>
      <c r="W257" s="27"/>
      <c r="X257" s="27"/>
      <c r="Y257" s="27"/>
      <c r="Z257" s="22"/>
      <c r="AA257" s="28"/>
      <c r="AB257" s="108"/>
      <c r="AC257" s="108"/>
      <c r="AD257" s="108"/>
      <c r="AE257" s="108"/>
      <c r="AF257" s="108"/>
      <c r="AG257" s="108"/>
      <c r="AH257" s="108"/>
      <c r="AI257" s="108"/>
      <c r="AJ257" s="108"/>
      <c r="AK257" s="108"/>
      <c r="AL257" s="108" t="str">
        <f t="shared" si="66"/>
        <v/>
      </c>
      <c r="AM257" s="108" t="str">
        <f t="shared" si="67"/>
        <v/>
      </c>
      <c r="AN257" s="108" t="str">
        <f t="shared" si="68"/>
        <v/>
      </c>
      <c r="AO257" s="108" t="str">
        <f t="shared" si="69"/>
        <v/>
      </c>
      <c r="AP257" s="108" t="str">
        <f t="shared" si="70"/>
        <v/>
      </c>
      <c r="AQ257" s="108" t="str">
        <f t="shared" si="71"/>
        <v/>
      </c>
      <c r="AR257" s="108" t="str">
        <f t="shared" si="72"/>
        <v/>
      </c>
      <c r="AS257" s="119" t="str">
        <f t="shared" si="73"/>
        <v/>
      </c>
      <c r="AT257" s="119" t="str">
        <f t="shared" si="74"/>
        <v/>
      </c>
      <c r="AU257" s="108" t="str">
        <f t="shared" si="75"/>
        <v>S/I</v>
      </c>
      <c r="AV257" s="108"/>
      <c r="AW257" s="532"/>
      <c r="AX257" s="108" t="str">
        <f t="shared" si="76"/>
        <v xml:space="preserve"> - </v>
      </c>
      <c r="AY257" s="533" t="str">
        <f t="shared" si="77"/>
        <v/>
      </c>
      <c r="AZ257" s="533">
        <f t="shared" si="78"/>
        <v>0</v>
      </c>
      <c r="BA257" s="108" t="str">
        <f t="shared" si="79"/>
        <v/>
      </c>
      <c r="BB257" s="108" t="str">
        <f t="shared" si="80"/>
        <v/>
      </c>
      <c r="BC257" s="108" t="str">
        <f t="shared" si="81"/>
        <v/>
      </c>
      <c r="BD257" s="108" t="str">
        <f t="shared" si="82"/>
        <v/>
      </c>
      <c r="BE257" s="108" t="str">
        <f t="shared" si="83"/>
        <v/>
      </c>
      <c r="BF257" s="119" t="str">
        <f t="shared" si="84"/>
        <v/>
      </c>
      <c r="BG257" s="119" t="str">
        <f t="shared" si="85"/>
        <v/>
      </c>
      <c r="BH257" s="108"/>
      <c r="BI257" s="108"/>
      <c r="BJ257" s="108"/>
      <c r="BK257" s="108"/>
    </row>
    <row r="258" spans="1:63" hidden="1">
      <c r="A258" s="108" t="str">
        <f t="shared" si="86"/>
        <v>region</v>
      </c>
      <c r="B258" s="108">
        <f t="shared" si="87"/>
        <v>0</v>
      </c>
      <c r="C258" s="22"/>
      <c r="D258" s="22"/>
      <c r="E258" s="23"/>
      <c r="F258" s="24"/>
      <c r="G258" s="22"/>
      <c r="H258" s="22"/>
      <c r="I258" s="22"/>
      <c r="J258" s="22"/>
      <c r="K258" s="22"/>
      <c r="L258" s="29"/>
      <c r="M258" s="25"/>
      <c r="N258" s="26"/>
      <c r="O258" s="26"/>
      <c r="P258" s="26"/>
      <c r="Q258" s="26"/>
      <c r="R258" s="26"/>
      <c r="S258" s="26"/>
      <c r="T258" s="26"/>
      <c r="U258" s="26"/>
      <c r="V258" s="26"/>
      <c r="W258" s="27"/>
      <c r="X258" s="27"/>
      <c r="Y258" s="27"/>
      <c r="Z258" s="22"/>
      <c r="AA258" s="28"/>
      <c r="AB258" s="108"/>
      <c r="AC258" s="108"/>
      <c r="AD258" s="108"/>
      <c r="AE258" s="108"/>
      <c r="AF258" s="108"/>
      <c r="AG258" s="108"/>
      <c r="AH258" s="108"/>
      <c r="AI258" s="108"/>
      <c r="AJ258" s="108"/>
      <c r="AK258" s="108"/>
      <c r="AL258" s="108" t="str">
        <f t="shared" si="66"/>
        <v/>
      </c>
      <c r="AM258" s="108" t="str">
        <f t="shared" si="67"/>
        <v/>
      </c>
      <c r="AN258" s="108" t="str">
        <f t="shared" si="68"/>
        <v/>
      </c>
      <c r="AO258" s="108" t="str">
        <f t="shared" si="69"/>
        <v/>
      </c>
      <c r="AP258" s="108" t="str">
        <f t="shared" si="70"/>
        <v/>
      </c>
      <c r="AQ258" s="108" t="str">
        <f t="shared" si="71"/>
        <v/>
      </c>
      <c r="AR258" s="108" t="str">
        <f t="shared" si="72"/>
        <v/>
      </c>
      <c r="AS258" s="119" t="str">
        <f t="shared" si="73"/>
        <v/>
      </c>
      <c r="AT258" s="119" t="str">
        <f t="shared" si="74"/>
        <v/>
      </c>
      <c r="AU258" s="108" t="str">
        <f t="shared" si="75"/>
        <v>S/I</v>
      </c>
      <c r="AV258" s="108"/>
      <c r="AW258" s="532"/>
      <c r="AX258" s="108" t="str">
        <f t="shared" si="76"/>
        <v xml:space="preserve"> - </v>
      </c>
      <c r="AY258" s="533" t="str">
        <f t="shared" si="77"/>
        <v/>
      </c>
      <c r="AZ258" s="533">
        <f t="shared" si="78"/>
        <v>0</v>
      </c>
      <c r="BA258" s="108" t="str">
        <f t="shared" si="79"/>
        <v/>
      </c>
      <c r="BB258" s="108" t="str">
        <f t="shared" si="80"/>
        <v/>
      </c>
      <c r="BC258" s="108" t="str">
        <f t="shared" si="81"/>
        <v/>
      </c>
      <c r="BD258" s="108" t="str">
        <f t="shared" si="82"/>
        <v/>
      </c>
      <c r="BE258" s="108" t="str">
        <f t="shared" si="83"/>
        <v/>
      </c>
      <c r="BF258" s="119" t="str">
        <f t="shared" si="84"/>
        <v/>
      </c>
      <c r="BG258" s="119" t="str">
        <f t="shared" si="85"/>
        <v/>
      </c>
      <c r="BH258" s="108"/>
      <c r="BI258" s="108"/>
      <c r="BJ258" s="108"/>
      <c r="BK258" s="108"/>
    </row>
    <row r="259" spans="1:63" hidden="1">
      <c r="A259" s="108" t="str">
        <f t="shared" si="86"/>
        <v>region</v>
      </c>
      <c r="B259" s="108">
        <f t="shared" si="87"/>
        <v>0</v>
      </c>
      <c r="C259" s="22"/>
      <c r="D259" s="22"/>
      <c r="E259" s="23"/>
      <c r="F259" s="24"/>
      <c r="G259" s="22"/>
      <c r="H259" s="22"/>
      <c r="I259" s="22"/>
      <c r="J259" s="22"/>
      <c r="K259" s="22"/>
      <c r="L259" s="29"/>
      <c r="M259" s="25"/>
      <c r="N259" s="26"/>
      <c r="O259" s="26"/>
      <c r="P259" s="26"/>
      <c r="Q259" s="26"/>
      <c r="R259" s="26"/>
      <c r="S259" s="26"/>
      <c r="T259" s="26"/>
      <c r="U259" s="26"/>
      <c r="V259" s="26"/>
      <c r="W259" s="27"/>
      <c r="X259" s="27"/>
      <c r="Y259" s="27"/>
      <c r="Z259" s="22"/>
      <c r="AA259" s="28"/>
      <c r="AB259" s="108"/>
      <c r="AC259" s="108"/>
      <c r="AD259" s="108"/>
      <c r="AE259" s="108"/>
      <c r="AF259" s="108"/>
      <c r="AG259" s="108"/>
      <c r="AH259" s="108"/>
      <c r="AI259" s="108"/>
      <c r="AJ259" s="108"/>
      <c r="AK259" s="108"/>
      <c r="AL259" s="108" t="str">
        <f t="shared" si="66"/>
        <v/>
      </c>
      <c r="AM259" s="108" t="str">
        <f t="shared" si="67"/>
        <v/>
      </c>
      <c r="AN259" s="108" t="str">
        <f t="shared" si="68"/>
        <v/>
      </c>
      <c r="AO259" s="108" t="str">
        <f t="shared" si="69"/>
        <v/>
      </c>
      <c r="AP259" s="108" t="str">
        <f t="shared" si="70"/>
        <v/>
      </c>
      <c r="AQ259" s="108" t="str">
        <f t="shared" si="71"/>
        <v/>
      </c>
      <c r="AR259" s="108" t="str">
        <f t="shared" si="72"/>
        <v/>
      </c>
      <c r="AS259" s="119" t="str">
        <f t="shared" si="73"/>
        <v/>
      </c>
      <c r="AT259" s="119" t="str">
        <f t="shared" si="74"/>
        <v/>
      </c>
      <c r="AU259" s="108" t="str">
        <f t="shared" si="75"/>
        <v>S/I</v>
      </c>
      <c r="AV259" s="108"/>
      <c r="AW259" s="532"/>
      <c r="AX259" s="108" t="str">
        <f t="shared" si="76"/>
        <v xml:space="preserve"> - </v>
      </c>
      <c r="AY259" s="533" t="str">
        <f t="shared" si="77"/>
        <v/>
      </c>
      <c r="AZ259" s="533">
        <f t="shared" si="78"/>
        <v>0</v>
      </c>
      <c r="BA259" s="108" t="str">
        <f t="shared" si="79"/>
        <v/>
      </c>
      <c r="BB259" s="108" t="str">
        <f t="shared" si="80"/>
        <v/>
      </c>
      <c r="BC259" s="108" t="str">
        <f t="shared" si="81"/>
        <v/>
      </c>
      <c r="BD259" s="108" t="str">
        <f t="shared" si="82"/>
        <v/>
      </c>
      <c r="BE259" s="108" t="str">
        <f t="shared" si="83"/>
        <v/>
      </c>
      <c r="BF259" s="119" t="str">
        <f t="shared" si="84"/>
        <v/>
      </c>
      <c r="BG259" s="119" t="str">
        <f t="shared" si="85"/>
        <v/>
      </c>
      <c r="BH259" s="108"/>
      <c r="BI259" s="108"/>
      <c r="BJ259" s="108"/>
      <c r="BK259" s="108"/>
    </row>
    <row r="260" spans="1:63" hidden="1">
      <c r="A260" s="108" t="str">
        <f t="shared" si="86"/>
        <v>region</v>
      </c>
      <c r="B260" s="108">
        <f t="shared" si="87"/>
        <v>0</v>
      </c>
      <c r="C260" s="22"/>
      <c r="D260" s="22"/>
      <c r="E260" s="23"/>
      <c r="F260" s="24"/>
      <c r="G260" s="22"/>
      <c r="H260" s="22"/>
      <c r="I260" s="22"/>
      <c r="J260" s="22"/>
      <c r="K260" s="22"/>
      <c r="L260" s="29"/>
      <c r="M260" s="25"/>
      <c r="N260" s="26"/>
      <c r="O260" s="26"/>
      <c r="P260" s="26"/>
      <c r="Q260" s="26"/>
      <c r="R260" s="26"/>
      <c r="S260" s="26"/>
      <c r="T260" s="26"/>
      <c r="U260" s="26"/>
      <c r="V260" s="26"/>
      <c r="W260" s="27"/>
      <c r="X260" s="27"/>
      <c r="Y260" s="27"/>
      <c r="Z260" s="22"/>
      <c r="AA260" s="28"/>
      <c r="AB260" s="108"/>
      <c r="AC260" s="108"/>
      <c r="AD260" s="108"/>
      <c r="AE260" s="108"/>
      <c r="AF260" s="108"/>
      <c r="AG260" s="108"/>
      <c r="AH260" s="108"/>
      <c r="AI260" s="108"/>
      <c r="AJ260" s="108"/>
      <c r="AK260" s="108"/>
      <c r="AL260" s="108" t="str">
        <f t="shared" si="66"/>
        <v/>
      </c>
      <c r="AM260" s="108" t="str">
        <f t="shared" si="67"/>
        <v/>
      </c>
      <c r="AN260" s="108" t="str">
        <f t="shared" si="68"/>
        <v/>
      </c>
      <c r="AO260" s="108" t="str">
        <f t="shared" si="69"/>
        <v/>
      </c>
      <c r="AP260" s="108" t="str">
        <f t="shared" si="70"/>
        <v/>
      </c>
      <c r="AQ260" s="108" t="str">
        <f t="shared" si="71"/>
        <v/>
      </c>
      <c r="AR260" s="108" t="str">
        <f t="shared" si="72"/>
        <v/>
      </c>
      <c r="AS260" s="119" t="str">
        <f t="shared" si="73"/>
        <v/>
      </c>
      <c r="AT260" s="119" t="str">
        <f t="shared" si="74"/>
        <v/>
      </c>
      <c r="AU260" s="108" t="str">
        <f t="shared" si="75"/>
        <v>S/I</v>
      </c>
      <c r="AV260" s="108"/>
      <c r="AW260" s="532"/>
      <c r="AX260" s="108" t="str">
        <f t="shared" si="76"/>
        <v xml:space="preserve"> - </v>
      </c>
      <c r="AY260" s="533" t="str">
        <f t="shared" si="77"/>
        <v/>
      </c>
      <c r="AZ260" s="533">
        <f t="shared" si="78"/>
        <v>0</v>
      </c>
      <c r="BA260" s="108" t="str">
        <f t="shared" si="79"/>
        <v/>
      </c>
      <c r="BB260" s="108" t="str">
        <f t="shared" si="80"/>
        <v/>
      </c>
      <c r="BC260" s="108" t="str">
        <f t="shared" si="81"/>
        <v/>
      </c>
      <c r="BD260" s="108" t="str">
        <f t="shared" si="82"/>
        <v/>
      </c>
      <c r="BE260" s="108" t="str">
        <f t="shared" si="83"/>
        <v/>
      </c>
      <c r="BF260" s="119" t="str">
        <f t="shared" si="84"/>
        <v/>
      </c>
      <c r="BG260" s="119" t="str">
        <f t="shared" si="85"/>
        <v/>
      </c>
      <c r="BH260" s="108"/>
      <c r="BI260" s="108"/>
      <c r="BJ260" s="108"/>
      <c r="BK260" s="108"/>
    </row>
    <row r="261" spans="1:63" hidden="1">
      <c r="A261" s="108" t="str">
        <f t="shared" si="86"/>
        <v>region</v>
      </c>
      <c r="B261" s="108">
        <f t="shared" si="87"/>
        <v>0</v>
      </c>
      <c r="C261" s="22"/>
      <c r="D261" s="22"/>
      <c r="E261" s="23"/>
      <c r="F261" s="24"/>
      <c r="G261" s="22"/>
      <c r="H261" s="22"/>
      <c r="I261" s="22"/>
      <c r="J261" s="22"/>
      <c r="K261" s="22"/>
      <c r="L261" s="29"/>
      <c r="M261" s="25"/>
      <c r="N261" s="26"/>
      <c r="O261" s="26"/>
      <c r="P261" s="26"/>
      <c r="Q261" s="26"/>
      <c r="R261" s="26"/>
      <c r="S261" s="26"/>
      <c r="T261" s="26"/>
      <c r="U261" s="26"/>
      <c r="V261" s="26"/>
      <c r="W261" s="27"/>
      <c r="X261" s="27"/>
      <c r="Y261" s="27"/>
      <c r="Z261" s="22"/>
      <c r="AA261" s="28"/>
      <c r="AB261" s="108"/>
      <c r="AC261" s="108"/>
      <c r="AD261" s="108"/>
      <c r="AE261" s="108"/>
      <c r="AF261" s="108"/>
      <c r="AG261" s="108"/>
      <c r="AH261" s="108"/>
      <c r="AI261" s="108"/>
      <c r="AJ261" s="108"/>
      <c r="AK261" s="108"/>
      <c r="AL261" s="108" t="str">
        <f t="shared" si="66"/>
        <v/>
      </c>
      <c r="AM261" s="108" t="str">
        <f t="shared" si="67"/>
        <v/>
      </c>
      <c r="AN261" s="108" t="str">
        <f t="shared" si="68"/>
        <v/>
      </c>
      <c r="AO261" s="108" t="str">
        <f t="shared" si="69"/>
        <v/>
      </c>
      <c r="AP261" s="108" t="str">
        <f t="shared" si="70"/>
        <v/>
      </c>
      <c r="AQ261" s="108" t="str">
        <f t="shared" si="71"/>
        <v/>
      </c>
      <c r="AR261" s="108" t="str">
        <f t="shared" si="72"/>
        <v/>
      </c>
      <c r="AS261" s="119" t="str">
        <f t="shared" si="73"/>
        <v/>
      </c>
      <c r="AT261" s="119" t="str">
        <f t="shared" si="74"/>
        <v/>
      </c>
      <c r="AU261" s="108" t="str">
        <f t="shared" si="75"/>
        <v>S/I</v>
      </c>
      <c r="AV261" s="108"/>
      <c r="AW261" s="532"/>
      <c r="AX261" s="108" t="str">
        <f t="shared" si="76"/>
        <v xml:space="preserve"> - </v>
      </c>
      <c r="AY261" s="533" t="str">
        <f t="shared" si="77"/>
        <v/>
      </c>
      <c r="AZ261" s="533">
        <f t="shared" si="78"/>
        <v>0</v>
      </c>
      <c r="BA261" s="108" t="str">
        <f t="shared" si="79"/>
        <v/>
      </c>
      <c r="BB261" s="108" t="str">
        <f t="shared" si="80"/>
        <v/>
      </c>
      <c r="BC261" s="108" t="str">
        <f t="shared" si="81"/>
        <v/>
      </c>
      <c r="BD261" s="108" t="str">
        <f t="shared" si="82"/>
        <v/>
      </c>
      <c r="BE261" s="108" t="str">
        <f t="shared" si="83"/>
        <v/>
      </c>
      <c r="BF261" s="119" t="str">
        <f t="shared" si="84"/>
        <v/>
      </c>
      <c r="BG261" s="119" t="str">
        <f t="shared" si="85"/>
        <v/>
      </c>
      <c r="BH261" s="108"/>
      <c r="BI261" s="108"/>
      <c r="BJ261" s="108"/>
      <c r="BK261" s="108"/>
    </row>
    <row r="262" spans="1:63" hidden="1">
      <c r="A262" s="108" t="str">
        <f t="shared" si="86"/>
        <v>region</v>
      </c>
      <c r="B262" s="108">
        <f t="shared" si="87"/>
        <v>0</v>
      </c>
      <c r="C262" s="22"/>
      <c r="D262" s="22"/>
      <c r="E262" s="23"/>
      <c r="F262" s="24"/>
      <c r="G262" s="22"/>
      <c r="H262" s="22"/>
      <c r="I262" s="22"/>
      <c r="J262" s="22"/>
      <c r="K262" s="22"/>
      <c r="L262" s="29"/>
      <c r="M262" s="25"/>
      <c r="N262" s="26"/>
      <c r="O262" s="26"/>
      <c r="P262" s="26"/>
      <c r="Q262" s="26"/>
      <c r="R262" s="26"/>
      <c r="S262" s="26"/>
      <c r="T262" s="26"/>
      <c r="U262" s="26"/>
      <c r="V262" s="26"/>
      <c r="W262" s="27"/>
      <c r="X262" s="27"/>
      <c r="Y262" s="27"/>
      <c r="Z262" s="22"/>
      <c r="AA262" s="28"/>
      <c r="AB262" s="108"/>
      <c r="AC262" s="108"/>
      <c r="AD262" s="108"/>
      <c r="AE262" s="108"/>
      <c r="AF262" s="108"/>
      <c r="AG262" s="108"/>
      <c r="AH262" s="108"/>
      <c r="AI262" s="108"/>
      <c r="AJ262" s="108"/>
      <c r="AK262" s="108"/>
      <c r="AL262" s="108" t="str">
        <f t="shared" si="66"/>
        <v/>
      </c>
      <c r="AM262" s="108" t="str">
        <f t="shared" si="67"/>
        <v/>
      </c>
      <c r="AN262" s="108" t="str">
        <f t="shared" si="68"/>
        <v/>
      </c>
      <c r="AO262" s="108" t="str">
        <f t="shared" si="69"/>
        <v/>
      </c>
      <c r="AP262" s="108" t="str">
        <f t="shared" si="70"/>
        <v/>
      </c>
      <c r="AQ262" s="108" t="str">
        <f t="shared" si="71"/>
        <v/>
      </c>
      <c r="AR262" s="108" t="str">
        <f t="shared" si="72"/>
        <v/>
      </c>
      <c r="AS262" s="119" t="str">
        <f t="shared" si="73"/>
        <v/>
      </c>
      <c r="AT262" s="119" t="str">
        <f t="shared" si="74"/>
        <v/>
      </c>
      <c r="AU262" s="108" t="str">
        <f t="shared" si="75"/>
        <v>S/I</v>
      </c>
      <c r="AV262" s="108"/>
      <c r="AW262" s="532"/>
      <c r="AX262" s="108" t="str">
        <f t="shared" si="76"/>
        <v xml:space="preserve"> - </v>
      </c>
      <c r="AY262" s="533" t="str">
        <f t="shared" si="77"/>
        <v/>
      </c>
      <c r="AZ262" s="533">
        <f t="shared" si="78"/>
        <v>0</v>
      </c>
      <c r="BA262" s="108" t="str">
        <f t="shared" si="79"/>
        <v/>
      </c>
      <c r="BB262" s="108" t="str">
        <f t="shared" si="80"/>
        <v/>
      </c>
      <c r="BC262" s="108" t="str">
        <f t="shared" si="81"/>
        <v/>
      </c>
      <c r="BD262" s="108" t="str">
        <f t="shared" si="82"/>
        <v/>
      </c>
      <c r="BE262" s="108" t="str">
        <f t="shared" si="83"/>
        <v/>
      </c>
      <c r="BF262" s="119" t="str">
        <f t="shared" si="84"/>
        <v/>
      </c>
      <c r="BG262" s="119" t="str">
        <f t="shared" si="85"/>
        <v/>
      </c>
      <c r="BH262" s="108"/>
      <c r="BI262" s="108"/>
      <c r="BJ262" s="108"/>
      <c r="BK262" s="108"/>
    </row>
    <row r="263" spans="1:63" hidden="1">
      <c r="A263" s="108" t="str">
        <f t="shared" si="86"/>
        <v>region</v>
      </c>
      <c r="B263" s="108">
        <f t="shared" si="87"/>
        <v>0</v>
      </c>
      <c r="C263" s="22"/>
      <c r="D263" s="22"/>
      <c r="E263" s="23"/>
      <c r="F263" s="24"/>
      <c r="G263" s="22"/>
      <c r="H263" s="22"/>
      <c r="I263" s="22"/>
      <c r="J263" s="22"/>
      <c r="K263" s="22"/>
      <c r="L263" s="29"/>
      <c r="M263" s="25"/>
      <c r="N263" s="26"/>
      <c r="O263" s="26"/>
      <c r="P263" s="26"/>
      <c r="Q263" s="26"/>
      <c r="R263" s="26"/>
      <c r="S263" s="26"/>
      <c r="T263" s="26"/>
      <c r="U263" s="26"/>
      <c r="V263" s="26"/>
      <c r="W263" s="27"/>
      <c r="X263" s="27"/>
      <c r="Y263" s="27"/>
      <c r="Z263" s="22"/>
      <c r="AA263" s="28"/>
      <c r="AB263" s="108"/>
      <c r="AC263" s="108"/>
      <c r="AD263" s="108"/>
      <c r="AE263" s="108"/>
      <c r="AF263" s="108"/>
      <c r="AG263" s="108"/>
      <c r="AH263" s="108"/>
      <c r="AI263" s="108"/>
      <c r="AJ263" s="108"/>
      <c r="AK263" s="108"/>
      <c r="AL263" s="108" t="str">
        <f t="shared" si="66"/>
        <v/>
      </c>
      <c r="AM263" s="108" t="str">
        <f t="shared" si="67"/>
        <v/>
      </c>
      <c r="AN263" s="108" t="str">
        <f t="shared" si="68"/>
        <v/>
      </c>
      <c r="AO263" s="108" t="str">
        <f t="shared" si="69"/>
        <v/>
      </c>
      <c r="AP263" s="108" t="str">
        <f t="shared" si="70"/>
        <v/>
      </c>
      <c r="AQ263" s="108" t="str">
        <f t="shared" si="71"/>
        <v/>
      </c>
      <c r="AR263" s="108" t="str">
        <f t="shared" si="72"/>
        <v/>
      </c>
      <c r="AS263" s="119" t="str">
        <f t="shared" si="73"/>
        <v/>
      </c>
      <c r="AT263" s="119" t="str">
        <f t="shared" si="74"/>
        <v/>
      </c>
      <c r="AU263" s="108" t="str">
        <f t="shared" si="75"/>
        <v>S/I</v>
      </c>
      <c r="AV263" s="108"/>
      <c r="AW263" s="532"/>
      <c r="AX263" s="108" t="str">
        <f t="shared" si="76"/>
        <v xml:space="preserve"> - </v>
      </c>
      <c r="AY263" s="533" t="str">
        <f t="shared" si="77"/>
        <v/>
      </c>
      <c r="AZ263" s="533">
        <f t="shared" si="78"/>
        <v>0</v>
      </c>
      <c r="BA263" s="108" t="str">
        <f t="shared" si="79"/>
        <v/>
      </c>
      <c r="BB263" s="108" t="str">
        <f t="shared" si="80"/>
        <v/>
      </c>
      <c r="BC263" s="108" t="str">
        <f t="shared" si="81"/>
        <v/>
      </c>
      <c r="BD263" s="108" t="str">
        <f t="shared" si="82"/>
        <v/>
      </c>
      <c r="BE263" s="108" t="str">
        <f t="shared" si="83"/>
        <v/>
      </c>
      <c r="BF263" s="119" t="str">
        <f t="shared" si="84"/>
        <v/>
      </c>
      <c r="BG263" s="119" t="str">
        <f t="shared" si="85"/>
        <v/>
      </c>
      <c r="BH263" s="108"/>
      <c r="BI263" s="108"/>
      <c r="BJ263" s="108"/>
      <c r="BK263" s="108"/>
    </row>
    <row r="264" spans="1:63" hidden="1">
      <c r="A264" s="108" t="str">
        <f t="shared" si="86"/>
        <v>region</v>
      </c>
      <c r="B264" s="108">
        <f t="shared" si="87"/>
        <v>0</v>
      </c>
      <c r="C264" s="22"/>
      <c r="D264" s="22"/>
      <c r="E264" s="23"/>
      <c r="F264" s="24"/>
      <c r="G264" s="22"/>
      <c r="H264" s="22"/>
      <c r="I264" s="22"/>
      <c r="J264" s="22"/>
      <c r="K264" s="22"/>
      <c r="L264" s="29"/>
      <c r="M264" s="25"/>
      <c r="N264" s="26"/>
      <c r="O264" s="26"/>
      <c r="P264" s="26"/>
      <c r="Q264" s="26"/>
      <c r="R264" s="26"/>
      <c r="S264" s="26"/>
      <c r="T264" s="26"/>
      <c r="U264" s="26"/>
      <c r="V264" s="26"/>
      <c r="W264" s="27"/>
      <c r="X264" s="27"/>
      <c r="Y264" s="27"/>
      <c r="Z264" s="22"/>
      <c r="AA264" s="28"/>
      <c r="AB264" s="108"/>
      <c r="AC264" s="108"/>
      <c r="AD264" s="108"/>
      <c r="AE264" s="108"/>
      <c r="AF264" s="108"/>
      <c r="AG264" s="108"/>
      <c r="AH264" s="108"/>
      <c r="AI264" s="108"/>
      <c r="AJ264" s="108"/>
      <c r="AK264" s="108"/>
      <c r="AL264" s="108" t="str">
        <f t="shared" si="66"/>
        <v/>
      </c>
      <c r="AM264" s="108" t="str">
        <f t="shared" si="67"/>
        <v/>
      </c>
      <c r="AN264" s="108" t="str">
        <f t="shared" si="68"/>
        <v/>
      </c>
      <c r="AO264" s="108" t="str">
        <f t="shared" si="69"/>
        <v/>
      </c>
      <c r="AP264" s="108" t="str">
        <f t="shared" si="70"/>
        <v/>
      </c>
      <c r="AQ264" s="108" t="str">
        <f t="shared" si="71"/>
        <v/>
      </c>
      <c r="AR264" s="108" t="str">
        <f t="shared" si="72"/>
        <v/>
      </c>
      <c r="AS264" s="119" t="str">
        <f t="shared" si="73"/>
        <v/>
      </c>
      <c r="AT264" s="119" t="str">
        <f t="shared" si="74"/>
        <v/>
      </c>
      <c r="AU264" s="108" t="str">
        <f t="shared" si="75"/>
        <v>S/I</v>
      </c>
      <c r="AV264" s="108"/>
      <c r="AW264" s="532"/>
      <c r="AX264" s="108" t="str">
        <f t="shared" si="76"/>
        <v xml:space="preserve"> - </v>
      </c>
      <c r="AY264" s="533" t="str">
        <f t="shared" si="77"/>
        <v/>
      </c>
      <c r="AZ264" s="533">
        <f t="shared" si="78"/>
        <v>0</v>
      </c>
      <c r="BA264" s="108" t="str">
        <f t="shared" si="79"/>
        <v/>
      </c>
      <c r="BB264" s="108" t="str">
        <f t="shared" si="80"/>
        <v/>
      </c>
      <c r="BC264" s="108" t="str">
        <f t="shared" si="81"/>
        <v/>
      </c>
      <c r="BD264" s="108" t="str">
        <f t="shared" si="82"/>
        <v/>
      </c>
      <c r="BE264" s="108" t="str">
        <f t="shared" si="83"/>
        <v/>
      </c>
      <c r="BF264" s="119" t="str">
        <f t="shared" si="84"/>
        <v/>
      </c>
      <c r="BG264" s="119" t="str">
        <f t="shared" si="85"/>
        <v/>
      </c>
      <c r="BH264" s="108"/>
      <c r="BI264" s="108"/>
      <c r="BJ264" s="108"/>
      <c r="BK264" s="108"/>
    </row>
    <row r="265" spans="1:63" hidden="1">
      <c r="A265" s="108" t="str">
        <f t="shared" si="86"/>
        <v>region</v>
      </c>
      <c r="B265" s="108">
        <f t="shared" si="87"/>
        <v>0</v>
      </c>
      <c r="C265" s="22"/>
      <c r="D265" s="22"/>
      <c r="E265" s="23"/>
      <c r="F265" s="24"/>
      <c r="G265" s="22"/>
      <c r="H265" s="22"/>
      <c r="I265" s="22"/>
      <c r="J265" s="22"/>
      <c r="K265" s="22"/>
      <c r="L265" s="29"/>
      <c r="M265" s="25"/>
      <c r="N265" s="26"/>
      <c r="O265" s="26"/>
      <c r="P265" s="26"/>
      <c r="Q265" s="26"/>
      <c r="R265" s="26"/>
      <c r="S265" s="26"/>
      <c r="T265" s="26"/>
      <c r="U265" s="26"/>
      <c r="V265" s="26"/>
      <c r="W265" s="27"/>
      <c r="X265" s="27"/>
      <c r="Y265" s="27"/>
      <c r="Z265" s="22"/>
      <c r="AA265" s="28"/>
      <c r="AB265" s="108"/>
      <c r="AC265" s="108"/>
      <c r="AD265" s="108"/>
      <c r="AE265" s="108"/>
      <c r="AF265" s="108"/>
      <c r="AG265" s="108"/>
      <c r="AH265" s="108"/>
      <c r="AI265" s="108"/>
      <c r="AJ265" s="108"/>
      <c r="AK265" s="108"/>
      <c r="AL265" s="108" t="str">
        <f t="shared" si="66"/>
        <v/>
      </c>
      <c r="AM265" s="108" t="str">
        <f t="shared" si="67"/>
        <v/>
      </c>
      <c r="AN265" s="108" t="str">
        <f t="shared" si="68"/>
        <v/>
      </c>
      <c r="AO265" s="108" t="str">
        <f t="shared" si="69"/>
        <v/>
      </c>
      <c r="AP265" s="108" t="str">
        <f t="shared" si="70"/>
        <v/>
      </c>
      <c r="AQ265" s="108" t="str">
        <f t="shared" si="71"/>
        <v/>
      </c>
      <c r="AR265" s="108" t="str">
        <f t="shared" si="72"/>
        <v/>
      </c>
      <c r="AS265" s="119" t="str">
        <f t="shared" si="73"/>
        <v/>
      </c>
      <c r="AT265" s="119" t="str">
        <f t="shared" si="74"/>
        <v/>
      </c>
      <c r="AU265" s="108" t="str">
        <f t="shared" si="75"/>
        <v>S/I</v>
      </c>
      <c r="AV265" s="108"/>
      <c r="AW265" s="532"/>
      <c r="AX265" s="108" t="str">
        <f t="shared" si="76"/>
        <v xml:space="preserve"> - </v>
      </c>
      <c r="AY265" s="533" t="str">
        <f t="shared" si="77"/>
        <v/>
      </c>
      <c r="AZ265" s="533">
        <f t="shared" si="78"/>
        <v>0</v>
      </c>
      <c r="BA265" s="108" t="str">
        <f t="shared" si="79"/>
        <v/>
      </c>
      <c r="BB265" s="108" t="str">
        <f t="shared" si="80"/>
        <v/>
      </c>
      <c r="BC265" s="108" t="str">
        <f t="shared" si="81"/>
        <v/>
      </c>
      <c r="BD265" s="108" t="str">
        <f t="shared" si="82"/>
        <v/>
      </c>
      <c r="BE265" s="108" t="str">
        <f t="shared" si="83"/>
        <v/>
      </c>
      <c r="BF265" s="119" t="str">
        <f t="shared" si="84"/>
        <v/>
      </c>
      <c r="BG265" s="119" t="str">
        <f t="shared" si="85"/>
        <v/>
      </c>
      <c r="BH265" s="108"/>
      <c r="BI265" s="108"/>
      <c r="BJ265" s="108"/>
      <c r="BK265" s="108"/>
    </row>
    <row r="266" spans="1:63" hidden="1">
      <c r="A266" s="108" t="str">
        <f t="shared" si="86"/>
        <v>region</v>
      </c>
      <c r="B266" s="108">
        <f t="shared" si="87"/>
        <v>0</v>
      </c>
      <c r="C266" s="22"/>
      <c r="D266" s="22"/>
      <c r="E266" s="23"/>
      <c r="F266" s="24"/>
      <c r="G266" s="22"/>
      <c r="H266" s="22"/>
      <c r="I266" s="22"/>
      <c r="J266" s="22"/>
      <c r="K266" s="22"/>
      <c r="L266" s="29"/>
      <c r="M266" s="25"/>
      <c r="N266" s="26"/>
      <c r="O266" s="26"/>
      <c r="P266" s="26"/>
      <c r="Q266" s="26"/>
      <c r="R266" s="26"/>
      <c r="S266" s="26"/>
      <c r="T266" s="26"/>
      <c r="U266" s="26"/>
      <c r="V266" s="26"/>
      <c r="W266" s="27"/>
      <c r="X266" s="27"/>
      <c r="Y266" s="27"/>
      <c r="Z266" s="22"/>
      <c r="AA266" s="28"/>
      <c r="AB266" s="108"/>
      <c r="AC266" s="108"/>
      <c r="AD266" s="108"/>
      <c r="AE266" s="108"/>
      <c r="AF266" s="108"/>
      <c r="AG266" s="108"/>
      <c r="AH266" s="108"/>
      <c r="AI266" s="108"/>
      <c r="AJ266" s="108"/>
      <c r="AK266" s="108"/>
      <c r="AL266" s="108" t="str">
        <f t="shared" si="66"/>
        <v/>
      </c>
      <c r="AM266" s="108" t="str">
        <f t="shared" si="67"/>
        <v/>
      </c>
      <c r="AN266" s="108" t="str">
        <f t="shared" si="68"/>
        <v/>
      </c>
      <c r="AO266" s="108" t="str">
        <f t="shared" si="69"/>
        <v/>
      </c>
      <c r="AP266" s="108" t="str">
        <f t="shared" si="70"/>
        <v/>
      </c>
      <c r="AQ266" s="108" t="str">
        <f t="shared" si="71"/>
        <v/>
      </c>
      <c r="AR266" s="108" t="str">
        <f t="shared" si="72"/>
        <v/>
      </c>
      <c r="AS266" s="119" t="str">
        <f t="shared" si="73"/>
        <v/>
      </c>
      <c r="AT266" s="119" t="str">
        <f t="shared" si="74"/>
        <v/>
      </c>
      <c r="AU266" s="108" t="str">
        <f t="shared" si="75"/>
        <v>S/I</v>
      </c>
      <c r="AV266" s="108"/>
      <c r="AW266" s="532"/>
      <c r="AX266" s="108" t="str">
        <f t="shared" si="76"/>
        <v xml:space="preserve"> - </v>
      </c>
      <c r="AY266" s="533" t="str">
        <f t="shared" si="77"/>
        <v/>
      </c>
      <c r="AZ266" s="533">
        <f t="shared" si="78"/>
        <v>0</v>
      </c>
      <c r="BA266" s="108" t="str">
        <f t="shared" si="79"/>
        <v/>
      </c>
      <c r="BB266" s="108" t="str">
        <f t="shared" si="80"/>
        <v/>
      </c>
      <c r="BC266" s="108" t="str">
        <f t="shared" si="81"/>
        <v/>
      </c>
      <c r="BD266" s="108" t="str">
        <f t="shared" si="82"/>
        <v/>
      </c>
      <c r="BE266" s="108" t="str">
        <f t="shared" si="83"/>
        <v/>
      </c>
      <c r="BF266" s="119" t="str">
        <f t="shared" si="84"/>
        <v/>
      </c>
      <c r="BG266" s="119" t="str">
        <f t="shared" si="85"/>
        <v/>
      </c>
      <c r="BH266" s="108"/>
      <c r="BI266" s="108"/>
      <c r="BJ266" s="108"/>
      <c r="BK266" s="108"/>
    </row>
    <row r="267" spans="1:63" hidden="1">
      <c r="A267" s="108" t="str">
        <f t="shared" si="86"/>
        <v>region</v>
      </c>
      <c r="B267" s="108">
        <f t="shared" si="87"/>
        <v>0</v>
      </c>
      <c r="C267" s="22"/>
      <c r="D267" s="22"/>
      <c r="E267" s="23"/>
      <c r="F267" s="24"/>
      <c r="G267" s="22"/>
      <c r="H267" s="22"/>
      <c r="I267" s="22"/>
      <c r="J267" s="22"/>
      <c r="K267" s="22"/>
      <c r="L267" s="29"/>
      <c r="M267" s="25"/>
      <c r="N267" s="26"/>
      <c r="O267" s="26"/>
      <c r="P267" s="26"/>
      <c r="Q267" s="26"/>
      <c r="R267" s="26"/>
      <c r="S267" s="26"/>
      <c r="T267" s="26"/>
      <c r="U267" s="26"/>
      <c r="V267" s="26"/>
      <c r="W267" s="27"/>
      <c r="X267" s="27"/>
      <c r="Y267" s="27"/>
      <c r="Z267" s="22"/>
      <c r="AA267" s="28"/>
      <c r="AB267" s="108"/>
      <c r="AC267" s="108"/>
      <c r="AD267" s="108"/>
      <c r="AE267" s="108"/>
      <c r="AF267" s="108"/>
      <c r="AG267" s="108"/>
      <c r="AH267" s="108"/>
      <c r="AI267" s="108"/>
      <c r="AJ267" s="108"/>
      <c r="AK267" s="108"/>
      <c r="AL267" s="108" t="str">
        <f t="shared" si="66"/>
        <v/>
      </c>
      <c r="AM267" s="108" t="str">
        <f t="shared" si="67"/>
        <v/>
      </c>
      <c r="AN267" s="108" t="str">
        <f t="shared" si="68"/>
        <v/>
      </c>
      <c r="AO267" s="108" t="str">
        <f t="shared" si="69"/>
        <v/>
      </c>
      <c r="AP267" s="108" t="str">
        <f t="shared" si="70"/>
        <v/>
      </c>
      <c r="AQ267" s="108" t="str">
        <f t="shared" si="71"/>
        <v/>
      </c>
      <c r="AR267" s="108" t="str">
        <f t="shared" si="72"/>
        <v/>
      </c>
      <c r="AS267" s="119" t="str">
        <f t="shared" si="73"/>
        <v/>
      </c>
      <c r="AT267" s="119" t="str">
        <f t="shared" si="74"/>
        <v/>
      </c>
      <c r="AU267" s="108" t="str">
        <f t="shared" si="75"/>
        <v>S/I</v>
      </c>
      <c r="AV267" s="108"/>
      <c r="AW267" s="532"/>
      <c r="AX267" s="108" t="str">
        <f t="shared" si="76"/>
        <v xml:space="preserve"> - </v>
      </c>
      <c r="AY267" s="533" t="str">
        <f t="shared" si="77"/>
        <v/>
      </c>
      <c r="AZ267" s="533">
        <f t="shared" si="78"/>
        <v>0</v>
      </c>
      <c r="BA267" s="108" t="str">
        <f t="shared" si="79"/>
        <v/>
      </c>
      <c r="BB267" s="108" t="str">
        <f t="shared" si="80"/>
        <v/>
      </c>
      <c r="BC267" s="108" t="str">
        <f t="shared" si="81"/>
        <v/>
      </c>
      <c r="BD267" s="108" t="str">
        <f t="shared" si="82"/>
        <v/>
      </c>
      <c r="BE267" s="108" t="str">
        <f t="shared" si="83"/>
        <v/>
      </c>
      <c r="BF267" s="119" t="str">
        <f t="shared" si="84"/>
        <v/>
      </c>
      <c r="BG267" s="119" t="str">
        <f t="shared" si="85"/>
        <v/>
      </c>
      <c r="BH267" s="108"/>
      <c r="BI267" s="108"/>
      <c r="BJ267" s="108"/>
      <c r="BK267" s="108"/>
    </row>
    <row r="268" spans="1:63" hidden="1">
      <c r="A268" s="108" t="str">
        <f t="shared" si="86"/>
        <v>region</v>
      </c>
      <c r="B268" s="108">
        <f t="shared" si="87"/>
        <v>0</v>
      </c>
      <c r="C268" s="22"/>
      <c r="D268" s="22"/>
      <c r="E268" s="23"/>
      <c r="F268" s="24"/>
      <c r="G268" s="22"/>
      <c r="H268" s="22"/>
      <c r="I268" s="22"/>
      <c r="J268" s="22"/>
      <c r="K268" s="22"/>
      <c r="L268" s="29"/>
      <c r="M268" s="25"/>
      <c r="N268" s="26"/>
      <c r="O268" s="26"/>
      <c r="P268" s="26"/>
      <c r="Q268" s="26"/>
      <c r="R268" s="26"/>
      <c r="S268" s="26"/>
      <c r="T268" s="26"/>
      <c r="U268" s="26"/>
      <c r="V268" s="26"/>
      <c r="W268" s="27"/>
      <c r="X268" s="27"/>
      <c r="Y268" s="27"/>
      <c r="Z268" s="22"/>
      <c r="AA268" s="28"/>
      <c r="AB268" s="108"/>
      <c r="AC268" s="108"/>
      <c r="AD268" s="108"/>
      <c r="AE268" s="108"/>
      <c r="AF268" s="108"/>
      <c r="AG268" s="108"/>
      <c r="AH268" s="108"/>
      <c r="AI268" s="108"/>
      <c r="AJ268" s="108"/>
      <c r="AK268" s="108"/>
      <c r="AL268" s="108" t="str">
        <f t="shared" si="66"/>
        <v/>
      </c>
      <c r="AM268" s="108" t="str">
        <f t="shared" si="67"/>
        <v/>
      </c>
      <c r="AN268" s="108" t="str">
        <f t="shared" si="68"/>
        <v/>
      </c>
      <c r="AO268" s="108" t="str">
        <f t="shared" si="69"/>
        <v/>
      </c>
      <c r="AP268" s="108" t="str">
        <f t="shared" si="70"/>
        <v/>
      </c>
      <c r="AQ268" s="108" t="str">
        <f t="shared" si="71"/>
        <v/>
      </c>
      <c r="AR268" s="108" t="str">
        <f t="shared" si="72"/>
        <v/>
      </c>
      <c r="AS268" s="119" t="str">
        <f t="shared" si="73"/>
        <v/>
      </c>
      <c r="AT268" s="119" t="str">
        <f t="shared" si="74"/>
        <v/>
      </c>
      <c r="AU268" s="108" t="str">
        <f t="shared" si="75"/>
        <v>S/I</v>
      </c>
      <c r="AV268" s="108"/>
      <c r="AW268" s="532"/>
      <c r="AX268" s="108" t="str">
        <f t="shared" si="76"/>
        <v xml:space="preserve"> - </v>
      </c>
      <c r="AY268" s="533" t="str">
        <f t="shared" si="77"/>
        <v/>
      </c>
      <c r="AZ268" s="533">
        <f t="shared" si="78"/>
        <v>0</v>
      </c>
      <c r="BA268" s="108" t="str">
        <f t="shared" si="79"/>
        <v/>
      </c>
      <c r="BB268" s="108" t="str">
        <f t="shared" si="80"/>
        <v/>
      </c>
      <c r="BC268" s="108" t="str">
        <f t="shared" si="81"/>
        <v/>
      </c>
      <c r="BD268" s="108" t="str">
        <f t="shared" si="82"/>
        <v/>
      </c>
      <c r="BE268" s="108" t="str">
        <f t="shared" si="83"/>
        <v/>
      </c>
      <c r="BF268" s="119" t="str">
        <f t="shared" si="84"/>
        <v/>
      </c>
      <c r="BG268" s="119" t="str">
        <f t="shared" si="85"/>
        <v/>
      </c>
      <c r="BH268" s="108"/>
      <c r="BI268" s="108"/>
      <c r="BJ268" s="108"/>
      <c r="BK268" s="108"/>
    </row>
    <row r="269" spans="1:63" hidden="1">
      <c r="A269" s="108" t="str">
        <f t="shared" si="86"/>
        <v>region</v>
      </c>
      <c r="B269" s="108">
        <f t="shared" si="87"/>
        <v>0</v>
      </c>
      <c r="C269" s="22"/>
      <c r="D269" s="22"/>
      <c r="E269" s="23"/>
      <c r="F269" s="24"/>
      <c r="G269" s="22"/>
      <c r="H269" s="22"/>
      <c r="I269" s="22"/>
      <c r="J269" s="22"/>
      <c r="K269" s="22"/>
      <c r="L269" s="29"/>
      <c r="M269" s="25"/>
      <c r="N269" s="26"/>
      <c r="O269" s="26"/>
      <c r="P269" s="26"/>
      <c r="Q269" s="26"/>
      <c r="R269" s="26"/>
      <c r="S269" s="26"/>
      <c r="T269" s="26"/>
      <c r="U269" s="26"/>
      <c r="V269" s="26"/>
      <c r="W269" s="27"/>
      <c r="X269" s="27"/>
      <c r="Y269" s="27"/>
      <c r="Z269" s="22"/>
      <c r="AA269" s="28"/>
      <c r="AB269" s="108"/>
      <c r="AC269" s="108"/>
      <c r="AD269" s="108"/>
      <c r="AE269" s="108"/>
      <c r="AF269" s="108"/>
      <c r="AG269" s="108"/>
      <c r="AH269" s="108"/>
      <c r="AI269" s="108"/>
      <c r="AJ269" s="108"/>
      <c r="AK269" s="108"/>
      <c r="AL269" s="108" t="str">
        <f t="shared" si="66"/>
        <v/>
      </c>
      <c r="AM269" s="108" t="str">
        <f t="shared" si="67"/>
        <v/>
      </c>
      <c r="AN269" s="108" t="str">
        <f t="shared" si="68"/>
        <v/>
      </c>
      <c r="AO269" s="108" t="str">
        <f t="shared" si="69"/>
        <v/>
      </c>
      <c r="AP269" s="108" t="str">
        <f t="shared" si="70"/>
        <v/>
      </c>
      <c r="AQ269" s="108" t="str">
        <f t="shared" si="71"/>
        <v/>
      </c>
      <c r="AR269" s="108" t="str">
        <f t="shared" si="72"/>
        <v/>
      </c>
      <c r="AS269" s="119" t="str">
        <f t="shared" si="73"/>
        <v/>
      </c>
      <c r="AT269" s="119" t="str">
        <f t="shared" si="74"/>
        <v/>
      </c>
      <c r="AU269" s="108" t="str">
        <f t="shared" si="75"/>
        <v>S/I</v>
      </c>
      <c r="AV269" s="108"/>
      <c r="AW269" s="532"/>
      <c r="AX269" s="108" t="str">
        <f t="shared" si="76"/>
        <v xml:space="preserve"> - </v>
      </c>
      <c r="AY269" s="533" t="str">
        <f t="shared" si="77"/>
        <v/>
      </c>
      <c r="AZ269" s="533">
        <f t="shared" si="78"/>
        <v>0</v>
      </c>
      <c r="BA269" s="108" t="str">
        <f t="shared" si="79"/>
        <v/>
      </c>
      <c r="BB269" s="108" t="str">
        <f t="shared" si="80"/>
        <v/>
      </c>
      <c r="BC269" s="108" t="str">
        <f t="shared" si="81"/>
        <v/>
      </c>
      <c r="BD269" s="108" t="str">
        <f t="shared" si="82"/>
        <v/>
      </c>
      <c r="BE269" s="108" t="str">
        <f t="shared" si="83"/>
        <v/>
      </c>
      <c r="BF269" s="119" t="str">
        <f t="shared" si="84"/>
        <v/>
      </c>
      <c r="BG269" s="119" t="str">
        <f t="shared" si="85"/>
        <v/>
      </c>
      <c r="BH269" s="108"/>
      <c r="BI269" s="108"/>
      <c r="BJ269" s="108"/>
      <c r="BK269" s="108"/>
    </row>
    <row r="270" spans="1:63" hidden="1">
      <c r="A270" s="108" t="str">
        <f t="shared" si="86"/>
        <v>region</v>
      </c>
      <c r="B270" s="108">
        <f t="shared" si="87"/>
        <v>0</v>
      </c>
      <c r="C270" s="22"/>
      <c r="D270" s="22"/>
      <c r="E270" s="23"/>
      <c r="F270" s="24"/>
      <c r="G270" s="22"/>
      <c r="H270" s="22"/>
      <c r="I270" s="22"/>
      <c r="J270" s="22"/>
      <c r="K270" s="22"/>
      <c r="L270" s="29"/>
      <c r="M270" s="25"/>
      <c r="N270" s="26"/>
      <c r="O270" s="26"/>
      <c r="P270" s="26"/>
      <c r="Q270" s="26"/>
      <c r="R270" s="26"/>
      <c r="S270" s="26"/>
      <c r="T270" s="26"/>
      <c r="U270" s="26"/>
      <c r="V270" s="26"/>
      <c r="W270" s="27"/>
      <c r="X270" s="27"/>
      <c r="Y270" s="27"/>
      <c r="Z270" s="22"/>
      <c r="AA270" s="28"/>
      <c r="AB270" s="108"/>
      <c r="AC270" s="108"/>
      <c r="AD270" s="108"/>
      <c r="AE270" s="108"/>
      <c r="AF270" s="108"/>
      <c r="AG270" s="108"/>
      <c r="AH270" s="108"/>
      <c r="AI270" s="108"/>
      <c r="AJ270" s="108"/>
      <c r="AK270" s="108"/>
      <c r="AL270" s="108" t="str">
        <f t="shared" si="66"/>
        <v/>
      </c>
      <c r="AM270" s="108" t="str">
        <f t="shared" si="67"/>
        <v/>
      </c>
      <c r="AN270" s="108" t="str">
        <f t="shared" si="68"/>
        <v/>
      </c>
      <c r="AO270" s="108" t="str">
        <f t="shared" si="69"/>
        <v/>
      </c>
      <c r="AP270" s="108" t="str">
        <f t="shared" si="70"/>
        <v/>
      </c>
      <c r="AQ270" s="108" t="str">
        <f t="shared" si="71"/>
        <v/>
      </c>
      <c r="AR270" s="108" t="str">
        <f t="shared" si="72"/>
        <v/>
      </c>
      <c r="AS270" s="119" t="str">
        <f t="shared" si="73"/>
        <v/>
      </c>
      <c r="AT270" s="119" t="str">
        <f t="shared" si="74"/>
        <v/>
      </c>
      <c r="AU270" s="108" t="str">
        <f t="shared" si="75"/>
        <v>S/I</v>
      </c>
      <c r="AV270" s="108"/>
      <c r="AW270" s="532"/>
      <c r="AX270" s="108" t="str">
        <f t="shared" si="76"/>
        <v xml:space="preserve"> - </v>
      </c>
      <c r="AY270" s="533" t="str">
        <f t="shared" si="77"/>
        <v/>
      </c>
      <c r="AZ270" s="533">
        <f t="shared" si="78"/>
        <v>0</v>
      </c>
      <c r="BA270" s="108" t="str">
        <f t="shared" si="79"/>
        <v/>
      </c>
      <c r="BB270" s="108" t="str">
        <f t="shared" si="80"/>
        <v/>
      </c>
      <c r="BC270" s="108" t="str">
        <f t="shared" si="81"/>
        <v/>
      </c>
      <c r="BD270" s="108" t="str">
        <f t="shared" si="82"/>
        <v/>
      </c>
      <c r="BE270" s="108" t="str">
        <f t="shared" si="83"/>
        <v/>
      </c>
      <c r="BF270" s="119" t="str">
        <f t="shared" si="84"/>
        <v/>
      </c>
      <c r="BG270" s="119" t="str">
        <f t="shared" si="85"/>
        <v/>
      </c>
      <c r="BH270" s="108"/>
      <c r="BI270" s="108"/>
      <c r="BJ270" s="108"/>
      <c r="BK270" s="108"/>
    </row>
    <row r="271" spans="1:63" hidden="1">
      <c r="A271" s="108" t="str">
        <f t="shared" si="86"/>
        <v>region</v>
      </c>
      <c r="B271" s="108">
        <f t="shared" si="87"/>
        <v>0</v>
      </c>
      <c r="C271" s="22"/>
      <c r="D271" s="22"/>
      <c r="E271" s="23"/>
      <c r="F271" s="24"/>
      <c r="G271" s="22"/>
      <c r="H271" s="22"/>
      <c r="I271" s="22"/>
      <c r="J271" s="22"/>
      <c r="K271" s="22"/>
      <c r="L271" s="29"/>
      <c r="M271" s="25"/>
      <c r="N271" s="26"/>
      <c r="O271" s="26"/>
      <c r="P271" s="26"/>
      <c r="Q271" s="26"/>
      <c r="R271" s="26"/>
      <c r="S271" s="26"/>
      <c r="T271" s="26"/>
      <c r="U271" s="26"/>
      <c r="V271" s="26"/>
      <c r="W271" s="27"/>
      <c r="X271" s="27"/>
      <c r="Y271" s="27"/>
      <c r="Z271" s="22"/>
      <c r="AA271" s="28"/>
      <c r="AB271" s="108"/>
      <c r="AC271" s="108"/>
      <c r="AD271" s="108"/>
      <c r="AE271" s="108"/>
      <c r="AF271" s="108"/>
      <c r="AG271" s="108"/>
      <c r="AH271" s="108"/>
      <c r="AI271" s="108"/>
      <c r="AJ271" s="108"/>
      <c r="AK271" s="108"/>
      <c r="AL271" s="108" t="str">
        <f t="shared" si="66"/>
        <v/>
      </c>
      <c r="AM271" s="108" t="str">
        <f t="shared" si="67"/>
        <v/>
      </c>
      <c r="AN271" s="108" t="str">
        <f t="shared" si="68"/>
        <v/>
      </c>
      <c r="AO271" s="108" t="str">
        <f t="shared" si="69"/>
        <v/>
      </c>
      <c r="AP271" s="108" t="str">
        <f t="shared" si="70"/>
        <v/>
      </c>
      <c r="AQ271" s="108" t="str">
        <f t="shared" si="71"/>
        <v/>
      </c>
      <c r="AR271" s="108" t="str">
        <f t="shared" si="72"/>
        <v/>
      </c>
      <c r="AS271" s="119" t="str">
        <f t="shared" si="73"/>
        <v/>
      </c>
      <c r="AT271" s="119" t="str">
        <f t="shared" si="74"/>
        <v/>
      </c>
      <c r="AU271" s="108" t="str">
        <f t="shared" si="75"/>
        <v>S/I</v>
      </c>
      <c r="AV271" s="108"/>
      <c r="AW271" s="532"/>
      <c r="AX271" s="108" t="str">
        <f t="shared" si="76"/>
        <v xml:space="preserve"> - </v>
      </c>
      <c r="AY271" s="533" t="str">
        <f t="shared" si="77"/>
        <v/>
      </c>
      <c r="AZ271" s="533">
        <f t="shared" si="78"/>
        <v>0</v>
      </c>
      <c r="BA271" s="108" t="str">
        <f t="shared" si="79"/>
        <v/>
      </c>
      <c r="BB271" s="108" t="str">
        <f t="shared" si="80"/>
        <v/>
      </c>
      <c r="BC271" s="108" t="str">
        <f t="shared" si="81"/>
        <v/>
      </c>
      <c r="BD271" s="108" t="str">
        <f t="shared" si="82"/>
        <v/>
      </c>
      <c r="BE271" s="108" t="str">
        <f t="shared" si="83"/>
        <v/>
      </c>
      <c r="BF271" s="119" t="str">
        <f t="shared" si="84"/>
        <v/>
      </c>
      <c r="BG271" s="119" t="str">
        <f t="shared" si="85"/>
        <v/>
      </c>
      <c r="BH271" s="108"/>
      <c r="BI271" s="108"/>
      <c r="BJ271" s="108"/>
      <c r="BK271" s="108"/>
    </row>
    <row r="272" spans="1:63" hidden="1">
      <c r="A272" s="108" t="str">
        <f t="shared" si="86"/>
        <v>region</v>
      </c>
      <c r="B272" s="108">
        <f t="shared" si="87"/>
        <v>0</v>
      </c>
      <c r="C272" s="22"/>
      <c r="D272" s="22"/>
      <c r="E272" s="23"/>
      <c r="F272" s="24"/>
      <c r="G272" s="22"/>
      <c r="H272" s="22"/>
      <c r="I272" s="22"/>
      <c r="J272" s="22"/>
      <c r="K272" s="22"/>
      <c r="L272" s="29"/>
      <c r="M272" s="25"/>
      <c r="N272" s="26"/>
      <c r="O272" s="26"/>
      <c r="P272" s="26"/>
      <c r="Q272" s="26"/>
      <c r="R272" s="26"/>
      <c r="S272" s="26"/>
      <c r="T272" s="26"/>
      <c r="U272" s="26"/>
      <c r="V272" s="26"/>
      <c r="W272" s="27"/>
      <c r="X272" s="27"/>
      <c r="Y272" s="27"/>
      <c r="Z272" s="22"/>
      <c r="AA272" s="28"/>
      <c r="AB272" s="108"/>
      <c r="AC272" s="108"/>
      <c r="AD272" s="108"/>
      <c r="AE272" s="108"/>
      <c r="AF272" s="108"/>
      <c r="AG272" s="108"/>
      <c r="AH272" s="108"/>
      <c r="AI272" s="108"/>
      <c r="AJ272" s="108"/>
      <c r="AK272" s="108"/>
      <c r="AL272" s="108" t="str">
        <f t="shared" ref="AL272:AL298" si="88">+CONCATENATE($G272,K272)</f>
        <v/>
      </c>
      <c r="AM272" s="108" t="str">
        <f t="shared" ref="AM272:AM298" si="89">+IF(COUNTIF(N272:T272,"x")&gt;0,1,"")</f>
        <v/>
      </c>
      <c r="AN272" s="108" t="str">
        <f t="shared" ref="AN272:AN298" si="90">+CONCATENATE($G272,N272)</f>
        <v/>
      </c>
      <c r="AO272" s="108" t="str">
        <f t="shared" ref="AO272:AO298" si="91">+CONCATENATE($G272,O272)</f>
        <v/>
      </c>
      <c r="AP272" s="108" t="str">
        <f t="shared" ref="AP272:AP298" si="92">+CONCATENATE($G272,P272)</f>
        <v/>
      </c>
      <c r="AQ272" s="108" t="str">
        <f t="shared" ref="AQ272:AQ298" si="93">+CONCATENATE($G272,Q272)</f>
        <v/>
      </c>
      <c r="AR272" s="108" t="str">
        <f t="shared" ref="AR272:AR298" si="94">+CONCATENATE($G272,R272)</f>
        <v/>
      </c>
      <c r="AS272" s="119" t="str">
        <f t="shared" ref="AS272:AS298" si="95">+CONCATENATE($G272,S272)</f>
        <v/>
      </c>
      <c r="AT272" s="119" t="str">
        <f t="shared" ref="AT272:AT298" si="96">+CONCATENATE($G272,T272)</f>
        <v/>
      </c>
      <c r="AU272" s="108" t="str">
        <f t="shared" ref="AU272:AU298" si="97">+IF($AL272="","S/I","")</f>
        <v>S/I</v>
      </c>
      <c r="AV272" s="108"/>
      <c r="AW272" s="532"/>
      <c r="AX272" s="108" t="str">
        <f t="shared" ref="AX272:AX298" si="98">+CONCATENATE(I272," - ",J272)</f>
        <v xml:space="preserve"> - </v>
      </c>
      <c r="AY272" s="533" t="str">
        <f t="shared" ref="AY272:AY298" si="99">IF(ISNUMBER($I272),CONCATENATE(I272,"-",$K272),"")</f>
        <v/>
      </c>
      <c r="AZ272" s="533">
        <f t="shared" ref="AZ272:AZ298" si="100">IF(ISNUMBER($H272),CONCATENATE($H272,"-",$K272),$K272)</f>
        <v>0</v>
      </c>
      <c r="BA272" s="108" t="str">
        <f t="shared" ref="BA272:BA298" si="101">+CONCATENATE($K272,N272)</f>
        <v/>
      </c>
      <c r="BB272" s="108" t="str">
        <f t="shared" ref="BB272:BB298" si="102">+CONCATENATE($K272,O272)</f>
        <v/>
      </c>
      <c r="BC272" s="108" t="str">
        <f t="shared" ref="BC272:BC298" si="103">+CONCATENATE($K272,P272)</f>
        <v/>
      </c>
      <c r="BD272" s="108" t="str">
        <f t="shared" ref="BD272:BD298" si="104">+CONCATENATE($K272,Q272)</f>
        <v/>
      </c>
      <c r="BE272" s="108" t="str">
        <f t="shared" ref="BE272:BE298" si="105">+CONCATENATE($K272,R272)</f>
        <v/>
      </c>
      <c r="BF272" s="119" t="str">
        <f t="shared" ref="BF272:BF298" si="106">+CONCATENATE($K272,S272)</f>
        <v/>
      </c>
      <c r="BG272" s="119" t="str">
        <f t="shared" ref="BG272:BG298" si="107">+CONCATENATE($K272,T272)</f>
        <v/>
      </c>
      <c r="BH272" s="108"/>
      <c r="BI272" s="108"/>
      <c r="BJ272" s="108"/>
      <c r="BK272" s="108"/>
    </row>
    <row r="273" spans="1:63" hidden="1">
      <c r="A273" s="108" t="str">
        <f t="shared" si="86"/>
        <v>region</v>
      </c>
      <c r="B273" s="108">
        <f t="shared" si="87"/>
        <v>0</v>
      </c>
      <c r="C273" s="22"/>
      <c r="D273" s="22"/>
      <c r="E273" s="23"/>
      <c r="F273" s="24"/>
      <c r="G273" s="22"/>
      <c r="H273" s="22"/>
      <c r="I273" s="22"/>
      <c r="J273" s="22"/>
      <c r="K273" s="22"/>
      <c r="L273" s="29"/>
      <c r="M273" s="25"/>
      <c r="N273" s="26"/>
      <c r="O273" s="26"/>
      <c r="P273" s="26"/>
      <c r="Q273" s="26"/>
      <c r="R273" s="26"/>
      <c r="S273" s="26"/>
      <c r="T273" s="26"/>
      <c r="U273" s="26"/>
      <c r="V273" s="26"/>
      <c r="W273" s="27"/>
      <c r="X273" s="27"/>
      <c r="Y273" s="27"/>
      <c r="Z273" s="22"/>
      <c r="AA273" s="28"/>
      <c r="AB273" s="108"/>
      <c r="AC273" s="108"/>
      <c r="AD273" s="108"/>
      <c r="AE273" s="108"/>
      <c r="AF273" s="108"/>
      <c r="AG273" s="108"/>
      <c r="AH273" s="108"/>
      <c r="AI273" s="108"/>
      <c r="AJ273" s="108"/>
      <c r="AK273" s="108"/>
      <c r="AL273" s="108" t="str">
        <f t="shared" si="88"/>
        <v/>
      </c>
      <c r="AM273" s="108" t="str">
        <f t="shared" si="89"/>
        <v/>
      </c>
      <c r="AN273" s="108" t="str">
        <f t="shared" si="90"/>
        <v/>
      </c>
      <c r="AO273" s="108" t="str">
        <f t="shared" si="91"/>
        <v/>
      </c>
      <c r="AP273" s="108" t="str">
        <f t="shared" si="92"/>
        <v/>
      </c>
      <c r="AQ273" s="108" t="str">
        <f t="shared" si="93"/>
        <v/>
      </c>
      <c r="AR273" s="108" t="str">
        <f t="shared" si="94"/>
        <v/>
      </c>
      <c r="AS273" s="119" t="str">
        <f t="shared" si="95"/>
        <v/>
      </c>
      <c r="AT273" s="119" t="str">
        <f t="shared" si="96"/>
        <v/>
      </c>
      <c r="AU273" s="108" t="str">
        <f t="shared" si="97"/>
        <v>S/I</v>
      </c>
      <c r="AV273" s="108"/>
      <c r="AW273" s="532"/>
      <c r="AX273" s="108" t="str">
        <f t="shared" si="98"/>
        <v xml:space="preserve"> - </v>
      </c>
      <c r="AY273" s="533" t="str">
        <f t="shared" si="99"/>
        <v/>
      </c>
      <c r="AZ273" s="533">
        <f t="shared" si="100"/>
        <v>0</v>
      </c>
      <c r="BA273" s="108" t="str">
        <f t="shared" si="101"/>
        <v/>
      </c>
      <c r="BB273" s="108" t="str">
        <f t="shared" si="102"/>
        <v/>
      </c>
      <c r="BC273" s="108" t="str">
        <f t="shared" si="103"/>
        <v/>
      </c>
      <c r="BD273" s="108" t="str">
        <f t="shared" si="104"/>
        <v/>
      </c>
      <c r="BE273" s="108" t="str">
        <f t="shared" si="105"/>
        <v/>
      </c>
      <c r="BF273" s="119" t="str">
        <f t="shared" si="106"/>
        <v/>
      </c>
      <c r="BG273" s="119" t="str">
        <f t="shared" si="107"/>
        <v/>
      </c>
      <c r="BH273" s="108"/>
      <c r="BI273" s="108"/>
      <c r="BJ273" s="108"/>
      <c r="BK273" s="108"/>
    </row>
    <row r="274" spans="1:63" hidden="1">
      <c r="A274" s="108" t="str">
        <f t="shared" si="86"/>
        <v>region</v>
      </c>
      <c r="B274" s="108">
        <f t="shared" si="87"/>
        <v>0</v>
      </c>
      <c r="C274" s="22"/>
      <c r="D274" s="22"/>
      <c r="E274" s="23"/>
      <c r="F274" s="24"/>
      <c r="G274" s="22"/>
      <c r="H274" s="22"/>
      <c r="I274" s="22"/>
      <c r="J274" s="22"/>
      <c r="K274" s="22"/>
      <c r="L274" s="29"/>
      <c r="M274" s="25"/>
      <c r="N274" s="26"/>
      <c r="O274" s="26"/>
      <c r="P274" s="26"/>
      <c r="Q274" s="26"/>
      <c r="R274" s="26"/>
      <c r="S274" s="26"/>
      <c r="T274" s="26"/>
      <c r="U274" s="26"/>
      <c r="V274" s="26"/>
      <c r="W274" s="27"/>
      <c r="X274" s="27"/>
      <c r="Y274" s="27"/>
      <c r="Z274" s="22"/>
      <c r="AA274" s="28"/>
      <c r="AB274" s="108"/>
      <c r="AC274" s="108"/>
      <c r="AD274" s="108"/>
      <c r="AE274" s="108"/>
      <c r="AF274" s="108"/>
      <c r="AG274" s="108"/>
      <c r="AH274" s="108"/>
      <c r="AI274" s="108"/>
      <c r="AJ274" s="108"/>
      <c r="AK274" s="108"/>
      <c r="AL274" s="108" t="str">
        <f t="shared" si="88"/>
        <v/>
      </c>
      <c r="AM274" s="108" t="str">
        <f t="shared" si="89"/>
        <v/>
      </c>
      <c r="AN274" s="108" t="str">
        <f t="shared" si="90"/>
        <v/>
      </c>
      <c r="AO274" s="108" t="str">
        <f t="shared" si="91"/>
        <v/>
      </c>
      <c r="AP274" s="108" t="str">
        <f t="shared" si="92"/>
        <v/>
      </c>
      <c r="AQ274" s="108" t="str">
        <f t="shared" si="93"/>
        <v/>
      </c>
      <c r="AR274" s="108" t="str">
        <f t="shared" si="94"/>
        <v/>
      </c>
      <c r="AS274" s="119" t="str">
        <f t="shared" si="95"/>
        <v/>
      </c>
      <c r="AT274" s="119" t="str">
        <f t="shared" si="96"/>
        <v/>
      </c>
      <c r="AU274" s="108" t="str">
        <f t="shared" si="97"/>
        <v>S/I</v>
      </c>
      <c r="AV274" s="108"/>
      <c r="AW274" s="532"/>
      <c r="AX274" s="108" t="str">
        <f t="shared" si="98"/>
        <v xml:space="preserve"> - </v>
      </c>
      <c r="AY274" s="533" t="str">
        <f t="shared" si="99"/>
        <v/>
      </c>
      <c r="AZ274" s="533">
        <f t="shared" si="100"/>
        <v>0</v>
      </c>
      <c r="BA274" s="108" t="str">
        <f t="shared" si="101"/>
        <v/>
      </c>
      <c r="BB274" s="108" t="str">
        <f t="shared" si="102"/>
        <v/>
      </c>
      <c r="BC274" s="108" t="str">
        <f t="shared" si="103"/>
        <v/>
      </c>
      <c r="BD274" s="108" t="str">
        <f t="shared" si="104"/>
        <v/>
      </c>
      <c r="BE274" s="108" t="str">
        <f t="shared" si="105"/>
        <v/>
      </c>
      <c r="BF274" s="119" t="str">
        <f t="shared" si="106"/>
        <v/>
      </c>
      <c r="BG274" s="119" t="str">
        <f t="shared" si="107"/>
        <v/>
      </c>
      <c r="BH274" s="108"/>
      <c r="BI274" s="108"/>
      <c r="BJ274" s="108"/>
      <c r="BK274" s="108"/>
    </row>
    <row r="275" spans="1:63" hidden="1">
      <c r="A275" s="108" t="str">
        <f t="shared" si="86"/>
        <v>region</v>
      </c>
      <c r="B275" s="108">
        <f t="shared" si="87"/>
        <v>0</v>
      </c>
      <c r="C275" s="22"/>
      <c r="D275" s="22"/>
      <c r="E275" s="23"/>
      <c r="F275" s="24"/>
      <c r="G275" s="22"/>
      <c r="H275" s="22"/>
      <c r="I275" s="22"/>
      <c r="J275" s="22"/>
      <c r="K275" s="22"/>
      <c r="L275" s="29"/>
      <c r="M275" s="25"/>
      <c r="N275" s="26"/>
      <c r="O275" s="26"/>
      <c r="P275" s="26"/>
      <c r="Q275" s="26"/>
      <c r="R275" s="26"/>
      <c r="S275" s="26"/>
      <c r="T275" s="26"/>
      <c r="U275" s="26"/>
      <c r="V275" s="26"/>
      <c r="W275" s="27"/>
      <c r="X275" s="27"/>
      <c r="Y275" s="27"/>
      <c r="Z275" s="22"/>
      <c r="AA275" s="28"/>
      <c r="AB275" s="108"/>
      <c r="AC275" s="108"/>
      <c r="AD275" s="108"/>
      <c r="AE275" s="108"/>
      <c r="AF275" s="108"/>
      <c r="AG275" s="108"/>
      <c r="AH275" s="108"/>
      <c r="AI275" s="108"/>
      <c r="AJ275" s="108"/>
      <c r="AK275" s="108"/>
      <c r="AL275" s="108" t="str">
        <f t="shared" si="88"/>
        <v/>
      </c>
      <c r="AM275" s="108" t="str">
        <f t="shared" si="89"/>
        <v/>
      </c>
      <c r="AN275" s="108" t="str">
        <f t="shared" si="90"/>
        <v/>
      </c>
      <c r="AO275" s="108" t="str">
        <f t="shared" si="91"/>
        <v/>
      </c>
      <c r="AP275" s="108" t="str">
        <f t="shared" si="92"/>
        <v/>
      </c>
      <c r="AQ275" s="108" t="str">
        <f t="shared" si="93"/>
        <v/>
      </c>
      <c r="AR275" s="108" t="str">
        <f t="shared" si="94"/>
        <v/>
      </c>
      <c r="AS275" s="119" t="str">
        <f t="shared" si="95"/>
        <v/>
      </c>
      <c r="AT275" s="119" t="str">
        <f t="shared" si="96"/>
        <v/>
      </c>
      <c r="AU275" s="108" t="str">
        <f t="shared" si="97"/>
        <v>S/I</v>
      </c>
      <c r="AV275" s="108"/>
      <c r="AW275" s="532"/>
      <c r="AX275" s="108" t="str">
        <f t="shared" si="98"/>
        <v xml:space="preserve"> - </v>
      </c>
      <c r="AY275" s="533" t="str">
        <f t="shared" si="99"/>
        <v/>
      </c>
      <c r="AZ275" s="533">
        <f t="shared" si="100"/>
        <v>0</v>
      </c>
      <c r="BA275" s="108" t="str">
        <f t="shared" si="101"/>
        <v/>
      </c>
      <c r="BB275" s="108" t="str">
        <f t="shared" si="102"/>
        <v/>
      </c>
      <c r="BC275" s="108" t="str">
        <f t="shared" si="103"/>
        <v/>
      </c>
      <c r="BD275" s="108" t="str">
        <f t="shared" si="104"/>
        <v/>
      </c>
      <c r="BE275" s="108" t="str">
        <f t="shared" si="105"/>
        <v/>
      </c>
      <c r="BF275" s="119" t="str">
        <f t="shared" si="106"/>
        <v/>
      </c>
      <c r="BG275" s="119" t="str">
        <f t="shared" si="107"/>
        <v/>
      </c>
      <c r="BH275" s="108"/>
      <c r="BI275" s="108"/>
      <c r="BJ275" s="108"/>
      <c r="BK275" s="108"/>
    </row>
    <row r="276" spans="1:63" hidden="1">
      <c r="A276" s="108" t="str">
        <f t="shared" si="86"/>
        <v>region</v>
      </c>
      <c r="B276" s="108">
        <f t="shared" si="87"/>
        <v>0</v>
      </c>
      <c r="C276" s="22"/>
      <c r="D276" s="22"/>
      <c r="E276" s="23"/>
      <c r="F276" s="24"/>
      <c r="G276" s="22"/>
      <c r="H276" s="22"/>
      <c r="I276" s="22"/>
      <c r="J276" s="22"/>
      <c r="K276" s="22"/>
      <c r="L276" s="29"/>
      <c r="M276" s="25"/>
      <c r="N276" s="26"/>
      <c r="O276" s="26"/>
      <c r="P276" s="26"/>
      <c r="Q276" s="26"/>
      <c r="R276" s="26"/>
      <c r="S276" s="26"/>
      <c r="T276" s="26"/>
      <c r="U276" s="26"/>
      <c r="V276" s="26"/>
      <c r="W276" s="27"/>
      <c r="X276" s="27"/>
      <c r="Y276" s="27"/>
      <c r="Z276" s="22"/>
      <c r="AA276" s="28"/>
      <c r="AB276" s="108"/>
      <c r="AC276" s="108"/>
      <c r="AD276" s="108"/>
      <c r="AE276" s="108"/>
      <c r="AF276" s="108"/>
      <c r="AG276" s="108"/>
      <c r="AH276" s="108"/>
      <c r="AI276" s="108"/>
      <c r="AJ276" s="108"/>
      <c r="AK276" s="108"/>
      <c r="AL276" s="108" t="str">
        <f t="shared" si="88"/>
        <v/>
      </c>
      <c r="AM276" s="108" t="str">
        <f t="shared" si="89"/>
        <v/>
      </c>
      <c r="AN276" s="108" t="str">
        <f t="shared" si="90"/>
        <v/>
      </c>
      <c r="AO276" s="108" t="str">
        <f t="shared" si="91"/>
        <v/>
      </c>
      <c r="AP276" s="108" t="str">
        <f t="shared" si="92"/>
        <v/>
      </c>
      <c r="AQ276" s="108" t="str">
        <f t="shared" si="93"/>
        <v/>
      </c>
      <c r="AR276" s="108" t="str">
        <f t="shared" si="94"/>
        <v/>
      </c>
      <c r="AS276" s="119" t="str">
        <f t="shared" si="95"/>
        <v/>
      </c>
      <c r="AT276" s="119" t="str">
        <f t="shared" si="96"/>
        <v/>
      </c>
      <c r="AU276" s="108" t="str">
        <f t="shared" si="97"/>
        <v>S/I</v>
      </c>
      <c r="AV276" s="108"/>
      <c r="AW276" s="532"/>
      <c r="AX276" s="108" t="str">
        <f t="shared" si="98"/>
        <v xml:space="preserve"> - </v>
      </c>
      <c r="AY276" s="533" t="str">
        <f t="shared" si="99"/>
        <v/>
      </c>
      <c r="AZ276" s="533">
        <f t="shared" si="100"/>
        <v>0</v>
      </c>
      <c r="BA276" s="108" t="str">
        <f t="shared" si="101"/>
        <v/>
      </c>
      <c r="BB276" s="108" t="str">
        <f t="shared" si="102"/>
        <v/>
      </c>
      <c r="BC276" s="108" t="str">
        <f t="shared" si="103"/>
        <v/>
      </c>
      <c r="BD276" s="108" t="str">
        <f t="shared" si="104"/>
        <v/>
      </c>
      <c r="BE276" s="108" t="str">
        <f t="shared" si="105"/>
        <v/>
      </c>
      <c r="BF276" s="119" t="str">
        <f t="shared" si="106"/>
        <v/>
      </c>
      <c r="BG276" s="119" t="str">
        <f t="shared" si="107"/>
        <v/>
      </c>
      <c r="BH276" s="108"/>
      <c r="BI276" s="108"/>
      <c r="BJ276" s="108"/>
      <c r="BK276" s="108"/>
    </row>
    <row r="277" spans="1:63" hidden="1">
      <c r="A277" s="108" t="str">
        <f t="shared" si="86"/>
        <v>region</v>
      </c>
      <c r="B277" s="108">
        <f t="shared" si="87"/>
        <v>0</v>
      </c>
      <c r="C277" s="22"/>
      <c r="D277" s="22"/>
      <c r="E277" s="23"/>
      <c r="F277" s="24"/>
      <c r="G277" s="22"/>
      <c r="H277" s="22"/>
      <c r="I277" s="22"/>
      <c r="J277" s="22"/>
      <c r="K277" s="22"/>
      <c r="L277" s="29"/>
      <c r="M277" s="25"/>
      <c r="N277" s="26"/>
      <c r="O277" s="26"/>
      <c r="P277" s="26"/>
      <c r="Q277" s="26"/>
      <c r="R277" s="26"/>
      <c r="S277" s="26"/>
      <c r="T277" s="26"/>
      <c r="U277" s="26"/>
      <c r="V277" s="26"/>
      <c r="W277" s="27"/>
      <c r="X277" s="27"/>
      <c r="Y277" s="27"/>
      <c r="Z277" s="22"/>
      <c r="AA277" s="28"/>
      <c r="AB277" s="108"/>
      <c r="AC277" s="108"/>
      <c r="AD277" s="108"/>
      <c r="AE277" s="108"/>
      <c r="AF277" s="108"/>
      <c r="AG277" s="108"/>
      <c r="AH277" s="108"/>
      <c r="AI277" s="108"/>
      <c r="AJ277" s="108"/>
      <c r="AK277" s="108"/>
      <c r="AL277" s="108" t="str">
        <f t="shared" si="88"/>
        <v/>
      </c>
      <c r="AM277" s="108" t="str">
        <f t="shared" si="89"/>
        <v/>
      </c>
      <c r="AN277" s="108" t="str">
        <f t="shared" si="90"/>
        <v/>
      </c>
      <c r="AO277" s="108" t="str">
        <f t="shared" si="91"/>
        <v/>
      </c>
      <c r="AP277" s="108" t="str">
        <f t="shared" si="92"/>
        <v/>
      </c>
      <c r="AQ277" s="108" t="str">
        <f t="shared" si="93"/>
        <v/>
      </c>
      <c r="AR277" s="108" t="str">
        <f t="shared" si="94"/>
        <v/>
      </c>
      <c r="AS277" s="119" t="str">
        <f t="shared" si="95"/>
        <v/>
      </c>
      <c r="AT277" s="119" t="str">
        <f t="shared" si="96"/>
        <v/>
      </c>
      <c r="AU277" s="108" t="str">
        <f t="shared" si="97"/>
        <v>S/I</v>
      </c>
      <c r="AV277" s="108"/>
      <c r="AW277" s="532"/>
      <c r="AX277" s="108" t="str">
        <f t="shared" si="98"/>
        <v xml:space="preserve"> - </v>
      </c>
      <c r="AY277" s="533" t="str">
        <f t="shared" si="99"/>
        <v/>
      </c>
      <c r="AZ277" s="533">
        <f t="shared" si="100"/>
        <v>0</v>
      </c>
      <c r="BA277" s="108" t="str">
        <f t="shared" si="101"/>
        <v/>
      </c>
      <c r="BB277" s="108" t="str">
        <f t="shared" si="102"/>
        <v/>
      </c>
      <c r="BC277" s="108" t="str">
        <f t="shared" si="103"/>
        <v/>
      </c>
      <c r="BD277" s="108" t="str">
        <f t="shared" si="104"/>
        <v/>
      </c>
      <c r="BE277" s="108" t="str">
        <f t="shared" si="105"/>
        <v/>
      </c>
      <c r="BF277" s="119" t="str">
        <f t="shared" si="106"/>
        <v/>
      </c>
      <c r="BG277" s="119" t="str">
        <f t="shared" si="107"/>
        <v/>
      </c>
      <c r="BH277" s="108"/>
      <c r="BI277" s="108"/>
      <c r="BJ277" s="108"/>
      <c r="BK277" s="108"/>
    </row>
    <row r="278" spans="1:63" hidden="1">
      <c r="A278" s="108" t="str">
        <f t="shared" si="86"/>
        <v>region</v>
      </c>
      <c r="B278" s="108">
        <f t="shared" si="87"/>
        <v>0</v>
      </c>
      <c r="C278" s="22"/>
      <c r="D278" s="22"/>
      <c r="E278" s="23"/>
      <c r="F278" s="24"/>
      <c r="G278" s="22"/>
      <c r="H278" s="22"/>
      <c r="I278" s="22"/>
      <c r="J278" s="22"/>
      <c r="K278" s="22"/>
      <c r="L278" s="29"/>
      <c r="M278" s="25"/>
      <c r="N278" s="26"/>
      <c r="O278" s="26"/>
      <c r="P278" s="26"/>
      <c r="Q278" s="26"/>
      <c r="R278" s="26"/>
      <c r="S278" s="26"/>
      <c r="T278" s="26"/>
      <c r="U278" s="26"/>
      <c r="V278" s="26"/>
      <c r="W278" s="27"/>
      <c r="X278" s="27"/>
      <c r="Y278" s="27"/>
      <c r="Z278" s="22"/>
      <c r="AA278" s="28"/>
      <c r="AB278" s="108"/>
      <c r="AC278" s="108"/>
      <c r="AD278" s="108"/>
      <c r="AE278" s="108"/>
      <c r="AF278" s="108"/>
      <c r="AG278" s="108"/>
      <c r="AH278" s="108"/>
      <c r="AI278" s="108"/>
      <c r="AJ278" s="108"/>
      <c r="AK278" s="108"/>
      <c r="AL278" s="108" t="str">
        <f t="shared" si="88"/>
        <v/>
      </c>
      <c r="AM278" s="108" t="str">
        <f t="shared" si="89"/>
        <v/>
      </c>
      <c r="AN278" s="108" t="str">
        <f t="shared" si="90"/>
        <v/>
      </c>
      <c r="AO278" s="108" t="str">
        <f t="shared" si="91"/>
        <v/>
      </c>
      <c r="AP278" s="108" t="str">
        <f t="shared" si="92"/>
        <v/>
      </c>
      <c r="AQ278" s="108" t="str">
        <f t="shared" si="93"/>
        <v/>
      </c>
      <c r="AR278" s="108" t="str">
        <f t="shared" si="94"/>
        <v/>
      </c>
      <c r="AS278" s="119" t="str">
        <f t="shared" si="95"/>
        <v/>
      </c>
      <c r="AT278" s="119" t="str">
        <f t="shared" si="96"/>
        <v/>
      </c>
      <c r="AU278" s="108" t="str">
        <f t="shared" si="97"/>
        <v>S/I</v>
      </c>
      <c r="AV278" s="108"/>
      <c r="AW278" s="532"/>
      <c r="AX278" s="108" t="str">
        <f t="shared" si="98"/>
        <v xml:space="preserve"> - </v>
      </c>
      <c r="AY278" s="533" t="str">
        <f t="shared" si="99"/>
        <v/>
      </c>
      <c r="AZ278" s="533">
        <f t="shared" si="100"/>
        <v>0</v>
      </c>
      <c r="BA278" s="108" t="str">
        <f t="shared" si="101"/>
        <v/>
      </c>
      <c r="BB278" s="108" t="str">
        <f t="shared" si="102"/>
        <v/>
      </c>
      <c r="BC278" s="108" t="str">
        <f t="shared" si="103"/>
        <v/>
      </c>
      <c r="BD278" s="108" t="str">
        <f t="shared" si="104"/>
        <v/>
      </c>
      <c r="BE278" s="108" t="str">
        <f t="shared" si="105"/>
        <v/>
      </c>
      <c r="BF278" s="119" t="str">
        <f t="shared" si="106"/>
        <v/>
      </c>
      <c r="BG278" s="119" t="str">
        <f t="shared" si="107"/>
        <v/>
      </c>
      <c r="BH278" s="108"/>
      <c r="BI278" s="108"/>
      <c r="BJ278" s="108"/>
      <c r="BK278" s="108"/>
    </row>
    <row r="279" spans="1:63" hidden="1">
      <c r="A279" s="108" t="str">
        <f t="shared" si="86"/>
        <v>region</v>
      </c>
      <c r="B279" s="108">
        <f t="shared" si="87"/>
        <v>0</v>
      </c>
      <c r="C279" s="22"/>
      <c r="D279" s="22"/>
      <c r="E279" s="23"/>
      <c r="F279" s="24"/>
      <c r="G279" s="22"/>
      <c r="H279" s="22"/>
      <c r="I279" s="22"/>
      <c r="J279" s="22"/>
      <c r="K279" s="22"/>
      <c r="L279" s="29"/>
      <c r="M279" s="25"/>
      <c r="N279" s="26"/>
      <c r="O279" s="26"/>
      <c r="P279" s="26"/>
      <c r="Q279" s="26"/>
      <c r="R279" s="26"/>
      <c r="S279" s="26"/>
      <c r="T279" s="26"/>
      <c r="U279" s="26"/>
      <c r="V279" s="26"/>
      <c r="W279" s="27"/>
      <c r="X279" s="27"/>
      <c r="Y279" s="27"/>
      <c r="Z279" s="22"/>
      <c r="AA279" s="28"/>
      <c r="AB279" s="108"/>
      <c r="AC279" s="108"/>
      <c r="AD279" s="108"/>
      <c r="AE279" s="108"/>
      <c r="AF279" s="108"/>
      <c r="AG279" s="108"/>
      <c r="AH279" s="108"/>
      <c r="AI279" s="108"/>
      <c r="AJ279" s="108"/>
      <c r="AK279" s="108"/>
      <c r="AL279" s="108" t="str">
        <f t="shared" si="88"/>
        <v/>
      </c>
      <c r="AM279" s="108" t="str">
        <f t="shared" si="89"/>
        <v/>
      </c>
      <c r="AN279" s="108" t="str">
        <f t="shared" si="90"/>
        <v/>
      </c>
      <c r="AO279" s="108" t="str">
        <f t="shared" si="91"/>
        <v/>
      </c>
      <c r="AP279" s="108" t="str">
        <f t="shared" si="92"/>
        <v/>
      </c>
      <c r="AQ279" s="108" t="str">
        <f t="shared" si="93"/>
        <v/>
      </c>
      <c r="AR279" s="108" t="str">
        <f t="shared" si="94"/>
        <v/>
      </c>
      <c r="AS279" s="119" t="str">
        <f t="shared" si="95"/>
        <v/>
      </c>
      <c r="AT279" s="119" t="str">
        <f t="shared" si="96"/>
        <v/>
      </c>
      <c r="AU279" s="108" t="str">
        <f t="shared" si="97"/>
        <v>S/I</v>
      </c>
      <c r="AV279" s="108"/>
      <c r="AW279" s="532"/>
      <c r="AX279" s="108" t="str">
        <f t="shared" si="98"/>
        <v xml:space="preserve"> - </v>
      </c>
      <c r="AY279" s="533" t="str">
        <f t="shared" si="99"/>
        <v/>
      </c>
      <c r="AZ279" s="533">
        <f t="shared" si="100"/>
        <v>0</v>
      </c>
      <c r="BA279" s="108" t="str">
        <f t="shared" si="101"/>
        <v/>
      </c>
      <c r="BB279" s="108" t="str">
        <f t="shared" si="102"/>
        <v/>
      </c>
      <c r="BC279" s="108" t="str">
        <f t="shared" si="103"/>
        <v/>
      </c>
      <c r="BD279" s="108" t="str">
        <f t="shared" si="104"/>
        <v/>
      </c>
      <c r="BE279" s="108" t="str">
        <f t="shared" si="105"/>
        <v/>
      </c>
      <c r="BF279" s="119" t="str">
        <f t="shared" si="106"/>
        <v/>
      </c>
      <c r="BG279" s="119" t="str">
        <f t="shared" si="107"/>
        <v/>
      </c>
      <c r="BH279" s="108"/>
      <c r="BI279" s="108"/>
      <c r="BJ279" s="108"/>
      <c r="BK279" s="108"/>
    </row>
    <row r="280" spans="1:63" hidden="1">
      <c r="A280" s="108" t="str">
        <f t="shared" si="86"/>
        <v>region</v>
      </c>
      <c r="B280" s="108">
        <f t="shared" si="87"/>
        <v>0</v>
      </c>
      <c r="C280" s="22"/>
      <c r="D280" s="22"/>
      <c r="E280" s="23"/>
      <c r="F280" s="24"/>
      <c r="G280" s="22"/>
      <c r="H280" s="22"/>
      <c r="I280" s="22"/>
      <c r="J280" s="22"/>
      <c r="K280" s="22"/>
      <c r="L280" s="29"/>
      <c r="M280" s="25"/>
      <c r="N280" s="26"/>
      <c r="O280" s="26"/>
      <c r="P280" s="26"/>
      <c r="Q280" s="26"/>
      <c r="R280" s="26"/>
      <c r="S280" s="26"/>
      <c r="T280" s="26"/>
      <c r="U280" s="26"/>
      <c r="V280" s="26"/>
      <c r="W280" s="27"/>
      <c r="X280" s="27"/>
      <c r="Y280" s="27"/>
      <c r="Z280" s="22"/>
      <c r="AA280" s="28"/>
      <c r="AB280" s="108"/>
      <c r="AC280" s="108"/>
      <c r="AD280" s="108"/>
      <c r="AE280" s="108"/>
      <c r="AF280" s="108"/>
      <c r="AG280" s="108"/>
      <c r="AH280" s="108"/>
      <c r="AI280" s="108"/>
      <c r="AJ280" s="108"/>
      <c r="AK280" s="108"/>
      <c r="AL280" s="108" t="str">
        <f t="shared" si="88"/>
        <v/>
      </c>
      <c r="AM280" s="108" t="str">
        <f t="shared" si="89"/>
        <v/>
      </c>
      <c r="AN280" s="108" t="str">
        <f t="shared" si="90"/>
        <v/>
      </c>
      <c r="AO280" s="108" t="str">
        <f t="shared" si="91"/>
        <v/>
      </c>
      <c r="AP280" s="108" t="str">
        <f t="shared" si="92"/>
        <v/>
      </c>
      <c r="AQ280" s="108" t="str">
        <f t="shared" si="93"/>
        <v/>
      </c>
      <c r="AR280" s="108" t="str">
        <f t="shared" si="94"/>
        <v/>
      </c>
      <c r="AS280" s="119" t="str">
        <f t="shared" si="95"/>
        <v/>
      </c>
      <c r="AT280" s="119" t="str">
        <f t="shared" si="96"/>
        <v/>
      </c>
      <c r="AU280" s="108" t="str">
        <f t="shared" si="97"/>
        <v>S/I</v>
      </c>
      <c r="AV280" s="108"/>
      <c r="AW280" s="532"/>
      <c r="AX280" s="108" t="str">
        <f t="shared" si="98"/>
        <v xml:space="preserve"> - </v>
      </c>
      <c r="AY280" s="533" t="str">
        <f t="shared" si="99"/>
        <v/>
      </c>
      <c r="AZ280" s="533">
        <f t="shared" si="100"/>
        <v>0</v>
      </c>
      <c r="BA280" s="108" t="str">
        <f t="shared" si="101"/>
        <v/>
      </c>
      <c r="BB280" s="108" t="str">
        <f t="shared" si="102"/>
        <v/>
      </c>
      <c r="BC280" s="108" t="str">
        <f t="shared" si="103"/>
        <v/>
      </c>
      <c r="BD280" s="108" t="str">
        <f t="shared" si="104"/>
        <v/>
      </c>
      <c r="BE280" s="108" t="str">
        <f t="shared" si="105"/>
        <v/>
      </c>
      <c r="BF280" s="119" t="str">
        <f t="shared" si="106"/>
        <v/>
      </c>
      <c r="BG280" s="119" t="str">
        <f t="shared" si="107"/>
        <v/>
      </c>
      <c r="BH280" s="108"/>
      <c r="BI280" s="108"/>
      <c r="BJ280" s="108"/>
      <c r="BK280" s="108"/>
    </row>
    <row r="281" spans="1:63" hidden="1">
      <c r="A281" s="108" t="str">
        <f t="shared" si="86"/>
        <v>region</v>
      </c>
      <c r="B281" s="108">
        <f t="shared" si="87"/>
        <v>0</v>
      </c>
      <c r="C281" s="22"/>
      <c r="D281" s="22"/>
      <c r="E281" s="23"/>
      <c r="F281" s="24"/>
      <c r="G281" s="22"/>
      <c r="H281" s="22"/>
      <c r="I281" s="22"/>
      <c r="J281" s="22"/>
      <c r="K281" s="22"/>
      <c r="L281" s="29"/>
      <c r="M281" s="25"/>
      <c r="N281" s="26"/>
      <c r="O281" s="26"/>
      <c r="P281" s="26"/>
      <c r="Q281" s="26"/>
      <c r="R281" s="26"/>
      <c r="S281" s="26"/>
      <c r="T281" s="26"/>
      <c r="U281" s="26"/>
      <c r="V281" s="26"/>
      <c r="W281" s="27"/>
      <c r="X281" s="27"/>
      <c r="Y281" s="27"/>
      <c r="Z281" s="22"/>
      <c r="AA281" s="28"/>
      <c r="AB281" s="108"/>
      <c r="AC281" s="108"/>
      <c r="AD281" s="108"/>
      <c r="AE281" s="108"/>
      <c r="AF281" s="108"/>
      <c r="AG281" s="108"/>
      <c r="AH281" s="108"/>
      <c r="AI281" s="108"/>
      <c r="AJ281" s="108"/>
      <c r="AK281" s="108"/>
      <c r="AL281" s="108" t="str">
        <f t="shared" si="88"/>
        <v/>
      </c>
      <c r="AM281" s="108" t="str">
        <f t="shared" si="89"/>
        <v/>
      </c>
      <c r="AN281" s="108" t="str">
        <f t="shared" si="90"/>
        <v/>
      </c>
      <c r="AO281" s="108" t="str">
        <f t="shared" si="91"/>
        <v/>
      </c>
      <c r="AP281" s="108" t="str">
        <f t="shared" si="92"/>
        <v/>
      </c>
      <c r="AQ281" s="108" t="str">
        <f t="shared" si="93"/>
        <v/>
      </c>
      <c r="AR281" s="108" t="str">
        <f t="shared" si="94"/>
        <v/>
      </c>
      <c r="AS281" s="119" t="str">
        <f t="shared" si="95"/>
        <v/>
      </c>
      <c r="AT281" s="119" t="str">
        <f t="shared" si="96"/>
        <v/>
      </c>
      <c r="AU281" s="108" t="str">
        <f t="shared" si="97"/>
        <v>S/I</v>
      </c>
      <c r="AV281" s="108"/>
      <c r="AW281" s="532"/>
      <c r="AX281" s="108" t="str">
        <f t="shared" si="98"/>
        <v xml:space="preserve"> - </v>
      </c>
      <c r="AY281" s="533" t="str">
        <f t="shared" si="99"/>
        <v/>
      </c>
      <c r="AZ281" s="533">
        <f t="shared" si="100"/>
        <v>0</v>
      </c>
      <c r="BA281" s="108" t="str">
        <f t="shared" si="101"/>
        <v/>
      </c>
      <c r="BB281" s="108" t="str">
        <f t="shared" si="102"/>
        <v/>
      </c>
      <c r="BC281" s="108" t="str">
        <f t="shared" si="103"/>
        <v/>
      </c>
      <c r="BD281" s="108" t="str">
        <f t="shared" si="104"/>
        <v/>
      </c>
      <c r="BE281" s="108" t="str">
        <f t="shared" si="105"/>
        <v/>
      </c>
      <c r="BF281" s="119" t="str">
        <f t="shared" si="106"/>
        <v/>
      </c>
      <c r="BG281" s="119" t="str">
        <f t="shared" si="107"/>
        <v/>
      </c>
      <c r="BH281" s="108"/>
      <c r="BI281" s="108"/>
      <c r="BJ281" s="108"/>
      <c r="BK281" s="108"/>
    </row>
    <row r="282" spans="1:63" hidden="1">
      <c r="A282" s="108" t="str">
        <f t="shared" si="86"/>
        <v>region</v>
      </c>
      <c r="B282" s="108">
        <f t="shared" si="87"/>
        <v>0</v>
      </c>
      <c r="C282" s="22"/>
      <c r="D282" s="22"/>
      <c r="E282" s="23"/>
      <c r="F282" s="24"/>
      <c r="G282" s="22"/>
      <c r="H282" s="22"/>
      <c r="I282" s="22"/>
      <c r="J282" s="22"/>
      <c r="K282" s="22"/>
      <c r="L282" s="29"/>
      <c r="M282" s="25"/>
      <c r="N282" s="26"/>
      <c r="O282" s="26"/>
      <c r="P282" s="26"/>
      <c r="Q282" s="26"/>
      <c r="R282" s="26"/>
      <c r="S282" s="26"/>
      <c r="T282" s="26"/>
      <c r="U282" s="26"/>
      <c r="V282" s="26"/>
      <c r="W282" s="27"/>
      <c r="X282" s="27"/>
      <c r="Y282" s="27"/>
      <c r="Z282" s="22"/>
      <c r="AA282" s="28"/>
      <c r="AB282" s="108"/>
      <c r="AC282" s="108"/>
      <c r="AD282" s="108"/>
      <c r="AE282" s="108"/>
      <c r="AF282" s="108"/>
      <c r="AG282" s="108"/>
      <c r="AH282" s="108"/>
      <c r="AI282" s="108"/>
      <c r="AJ282" s="108"/>
      <c r="AK282" s="108"/>
      <c r="AL282" s="108" t="str">
        <f t="shared" si="88"/>
        <v/>
      </c>
      <c r="AM282" s="108" t="str">
        <f t="shared" si="89"/>
        <v/>
      </c>
      <c r="AN282" s="108" t="str">
        <f t="shared" si="90"/>
        <v/>
      </c>
      <c r="AO282" s="108" t="str">
        <f t="shared" si="91"/>
        <v/>
      </c>
      <c r="AP282" s="108" t="str">
        <f t="shared" si="92"/>
        <v/>
      </c>
      <c r="AQ282" s="108" t="str">
        <f t="shared" si="93"/>
        <v/>
      </c>
      <c r="AR282" s="108" t="str">
        <f t="shared" si="94"/>
        <v/>
      </c>
      <c r="AS282" s="119" t="str">
        <f t="shared" si="95"/>
        <v/>
      </c>
      <c r="AT282" s="119" t="str">
        <f t="shared" si="96"/>
        <v/>
      </c>
      <c r="AU282" s="108" t="str">
        <f t="shared" si="97"/>
        <v>S/I</v>
      </c>
      <c r="AV282" s="108"/>
      <c r="AW282" s="532"/>
      <c r="AX282" s="108" t="str">
        <f t="shared" si="98"/>
        <v xml:space="preserve"> - </v>
      </c>
      <c r="AY282" s="533" t="str">
        <f t="shared" si="99"/>
        <v/>
      </c>
      <c r="AZ282" s="533">
        <f t="shared" si="100"/>
        <v>0</v>
      </c>
      <c r="BA282" s="108" t="str">
        <f t="shared" si="101"/>
        <v/>
      </c>
      <c r="BB282" s="108" t="str">
        <f t="shared" si="102"/>
        <v/>
      </c>
      <c r="BC282" s="108" t="str">
        <f t="shared" si="103"/>
        <v/>
      </c>
      <c r="BD282" s="108" t="str">
        <f t="shared" si="104"/>
        <v/>
      </c>
      <c r="BE282" s="108" t="str">
        <f t="shared" si="105"/>
        <v/>
      </c>
      <c r="BF282" s="119" t="str">
        <f t="shared" si="106"/>
        <v/>
      </c>
      <c r="BG282" s="119" t="str">
        <f t="shared" si="107"/>
        <v/>
      </c>
      <c r="BH282" s="108"/>
      <c r="BI282" s="108"/>
      <c r="BJ282" s="108"/>
      <c r="BK282" s="108"/>
    </row>
    <row r="283" spans="1:63" hidden="1">
      <c r="A283" s="108" t="str">
        <f t="shared" si="86"/>
        <v>region</v>
      </c>
      <c r="B283" s="108">
        <f t="shared" si="87"/>
        <v>0</v>
      </c>
      <c r="C283" s="22"/>
      <c r="D283" s="22"/>
      <c r="E283" s="23"/>
      <c r="F283" s="24"/>
      <c r="G283" s="22"/>
      <c r="H283" s="22"/>
      <c r="I283" s="22"/>
      <c r="J283" s="22"/>
      <c r="K283" s="22"/>
      <c r="L283" s="29"/>
      <c r="M283" s="25"/>
      <c r="N283" s="26"/>
      <c r="O283" s="26"/>
      <c r="P283" s="26"/>
      <c r="Q283" s="26"/>
      <c r="R283" s="26"/>
      <c r="S283" s="26"/>
      <c r="T283" s="26"/>
      <c r="U283" s="26"/>
      <c r="V283" s="26"/>
      <c r="W283" s="27"/>
      <c r="X283" s="27"/>
      <c r="Y283" s="27"/>
      <c r="Z283" s="22"/>
      <c r="AA283" s="28"/>
      <c r="AB283" s="108"/>
      <c r="AC283" s="108"/>
      <c r="AD283" s="108"/>
      <c r="AE283" s="108"/>
      <c r="AF283" s="108"/>
      <c r="AG283" s="108"/>
      <c r="AH283" s="108"/>
      <c r="AI283" s="108"/>
      <c r="AJ283" s="108"/>
      <c r="AK283" s="108"/>
      <c r="AL283" s="108" t="str">
        <f t="shared" si="88"/>
        <v/>
      </c>
      <c r="AM283" s="108" t="str">
        <f t="shared" si="89"/>
        <v/>
      </c>
      <c r="AN283" s="108" t="str">
        <f t="shared" si="90"/>
        <v/>
      </c>
      <c r="AO283" s="108" t="str">
        <f t="shared" si="91"/>
        <v/>
      </c>
      <c r="AP283" s="108" t="str">
        <f t="shared" si="92"/>
        <v/>
      </c>
      <c r="AQ283" s="108" t="str">
        <f t="shared" si="93"/>
        <v/>
      </c>
      <c r="AR283" s="108" t="str">
        <f t="shared" si="94"/>
        <v/>
      </c>
      <c r="AS283" s="119" t="str">
        <f t="shared" si="95"/>
        <v/>
      </c>
      <c r="AT283" s="119" t="str">
        <f t="shared" si="96"/>
        <v/>
      </c>
      <c r="AU283" s="108" t="str">
        <f t="shared" si="97"/>
        <v>S/I</v>
      </c>
      <c r="AV283" s="108"/>
      <c r="AW283" s="532"/>
      <c r="AX283" s="108" t="str">
        <f t="shared" si="98"/>
        <v xml:space="preserve"> - </v>
      </c>
      <c r="AY283" s="533" t="str">
        <f t="shared" si="99"/>
        <v/>
      </c>
      <c r="AZ283" s="533">
        <f t="shared" si="100"/>
        <v>0</v>
      </c>
      <c r="BA283" s="108" t="str">
        <f t="shared" si="101"/>
        <v/>
      </c>
      <c r="BB283" s="108" t="str">
        <f t="shared" si="102"/>
        <v/>
      </c>
      <c r="BC283" s="108" t="str">
        <f t="shared" si="103"/>
        <v/>
      </c>
      <c r="BD283" s="108" t="str">
        <f t="shared" si="104"/>
        <v/>
      </c>
      <c r="BE283" s="108" t="str">
        <f t="shared" si="105"/>
        <v/>
      </c>
      <c r="BF283" s="119" t="str">
        <f t="shared" si="106"/>
        <v/>
      </c>
      <c r="BG283" s="119" t="str">
        <f t="shared" si="107"/>
        <v/>
      </c>
      <c r="BH283" s="108"/>
      <c r="BI283" s="108"/>
      <c r="BJ283" s="108"/>
      <c r="BK283" s="108"/>
    </row>
    <row r="284" spans="1:63" hidden="1">
      <c r="A284" s="108" t="str">
        <f t="shared" ref="A284:A298" si="108">+$K$3</f>
        <v>region</v>
      </c>
      <c r="B284" s="108">
        <f t="shared" ref="B284:B298" si="109">+$E$3</f>
        <v>0</v>
      </c>
      <c r="C284" s="22"/>
      <c r="D284" s="22"/>
      <c r="E284" s="23"/>
      <c r="F284" s="24"/>
      <c r="G284" s="22"/>
      <c r="H284" s="22"/>
      <c r="I284" s="22"/>
      <c r="J284" s="22"/>
      <c r="K284" s="22"/>
      <c r="L284" s="29"/>
      <c r="M284" s="25"/>
      <c r="N284" s="26"/>
      <c r="O284" s="26"/>
      <c r="P284" s="26"/>
      <c r="Q284" s="26"/>
      <c r="R284" s="26"/>
      <c r="S284" s="26"/>
      <c r="T284" s="26"/>
      <c r="U284" s="26"/>
      <c r="V284" s="26"/>
      <c r="W284" s="27"/>
      <c r="X284" s="27"/>
      <c r="Y284" s="27"/>
      <c r="Z284" s="22"/>
      <c r="AA284" s="28"/>
      <c r="AB284" s="108"/>
      <c r="AC284" s="108"/>
      <c r="AD284" s="108"/>
      <c r="AE284" s="108"/>
      <c r="AF284" s="108"/>
      <c r="AG284" s="108"/>
      <c r="AH284" s="108"/>
      <c r="AI284" s="108"/>
      <c r="AJ284" s="108"/>
      <c r="AK284" s="108"/>
      <c r="AL284" s="108" t="str">
        <f t="shared" si="88"/>
        <v/>
      </c>
      <c r="AM284" s="108" t="str">
        <f t="shared" si="89"/>
        <v/>
      </c>
      <c r="AN284" s="108" t="str">
        <f t="shared" si="90"/>
        <v/>
      </c>
      <c r="AO284" s="108" t="str">
        <f t="shared" si="91"/>
        <v/>
      </c>
      <c r="AP284" s="108" t="str">
        <f t="shared" si="92"/>
        <v/>
      </c>
      <c r="AQ284" s="108" t="str">
        <f t="shared" si="93"/>
        <v/>
      </c>
      <c r="AR284" s="108" t="str">
        <f t="shared" si="94"/>
        <v/>
      </c>
      <c r="AS284" s="119" t="str">
        <f t="shared" si="95"/>
        <v/>
      </c>
      <c r="AT284" s="119" t="str">
        <f t="shared" si="96"/>
        <v/>
      </c>
      <c r="AU284" s="108" t="str">
        <f t="shared" si="97"/>
        <v>S/I</v>
      </c>
      <c r="AV284" s="108"/>
      <c r="AW284" s="532"/>
      <c r="AX284" s="108" t="str">
        <f t="shared" si="98"/>
        <v xml:space="preserve"> - </v>
      </c>
      <c r="AY284" s="533" t="str">
        <f t="shared" si="99"/>
        <v/>
      </c>
      <c r="AZ284" s="533">
        <f t="shared" si="100"/>
        <v>0</v>
      </c>
      <c r="BA284" s="108" t="str">
        <f t="shared" si="101"/>
        <v/>
      </c>
      <c r="BB284" s="108" t="str">
        <f t="shared" si="102"/>
        <v/>
      </c>
      <c r="BC284" s="108" t="str">
        <f t="shared" si="103"/>
        <v/>
      </c>
      <c r="BD284" s="108" t="str">
        <f t="shared" si="104"/>
        <v/>
      </c>
      <c r="BE284" s="108" t="str">
        <f t="shared" si="105"/>
        <v/>
      </c>
      <c r="BF284" s="119" t="str">
        <f t="shared" si="106"/>
        <v/>
      </c>
      <c r="BG284" s="119" t="str">
        <f t="shared" si="107"/>
        <v/>
      </c>
      <c r="BH284" s="108"/>
      <c r="BI284" s="108"/>
      <c r="BJ284" s="108"/>
      <c r="BK284" s="108"/>
    </row>
    <row r="285" spans="1:63" hidden="1">
      <c r="A285" s="108" t="str">
        <f t="shared" si="108"/>
        <v>region</v>
      </c>
      <c r="B285" s="108">
        <f t="shared" si="109"/>
        <v>0</v>
      </c>
      <c r="C285" s="22"/>
      <c r="D285" s="22"/>
      <c r="E285" s="23"/>
      <c r="F285" s="24"/>
      <c r="G285" s="22"/>
      <c r="H285" s="22"/>
      <c r="I285" s="22"/>
      <c r="J285" s="22"/>
      <c r="K285" s="22"/>
      <c r="L285" s="29"/>
      <c r="M285" s="25"/>
      <c r="N285" s="26"/>
      <c r="O285" s="26"/>
      <c r="P285" s="26"/>
      <c r="Q285" s="26"/>
      <c r="R285" s="26"/>
      <c r="S285" s="26"/>
      <c r="T285" s="26"/>
      <c r="U285" s="26"/>
      <c r="V285" s="26"/>
      <c r="W285" s="27"/>
      <c r="X285" s="27"/>
      <c r="Y285" s="27"/>
      <c r="Z285" s="22"/>
      <c r="AA285" s="28"/>
      <c r="AB285" s="108"/>
      <c r="AC285" s="108"/>
      <c r="AD285" s="108"/>
      <c r="AE285" s="108"/>
      <c r="AF285" s="108"/>
      <c r="AG285" s="108"/>
      <c r="AH285" s="108"/>
      <c r="AI285" s="108"/>
      <c r="AJ285" s="108"/>
      <c r="AK285" s="108"/>
      <c r="AL285" s="108" t="str">
        <f t="shared" si="88"/>
        <v/>
      </c>
      <c r="AM285" s="108" t="str">
        <f t="shared" si="89"/>
        <v/>
      </c>
      <c r="AN285" s="108" t="str">
        <f t="shared" si="90"/>
        <v/>
      </c>
      <c r="AO285" s="108" t="str">
        <f t="shared" si="91"/>
        <v/>
      </c>
      <c r="AP285" s="108" t="str">
        <f t="shared" si="92"/>
        <v/>
      </c>
      <c r="AQ285" s="108" t="str">
        <f t="shared" si="93"/>
        <v/>
      </c>
      <c r="AR285" s="108" t="str">
        <f t="shared" si="94"/>
        <v/>
      </c>
      <c r="AS285" s="119" t="str">
        <f t="shared" si="95"/>
        <v/>
      </c>
      <c r="AT285" s="119" t="str">
        <f t="shared" si="96"/>
        <v/>
      </c>
      <c r="AU285" s="108" t="str">
        <f t="shared" si="97"/>
        <v>S/I</v>
      </c>
      <c r="AV285" s="108"/>
      <c r="AW285" s="532"/>
      <c r="AX285" s="108" t="str">
        <f t="shared" si="98"/>
        <v xml:space="preserve"> - </v>
      </c>
      <c r="AY285" s="533" t="str">
        <f t="shared" si="99"/>
        <v/>
      </c>
      <c r="AZ285" s="533">
        <f t="shared" si="100"/>
        <v>0</v>
      </c>
      <c r="BA285" s="108" t="str">
        <f t="shared" si="101"/>
        <v/>
      </c>
      <c r="BB285" s="108" t="str">
        <f t="shared" si="102"/>
        <v/>
      </c>
      <c r="BC285" s="108" t="str">
        <f t="shared" si="103"/>
        <v/>
      </c>
      <c r="BD285" s="108" t="str">
        <f t="shared" si="104"/>
        <v/>
      </c>
      <c r="BE285" s="108" t="str">
        <f t="shared" si="105"/>
        <v/>
      </c>
      <c r="BF285" s="119" t="str">
        <f t="shared" si="106"/>
        <v/>
      </c>
      <c r="BG285" s="119" t="str">
        <f t="shared" si="107"/>
        <v/>
      </c>
      <c r="BH285" s="108"/>
      <c r="BI285" s="108"/>
      <c r="BJ285" s="108"/>
      <c r="BK285" s="108"/>
    </row>
    <row r="286" spans="1:63" hidden="1">
      <c r="A286" s="108" t="str">
        <f t="shared" si="108"/>
        <v>region</v>
      </c>
      <c r="B286" s="108">
        <f t="shared" si="109"/>
        <v>0</v>
      </c>
      <c r="C286" s="22"/>
      <c r="D286" s="22"/>
      <c r="E286" s="23"/>
      <c r="F286" s="24"/>
      <c r="G286" s="22"/>
      <c r="H286" s="22"/>
      <c r="I286" s="22"/>
      <c r="J286" s="22"/>
      <c r="K286" s="22"/>
      <c r="L286" s="29"/>
      <c r="M286" s="25"/>
      <c r="N286" s="26"/>
      <c r="O286" s="26"/>
      <c r="P286" s="26"/>
      <c r="Q286" s="26"/>
      <c r="R286" s="26"/>
      <c r="S286" s="26"/>
      <c r="T286" s="26"/>
      <c r="U286" s="26"/>
      <c r="V286" s="26"/>
      <c r="W286" s="27"/>
      <c r="X286" s="27"/>
      <c r="Y286" s="27"/>
      <c r="Z286" s="22"/>
      <c r="AA286" s="28"/>
      <c r="AB286" s="108"/>
      <c r="AC286" s="108"/>
      <c r="AD286" s="108"/>
      <c r="AE286" s="108"/>
      <c r="AF286" s="108"/>
      <c r="AG286" s="108"/>
      <c r="AH286" s="108"/>
      <c r="AI286" s="108"/>
      <c r="AJ286" s="108"/>
      <c r="AK286" s="108"/>
      <c r="AL286" s="108" t="str">
        <f t="shared" si="88"/>
        <v/>
      </c>
      <c r="AM286" s="108" t="str">
        <f t="shared" si="89"/>
        <v/>
      </c>
      <c r="AN286" s="108" t="str">
        <f t="shared" si="90"/>
        <v/>
      </c>
      <c r="AO286" s="108" t="str">
        <f t="shared" si="91"/>
        <v/>
      </c>
      <c r="AP286" s="108" t="str">
        <f t="shared" si="92"/>
        <v/>
      </c>
      <c r="AQ286" s="108" t="str">
        <f t="shared" si="93"/>
        <v/>
      </c>
      <c r="AR286" s="108" t="str">
        <f t="shared" si="94"/>
        <v/>
      </c>
      <c r="AS286" s="119" t="str">
        <f t="shared" si="95"/>
        <v/>
      </c>
      <c r="AT286" s="119" t="str">
        <f t="shared" si="96"/>
        <v/>
      </c>
      <c r="AU286" s="108" t="str">
        <f t="shared" si="97"/>
        <v>S/I</v>
      </c>
      <c r="AV286" s="108"/>
      <c r="AW286" s="532"/>
      <c r="AX286" s="108" t="str">
        <f t="shared" si="98"/>
        <v xml:space="preserve"> - </v>
      </c>
      <c r="AY286" s="533" t="str">
        <f t="shared" si="99"/>
        <v/>
      </c>
      <c r="AZ286" s="533">
        <f t="shared" si="100"/>
        <v>0</v>
      </c>
      <c r="BA286" s="108" t="str">
        <f t="shared" si="101"/>
        <v/>
      </c>
      <c r="BB286" s="108" t="str">
        <f t="shared" si="102"/>
        <v/>
      </c>
      <c r="BC286" s="108" t="str">
        <f t="shared" si="103"/>
        <v/>
      </c>
      <c r="BD286" s="108" t="str">
        <f t="shared" si="104"/>
        <v/>
      </c>
      <c r="BE286" s="108" t="str">
        <f t="shared" si="105"/>
        <v/>
      </c>
      <c r="BF286" s="119" t="str">
        <f t="shared" si="106"/>
        <v/>
      </c>
      <c r="BG286" s="119" t="str">
        <f t="shared" si="107"/>
        <v/>
      </c>
      <c r="BH286" s="108"/>
      <c r="BI286" s="108"/>
      <c r="BJ286" s="108"/>
      <c r="BK286" s="108"/>
    </row>
    <row r="287" spans="1:63" hidden="1">
      <c r="A287" s="108" t="str">
        <f t="shared" si="108"/>
        <v>region</v>
      </c>
      <c r="B287" s="108">
        <f t="shared" si="109"/>
        <v>0</v>
      </c>
      <c r="C287" s="22"/>
      <c r="D287" s="22"/>
      <c r="E287" s="23"/>
      <c r="F287" s="24"/>
      <c r="G287" s="22"/>
      <c r="H287" s="22"/>
      <c r="I287" s="22"/>
      <c r="J287" s="22"/>
      <c r="K287" s="22"/>
      <c r="L287" s="29"/>
      <c r="M287" s="25"/>
      <c r="N287" s="26"/>
      <c r="O287" s="26"/>
      <c r="P287" s="26"/>
      <c r="Q287" s="26"/>
      <c r="R287" s="26"/>
      <c r="S287" s="26"/>
      <c r="T287" s="26"/>
      <c r="U287" s="26"/>
      <c r="V287" s="26"/>
      <c r="W287" s="27"/>
      <c r="X287" s="27"/>
      <c r="Y287" s="27"/>
      <c r="Z287" s="22"/>
      <c r="AA287" s="28"/>
      <c r="AB287" s="108"/>
      <c r="AC287" s="108"/>
      <c r="AD287" s="108"/>
      <c r="AE287" s="108"/>
      <c r="AF287" s="108"/>
      <c r="AG287" s="108"/>
      <c r="AH287" s="108"/>
      <c r="AI287" s="108"/>
      <c r="AJ287" s="108"/>
      <c r="AK287" s="108"/>
      <c r="AL287" s="108" t="str">
        <f t="shared" si="88"/>
        <v/>
      </c>
      <c r="AM287" s="108" t="str">
        <f t="shared" si="89"/>
        <v/>
      </c>
      <c r="AN287" s="108" t="str">
        <f t="shared" si="90"/>
        <v/>
      </c>
      <c r="AO287" s="108" t="str">
        <f t="shared" si="91"/>
        <v/>
      </c>
      <c r="AP287" s="108" t="str">
        <f t="shared" si="92"/>
        <v/>
      </c>
      <c r="AQ287" s="108" t="str">
        <f t="shared" si="93"/>
        <v/>
      </c>
      <c r="AR287" s="108" t="str">
        <f t="shared" si="94"/>
        <v/>
      </c>
      <c r="AS287" s="119" t="str">
        <f t="shared" si="95"/>
        <v/>
      </c>
      <c r="AT287" s="119" t="str">
        <f t="shared" si="96"/>
        <v/>
      </c>
      <c r="AU287" s="108" t="str">
        <f t="shared" si="97"/>
        <v>S/I</v>
      </c>
      <c r="AV287" s="108"/>
      <c r="AW287" s="532"/>
      <c r="AX287" s="108" t="str">
        <f t="shared" si="98"/>
        <v xml:space="preserve"> - </v>
      </c>
      <c r="AY287" s="533" t="str">
        <f t="shared" si="99"/>
        <v/>
      </c>
      <c r="AZ287" s="533">
        <f t="shared" si="100"/>
        <v>0</v>
      </c>
      <c r="BA287" s="108" t="str">
        <f t="shared" si="101"/>
        <v/>
      </c>
      <c r="BB287" s="108" t="str">
        <f t="shared" si="102"/>
        <v/>
      </c>
      <c r="BC287" s="108" t="str">
        <f t="shared" si="103"/>
        <v/>
      </c>
      <c r="BD287" s="108" t="str">
        <f t="shared" si="104"/>
        <v/>
      </c>
      <c r="BE287" s="108" t="str">
        <f t="shared" si="105"/>
        <v/>
      </c>
      <c r="BF287" s="119" t="str">
        <f t="shared" si="106"/>
        <v/>
      </c>
      <c r="BG287" s="119" t="str">
        <f t="shared" si="107"/>
        <v/>
      </c>
      <c r="BH287" s="108"/>
      <c r="BI287" s="108"/>
      <c r="BJ287" s="108"/>
      <c r="BK287" s="108"/>
    </row>
    <row r="288" spans="1:63" hidden="1">
      <c r="A288" s="108" t="str">
        <f t="shared" si="108"/>
        <v>region</v>
      </c>
      <c r="B288" s="108">
        <f t="shared" si="109"/>
        <v>0</v>
      </c>
      <c r="C288" s="22"/>
      <c r="D288" s="22"/>
      <c r="E288" s="23"/>
      <c r="F288" s="24"/>
      <c r="G288" s="22"/>
      <c r="H288" s="22"/>
      <c r="I288" s="22"/>
      <c r="J288" s="22"/>
      <c r="K288" s="22"/>
      <c r="L288" s="29"/>
      <c r="M288" s="25"/>
      <c r="N288" s="26"/>
      <c r="O288" s="26"/>
      <c r="P288" s="26"/>
      <c r="Q288" s="26"/>
      <c r="R288" s="26"/>
      <c r="S288" s="26"/>
      <c r="T288" s="26"/>
      <c r="U288" s="26"/>
      <c r="V288" s="26"/>
      <c r="W288" s="27"/>
      <c r="X288" s="27"/>
      <c r="Y288" s="27"/>
      <c r="Z288" s="22"/>
      <c r="AA288" s="28"/>
      <c r="AB288" s="108"/>
      <c r="AC288" s="108"/>
      <c r="AD288" s="108"/>
      <c r="AE288" s="108"/>
      <c r="AF288" s="108"/>
      <c r="AG288" s="108"/>
      <c r="AH288" s="108"/>
      <c r="AI288" s="108"/>
      <c r="AJ288" s="108"/>
      <c r="AK288" s="108"/>
      <c r="AL288" s="108" t="str">
        <f t="shared" si="88"/>
        <v/>
      </c>
      <c r="AM288" s="108" t="str">
        <f t="shared" si="89"/>
        <v/>
      </c>
      <c r="AN288" s="108" t="str">
        <f t="shared" si="90"/>
        <v/>
      </c>
      <c r="AO288" s="108" t="str">
        <f t="shared" si="91"/>
        <v/>
      </c>
      <c r="AP288" s="108" t="str">
        <f t="shared" si="92"/>
        <v/>
      </c>
      <c r="AQ288" s="108" t="str">
        <f t="shared" si="93"/>
        <v/>
      </c>
      <c r="AR288" s="108" t="str">
        <f t="shared" si="94"/>
        <v/>
      </c>
      <c r="AS288" s="119" t="str">
        <f t="shared" si="95"/>
        <v/>
      </c>
      <c r="AT288" s="119" t="str">
        <f t="shared" si="96"/>
        <v/>
      </c>
      <c r="AU288" s="108" t="str">
        <f t="shared" si="97"/>
        <v>S/I</v>
      </c>
      <c r="AV288" s="108"/>
      <c r="AW288" s="532"/>
      <c r="AX288" s="108" t="str">
        <f t="shared" si="98"/>
        <v xml:space="preserve"> - </v>
      </c>
      <c r="AY288" s="533" t="str">
        <f t="shared" si="99"/>
        <v/>
      </c>
      <c r="AZ288" s="533">
        <f t="shared" si="100"/>
        <v>0</v>
      </c>
      <c r="BA288" s="108" t="str">
        <f t="shared" si="101"/>
        <v/>
      </c>
      <c r="BB288" s="108" t="str">
        <f t="shared" si="102"/>
        <v/>
      </c>
      <c r="BC288" s="108" t="str">
        <f t="shared" si="103"/>
        <v/>
      </c>
      <c r="BD288" s="108" t="str">
        <f t="shared" si="104"/>
        <v/>
      </c>
      <c r="BE288" s="108" t="str">
        <f t="shared" si="105"/>
        <v/>
      </c>
      <c r="BF288" s="119" t="str">
        <f t="shared" si="106"/>
        <v/>
      </c>
      <c r="BG288" s="119" t="str">
        <f t="shared" si="107"/>
        <v/>
      </c>
      <c r="BH288" s="108"/>
      <c r="BI288" s="108"/>
      <c r="BJ288" s="108"/>
      <c r="BK288" s="108"/>
    </row>
    <row r="289" spans="1:63" hidden="1">
      <c r="A289" s="108" t="str">
        <f t="shared" si="108"/>
        <v>region</v>
      </c>
      <c r="B289" s="108">
        <f t="shared" si="109"/>
        <v>0</v>
      </c>
      <c r="C289" s="22"/>
      <c r="D289" s="22"/>
      <c r="E289" s="23"/>
      <c r="F289" s="24"/>
      <c r="G289" s="22"/>
      <c r="H289" s="22"/>
      <c r="I289" s="22"/>
      <c r="J289" s="22"/>
      <c r="K289" s="22"/>
      <c r="L289" s="29"/>
      <c r="M289" s="25"/>
      <c r="N289" s="26"/>
      <c r="O289" s="26"/>
      <c r="P289" s="26"/>
      <c r="Q289" s="26"/>
      <c r="R289" s="26"/>
      <c r="S289" s="26"/>
      <c r="T289" s="26"/>
      <c r="U289" s="26"/>
      <c r="V289" s="26"/>
      <c r="W289" s="27"/>
      <c r="X289" s="27"/>
      <c r="Y289" s="27"/>
      <c r="Z289" s="22"/>
      <c r="AA289" s="28"/>
      <c r="AB289" s="108"/>
      <c r="AC289" s="108"/>
      <c r="AD289" s="108"/>
      <c r="AE289" s="108"/>
      <c r="AF289" s="108"/>
      <c r="AG289" s="108"/>
      <c r="AH289" s="108"/>
      <c r="AI289" s="108"/>
      <c r="AJ289" s="108"/>
      <c r="AK289" s="108"/>
      <c r="AL289" s="108" t="str">
        <f t="shared" si="88"/>
        <v/>
      </c>
      <c r="AM289" s="108" t="str">
        <f t="shared" si="89"/>
        <v/>
      </c>
      <c r="AN289" s="108" t="str">
        <f t="shared" si="90"/>
        <v/>
      </c>
      <c r="AO289" s="108" t="str">
        <f t="shared" si="91"/>
        <v/>
      </c>
      <c r="AP289" s="108" t="str">
        <f t="shared" si="92"/>
        <v/>
      </c>
      <c r="AQ289" s="108" t="str">
        <f t="shared" si="93"/>
        <v/>
      </c>
      <c r="AR289" s="108" t="str">
        <f t="shared" si="94"/>
        <v/>
      </c>
      <c r="AS289" s="119" t="str">
        <f t="shared" si="95"/>
        <v/>
      </c>
      <c r="AT289" s="119" t="str">
        <f t="shared" si="96"/>
        <v/>
      </c>
      <c r="AU289" s="108" t="str">
        <f t="shared" si="97"/>
        <v>S/I</v>
      </c>
      <c r="AV289" s="108"/>
      <c r="AW289" s="532"/>
      <c r="AX289" s="108" t="str">
        <f t="shared" si="98"/>
        <v xml:space="preserve"> - </v>
      </c>
      <c r="AY289" s="533" t="str">
        <f t="shared" si="99"/>
        <v/>
      </c>
      <c r="AZ289" s="533">
        <f t="shared" si="100"/>
        <v>0</v>
      </c>
      <c r="BA289" s="108" t="str">
        <f t="shared" si="101"/>
        <v/>
      </c>
      <c r="BB289" s="108" t="str">
        <f t="shared" si="102"/>
        <v/>
      </c>
      <c r="BC289" s="108" t="str">
        <f t="shared" si="103"/>
        <v/>
      </c>
      <c r="BD289" s="108" t="str">
        <f t="shared" si="104"/>
        <v/>
      </c>
      <c r="BE289" s="108" t="str">
        <f t="shared" si="105"/>
        <v/>
      </c>
      <c r="BF289" s="119" t="str">
        <f t="shared" si="106"/>
        <v/>
      </c>
      <c r="BG289" s="119" t="str">
        <f t="shared" si="107"/>
        <v/>
      </c>
      <c r="BH289" s="108"/>
      <c r="BI289" s="108"/>
      <c r="BJ289" s="108"/>
      <c r="BK289" s="108"/>
    </row>
    <row r="290" spans="1:63" hidden="1">
      <c r="A290" s="108" t="str">
        <f t="shared" si="108"/>
        <v>region</v>
      </c>
      <c r="B290" s="108">
        <f t="shared" si="109"/>
        <v>0</v>
      </c>
      <c r="C290" s="22"/>
      <c r="D290" s="22"/>
      <c r="E290" s="23"/>
      <c r="F290" s="24"/>
      <c r="G290" s="22"/>
      <c r="H290" s="22"/>
      <c r="I290" s="22"/>
      <c r="J290" s="22"/>
      <c r="K290" s="22"/>
      <c r="L290" s="29"/>
      <c r="M290" s="25"/>
      <c r="N290" s="26"/>
      <c r="O290" s="26"/>
      <c r="P290" s="26"/>
      <c r="Q290" s="26"/>
      <c r="R290" s="26"/>
      <c r="S290" s="26"/>
      <c r="T290" s="26"/>
      <c r="U290" s="26"/>
      <c r="V290" s="26"/>
      <c r="W290" s="27"/>
      <c r="X290" s="27"/>
      <c r="Y290" s="27"/>
      <c r="Z290" s="22"/>
      <c r="AA290" s="28"/>
      <c r="AB290" s="108"/>
      <c r="AC290" s="108"/>
      <c r="AD290" s="108"/>
      <c r="AE290" s="108"/>
      <c r="AF290" s="108"/>
      <c r="AG290" s="108"/>
      <c r="AH290" s="108"/>
      <c r="AI290" s="108"/>
      <c r="AJ290" s="108"/>
      <c r="AK290" s="108"/>
      <c r="AL290" s="108" t="str">
        <f t="shared" si="88"/>
        <v/>
      </c>
      <c r="AM290" s="108" t="str">
        <f t="shared" si="89"/>
        <v/>
      </c>
      <c r="AN290" s="108" t="str">
        <f t="shared" si="90"/>
        <v/>
      </c>
      <c r="AO290" s="108" t="str">
        <f t="shared" si="91"/>
        <v/>
      </c>
      <c r="AP290" s="108" t="str">
        <f t="shared" si="92"/>
        <v/>
      </c>
      <c r="AQ290" s="108" t="str">
        <f t="shared" si="93"/>
        <v/>
      </c>
      <c r="AR290" s="108" t="str">
        <f t="shared" si="94"/>
        <v/>
      </c>
      <c r="AS290" s="119" t="str">
        <f t="shared" si="95"/>
        <v/>
      </c>
      <c r="AT290" s="119" t="str">
        <f t="shared" si="96"/>
        <v/>
      </c>
      <c r="AU290" s="108" t="str">
        <f t="shared" si="97"/>
        <v>S/I</v>
      </c>
      <c r="AV290" s="108"/>
      <c r="AW290" s="532"/>
      <c r="AX290" s="108" t="str">
        <f t="shared" si="98"/>
        <v xml:space="preserve"> - </v>
      </c>
      <c r="AY290" s="533" t="str">
        <f t="shared" si="99"/>
        <v/>
      </c>
      <c r="AZ290" s="533">
        <f t="shared" si="100"/>
        <v>0</v>
      </c>
      <c r="BA290" s="108" t="str">
        <f t="shared" si="101"/>
        <v/>
      </c>
      <c r="BB290" s="108" t="str">
        <f t="shared" si="102"/>
        <v/>
      </c>
      <c r="BC290" s="108" t="str">
        <f t="shared" si="103"/>
        <v/>
      </c>
      <c r="BD290" s="108" t="str">
        <f t="shared" si="104"/>
        <v/>
      </c>
      <c r="BE290" s="108" t="str">
        <f t="shared" si="105"/>
        <v/>
      </c>
      <c r="BF290" s="119" t="str">
        <f t="shared" si="106"/>
        <v/>
      </c>
      <c r="BG290" s="119" t="str">
        <f t="shared" si="107"/>
        <v/>
      </c>
      <c r="BH290" s="108"/>
      <c r="BI290" s="108"/>
      <c r="BJ290" s="108"/>
      <c r="BK290" s="108"/>
    </row>
    <row r="291" spans="1:63" hidden="1">
      <c r="A291" s="108" t="str">
        <f t="shared" si="108"/>
        <v>region</v>
      </c>
      <c r="B291" s="108">
        <f t="shared" si="109"/>
        <v>0</v>
      </c>
      <c r="C291" s="22"/>
      <c r="D291" s="22"/>
      <c r="E291" s="23"/>
      <c r="F291" s="24"/>
      <c r="G291" s="22"/>
      <c r="H291" s="22"/>
      <c r="I291" s="22"/>
      <c r="J291" s="22"/>
      <c r="K291" s="22"/>
      <c r="L291" s="29"/>
      <c r="M291" s="25"/>
      <c r="N291" s="26"/>
      <c r="O291" s="26"/>
      <c r="P291" s="26"/>
      <c r="Q291" s="26"/>
      <c r="R291" s="26"/>
      <c r="S291" s="26"/>
      <c r="T291" s="26"/>
      <c r="U291" s="26"/>
      <c r="V291" s="26"/>
      <c r="W291" s="27"/>
      <c r="X291" s="27"/>
      <c r="Y291" s="27"/>
      <c r="Z291" s="22"/>
      <c r="AA291" s="28"/>
      <c r="AB291" s="108"/>
      <c r="AC291" s="108"/>
      <c r="AD291" s="108"/>
      <c r="AE291" s="108"/>
      <c r="AF291" s="108"/>
      <c r="AG291" s="108"/>
      <c r="AH291" s="108"/>
      <c r="AI291" s="108"/>
      <c r="AJ291" s="108"/>
      <c r="AK291" s="108"/>
      <c r="AL291" s="108" t="str">
        <f t="shared" si="88"/>
        <v/>
      </c>
      <c r="AM291" s="108" t="str">
        <f t="shared" si="89"/>
        <v/>
      </c>
      <c r="AN291" s="108" t="str">
        <f t="shared" si="90"/>
        <v/>
      </c>
      <c r="AO291" s="108" t="str">
        <f t="shared" si="91"/>
        <v/>
      </c>
      <c r="AP291" s="108" t="str">
        <f t="shared" si="92"/>
        <v/>
      </c>
      <c r="AQ291" s="108" t="str">
        <f t="shared" si="93"/>
        <v/>
      </c>
      <c r="AR291" s="108" t="str">
        <f t="shared" si="94"/>
        <v/>
      </c>
      <c r="AS291" s="119" t="str">
        <f t="shared" si="95"/>
        <v/>
      </c>
      <c r="AT291" s="119" t="str">
        <f t="shared" si="96"/>
        <v/>
      </c>
      <c r="AU291" s="108" t="str">
        <f t="shared" si="97"/>
        <v>S/I</v>
      </c>
      <c r="AV291" s="108"/>
      <c r="AW291" s="532"/>
      <c r="AX291" s="108" t="str">
        <f t="shared" si="98"/>
        <v xml:space="preserve"> - </v>
      </c>
      <c r="AY291" s="533" t="str">
        <f t="shared" si="99"/>
        <v/>
      </c>
      <c r="AZ291" s="533">
        <f t="shared" si="100"/>
        <v>0</v>
      </c>
      <c r="BA291" s="108" t="str">
        <f t="shared" si="101"/>
        <v/>
      </c>
      <c r="BB291" s="108" t="str">
        <f t="shared" si="102"/>
        <v/>
      </c>
      <c r="BC291" s="108" t="str">
        <f t="shared" si="103"/>
        <v/>
      </c>
      <c r="BD291" s="108" t="str">
        <f t="shared" si="104"/>
        <v/>
      </c>
      <c r="BE291" s="108" t="str">
        <f t="shared" si="105"/>
        <v/>
      </c>
      <c r="BF291" s="119" t="str">
        <f t="shared" si="106"/>
        <v/>
      </c>
      <c r="BG291" s="119" t="str">
        <f t="shared" si="107"/>
        <v/>
      </c>
      <c r="BH291" s="108"/>
      <c r="BI291" s="108"/>
      <c r="BJ291" s="108"/>
      <c r="BK291" s="108"/>
    </row>
    <row r="292" spans="1:63" hidden="1">
      <c r="A292" s="108" t="str">
        <f t="shared" si="108"/>
        <v>region</v>
      </c>
      <c r="B292" s="108">
        <f t="shared" si="109"/>
        <v>0</v>
      </c>
      <c r="C292" s="22"/>
      <c r="D292" s="22"/>
      <c r="E292" s="23"/>
      <c r="F292" s="24"/>
      <c r="G292" s="22"/>
      <c r="H292" s="22"/>
      <c r="I292" s="22"/>
      <c r="J292" s="22"/>
      <c r="K292" s="22"/>
      <c r="L292" s="29"/>
      <c r="M292" s="25"/>
      <c r="N292" s="26"/>
      <c r="O292" s="26"/>
      <c r="P292" s="26"/>
      <c r="Q292" s="26"/>
      <c r="R292" s="26"/>
      <c r="S292" s="26"/>
      <c r="T292" s="26"/>
      <c r="U292" s="26"/>
      <c r="V292" s="26"/>
      <c r="W292" s="27"/>
      <c r="X292" s="27"/>
      <c r="Y292" s="27"/>
      <c r="Z292" s="22"/>
      <c r="AA292" s="28"/>
      <c r="AB292" s="108"/>
      <c r="AC292" s="108"/>
      <c r="AD292" s="108"/>
      <c r="AE292" s="108"/>
      <c r="AF292" s="108"/>
      <c r="AG292" s="108"/>
      <c r="AH292" s="108"/>
      <c r="AI292" s="108"/>
      <c r="AJ292" s="108"/>
      <c r="AK292" s="108"/>
      <c r="AL292" s="108" t="str">
        <f t="shared" si="88"/>
        <v/>
      </c>
      <c r="AM292" s="108" t="str">
        <f t="shared" si="89"/>
        <v/>
      </c>
      <c r="AN292" s="108" t="str">
        <f t="shared" si="90"/>
        <v/>
      </c>
      <c r="AO292" s="108" t="str">
        <f t="shared" si="91"/>
        <v/>
      </c>
      <c r="AP292" s="108" t="str">
        <f t="shared" si="92"/>
        <v/>
      </c>
      <c r="AQ292" s="108" t="str">
        <f t="shared" si="93"/>
        <v/>
      </c>
      <c r="AR292" s="108" t="str">
        <f t="shared" si="94"/>
        <v/>
      </c>
      <c r="AS292" s="119" t="str">
        <f t="shared" si="95"/>
        <v/>
      </c>
      <c r="AT292" s="119" t="str">
        <f t="shared" si="96"/>
        <v/>
      </c>
      <c r="AU292" s="108" t="str">
        <f t="shared" si="97"/>
        <v>S/I</v>
      </c>
      <c r="AV292" s="108"/>
      <c r="AW292" s="532"/>
      <c r="AX292" s="108" t="str">
        <f t="shared" si="98"/>
        <v xml:space="preserve"> - </v>
      </c>
      <c r="AY292" s="533" t="str">
        <f t="shared" si="99"/>
        <v/>
      </c>
      <c r="AZ292" s="533">
        <f t="shared" si="100"/>
        <v>0</v>
      </c>
      <c r="BA292" s="108" t="str">
        <f t="shared" si="101"/>
        <v/>
      </c>
      <c r="BB292" s="108" t="str">
        <f t="shared" si="102"/>
        <v/>
      </c>
      <c r="BC292" s="108" t="str">
        <f t="shared" si="103"/>
        <v/>
      </c>
      <c r="BD292" s="108" t="str">
        <f t="shared" si="104"/>
        <v/>
      </c>
      <c r="BE292" s="108" t="str">
        <f t="shared" si="105"/>
        <v/>
      </c>
      <c r="BF292" s="119" t="str">
        <f t="shared" si="106"/>
        <v/>
      </c>
      <c r="BG292" s="119" t="str">
        <f t="shared" si="107"/>
        <v/>
      </c>
      <c r="BH292" s="108"/>
      <c r="BI292" s="108"/>
      <c r="BJ292" s="108"/>
      <c r="BK292" s="108"/>
    </row>
    <row r="293" spans="1:63" hidden="1">
      <c r="A293" s="108" t="str">
        <f t="shared" si="108"/>
        <v>region</v>
      </c>
      <c r="B293" s="108">
        <f t="shared" si="109"/>
        <v>0</v>
      </c>
      <c r="C293" s="22"/>
      <c r="D293" s="22"/>
      <c r="E293" s="23"/>
      <c r="F293" s="24"/>
      <c r="G293" s="22"/>
      <c r="H293" s="22"/>
      <c r="I293" s="22"/>
      <c r="J293" s="22"/>
      <c r="K293" s="22"/>
      <c r="L293" s="29"/>
      <c r="M293" s="25"/>
      <c r="N293" s="26"/>
      <c r="O293" s="26"/>
      <c r="P293" s="26"/>
      <c r="Q293" s="26"/>
      <c r="R293" s="26"/>
      <c r="S293" s="26"/>
      <c r="T293" s="26"/>
      <c r="U293" s="26"/>
      <c r="V293" s="26"/>
      <c r="W293" s="27"/>
      <c r="X293" s="27"/>
      <c r="Y293" s="27"/>
      <c r="Z293" s="22"/>
      <c r="AA293" s="28"/>
      <c r="AB293" s="108"/>
      <c r="AC293" s="108"/>
      <c r="AD293" s="108"/>
      <c r="AE293" s="108"/>
      <c r="AF293" s="108"/>
      <c r="AG293" s="108"/>
      <c r="AH293" s="108"/>
      <c r="AI293" s="108"/>
      <c r="AJ293" s="108"/>
      <c r="AK293" s="108"/>
      <c r="AL293" s="108" t="str">
        <f t="shared" si="88"/>
        <v/>
      </c>
      <c r="AM293" s="108" t="str">
        <f t="shared" si="89"/>
        <v/>
      </c>
      <c r="AN293" s="108" t="str">
        <f t="shared" si="90"/>
        <v/>
      </c>
      <c r="AO293" s="108" t="str">
        <f t="shared" si="91"/>
        <v/>
      </c>
      <c r="AP293" s="108" t="str">
        <f t="shared" si="92"/>
        <v/>
      </c>
      <c r="AQ293" s="108" t="str">
        <f t="shared" si="93"/>
        <v/>
      </c>
      <c r="AR293" s="108" t="str">
        <f t="shared" si="94"/>
        <v/>
      </c>
      <c r="AS293" s="119" t="str">
        <f t="shared" si="95"/>
        <v/>
      </c>
      <c r="AT293" s="119" t="str">
        <f t="shared" si="96"/>
        <v/>
      </c>
      <c r="AU293" s="108" t="str">
        <f t="shared" si="97"/>
        <v>S/I</v>
      </c>
      <c r="AV293" s="108"/>
      <c r="AW293" s="532"/>
      <c r="AX293" s="108" t="str">
        <f t="shared" si="98"/>
        <v xml:space="preserve"> - </v>
      </c>
      <c r="AY293" s="533" t="str">
        <f t="shared" si="99"/>
        <v/>
      </c>
      <c r="AZ293" s="533">
        <f t="shared" si="100"/>
        <v>0</v>
      </c>
      <c r="BA293" s="108" t="str">
        <f t="shared" si="101"/>
        <v/>
      </c>
      <c r="BB293" s="108" t="str">
        <f t="shared" si="102"/>
        <v/>
      </c>
      <c r="BC293" s="108" t="str">
        <f t="shared" si="103"/>
        <v/>
      </c>
      <c r="BD293" s="108" t="str">
        <f t="shared" si="104"/>
        <v/>
      </c>
      <c r="BE293" s="108" t="str">
        <f t="shared" si="105"/>
        <v/>
      </c>
      <c r="BF293" s="119" t="str">
        <f t="shared" si="106"/>
        <v/>
      </c>
      <c r="BG293" s="119" t="str">
        <f t="shared" si="107"/>
        <v/>
      </c>
      <c r="BH293" s="108"/>
      <c r="BI293" s="108"/>
      <c r="BJ293" s="108"/>
      <c r="BK293" s="108"/>
    </row>
    <row r="294" spans="1:63" hidden="1">
      <c r="A294" s="108" t="str">
        <f t="shared" si="108"/>
        <v>region</v>
      </c>
      <c r="B294" s="108">
        <f t="shared" si="109"/>
        <v>0</v>
      </c>
      <c r="C294" s="22"/>
      <c r="D294" s="22"/>
      <c r="E294" s="23"/>
      <c r="F294" s="24"/>
      <c r="G294" s="22"/>
      <c r="H294" s="22"/>
      <c r="I294" s="22"/>
      <c r="J294" s="22"/>
      <c r="K294" s="22"/>
      <c r="L294" s="29"/>
      <c r="M294" s="25"/>
      <c r="N294" s="26"/>
      <c r="O294" s="26"/>
      <c r="P294" s="26"/>
      <c r="Q294" s="26"/>
      <c r="R294" s="26"/>
      <c r="S294" s="26"/>
      <c r="T294" s="26"/>
      <c r="U294" s="26"/>
      <c r="V294" s="26"/>
      <c r="W294" s="27"/>
      <c r="X294" s="27"/>
      <c r="Y294" s="27"/>
      <c r="Z294" s="22"/>
      <c r="AA294" s="28"/>
      <c r="AB294" s="108"/>
      <c r="AC294" s="108"/>
      <c r="AD294" s="108"/>
      <c r="AE294" s="108"/>
      <c r="AF294" s="108"/>
      <c r="AG294" s="108"/>
      <c r="AH294" s="108"/>
      <c r="AI294" s="108"/>
      <c r="AJ294" s="108"/>
      <c r="AK294" s="108"/>
      <c r="AL294" s="108" t="str">
        <f t="shared" si="88"/>
        <v/>
      </c>
      <c r="AM294" s="108" t="str">
        <f t="shared" si="89"/>
        <v/>
      </c>
      <c r="AN294" s="108" t="str">
        <f t="shared" si="90"/>
        <v/>
      </c>
      <c r="AO294" s="108" t="str">
        <f t="shared" si="91"/>
        <v/>
      </c>
      <c r="AP294" s="108" t="str">
        <f t="shared" si="92"/>
        <v/>
      </c>
      <c r="AQ294" s="108" t="str">
        <f t="shared" si="93"/>
        <v/>
      </c>
      <c r="AR294" s="108" t="str">
        <f t="shared" si="94"/>
        <v/>
      </c>
      <c r="AS294" s="119" t="str">
        <f t="shared" si="95"/>
        <v/>
      </c>
      <c r="AT294" s="119" t="str">
        <f t="shared" si="96"/>
        <v/>
      </c>
      <c r="AU294" s="108" t="str">
        <f t="shared" si="97"/>
        <v>S/I</v>
      </c>
      <c r="AV294" s="108"/>
      <c r="AW294" s="532"/>
      <c r="AX294" s="108" t="str">
        <f t="shared" si="98"/>
        <v xml:space="preserve"> - </v>
      </c>
      <c r="AY294" s="533" t="str">
        <f t="shared" si="99"/>
        <v/>
      </c>
      <c r="AZ294" s="533">
        <f t="shared" si="100"/>
        <v>0</v>
      </c>
      <c r="BA294" s="108" t="str">
        <f t="shared" si="101"/>
        <v/>
      </c>
      <c r="BB294" s="108" t="str">
        <f t="shared" si="102"/>
        <v/>
      </c>
      <c r="BC294" s="108" t="str">
        <f t="shared" si="103"/>
        <v/>
      </c>
      <c r="BD294" s="108" t="str">
        <f t="shared" si="104"/>
        <v/>
      </c>
      <c r="BE294" s="108" t="str">
        <f t="shared" si="105"/>
        <v/>
      </c>
      <c r="BF294" s="119" t="str">
        <f t="shared" si="106"/>
        <v/>
      </c>
      <c r="BG294" s="119" t="str">
        <f t="shared" si="107"/>
        <v/>
      </c>
      <c r="BH294" s="108"/>
      <c r="BI294" s="108"/>
      <c r="BJ294" s="108"/>
      <c r="BK294" s="108"/>
    </row>
    <row r="295" spans="1:63" hidden="1">
      <c r="A295" s="108" t="str">
        <f t="shared" si="108"/>
        <v>region</v>
      </c>
      <c r="B295" s="108">
        <f t="shared" si="109"/>
        <v>0</v>
      </c>
      <c r="C295" s="22"/>
      <c r="D295" s="22"/>
      <c r="E295" s="23"/>
      <c r="F295" s="24"/>
      <c r="G295" s="22"/>
      <c r="H295" s="22"/>
      <c r="I295" s="22"/>
      <c r="J295" s="22"/>
      <c r="K295" s="22"/>
      <c r="L295" s="29"/>
      <c r="M295" s="25"/>
      <c r="N295" s="26"/>
      <c r="O295" s="26"/>
      <c r="P295" s="26"/>
      <c r="Q295" s="26"/>
      <c r="R295" s="26"/>
      <c r="S295" s="26"/>
      <c r="T295" s="26"/>
      <c r="U295" s="26"/>
      <c r="V295" s="26"/>
      <c r="W295" s="27"/>
      <c r="X295" s="27"/>
      <c r="Y295" s="27"/>
      <c r="Z295" s="22"/>
      <c r="AA295" s="28"/>
      <c r="AB295" s="108"/>
      <c r="AC295" s="108"/>
      <c r="AD295" s="108"/>
      <c r="AE295" s="108"/>
      <c r="AF295" s="108"/>
      <c r="AG295" s="108"/>
      <c r="AH295" s="108"/>
      <c r="AI295" s="108"/>
      <c r="AJ295" s="108"/>
      <c r="AK295" s="108"/>
      <c r="AL295" s="108" t="str">
        <f t="shared" si="88"/>
        <v/>
      </c>
      <c r="AM295" s="108" t="str">
        <f t="shared" si="89"/>
        <v/>
      </c>
      <c r="AN295" s="108" t="str">
        <f t="shared" si="90"/>
        <v/>
      </c>
      <c r="AO295" s="108" t="str">
        <f t="shared" si="91"/>
        <v/>
      </c>
      <c r="AP295" s="108" t="str">
        <f t="shared" si="92"/>
        <v/>
      </c>
      <c r="AQ295" s="108" t="str">
        <f t="shared" si="93"/>
        <v/>
      </c>
      <c r="AR295" s="108" t="str">
        <f t="shared" si="94"/>
        <v/>
      </c>
      <c r="AS295" s="119" t="str">
        <f t="shared" si="95"/>
        <v/>
      </c>
      <c r="AT295" s="119" t="str">
        <f t="shared" si="96"/>
        <v/>
      </c>
      <c r="AU295" s="108" t="str">
        <f t="shared" si="97"/>
        <v>S/I</v>
      </c>
      <c r="AV295" s="108"/>
      <c r="AW295" s="532"/>
      <c r="AX295" s="108" t="str">
        <f t="shared" si="98"/>
        <v xml:space="preserve"> - </v>
      </c>
      <c r="AY295" s="533" t="str">
        <f t="shared" si="99"/>
        <v/>
      </c>
      <c r="AZ295" s="533">
        <f t="shared" si="100"/>
        <v>0</v>
      </c>
      <c r="BA295" s="108" t="str">
        <f t="shared" si="101"/>
        <v/>
      </c>
      <c r="BB295" s="108" t="str">
        <f t="shared" si="102"/>
        <v/>
      </c>
      <c r="BC295" s="108" t="str">
        <f t="shared" si="103"/>
        <v/>
      </c>
      <c r="BD295" s="108" t="str">
        <f t="shared" si="104"/>
        <v/>
      </c>
      <c r="BE295" s="108" t="str">
        <f t="shared" si="105"/>
        <v/>
      </c>
      <c r="BF295" s="119" t="str">
        <f t="shared" si="106"/>
        <v/>
      </c>
      <c r="BG295" s="119" t="str">
        <f t="shared" si="107"/>
        <v/>
      </c>
      <c r="BH295" s="108"/>
      <c r="BI295" s="108"/>
      <c r="BJ295" s="108"/>
      <c r="BK295" s="108"/>
    </row>
    <row r="296" spans="1:63" hidden="1">
      <c r="A296" s="108" t="str">
        <f t="shared" si="108"/>
        <v>region</v>
      </c>
      <c r="B296" s="108">
        <f t="shared" si="109"/>
        <v>0</v>
      </c>
      <c r="C296" s="22"/>
      <c r="D296" s="22"/>
      <c r="E296" s="23"/>
      <c r="F296" s="24"/>
      <c r="G296" s="22"/>
      <c r="H296" s="22"/>
      <c r="I296" s="22"/>
      <c r="J296" s="22"/>
      <c r="K296" s="22"/>
      <c r="L296" s="29"/>
      <c r="M296" s="25"/>
      <c r="N296" s="26"/>
      <c r="O296" s="26"/>
      <c r="P296" s="26"/>
      <c r="Q296" s="26"/>
      <c r="R296" s="26"/>
      <c r="S296" s="26"/>
      <c r="T296" s="26"/>
      <c r="U296" s="26"/>
      <c r="V296" s="26"/>
      <c r="W296" s="27"/>
      <c r="X296" s="27"/>
      <c r="Y296" s="27"/>
      <c r="Z296" s="22"/>
      <c r="AA296" s="28"/>
      <c r="AB296" s="108"/>
      <c r="AC296" s="108"/>
      <c r="AD296" s="108"/>
      <c r="AE296" s="108"/>
      <c r="AF296" s="108"/>
      <c r="AG296" s="108"/>
      <c r="AH296" s="108"/>
      <c r="AI296" s="108"/>
      <c r="AJ296" s="108"/>
      <c r="AK296" s="108"/>
      <c r="AL296" s="108" t="str">
        <f t="shared" si="88"/>
        <v/>
      </c>
      <c r="AM296" s="108" t="str">
        <f t="shared" si="89"/>
        <v/>
      </c>
      <c r="AN296" s="108" t="str">
        <f t="shared" si="90"/>
        <v/>
      </c>
      <c r="AO296" s="108" t="str">
        <f t="shared" si="91"/>
        <v/>
      </c>
      <c r="AP296" s="108" t="str">
        <f t="shared" si="92"/>
        <v/>
      </c>
      <c r="AQ296" s="108" t="str">
        <f t="shared" si="93"/>
        <v/>
      </c>
      <c r="AR296" s="108" t="str">
        <f t="shared" si="94"/>
        <v/>
      </c>
      <c r="AS296" s="119" t="str">
        <f t="shared" si="95"/>
        <v/>
      </c>
      <c r="AT296" s="119" t="str">
        <f t="shared" si="96"/>
        <v/>
      </c>
      <c r="AU296" s="108" t="str">
        <f t="shared" si="97"/>
        <v>S/I</v>
      </c>
      <c r="AV296" s="108"/>
      <c r="AW296" s="532"/>
      <c r="AX296" s="108" t="str">
        <f t="shared" si="98"/>
        <v xml:space="preserve"> - </v>
      </c>
      <c r="AY296" s="533" t="str">
        <f t="shared" si="99"/>
        <v/>
      </c>
      <c r="AZ296" s="533">
        <f t="shared" si="100"/>
        <v>0</v>
      </c>
      <c r="BA296" s="108" t="str">
        <f t="shared" si="101"/>
        <v/>
      </c>
      <c r="BB296" s="108" t="str">
        <f t="shared" si="102"/>
        <v/>
      </c>
      <c r="BC296" s="108" t="str">
        <f t="shared" si="103"/>
        <v/>
      </c>
      <c r="BD296" s="108" t="str">
        <f t="shared" si="104"/>
        <v/>
      </c>
      <c r="BE296" s="108" t="str">
        <f t="shared" si="105"/>
        <v/>
      </c>
      <c r="BF296" s="119" t="str">
        <f t="shared" si="106"/>
        <v/>
      </c>
      <c r="BG296" s="119" t="str">
        <f t="shared" si="107"/>
        <v/>
      </c>
      <c r="BH296" s="108"/>
      <c r="BI296" s="108"/>
      <c r="BJ296" s="108"/>
      <c r="BK296" s="108"/>
    </row>
    <row r="297" spans="1:63" hidden="1">
      <c r="A297" s="108" t="str">
        <f t="shared" si="108"/>
        <v>region</v>
      </c>
      <c r="B297" s="108">
        <f t="shared" si="109"/>
        <v>0</v>
      </c>
      <c r="C297" s="22"/>
      <c r="D297" s="22"/>
      <c r="E297" s="23"/>
      <c r="F297" s="24"/>
      <c r="G297" s="22"/>
      <c r="H297" s="22"/>
      <c r="I297" s="22"/>
      <c r="J297" s="22"/>
      <c r="K297" s="22"/>
      <c r="L297" s="29"/>
      <c r="M297" s="25"/>
      <c r="N297" s="26"/>
      <c r="O297" s="26"/>
      <c r="P297" s="26"/>
      <c r="Q297" s="26"/>
      <c r="R297" s="26"/>
      <c r="S297" s="26"/>
      <c r="T297" s="26"/>
      <c r="U297" s="26"/>
      <c r="V297" s="26"/>
      <c r="W297" s="27"/>
      <c r="X297" s="27"/>
      <c r="Y297" s="27"/>
      <c r="Z297" s="22"/>
      <c r="AA297" s="28"/>
      <c r="AB297" s="108"/>
      <c r="AC297" s="108"/>
      <c r="AD297" s="108"/>
      <c r="AE297" s="108"/>
      <c r="AF297" s="108"/>
      <c r="AG297" s="108"/>
      <c r="AH297" s="108"/>
      <c r="AI297" s="108"/>
      <c r="AJ297" s="108"/>
      <c r="AK297" s="108"/>
      <c r="AL297" s="108" t="str">
        <f t="shared" si="88"/>
        <v/>
      </c>
      <c r="AM297" s="108" t="str">
        <f t="shared" si="89"/>
        <v/>
      </c>
      <c r="AN297" s="108" t="str">
        <f t="shared" si="90"/>
        <v/>
      </c>
      <c r="AO297" s="108" t="str">
        <f t="shared" si="91"/>
        <v/>
      </c>
      <c r="AP297" s="108" t="str">
        <f t="shared" si="92"/>
        <v/>
      </c>
      <c r="AQ297" s="108" t="str">
        <f t="shared" si="93"/>
        <v/>
      </c>
      <c r="AR297" s="108" t="str">
        <f t="shared" si="94"/>
        <v/>
      </c>
      <c r="AS297" s="119" t="str">
        <f t="shared" si="95"/>
        <v/>
      </c>
      <c r="AT297" s="119" t="str">
        <f t="shared" si="96"/>
        <v/>
      </c>
      <c r="AU297" s="108" t="str">
        <f t="shared" si="97"/>
        <v>S/I</v>
      </c>
      <c r="AV297" s="108"/>
      <c r="AW297" s="532"/>
      <c r="AX297" s="108" t="str">
        <f t="shared" si="98"/>
        <v xml:space="preserve"> - </v>
      </c>
      <c r="AY297" s="533" t="str">
        <f t="shared" si="99"/>
        <v/>
      </c>
      <c r="AZ297" s="533">
        <f t="shared" si="100"/>
        <v>0</v>
      </c>
      <c r="BA297" s="108" t="str">
        <f t="shared" si="101"/>
        <v/>
      </c>
      <c r="BB297" s="108" t="str">
        <f t="shared" si="102"/>
        <v/>
      </c>
      <c r="BC297" s="108" t="str">
        <f t="shared" si="103"/>
        <v/>
      </c>
      <c r="BD297" s="108" t="str">
        <f t="shared" si="104"/>
        <v/>
      </c>
      <c r="BE297" s="108" t="str">
        <f t="shared" si="105"/>
        <v/>
      </c>
      <c r="BF297" s="119" t="str">
        <f t="shared" si="106"/>
        <v/>
      </c>
      <c r="BG297" s="119" t="str">
        <f t="shared" si="107"/>
        <v/>
      </c>
      <c r="BH297" s="108"/>
      <c r="BI297" s="108"/>
      <c r="BJ297" s="108"/>
      <c r="BK297" s="108"/>
    </row>
    <row r="298" spans="1:63" ht="15.75" hidden="1" customHeight="1" thickBot="1">
      <c r="A298" s="164" t="str">
        <f t="shared" si="108"/>
        <v>region</v>
      </c>
      <c r="B298" s="164">
        <f t="shared" si="109"/>
        <v>0</v>
      </c>
      <c r="C298" s="30"/>
      <c r="D298" s="30"/>
      <c r="E298" s="31"/>
      <c r="F298" s="32"/>
      <c r="G298" s="30"/>
      <c r="H298" s="30"/>
      <c r="I298" s="30"/>
      <c r="J298" s="30"/>
      <c r="K298" s="30"/>
      <c r="L298" s="33"/>
      <c r="M298" s="34"/>
      <c r="N298" s="35"/>
      <c r="O298" s="35"/>
      <c r="P298" s="35"/>
      <c r="Q298" s="35"/>
      <c r="R298" s="35"/>
      <c r="S298" s="35"/>
      <c r="T298" s="35"/>
      <c r="U298" s="35"/>
      <c r="V298" s="35"/>
      <c r="W298" s="36"/>
      <c r="X298" s="36"/>
      <c r="Y298" s="36"/>
      <c r="Z298" s="30"/>
      <c r="AA298" s="37"/>
      <c r="AB298" s="108"/>
      <c r="AC298" s="108"/>
      <c r="AD298" s="108"/>
      <c r="AE298" s="108"/>
      <c r="AF298" s="108"/>
      <c r="AG298" s="108"/>
      <c r="AH298" s="108"/>
      <c r="AI298" s="108"/>
      <c r="AJ298" s="108"/>
      <c r="AK298" s="108"/>
      <c r="AL298" s="108" t="str">
        <f t="shared" si="88"/>
        <v/>
      </c>
      <c r="AM298" s="108" t="str">
        <f t="shared" si="89"/>
        <v/>
      </c>
      <c r="AN298" s="108" t="str">
        <f t="shared" si="90"/>
        <v/>
      </c>
      <c r="AO298" s="108" t="str">
        <f t="shared" si="91"/>
        <v/>
      </c>
      <c r="AP298" s="108" t="str">
        <f t="shared" si="92"/>
        <v/>
      </c>
      <c r="AQ298" s="108" t="str">
        <f t="shared" si="93"/>
        <v/>
      </c>
      <c r="AR298" s="108" t="str">
        <f t="shared" si="94"/>
        <v/>
      </c>
      <c r="AS298" s="119" t="str">
        <f t="shared" si="95"/>
        <v/>
      </c>
      <c r="AT298" s="119" t="str">
        <f t="shared" si="96"/>
        <v/>
      </c>
      <c r="AU298" s="108" t="str">
        <f t="shared" si="97"/>
        <v>S/I</v>
      </c>
      <c r="AV298" s="108"/>
      <c r="AW298" s="532"/>
      <c r="AX298" s="108" t="str">
        <f t="shared" si="98"/>
        <v xml:space="preserve"> - </v>
      </c>
      <c r="AY298" s="533" t="str">
        <f t="shared" si="99"/>
        <v/>
      </c>
      <c r="AZ298" s="533">
        <f t="shared" si="100"/>
        <v>0</v>
      </c>
      <c r="BA298" s="108" t="str">
        <f t="shared" si="101"/>
        <v/>
      </c>
      <c r="BB298" s="108" t="str">
        <f t="shared" si="102"/>
        <v/>
      </c>
      <c r="BC298" s="108" t="str">
        <f t="shared" si="103"/>
        <v/>
      </c>
      <c r="BD298" s="108" t="str">
        <f t="shared" si="104"/>
        <v/>
      </c>
      <c r="BE298" s="108" t="str">
        <f t="shared" si="105"/>
        <v/>
      </c>
      <c r="BF298" s="119" t="str">
        <f t="shared" si="106"/>
        <v/>
      </c>
      <c r="BG298" s="119" t="str">
        <f t="shared" si="107"/>
        <v/>
      </c>
      <c r="BH298" s="108"/>
      <c r="BI298" s="108"/>
      <c r="BJ298" s="108"/>
      <c r="BK298" s="108"/>
    </row>
    <row r="299" spans="1:63">
      <c r="A299" s="534"/>
      <c r="B299" s="534"/>
      <c r="C299" s="535"/>
      <c r="D299" s="536"/>
      <c r="E299" s="536" t="s">
        <v>957</v>
      </c>
      <c r="F299" s="536" t="s">
        <v>957</v>
      </c>
      <c r="G299" s="536" t="s">
        <v>957</v>
      </c>
      <c r="H299" s="536" t="s">
        <v>957</v>
      </c>
      <c r="I299" s="536" t="s">
        <v>957</v>
      </c>
      <c r="J299" s="534" t="s">
        <v>957</v>
      </c>
      <c r="K299" s="536" t="s">
        <v>957</v>
      </c>
      <c r="L299" s="534" t="s">
        <v>957</v>
      </c>
      <c r="M299" s="537" t="s">
        <v>957</v>
      </c>
      <c r="N299" s="534" t="s">
        <v>957</v>
      </c>
      <c r="O299" s="534" t="s">
        <v>957</v>
      </c>
      <c r="P299" s="534" t="s">
        <v>957</v>
      </c>
      <c r="Q299" s="534" t="s">
        <v>957</v>
      </c>
      <c r="R299" s="534" t="s">
        <v>957</v>
      </c>
      <c r="S299" s="534" t="s">
        <v>957</v>
      </c>
      <c r="T299" s="534"/>
      <c r="U299" s="534"/>
      <c r="V299" s="534"/>
      <c r="W299" s="534" t="s">
        <v>957</v>
      </c>
      <c r="X299" s="534" t="s">
        <v>957</v>
      </c>
      <c r="Y299" s="534" t="s">
        <v>957</v>
      </c>
      <c r="Z299" s="534" t="s">
        <v>957</v>
      </c>
      <c r="AA299" s="534" t="s">
        <v>957</v>
      </c>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t="str">
        <f>+CONCATENATE($K299,Q299)</f>
        <v>**</v>
      </c>
      <c r="BE299" s="108"/>
      <c r="BF299" s="108"/>
      <c r="BG299" s="108"/>
      <c r="BH299" s="108"/>
      <c r="BI299" s="108"/>
      <c r="BJ299" s="108"/>
      <c r="BK299" s="108"/>
    </row>
    <row r="300" spans="1:63">
      <c r="A300" s="108"/>
      <c r="B300" s="108"/>
      <c r="C300" s="538" t="s">
        <v>1228</v>
      </c>
      <c r="D300" s="108"/>
      <c r="E300" s="108"/>
      <c r="F300" s="108"/>
      <c r="G300" s="108"/>
      <c r="H300" s="108"/>
      <c r="I300" s="108"/>
      <c r="J300" s="108"/>
      <c r="K300" s="108"/>
      <c r="L300" s="310"/>
      <c r="M300" s="504"/>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row>
    <row r="301" spans="1:63">
      <c r="A301" s="108"/>
      <c r="B301" s="108"/>
      <c r="C301" s="108"/>
      <c r="D301" s="108"/>
      <c r="E301" s="108"/>
      <c r="F301" s="108"/>
      <c r="G301" s="108"/>
      <c r="H301" s="108"/>
      <c r="I301" s="108"/>
      <c r="J301" s="108"/>
      <c r="K301" s="108"/>
      <c r="L301" s="310"/>
      <c r="M301" s="504"/>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row>
    <row r="302" spans="1:63" ht="33.75" customHeight="1">
      <c r="A302" s="108"/>
      <c r="B302" s="108"/>
      <c r="C302" s="108"/>
      <c r="D302" s="1956" t="s">
        <v>1229</v>
      </c>
      <c r="E302" s="1559"/>
      <c r="F302" s="1981" t="s">
        <v>1230</v>
      </c>
      <c r="G302" s="1569"/>
      <c r="H302" s="1569"/>
      <c r="I302" s="1569"/>
      <c r="J302" s="1570"/>
      <c r="K302" s="1143" t="s">
        <v>589</v>
      </c>
      <c r="L302" s="108"/>
      <c r="M302" s="1981" t="s">
        <v>1231</v>
      </c>
      <c r="N302" s="1547"/>
      <c r="O302" s="1547"/>
      <c r="P302" s="1547"/>
      <c r="Q302" s="1547"/>
      <c r="R302" s="1559"/>
      <c r="S302" s="109"/>
      <c r="T302" s="109"/>
      <c r="U302" s="109"/>
      <c r="V302" s="109"/>
      <c r="W302" s="1989" t="str">
        <f>+CONCATENATE("ATENCIÓN  SEGÚN DATOS ",$H$3)</f>
        <v>ATENCIÓN  SEGÚN DATOS 2025</v>
      </c>
      <c r="X302" s="1570"/>
      <c r="Y302" s="539"/>
      <c r="Z302" s="109"/>
      <c r="AA302" s="109"/>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row>
    <row r="303" spans="1:63">
      <c r="A303" s="108"/>
      <c r="B303" s="108"/>
      <c r="C303" s="108"/>
      <c r="D303" s="1580"/>
      <c r="E303" s="1581"/>
      <c r="F303" s="1144" t="s">
        <v>789</v>
      </c>
      <c r="G303" s="1144" t="s">
        <v>790</v>
      </c>
      <c r="H303" s="1144" t="s">
        <v>791</v>
      </c>
      <c r="I303" s="1144" t="s">
        <v>792</v>
      </c>
      <c r="J303" s="1144" t="s">
        <v>226</v>
      </c>
      <c r="K303" s="1143"/>
      <c r="L303" s="108"/>
      <c r="M303" s="1580"/>
      <c r="N303" s="1550"/>
      <c r="O303" s="1550"/>
      <c r="P303" s="1550"/>
      <c r="Q303" s="1550"/>
      <c r="R303" s="1581"/>
      <c r="S303" s="109"/>
      <c r="T303" s="109"/>
      <c r="U303" s="109"/>
      <c r="V303" s="109"/>
      <c r="W303" s="1145"/>
      <c r="X303" s="1146" t="s">
        <v>594</v>
      </c>
      <c r="Y303" s="109"/>
      <c r="Z303" s="109"/>
      <c r="AA303" s="109"/>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row>
    <row r="304" spans="1:63" ht="21.6" customHeight="1">
      <c r="A304" s="108"/>
      <c r="B304" s="108"/>
      <c r="C304" s="108"/>
      <c r="D304" s="1986" t="s">
        <v>1232</v>
      </c>
      <c r="E304" s="1569"/>
      <c r="F304" s="1464">
        <f>+COUNTIF($AL$16:$AL$298,CONCATENATE(AN$9,$AK5))</f>
        <v>0</v>
      </c>
      <c r="G304" s="1464">
        <f>+COUNTIF($AL$16:$AL$298,CONCATENATE(AO$9,$AK5))</f>
        <v>0</v>
      </c>
      <c r="H304" s="1464">
        <f>+COUNTIF($AL$16:$AL$298,CONCATENATE(AP$9,$AK5))</f>
        <v>0</v>
      </c>
      <c r="I304" s="1464">
        <f>+COUNTIF($AL$16:$AL$298,CONCATENATE(AQ$9,$AK5))</f>
        <v>0</v>
      </c>
      <c r="J304" s="1464">
        <f>+COUNTIF($AL$16:$AL$298,CONCATENATE(AQ$8,$AK5))</f>
        <v>0</v>
      </c>
      <c r="K304" s="1464">
        <f>SUM(F304:J304)</f>
        <v>0</v>
      </c>
      <c r="L304" s="108"/>
      <c r="M304" s="1992" t="s">
        <v>1233</v>
      </c>
      <c r="N304" s="1547"/>
      <c r="O304" s="1547"/>
      <c r="P304" s="1559"/>
      <c r="Q304" s="1147" t="s">
        <v>1234</v>
      </c>
      <c r="R304" s="1147" t="s">
        <v>606</v>
      </c>
      <c r="S304" s="109"/>
      <c r="T304" s="109"/>
      <c r="U304" s="109"/>
      <c r="V304" s="109"/>
      <c r="W304" s="540" t="s">
        <v>1235</v>
      </c>
      <c r="X304" s="1469" t="str">
        <f>+IF(ISERROR(VLOOKUP($E$3,$BH$16:$BJ$166,3,FALSE)),"",VLOOKUP($E$3,$BH$16:$BJ$166,3,FALSE))</f>
        <v/>
      </c>
      <c r="Y304" s="109"/>
      <c r="Z304" s="109"/>
      <c r="AA304" s="109"/>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row>
    <row r="305" spans="1:63" ht="21.6" customHeight="1">
      <c r="A305" s="108"/>
      <c r="B305" s="108"/>
      <c r="C305" s="108"/>
      <c r="D305" s="1986" t="s">
        <v>1236</v>
      </c>
      <c r="E305" s="1569"/>
      <c r="F305" s="1464">
        <f>+COUNTIF($AL$16:$AL$298,CONCATENATE(AN$9,$AK7))</f>
        <v>0</v>
      </c>
      <c r="G305" s="1464">
        <f>+COUNTIF($AL$16:$AL$298,CONCATENATE(AO$9,$AK7))</f>
        <v>0</v>
      </c>
      <c r="H305" s="1464">
        <f>+COUNTIF($AL$16:$AL$298,CONCATENATE(AP$9,$AK7))</f>
        <v>0</v>
      </c>
      <c r="I305" s="1464">
        <f>+COUNTIF($AL$16:$AL$298,CONCATENATE(AQ$9,$AK7))</f>
        <v>0</v>
      </c>
      <c r="J305" s="1464">
        <f>+COUNTIF($AL$16:$AL$298,CONCATENATE(AQ$8,$AK7))</f>
        <v>0</v>
      </c>
      <c r="K305" s="1464">
        <f>SUM(F305:J305)</f>
        <v>0</v>
      </c>
      <c r="L305" s="108"/>
      <c r="M305" s="541">
        <v>1</v>
      </c>
      <c r="N305" s="1955" t="s">
        <v>1237</v>
      </c>
      <c r="O305" s="1569"/>
      <c r="P305" s="1570"/>
      <c r="Q305" s="1466">
        <f>+COUNTIF($Z$16:$Z$298,$M305)</f>
        <v>0</v>
      </c>
      <c r="R305" s="1467" t="str">
        <f>+IF(Q305&gt;0,Q305/$Q$308,"")</f>
        <v/>
      </c>
      <c r="S305" s="109"/>
      <c r="T305" s="109"/>
      <c r="U305" s="109"/>
      <c r="V305" s="109"/>
      <c r="W305" s="540" t="str">
        <f>+"PROGR. "&amp;$H$3</f>
        <v>PROGR. 2025</v>
      </c>
      <c r="X305" s="1469" t="str">
        <f>+IF(ISERROR(VLOOKUP($E$3,$BH$16:$BJ$166,2,FALSE)),"",VLOOKUP($E$3,$BH$16:$BJ$166,2,FALSE))</f>
        <v/>
      </c>
      <c r="Y305" s="109"/>
      <c r="Z305" s="109"/>
      <c r="AA305" s="109"/>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row>
    <row r="306" spans="1:63" ht="22.5" customHeight="1">
      <c r="A306" s="108"/>
      <c r="B306" s="108"/>
      <c r="C306" s="108"/>
      <c r="D306" s="1990" t="s">
        <v>589</v>
      </c>
      <c r="E306" s="1569"/>
      <c r="F306" s="1465">
        <f t="shared" ref="F306:K306" si="110">SUM(F304:F305)</f>
        <v>0</v>
      </c>
      <c r="G306" s="1465">
        <f t="shared" si="110"/>
        <v>0</v>
      </c>
      <c r="H306" s="1465">
        <f t="shared" si="110"/>
        <v>0</v>
      </c>
      <c r="I306" s="1465">
        <f t="shared" si="110"/>
        <v>0</v>
      </c>
      <c r="J306" s="1465">
        <f t="shared" si="110"/>
        <v>0</v>
      </c>
      <c r="K306" s="1465">
        <f t="shared" si="110"/>
        <v>0</v>
      </c>
      <c r="L306" s="108"/>
      <c r="M306" s="541">
        <v>2</v>
      </c>
      <c r="N306" s="1955" t="s">
        <v>1238</v>
      </c>
      <c r="O306" s="1569"/>
      <c r="P306" s="1570"/>
      <c r="Q306" s="1466">
        <f>+COUNTIF($Z$16:$Z$298,$M306)</f>
        <v>0</v>
      </c>
      <c r="R306" s="1467" t="str">
        <f>+IF(Q306&gt;0,Q306/$Q$308,"")</f>
        <v/>
      </c>
      <c r="S306" s="109"/>
      <c r="T306" s="109"/>
      <c r="U306" s="109"/>
      <c r="V306" s="109"/>
      <c r="W306" s="540" t="s">
        <v>1239</v>
      </c>
      <c r="X306" s="1469">
        <f>+$K$306</f>
        <v>0</v>
      </c>
      <c r="Y306" s="109"/>
      <c r="Z306" s="109"/>
      <c r="AA306" s="109"/>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row>
    <row r="307" spans="1:63">
      <c r="A307" s="108"/>
      <c r="B307" s="108"/>
      <c r="C307" s="108"/>
      <c r="L307" s="108"/>
      <c r="M307" s="541">
        <v>3</v>
      </c>
      <c r="N307" s="1955" t="s">
        <v>1240</v>
      </c>
      <c r="O307" s="1569"/>
      <c r="P307" s="1570"/>
      <c r="Q307" s="1466">
        <f>+COUNTIF($Z$16:$Z$298,$M307)</f>
        <v>0</v>
      </c>
      <c r="R307" s="1467" t="str">
        <f>+IF(Q307&gt;0,Q307/$Q$308,"")</f>
        <v/>
      </c>
      <c r="S307" s="109"/>
      <c r="T307" s="109"/>
      <c r="U307" s="109"/>
      <c r="V307" s="109"/>
      <c r="W307" s="540" t="s">
        <v>1241</v>
      </c>
      <c r="X307" s="1470">
        <f>+$X$316</f>
        <v>0</v>
      </c>
      <c r="Y307" s="109"/>
      <c r="Z307" s="109"/>
      <c r="AA307" s="109"/>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row>
    <row r="308" spans="1:63" ht="26.25" customHeight="1">
      <c r="A308" s="108"/>
      <c r="B308" s="108"/>
      <c r="C308" s="108"/>
      <c r="D308" s="108"/>
      <c r="E308" s="108"/>
      <c r="F308" s="108"/>
      <c r="G308" s="108"/>
      <c r="H308" s="108"/>
      <c r="I308" s="108"/>
      <c r="J308" s="108"/>
      <c r="K308" s="108"/>
      <c r="L308" s="108"/>
      <c r="M308" s="1148"/>
      <c r="N308" s="1968" t="s">
        <v>589</v>
      </c>
      <c r="O308" s="1553"/>
      <c r="P308" s="1572"/>
      <c r="Q308" s="1465">
        <f>SUM(Q305:Q307)</f>
        <v>0</v>
      </c>
      <c r="R308" s="1468" t="str">
        <f>+IF(Q308&gt;0,Q308/$Q$308,"")</f>
        <v/>
      </c>
      <c r="S308" s="108"/>
      <c r="T308" s="108"/>
      <c r="U308" s="108"/>
      <c r="V308" s="108"/>
      <c r="W308" s="540" t="s">
        <v>1242</v>
      </c>
      <c r="X308" s="1471" t="str">
        <f>+IF(ISERROR($X307/$X306),"",$X307/$X306)</f>
        <v/>
      </c>
      <c r="Y308" s="109"/>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row>
    <row r="309" spans="1:63" ht="25.5" customHeight="1">
      <c r="A309" s="108"/>
      <c r="B309" s="108"/>
      <c r="C309" s="108"/>
      <c r="D309" s="108"/>
      <c r="E309" s="108"/>
      <c r="F309" s="108"/>
      <c r="G309" s="108"/>
      <c r="H309" s="108"/>
      <c r="I309" s="116"/>
      <c r="J309" s="116"/>
      <c r="K309" s="116"/>
      <c r="L309" s="116"/>
      <c r="M309" s="171"/>
      <c r="N309" s="542"/>
      <c r="O309" s="108"/>
      <c r="P309" s="108"/>
      <c r="Q309" s="108"/>
      <c r="R309" s="108"/>
      <c r="S309" s="108"/>
      <c r="T309" s="108"/>
      <c r="U309" s="108"/>
      <c r="V309" s="108"/>
      <c r="W309" s="1943"/>
      <c r="X309" s="1559"/>
      <c r="Y309" s="543"/>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row>
    <row r="310" spans="1:63" ht="35.85" customHeight="1">
      <c r="A310" s="108"/>
      <c r="B310" s="108"/>
      <c r="C310" s="544" t="s">
        <v>1243</v>
      </c>
      <c r="D310" s="1948"/>
      <c r="E310" s="1630"/>
      <c r="F310" s="1630"/>
      <c r="G310" s="1630"/>
      <c r="H310" s="1630"/>
      <c r="I310" s="1630"/>
      <c r="J310" s="1630"/>
      <c r="K310" s="1630"/>
      <c r="L310" s="1630"/>
      <c r="M310" s="1630"/>
      <c r="N310" s="1630"/>
      <c r="O310" s="1630"/>
      <c r="P310" s="1630"/>
      <c r="Q310" s="1630"/>
      <c r="R310" s="1620"/>
      <c r="S310" s="108"/>
      <c r="T310" s="108"/>
      <c r="U310" s="108"/>
      <c r="V310" s="108"/>
      <c r="W310" s="1580"/>
      <c r="X310" s="1581"/>
      <c r="Y310" s="543"/>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row>
    <row r="311" spans="1:63">
      <c r="A311" s="108"/>
      <c r="B311" s="108"/>
      <c r="C311" s="538" t="s">
        <v>1244</v>
      </c>
      <c r="D311" s="108"/>
      <c r="E311" s="108"/>
      <c r="F311" s="108"/>
      <c r="G311" s="108"/>
      <c r="H311" s="108"/>
      <c r="I311" s="108"/>
      <c r="J311" s="108"/>
      <c r="K311" s="108"/>
      <c r="L311" s="108"/>
      <c r="M311" s="504"/>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row>
    <row r="312" spans="1:63">
      <c r="A312" s="108"/>
      <c r="B312" s="108"/>
      <c r="C312" s="1972" t="s">
        <v>1245</v>
      </c>
      <c r="D312" s="1553"/>
      <c r="E312" s="1553"/>
      <c r="F312" s="1553"/>
      <c r="G312" s="1553"/>
      <c r="H312" s="1553"/>
      <c r="I312" s="1553"/>
      <c r="J312" s="1553"/>
      <c r="K312" s="1553"/>
      <c r="L312" s="1553"/>
      <c r="M312" s="1553"/>
      <c r="N312" s="1553"/>
      <c r="O312" s="1553"/>
      <c r="P312" s="1553"/>
      <c r="Q312" s="1553"/>
      <c r="R312" s="1553"/>
      <c r="S312" s="1553"/>
      <c r="T312" s="1553"/>
      <c r="U312" s="1553"/>
      <c r="V312" s="1553"/>
      <c r="W312" s="1553"/>
      <c r="X312" s="1149"/>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row>
    <row r="313" spans="1:63" ht="5.85" customHeight="1">
      <c r="A313" s="108"/>
      <c r="B313" s="108"/>
      <c r="C313" s="108"/>
      <c r="D313" s="108"/>
      <c r="E313" s="108"/>
      <c r="F313" s="108"/>
      <c r="G313" s="108"/>
      <c r="H313" s="108"/>
      <c r="I313" s="108"/>
      <c r="J313" s="108"/>
      <c r="K313" s="108"/>
      <c r="L313" s="108"/>
      <c r="M313" s="504"/>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row>
    <row r="314" spans="1:63" ht="39" customHeight="1">
      <c r="A314" s="108"/>
      <c r="B314" s="108"/>
      <c r="C314" s="1975" t="s">
        <v>1246</v>
      </c>
      <c r="D314" s="1547"/>
      <c r="E314" s="1547"/>
      <c r="F314" s="1559"/>
      <c r="G314" s="1973" t="s">
        <v>1247</v>
      </c>
      <c r="H314" s="1569"/>
      <c r="I314" s="1569"/>
      <c r="J314" s="1569"/>
      <c r="K314" s="1570"/>
      <c r="L314" s="1943" t="s">
        <v>1248</v>
      </c>
      <c r="M314" s="1570"/>
      <c r="N314" s="1993" t="str">
        <f>+D306</f>
        <v>TOTAL</v>
      </c>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row>
    <row r="315" spans="1:63">
      <c r="A315" s="108"/>
      <c r="B315" s="108"/>
      <c r="C315" s="1580"/>
      <c r="D315" s="1550"/>
      <c r="E315" s="1550"/>
      <c r="F315" s="1581"/>
      <c r="G315" s="1150" t="str">
        <f>+F303</f>
        <v>5º EB</v>
      </c>
      <c r="H315" s="1150" t="str">
        <f>+G303</f>
        <v>6º EB</v>
      </c>
      <c r="I315" s="1150" t="str">
        <f>+H303</f>
        <v>7º EB</v>
      </c>
      <c r="J315" s="1150" t="str">
        <f>+I303</f>
        <v>8º EB</v>
      </c>
      <c r="K315" s="1150" t="s">
        <v>1249</v>
      </c>
      <c r="L315" s="1150" t="str">
        <f>+D304</f>
        <v>1) con Riesgo alto PSC</v>
      </c>
      <c r="M315" s="849" t="s">
        <v>1236</v>
      </c>
      <c r="N315" s="1580"/>
      <c r="O315" s="108"/>
      <c r="P315" s="1985"/>
      <c r="Q315" s="1553"/>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row>
    <row r="316" spans="1:63">
      <c r="A316" s="108"/>
      <c r="B316" s="108"/>
      <c r="C316" s="1966" t="s">
        <v>1250</v>
      </c>
      <c r="D316" s="1569"/>
      <c r="E316" s="1569"/>
      <c r="F316" s="1570"/>
      <c r="G316" s="1470">
        <f>+COUNTIF($AN$16:$AN$298,CONCATENATE(AM$3,$AL$9))</f>
        <v>0</v>
      </c>
      <c r="H316" s="1470">
        <f>+COUNTIF($AN$16:$AN$298,CONCATENATE(AM$4,$AL$9))</f>
        <v>0</v>
      </c>
      <c r="I316" s="1470">
        <f>+COUNTIF($AN$16:$AN$298,CONCATENATE(AM$5,$AL$9))</f>
        <v>0</v>
      </c>
      <c r="J316" s="1470">
        <f>+COUNTIF($AN$16:$AN$298,CONCATENATE(AM$6,$AL$8))</f>
        <v>0</v>
      </c>
      <c r="K316" s="1470">
        <f>+COUNTIF($AN$16:$AN$298,CONCATENATE(AM$7,$AL$9))</f>
        <v>0</v>
      </c>
      <c r="L316" s="1470">
        <f>+COUNTIF($BA$16:$BA$298,CONCATENATE(AK$5,$AL$9))</f>
        <v>0</v>
      </c>
      <c r="M316" s="1361">
        <f>+COUNTIF($BA$16:$BA$298,CONCATENATE(AK$7,$AL$9))</f>
        <v>0</v>
      </c>
      <c r="N316" s="1470">
        <f t="shared" ref="N316:N323" si="111">SUM(L316:M316)</f>
        <v>0</v>
      </c>
      <c r="O316" s="108"/>
      <c r="P316" s="1974"/>
      <c r="Q316" s="1553"/>
      <c r="R316" s="1982" t="s">
        <v>1251</v>
      </c>
      <c r="S316" s="1553"/>
      <c r="T316" s="1553"/>
      <c r="U316" s="1553"/>
      <c r="V316" s="1553"/>
      <c r="W316" s="1572"/>
      <c r="X316" s="1473">
        <f>SUM($AM$16:$AM$298)</f>
        <v>0</v>
      </c>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row>
    <row r="317" spans="1:63">
      <c r="A317" s="108"/>
      <c r="B317" s="108"/>
      <c r="C317" s="1966" t="s">
        <v>1252</v>
      </c>
      <c r="D317" s="1569"/>
      <c r="E317" s="1569"/>
      <c r="F317" s="1570"/>
      <c r="G317" s="1470">
        <f>+COUNTIF($AO$16:$AO$298,CONCATENATE(AM$3,$AL$9))</f>
        <v>0</v>
      </c>
      <c r="H317" s="1470">
        <f>+COUNTIF($AO$16:$AO$298,CONCATENATE(AM$4,$AL$9))</f>
        <v>0</v>
      </c>
      <c r="I317" s="1470">
        <f>+COUNTIF($AO$16:$AO$298,CONCATENATE(AM$5,$AL$9))</f>
        <v>0</v>
      </c>
      <c r="J317" s="1470">
        <f>+COUNTIF($AO$16:$AO$298,CONCATENATE(AM$6,$AL$9))</f>
        <v>0</v>
      </c>
      <c r="K317" s="1470">
        <f>+COUNTIF($AO$16:$AO$298,CONCATENATE(AM$7,$AL$9))</f>
        <v>0</v>
      </c>
      <c r="L317" s="1470">
        <f>+COUNTIF($BB$16:$BB$298,CONCATENATE(AK$5,$AL$9))</f>
        <v>0</v>
      </c>
      <c r="M317" s="1361">
        <f>+COUNTIF($BB$16:$BB$298,CONCATENATE(AK$7,$AL$9))</f>
        <v>0</v>
      </c>
      <c r="N317" s="1470">
        <f t="shared" si="111"/>
        <v>0</v>
      </c>
      <c r="O317" s="108"/>
      <c r="P317" s="1974"/>
      <c r="Q317" s="1553"/>
      <c r="R317" s="1951" t="s">
        <v>1253</v>
      </c>
      <c r="S317" s="1553"/>
      <c r="T317" s="1553"/>
      <c r="U317" s="1553"/>
      <c r="V317" s="1553"/>
      <c r="W317" s="1572"/>
      <c r="X317" s="1476" t="str">
        <f>+IF(ISERROR(X316/K306),"",X316/K306)</f>
        <v/>
      </c>
      <c r="Y317" s="545"/>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row>
    <row r="318" spans="1:63" ht="14.85" customHeight="1">
      <c r="A318" s="108"/>
      <c r="B318" s="108"/>
      <c r="C318" s="1966" t="s">
        <v>1254</v>
      </c>
      <c r="D318" s="1569"/>
      <c r="E318" s="1569"/>
      <c r="F318" s="1570"/>
      <c r="G318" s="1470">
        <f>+COUNTIF($AP$16:$AP$298,CONCATENATE(AM$3,$AL$9))</f>
        <v>0</v>
      </c>
      <c r="H318" s="1470">
        <f>+COUNTIF($AP$16:$AP$298,CONCATENATE(AM$4,$AL$9))</f>
        <v>0</v>
      </c>
      <c r="I318" s="1470">
        <f>+COUNTIF($AP$16:$AP$298,CONCATENATE(AM$5,$AL$9))</f>
        <v>0</v>
      </c>
      <c r="J318" s="1470">
        <f>+COUNTIF($AP$16:$AP$298,CONCATENATE(AM$6,$AL$9))</f>
        <v>0</v>
      </c>
      <c r="K318" s="1470">
        <f>+COUNTIF($AP$16:$AP$298,CONCATENATE(AM$7,$AL$9))</f>
        <v>0</v>
      </c>
      <c r="L318" s="1470">
        <f>+COUNTIF($BC$16:$BC$298,CONCATENATE(AK$5,$AL$9))</f>
        <v>0</v>
      </c>
      <c r="M318" s="1361">
        <f>+COUNTIF($BC$16:$BC$298,CONCATENATE(AK$7,$AL$9))</f>
        <v>0</v>
      </c>
      <c r="N318" s="1470">
        <f t="shared" si="111"/>
        <v>0</v>
      </c>
      <c r="O318" s="108"/>
      <c r="P318" s="1974"/>
      <c r="Q318" s="1553"/>
      <c r="R318" s="108"/>
      <c r="S318" s="108"/>
      <c r="T318" s="108"/>
      <c r="U318" s="108"/>
      <c r="V318" s="108"/>
      <c r="W318" s="1954" t="s">
        <v>1255</v>
      </c>
      <c r="X318" s="1746"/>
      <c r="Y318" s="545"/>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row>
    <row r="319" spans="1:63">
      <c r="A319" s="108"/>
      <c r="B319" s="108"/>
      <c r="C319" s="1966" t="s">
        <v>1256</v>
      </c>
      <c r="D319" s="1569"/>
      <c r="E319" s="1569"/>
      <c r="F319" s="1570"/>
      <c r="G319" s="1470">
        <f>+COUNTIF($AQ$16:$AQ$298,CONCATENATE(AM$3,$AL$9))</f>
        <v>0</v>
      </c>
      <c r="H319" s="1470">
        <f>+COUNTIF($AQ$16:$AQ$298,CONCATENATE(AM$4,$AL$9))</f>
        <v>0</v>
      </c>
      <c r="I319" s="1470">
        <f>+COUNTIF($AQ$16:$AQ$298,CONCATENATE(AM$5,$AL$9))</f>
        <v>0</v>
      </c>
      <c r="J319" s="1470">
        <f>+COUNTIF($AQ$16:$AQ$298,CONCATENATE(AM$6,$AL$9))</f>
        <v>0</v>
      </c>
      <c r="K319" s="1470">
        <f>+COUNTIF($AQ$16:$AQ$298,CONCATENATE(AM$7,$AL$9))</f>
        <v>0</v>
      </c>
      <c r="L319" s="1470">
        <f>+COUNTIF($BD$16:$BD$298,CONCATENATE(AK$5,$AL$9))</f>
        <v>0</v>
      </c>
      <c r="M319" s="1361">
        <f>+COUNTIF($BD$16:$BD$298,CONCATENATE(AK$7,$AL$9))</f>
        <v>0</v>
      </c>
      <c r="N319" s="1470">
        <f t="shared" si="111"/>
        <v>0</v>
      </c>
      <c r="O319" s="108"/>
      <c r="P319" s="1974"/>
      <c r="Q319" s="1553"/>
      <c r="R319" s="108"/>
      <c r="S319" s="108"/>
      <c r="T319" s="108"/>
      <c r="U319" s="108"/>
      <c r="V319" s="108"/>
      <c r="W319" s="1553"/>
      <c r="X319" s="1553"/>
      <c r="Y319" s="546"/>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row>
    <row r="320" spans="1:63">
      <c r="A320" s="108"/>
      <c r="B320" s="108"/>
      <c r="C320" s="1966" t="s">
        <v>1257</v>
      </c>
      <c r="D320" s="1569"/>
      <c r="E320" s="1569"/>
      <c r="F320" s="1570"/>
      <c r="G320" s="1470">
        <f>+COUNTIF($AR$16:$AR$298,CONCATENATE(AM$3,$AL$9))</f>
        <v>0</v>
      </c>
      <c r="H320" s="1470">
        <f>+COUNTIF($AR$16:$AR$298,CONCATENATE(AM$4,$AL$9))</f>
        <v>0</v>
      </c>
      <c r="I320" s="1470">
        <f>+COUNTIF($AR$16:$AR$298,CONCATENATE(AM$5,$AL$9))</f>
        <v>0</v>
      </c>
      <c r="J320" s="1470">
        <f>+COUNTIF($AR$16:$AR$298,CONCATENATE(AM$6,$AL$9))</f>
        <v>0</v>
      </c>
      <c r="K320" s="1470">
        <f>+COUNTIF($AR$16:$AR$298,CONCATENATE(AM$7,$AL$9))</f>
        <v>0</v>
      </c>
      <c r="L320" s="1470">
        <f>+COUNTIF($BE$16:$BE$298,CONCATENATE(AK$5,$AL$9))</f>
        <v>0</v>
      </c>
      <c r="M320" s="1361">
        <f>+COUNTIF($BE$16:$BE$298,CONCATENATE(AK$7,$AL$9))</f>
        <v>0</v>
      </c>
      <c r="N320" s="1470">
        <f t="shared" si="111"/>
        <v>0</v>
      </c>
      <c r="O320" s="108"/>
      <c r="P320" s="1974"/>
      <c r="Q320" s="1553"/>
      <c r="R320" s="108"/>
      <c r="S320" s="108"/>
      <c r="T320" s="108"/>
      <c r="U320" s="108"/>
      <c r="V320" s="108"/>
      <c r="W320" s="1553"/>
      <c r="X320" s="1553"/>
      <c r="Y320" s="546"/>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row>
    <row r="321" spans="1:63">
      <c r="A321" s="108"/>
      <c r="B321" s="108"/>
      <c r="C321" s="1966" t="s">
        <v>1258</v>
      </c>
      <c r="D321" s="1569"/>
      <c r="E321" s="1569"/>
      <c r="F321" s="1570"/>
      <c r="G321" s="1470">
        <f>+COUNTIF($AS$16:$AS$298,CONCATENATE(AM$3,$AL$9))</f>
        <v>0</v>
      </c>
      <c r="H321" s="1470">
        <f>+COUNTIF($AS$16:$AS$298,CONCATENATE(AM$4,$AL$9))</f>
        <v>0</v>
      </c>
      <c r="I321" s="1470">
        <f>+COUNTIF($AS$16:$AS$298,CONCATENATE(AM$5,$AL$9))</f>
        <v>0</v>
      </c>
      <c r="J321" s="1470">
        <f>+COUNTIF($AS$16:$AS$298,CONCATENATE(AM$6,$AL$9))</f>
        <v>0</v>
      </c>
      <c r="K321" s="1470">
        <f>+COUNTIF($AS$16:$AS$298,CONCATENATE(AM$7,$AL$9))</f>
        <v>0</v>
      </c>
      <c r="L321" s="1470">
        <f>+COUNTIF($BF$16:$BF$298,CONCATENATE(AK$5,$AL$9))</f>
        <v>0</v>
      </c>
      <c r="M321" s="1361">
        <f>+COUNTIF($BF$16:$BF$298,CONCATENATE(AK$7,$AL$9))</f>
        <v>0</v>
      </c>
      <c r="N321" s="1470">
        <f t="shared" si="111"/>
        <v>0</v>
      </c>
      <c r="O321" s="108"/>
      <c r="P321" s="1974"/>
      <c r="Q321" s="1553"/>
      <c r="R321" s="108"/>
      <c r="S321" s="108"/>
      <c r="T321" s="108"/>
      <c r="U321" s="108"/>
      <c r="V321" s="108"/>
      <c r="W321" s="1553"/>
      <c r="X321" s="1553"/>
      <c r="Y321" s="546"/>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row>
    <row r="322" spans="1:63">
      <c r="A322" s="108"/>
      <c r="B322" s="108"/>
      <c r="C322" s="1966" t="s">
        <v>1259</v>
      </c>
      <c r="D322" s="1569"/>
      <c r="E322" s="1569"/>
      <c r="F322" s="1570"/>
      <c r="G322" s="1470">
        <f>+COUNTIF($AT$16:$AT$298,CONCATENATE(AM$3,$AL$9))</f>
        <v>0</v>
      </c>
      <c r="H322" s="1470">
        <f>+COUNTIF($AT$16:$AT$298,CONCATENATE(AM$4,$AL$9))</f>
        <v>0</v>
      </c>
      <c r="I322" s="1470">
        <f>+COUNTIF($AT$16:$AT$298,CONCATENATE(AM$5,$AL$9))</f>
        <v>0</v>
      </c>
      <c r="J322" s="1470">
        <f>+COUNTIF($AT$16:$AT$298,CONCATENATE(AM$6,$AL$9))</f>
        <v>0</v>
      </c>
      <c r="K322" s="1470">
        <f>+COUNTIF($AT$16:$AT$298,CONCATENATE(AM$7,$AL$9))</f>
        <v>0</v>
      </c>
      <c r="L322" s="1470">
        <f>+COUNTIF($BG$16:$BG$298,CONCATENATE(AK$5,$AL$9))</f>
        <v>0</v>
      </c>
      <c r="M322" s="1361">
        <f>+COUNTIF($BG$16:$BG$298,CONCATENATE(AK$7,$AL$9))</f>
        <v>0</v>
      </c>
      <c r="N322" s="1470">
        <f t="shared" si="111"/>
        <v>0</v>
      </c>
      <c r="O322" s="108"/>
      <c r="P322" s="1974"/>
      <c r="Q322" s="1553"/>
      <c r="R322" s="108"/>
      <c r="S322" s="108"/>
      <c r="T322" s="108"/>
      <c r="U322" s="108"/>
      <c r="V322" s="108"/>
      <c r="W322" s="546"/>
      <c r="X322" s="546"/>
      <c r="Y322" s="546"/>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row>
    <row r="323" spans="1:63">
      <c r="A323" s="108"/>
      <c r="B323" s="108"/>
      <c r="C323" s="1988" t="s">
        <v>1260</v>
      </c>
      <c r="D323" s="1569"/>
      <c r="E323" s="1569"/>
      <c r="F323" s="1570"/>
      <c r="G323" s="1472">
        <f>SUM(G316:G322)</f>
        <v>0</v>
      </c>
      <c r="H323" s="1472">
        <f>SUM(H316:H322)</f>
        <v>0</v>
      </c>
      <c r="I323" s="1472">
        <f>SUM(I316:I322)</f>
        <v>0</v>
      </c>
      <c r="J323" s="1472">
        <f>SUM(J316:J322)</f>
        <v>0</v>
      </c>
      <c r="K323" s="1472">
        <f>SUM(K316:K322)</f>
        <v>0</v>
      </c>
      <c r="L323" s="1473">
        <f>SUMIF($K$16:$K$298,1,$AM$16:$AM$298)</f>
        <v>0</v>
      </c>
      <c r="M323" s="1473">
        <f>SUMIF($K$16:$K$298,4,$AM$16:$AM$298)</f>
        <v>0</v>
      </c>
      <c r="N323" s="1472">
        <f t="shared" si="111"/>
        <v>0</v>
      </c>
      <c r="O323" s="108"/>
      <c r="P323" s="1974"/>
      <c r="Q323" s="1553"/>
      <c r="R323" s="108"/>
      <c r="S323" s="108"/>
      <c r="T323" s="108"/>
      <c r="U323" s="108"/>
      <c r="V323" s="108"/>
      <c r="W323" s="546"/>
      <c r="X323" s="546"/>
      <c r="Y323" s="546"/>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row>
    <row r="324" spans="1:63">
      <c r="A324" s="108"/>
      <c r="B324" s="108"/>
      <c r="C324" s="542"/>
      <c r="D324" s="108"/>
      <c r="E324" s="108"/>
      <c r="F324" s="547" t="s">
        <v>1261</v>
      </c>
      <c r="G324" s="1474" t="str">
        <f>+IF(ISERROR(G323/F306),"",G323/F306)</f>
        <v/>
      </c>
      <c r="H324" s="1474" t="str">
        <f>+IF(ISERROR(H323/G306),"",H323/G306)</f>
        <v/>
      </c>
      <c r="I324" s="1474" t="str">
        <f>+IF(ISERROR(I323/H306),"",I323/H306)</f>
        <v/>
      </c>
      <c r="J324" s="1474" t="str">
        <f>+IF(ISERROR(J323/I306),"",J323/I306)</f>
        <v/>
      </c>
      <c r="K324" s="1474" t="str">
        <f>+IF(ISERROR(K323/J306),"",K323/J306)</f>
        <v/>
      </c>
      <c r="L324" s="1474" t="str">
        <f>+IF(ISERROR(L323/K304),"",L323/K304)</f>
        <v/>
      </c>
      <c r="M324" s="1475" t="str">
        <f>+IF(ISERROR(M323/K305),"",M323/K305)</f>
        <v/>
      </c>
      <c r="N324" s="1151" t="str">
        <f>+IF(ISERROR(N323/$K$306),"",N323/$K$306)</f>
        <v/>
      </c>
      <c r="O324" s="108"/>
      <c r="P324" s="108"/>
      <c r="Q324" s="108"/>
      <c r="R324" s="108"/>
      <c r="S324" s="108"/>
      <c r="T324" s="108"/>
      <c r="U324" s="108"/>
      <c r="V324" s="108"/>
      <c r="W324" s="108"/>
      <c r="X324" s="108"/>
      <c r="Y324" s="54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row>
    <row r="325" spans="1:63" ht="10.5" customHeight="1">
      <c r="A325" s="108"/>
      <c r="B325" s="108"/>
      <c r="C325" s="542"/>
      <c r="D325" s="108"/>
      <c r="E325" s="108"/>
      <c r="F325" s="547"/>
      <c r="G325" s="549"/>
      <c r="H325" s="549"/>
      <c r="I325" s="549"/>
      <c r="J325" s="549"/>
      <c r="K325" s="549"/>
      <c r="L325" s="109"/>
      <c r="M325" s="550"/>
      <c r="N325" s="109"/>
      <c r="O325" s="108"/>
      <c r="P325" s="108"/>
      <c r="Q325" s="108"/>
      <c r="R325" s="551"/>
      <c r="S325" s="551"/>
      <c r="T325" s="551"/>
      <c r="U325" s="551"/>
      <c r="V325" s="551"/>
      <c r="W325" s="108"/>
      <c r="X325" s="108"/>
      <c r="Y325" s="551"/>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row>
    <row r="326" spans="1:63" ht="45.6" customHeight="1">
      <c r="A326" s="108"/>
      <c r="B326" s="108"/>
      <c r="C326" s="1152" t="s">
        <v>1243</v>
      </c>
      <c r="D326" s="1948"/>
      <c r="E326" s="1630"/>
      <c r="F326" s="1630"/>
      <c r="G326" s="1630"/>
      <c r="H326" s="1630"/>
      <c r="I326" s="1630"/>
      <c r="J326" s="1630"/>
      <c r="K326" s="1630"/>
      <c r="L326" s="1630"/>
      <c r="M326" s="1630"/>
      <c r="N326" s="1630"/>
      <c r="O326" s="1630"/>
      <c r="P326" s="1630"/>
      <c r="Q326" s="1630"/>
      <c r="R326" s="1620"/>
      <c r="S326" s="552"/>
      <c r="T326" s="552"/>
      <c r="U326" s="552"/>
      <c r="V326" s="552"/>
      <c r="W326" s="552"/>
      <c r="X326" s="552"/>
      <c r="Y326" s="552"/>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row>
    <row r="327" spans="1:63" ht="5.85" customHeight="1">
      <c r="A327" s="108"/>
      <c r="B327" s="108"/>
      <c r="C327" s="108"/>
      <c r="D327" s="108"/>
      <c r="E327" s="108"/>
      <c r="F327" s="108"/>
      <c r="G327" s="108"/>
      <c r="H327" s="108"/>
      <c r="I327" s="108"/>
      <c r="J327" s="108"/>
      <c r="K327" s="108"/>
      <c r="L327" s="108"/>
      <c r="M327" s="504"/>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row>
    <row r="328" spans="1:63">
      <c r="A328" s="108"/>
      <c r="B328" s="108"/>
      <c r="C328" s="553" t="s">
        <v>1262</v>
      </c>
      <c r="D328" s="108"/>
      <c r="E328" s="108"/>
      <c r="F328" s="547"/>
      <c r="G328" s="554"/>
      <c r="H328" s="108"/>
      <c r="I328" s="108"/>
      <c r="J328" s="108"/>
      <c r="K328" s="108"/>
      <c r="L328" s="108"/>
      <c r="M328" s="504"/>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row>
    <row r="329" spans="1:63" ht="23.1" customHeight="1">
      <c r="A329" s="108"/>
      <c r="B329" s="108"/>
      <c r="C329" s="1964"/>
      <c r="D329" s="1553"/>
      <c r="E329" s="1553"/>
      <c r="F329" s="1553"/>
      <c r="G329" s="1553"/>
      <c r="H329" s="108"/>
      <c r="I329" s="1943" t="s">
        <v>1263</v>
      </c>
      <c r="J329" s="1569"/>
      <c r="K329" s="1569"/>
      <c r="L329" s="1570"/>
      <c r="M329" s="504"/>
      <c r="N329" s="1153" t="s">
        <v>1264</v>
      </c>
      <c r="O329" s="1154"/>
      <c r="P329" s="1154"/>
      <c r="Q329" s="1154"/>
      <c r="R329" s="1154"/>
      <c r="S329" s="1155"/>
      <c r="T329" s="555"/>
      <c r="U329" s="556"/>
      <c r="V329" s="556"/>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row>
    <row r="330" spans="1:63">
      <c r="A330" s="108"/>
      <c r="B330" s="108"/>
      <c r="C330" s="1964"/>
      <c r="D330" s="1553"/>
      <c r="E330" s="1553"/>
      <c r="F330" s="1553"/>
      <c r="G330" s="116"/>
      <c r="H330" s="108"/>
      <c r="I330" s="1798" t="s">
        <v>1265</v>
      </c>
      <c r="J330" s="1570"/>
      <c r="K330" s="1470">
        <f>+COUNTIF($I$16:$I$298,$AK10)</f>
        <v>0</v>
      </c>
      <c r="L330" s="1477" t="str">
        <f>+IF(ISERROR(K330/K$334),"",K330/K$334)</f>
        <v/>
      </c>
      <c r="M330" s="550"/>
      <c r="N330" s="1798" t="s">
        <v>1266</v>
      </c>
      <c r="O330" s="1570"/>
      <c r="P330" s="1949">
        <f>+COUNTIF($H$16:$H$298,1)</f>
        <v>0</v>
      </c>
      <c r="Q330" s="1644"/>
      <c r="R330" s="1950" t="str">
        <f>+IF(ISERROR(P330/P$333),"",P330/P$333)</f>
        <v/>
      </c>
      <c r="S330" s="1644"/>
      <c r="T330" s="558"/>
      <c r="U330" s="558"/>
      <c r="V330" s="558"/>
      <c r="W330" s="109"/>
      <c r="X330" s="558"/>
      <c r="Y330" s="109"/>
      <c r="Z330" s="109"/>
      <c r="AA330" s="109"/>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row>
    <row r="331" spans="1:63">
      <c r="A331" s="108"/>
      <c r="B331" s="108"/>
      <c r="C331" s="1964"/>
      <c r="D331" s="1553"/>
      <c r="E331" s="1553"/>
      <c r="F331" s="1553"/>
      <c r="G331" s="116"/>
      <c r="H331" s="108"/>
      <c r="I331" s="1798" t="s">
        <v>1267</v>
      </c>
      <c r="J331" s="1570"/>
      <c r="K331" s="1470">
        <f>+COUNTIF($I$16:$I$298,$AK11)-($K$330)</f>
        <v>0</v>
      </c>
      <c r="L331" s="1477" t="str">
        <f>+IF(ISERROR(K331/K$334),"",K331/K$334)</f>
        <v/>
      </c>
      <c r="M331" s="550"/>
      <c r="N331" s="1798" t="s">
        <v>1268</v>
      </c>
      <c r="O331" s="1570"/>
      <c r="P331" s="1949">
        <f>+COUNTIF($H$16:$H$298,2)</f>
        <v>0</v>
      </c>
      <c r="Q331" s="1644"/>
      <c r="R331" s="1950" t="str">
        <f>+IF(ISERROR(P331/P$333),"",P331/P$333)</f>
        <v/>
      </c>
      <c r="S331" s="1644"/>
      <c r="T331" s="558"/>
      <c r="U331" s="558"/>
      <c r="V331" s="558"/>
      <c r="W331" s="109"/>
      <c r="X331" s="558"/>
      <c r="Y331" s="109"/>
      <c r="Z331" s="109"/>
      <c r="AA331" s="109"/>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row>
    <row r="332" spans="1:63">
      <c r="A332" s="108"/>
      <c r="B332" s="108"/>
      <c r="C332" s="1976"/>
      <c r="D332" s="1553"/>
      <c r="E332" s="1553"/>
      <c r="F332" s="1553"/>
      <c r="G332" s="559"/>
      <c r="H332" s="109"/>
      <c r="I332" s="1798" t="s">
        <v>1269</v>
      </c>
      <c r="J332" s="1570"/>
      <c r="K332" s="1470">
        <f>+COUNTIF($I$16:$I$298,$AK12)</f>
        <v>0</v>
      </c>
      <c r="L332" s="1477" t="str">
        <f>+IF(ISERROR(K332/K$334),"",K332/K$334)</f>
        <v/>
      </c>
      <c r="M332" s="550"/>
      <c r="N332" s="1798" t="s">
        <v>1270</v>
      </c>
      <c r="O332" s="1570"/>
      <c r="P332" s="1949">
        <f>+K306-(P330+P331)</f>
        <v>0</v>
      </c>
      <c r="Q332" s="1644"/>
      <c r="R332" s="1950" t="str">
        <f>+IF(ISERROR(P332/P$333),"",P332/P$333)</f>
        <v/>
      </c>
      <c r="S332" s="1644"/>
      <c r="T332" s="558"/>
      <c r="U332" s="558"/>
      <c r="V332" s="558"/>
      <c r="W332" s="109"/>
      <c r="X332" s="558"/>
      <c r="Y332" s="109"/>
      <c r="Z332" s="109"/>
      <c r="AA332" s="109"/>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row>
    <row r="333" spans="1:63">
      <c r="A333" s="108"/>
      <c r="B333" s="108"/>
      <c r="C333" s="1983"/>
      <c r="D333" s="1553"/>
      <c r="E333" s="1553"/>
      <c r="F333" s="1553"/>
      <c r="G333" s="1553"/>
      <c r="H333" s="108"/>
      <c r="I333" s="1962" t="s">
        <v>1270</v>
      </c>
      <c r="J333" s="1570"/>
      <c r="K333" s="1470">
        <f>+(K306)-SUM(K330:K332)</f>
        <v>0</v>
      </c>
      <c r="L333" s="1477" t="str">
        <f>+IF(ISERROR(K333/K$334),"",K333/K$334)</f>
        <v/>
      </c>
      <c r="M333" s="504"/>
      <c r="N333" s="1962" t="s">
        <v>594</v>
      </c>
      <c r="O333" s="1570"/>
      <c r="P333" s="1949">
        <f>SUM(P330:Q332)</f>
        <v>0</v>
      </c>
      <c r="Q333" s="1644"/>
      <c r="R333" s="1957" t="str">
        <f>+IF(ISERROR(P333/P$333),"",P333/P$333)</f>
        <v/>
      </c>
      <c r="S333" s="1644"/>
      <c r="T333" s="560"/>
      <c r="U333" s="560"/>
      <c r="V333" s="560"/>
      <c r="W333" s="108"/>
      <c r="X333" s="55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row>
    <row r="334" spans="1:63">
      <c r="A334" s="108"/>
      <c r="B334" s="108"/>
      <c r="C334" s="108"/>
      <c r="D334" s="108"/>
      <c r="E334" s="108"/>
      <c r="F334" s="108"/>
      <c r="G334" s="108"/>
      <c r="H334" s="108"/>
      <c r="I334" s="1943" t="s">
        <v>594</v>
      </c>
      <c r="J334" s="1570"/>
      <c r="K334" s="1470">
        <f>SUM(K330:K333)</f>
        <v>0</v>
      </c>
      <c r="L334" s="1478" t="str">
        <f>+IF(ISERROR(K334/K$334),"",K334/K$334)</f>
        <v/>
      </c>
      <c r="M334" s="504"/>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row>
    <row r="335" spans="1:63" hidden="1">
      <c r="A335" s="108"/>
      <c r="B335" s="108"/>
      <c r="C335" s="108"/>
      <c r="D335" s="108"/>
      <c r="E335" s="108"/>
      <c r="F335" s="108"/>
      <c r="G335" s="108"/>
      <c r="H335" s="108"/>
      <c r="I335" s="108"/>
      <c r="J335" s="108"/>
      <c r="K335" s="108"/>
      <c r="L335" s="108"/>
      <c r="M335" s="504"/>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row>
    <row r="336" spans="1:63" hidden="1">
      <c r="A336" s="108"/>
      <c r="B336" s="108"/>
      <c r="C336" s="108"/>
      <c r="D336" s="108"/>
      <c r="E336" s="108"/>
      <c r="F336" s="108"/>
      <c r="G336" s="108"/>
      <c r="H336" s="108"/>
      <c r="I336" s="108"/>
      <c r="J336" s="108"/>
      <c r="K336" s="108"/>
      <c r="L336" s="108"/>
      <c r="M336" s="504"/>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row>
    <row r="337" spans="1:63">
      <c r="C337" s="217" t="s">
        <v>733</v>
      </c>
      <c r="D337" s="217"/>
      <c r="E337" s="217"/>
      <c r="F337" s="217"/>
      <c r="G337" s="217"/>
      <c r="H337" s="217"/>
      <c r="I337" s="217"/>
      <c r="J337" s="218"/>
      <c r="K337" s="218"/>
      <c r="L337" s="218"/>
      <c r="M337" s="561"/>
      <c r="N337" s="218"/>
      <c r="O337" s="218"/>
      <c r="P337" s="201"/>
      <c r="Q337" s="201"/>
      <c r="R337" s="201"/>
      <c r="S337" s="201"/>
      <c r="T337" s="201"/>
      <c r="U337" s="201"/>
      <c r="V337" s="201"/>
      <c r="W337" s="201"/>
      <c r="X337" s="201"/>
      <c r="Y337" s="201"/>
      <c r="Z337" s="201"/>
      <c r="AA337" s="201"/>
    </row>
    <row r="338" spans="1:63">
      <c r="C338" s="1788" t="s">
        <v>622</v>
      </c>
      <c r="D338" s="1569"/>
      <c r="E338" s="1569"/>
      <c r="F338" s="1569"/>
      <c r="G338" s="1569"/>
      <c r="H338" s="1569"/>
      <c r="I338" s="1569"/>
      <c r="J338" s="1569"/>
      <c r="K338" s="1569"/>
      <c r="L338" s="1569"/>
      <c r="M338" s="1569"/>
      <c r="N338" s="1569"/>
      <c r="O338" s="1570"/>
      <c r="P338" s="201"/>
      <c r="Q338" s="201"/>
      <c r="R338" s="201"/>
      <c r="S338" s="201"/>
      <c r="T338" s="201"/>
      <c r="U338" s="201"/>
      <c r="V338" s="201"/>
      <c r="W338" s="201"/>
      <c r="X338" s="201"/>
      <c r="Y338" s="201"/>
      <c r="Z338" s="201"/>
      <c r="AA338" s="201"/>
    </row>
    <row r="339" spans="1:63" ht="40.35" customHeight="1">
      <c r="C339" s="1788"/>
      <c r="D339" s="1569"/>
      <c r="E339" s="1569"/>
      <c r="F339" s="1569"/>
      <c r="G339" s="1569"/>
      <c r="H339" s="1569"/>
      <c r="I339" s="1569"/>
      <c r="J339" s="1569"/>
      <c r="K339" s="1569"/>
      <c r="L339" s="1569"/>
      <c r="M339" s="1569"/>
      <c r="N339" s="1569"/>
      <c r="O339" s="1570"/>
      <c r="P339" s="201"/>
      <c r="Q339" s="201"/>
      <c r="R339" s="201"/>
      <c r="S339" s="201"/>
      <c r="T339" s="201"/>
      <c r="U339" s="201"/>
      <c r="V339" s="201"/>
      <c r="W339" s="201"/>
      <c r="X339" s="201"/>
      <c r="Y339" s="201"/>
      <c r="Z339" s="201"/>
      <c r="AA339" s="201"/>
    </row>
    <row r="340" spans="1:63">
      <c r="C340" s="108"/>
      <c r="D340" s="108"/>
      <c r="E340" s="108"/>
      <c r="F340" s="108"/>
      <c r="G340" s="108"/>
      <c r="H340" s="108"/>
      <c r="I340" s="108"/>
      <c r="J340" s="108"/>
      <c r="K340" s="108"/>
      <c r="L340" s="108"/>
      <c r="M340" s="504"/>
      <c r="N340" s="108"/>
      <c r="O340" s="108"/>
      <c r="P340" s="201"/>
      <c r="Q340" s="201"/>
      <c r="R340" s="201"/>
      <c r="S340" s="201"/>
      <c r="T340" s="201"/>
      <c r="U340" s="201"/>
      <c r="V340" s="201"/>
      <c r="W340" s="201"/>
      <c r="X340" s="201"/>
      <c r="Y340" s="201"/>
      <c r="Z340" s="201"/>
      <c r="AA340" s="201"/>
    </row>
    <row r="341" spans="1:63" hidden="1">
      <c r="C341" s="108"/>
      <c r="D341" s="108"/>
      <c r="E341" s="108"/>
      <c r="F341" s="108"/>
      <c r="G341" s="108"/>
      <c r="H341" s="108"/>
      <c r="I341" s="108"/>
      <c r="J341" s="108"/>
      <c r="K341" s="108"/>
      <c r="L341" s="108"/>
      <c r="M341" s="504"/>
      <c r="N341" s="108"/>
      <c r="O341" s="108"/>
      <c r="P341" s="201"/>
      <c r="Q341" s="201"/>
      <c r="R341" s="201"/>
      <c r="S341" s="201"/>
      <c r="T341" s="201"/>
      <c r="U341" s="201"/>
      <c r="V341" s="201"/>
      <c r="W341" s="201"/>
      <c r="X341" s="201"/>
      <c r="Y341" s="201"/>
      <c r="Z341" s="201"/>
      <c r="AA341" s="201"/>
    </row>
    <row r="342" spans="1:63" hidden="1">
      <c r="A342" s="108"/>
      <c r="B342" s="108"/>
      <c r="C342" s="108"/>
      <c r="D342" s="108"/>
      <c r="E342" s="108"/>
      <c r="F342" s="108"/>
      <c r="G342" s="108"/>
      <c r="H342" s="108"/>
      <c r="I342" s="108"/>
      <c r="J342" s="108"/>
      <c r="K342" s="108"/>
      <c r="L342" s="108"/>
      <c r="M342" s="504"/>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row>
    <row r="343" spans="1:63" hidden="1">
      <c r="A343" s="108"/>
      <c r="B343" s="108"/>
      <c r="C343" s="108"/>
      <c r="D343" s="108"/>
      <c r="E343" s="108"/>
      <c r="F343" s="108"/>
      <c r="G343" s="108"/>
      <c r="H343" s="108"/>
      <c r="I343" s="108"/>
      <c r="J343" s="108"/>
      <c r="K343" s="108"/>
      <c r="L343" s="108"/>
      <c r="M343" s="504"/>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row>
  </sheetData>
  <mergeCells count="84">
    <mergeCell ref="C339:O339"/>
    <mergeCell ref="N3:O3"/>
    <mergeCell ref="C323:F323"/>
    <mergeCell ref="W302:X302"/>
    <mergeCell ref="C338:O338"/>
    <mergeCell ref="D306:E306"/>
    <mergeCell ref="L14:M14"/>
    <mergeCell ref="M304:P304"/>
    <mergeCell ref="C329:G329"/>
    <mergeCell ref="C322:F322"/>
    <mergeCell ref="N314:N315"/>
    <mergeCell ref="R330:S330"/>
    <mergeCell ref="P323:Q323"/>
    <mergeCell ref="R332:S332"/>
    <mergeCell ref="P322:Q322"/>
    <mergeCell ref="C3:D3"/>
    <mergeCell ref="C333:G333"/>
    <mergeCell ref="N332:O332"/>
    <mergeCell ref="P332:Q332"/>
    <mergeCell ref="E3:F3"/>
    <mergeCell ref="P315:Q315"/>
    <mergeCell ref="Q14:Q15"/>
    <mergeCell ref="P333:Q333"/>
    <mergeCell ref="N307:P307"/>
    <mergeCell ref="D305:E305"/>
    <mergeCell ref="H3:I3"/>
    <mergeCell ref="P316:Q316"/>
    <mergeCell ref="F302:J302"/>
    <mergeCell ref="N333:O333"/>
    <mergeCell ref="C318:F318"/>
    <mergeCell ref="D304:E304"/>
    <mergeCell ref="P317:Q317"/>
    <mergeCell ref="C332:F332"/>
    <mergeCell ref="N14:P14"/>
    <mergeCell ref="K10:M13"/>
    <mergeCell ref="N330:O330"/>
    <mergeCell ref="M302:R303"/>
    <mergeCell ref="P330:Q330"/>
    <mergeCell ref="C320:F320"/>
    <mergeCell ref="P319:Q319"/>
    <mergeCell ref="P318:Q318"/>
    <mergeCell ref="I331:J331"/>
    <mergeCell ref="R316:W316"/>
    <mergeCell ref="P320:Q320"/>
    <mergeCell ref="Z7:AA9"/>
    <mergeCell ref="I329:L329"/>
    <mergeCell ref="I330:J330"/>
    <mergeCell ref="N308:P308"/>
    <mergeCell ref="C319:F319"/>
    <mergeCell ref="N13:V13"/>
    <mergeCell ref="C312:W312"/>
    <mergeCell ref="G314:K314"/>
    <mergeCell ref="P321:Q321"/>
    <mergeCell ref="C321:F321"/>
    <mergeCell ref="C314:F315"/>
    <mergeCell ref="C330:F330"/>
    <mergeCell ref="L314:M314"/>
    <mergeCell ref="W309:X310"/>
    <mergeCell ref="C316:F316"/>
    <mergeCell ref="T14:T15"/>
    <mergeCell ref="E5:J5"/>
    <mergeCell ref="C331:F331"/>
    <mergeCell ref="V14:V15"/>
    <mergeCell ref="D310:R310"/>
    <mergeCell ref="N331:O331"/>
    <mergeCell ref="C5:D5"/>
    <mergeCell ref="S14:S15"/>
    <mergeCell ref="C317:F317"/>
    <mergeCell ref="I334:J334"/>
    <mergeCell ref="Z13:AA14"/>
    <mergeCell ref="D326:R326"/>
    <mergeCell ref="P331:Q331"/>
    <mergeCell ref="R331:S331"/>
    <mergeCell ref="R317:W317"/>
    <mergeCell ref="U14:U15"/>
    <mergeCell ref="W318:X321"/>
    <mergeCell ref="N306:P306"/>
    <mergeCell ref="D302:E303"/>
    <mergeCell ref="N305:P305"/>
    <mergeCell ref="R14:R15"/>
    <mergeCell ref="R333:S333"/>
    <mergeCell ref="W13:Y14"/>
    <mergeCell ref="I332:J332"/>
    <mergeCell ref="I333:J333"/>
  </mergeCells>
  <dataValidations count="17">
    <dataValidation allowBlank="1" showDropDown="1" showInputMessage="1" showErrorMessage="1" sqref="U16:V298" xr:uid="{00000000-0002-0000-0900-000000000000}"/>
    <dataValidation type="whole" allowBlank="1" showInputMessage="1" showErrorMessage="1" errorTitle="DATO ERRÓNEO" error="Usar las siguientes categorías: _x000a_1= BUENA_x000a_2= REGULAR_x000a_3= MALA" sqref="Z16:Z298" xr:uid="{00000000-0002-0000-0900-000001000000}">
      <formula1>1</formula1>
      <formula2>3</formula2>
    </dataValidation>
    <dataValidation type="whole" allowBlank="1" showInputMessage="1" showErrorMessage="1" errorTitle="DATO ERRÓNEO" error="ingrese número del RUT sin considerar el dígito verificador, ni usar punto o guiones." sqref="D16" xr:uid="{00000000-0002-0000-0900-000002000000}">
      <formula1>5000000</formula1>
      <formula2>4000000000</formula2>
    </dataValidation>
    <dataValidation type="whole" allowBlank="1" showInputMessage="1" showErrorMessage="1" errorTitle="dato erróneo" error="ingresar número entero" sqref="G316:N322" xr:uid="{00000000-0002-0000-0900-000003000000}">
      <formula1>0</formula1>
      <formula2>1111111111111110</formula2>
    </dataValidation>
    <dataValidation type="list" allowBlank="1" showInputMessage="1" showErrorMessage="1" errorTitle="DATO ERRÓNEO" error="ingrese número del curso:_x000a_5= 5º EB_x000a_6= 6º EB_x000a_7= 7º EB_x000a_8= 8º EB_x000a_9= otro" sqref="G16:G298" xr:uid="{00000000-0002-0000-0900-000004000000}">
      <formula1>$AM$3:$AM$7</formula1>
    </dataValidation>
    <dataValidation type="whole" allowBlank="1" showInputMessage="1" showErrorMessage="1" errorTitle="FORMATO AÑO ERRÓNEO" error="INGRESAR AÑO CON NÚMERO DE 4 DÍGITOS, POR EJEMPLO 2005" sqref="H3:I3" xr:uid="{00000000-0002-0000-0900-000005000000}">
      <formula1>2000</formula1>
      <formula2>2080</formula2>
    </dataValidation>
    <dataValidation allowBlank="1" showInputMessage="1" showErrorMessage="1" errorTitle="FORMATO AÑO ERRÓNEO" error="INGRESAR AÑO CON NÚMERO DE 4 DÍGITOS, POR EJEMPLO 2005" sqref="K3" xr:uid="{00000000-0002-0000-0900-000006000000}"/>
    <dataValidation type="list" allowBlank="1" showInputMessage="1" showErrorMessage="1" errorTitle="DATO ERRÓNEO" error="ingrese números según categorías en verde" sqref="K16:K298" xr:uid="{00000000-0002-0000-0900-000007000000}">
      <formula1>$AK$5:$AK$7</formula1>
    </dataValidation>
    <dataValidation type="whole" allowBlank="1" showInputMessage="1" showErrorMessage="1" errorTitle="DATO ERRÓNEO" error="INGRESE SEXO SEGÚN CATEGORÍAS:_x000a_1= MUJER_x000a_2= HOMBRE_x000a__x000a_" sqref="H16:H298" xr:uid="{00000000-0002-0000-0900-000008000000}">
      <formula1>1</formula1>
      <formula2>2</formula2>
    </dataValidation>
    <dataValidation type="whole" allowBlank="1" showInputMessage="1" showErrorMessage="1" errorTitle="DATO ERRÓNEO" error="ingrese números años de edad de estudiante" sqref="I16:I298" xr:uid="{00000000-0002-0000-0900-000009000000}">
      <formula1>8</formula1>
      <formula2>20</formula2>
    </dataValidation>
    <dataValidation type="whole" allowBlank="1" showInputMessage="1" showErrorMessage="1" errorTitle="DATO ERRÓNEO" error="ingrese número meses edad niños (de 0 a 12)" sqref="J16:J298" xr:uid="{00000000-0002-0000-0900-00000A000000}">
      <formula1>0</formula1>
      <formula2>12</formula2>
    </dataValidation>
    <dataValidation type="list" allowBlank="1" showDropDown="1" showInputMessage="1" showErrorMessage="1" errorTitle="DATO ERRÓNEO" error="marque una X" sqref="N17:T298" xr:uid="{00000000-0002-0000-0900-00000B000000}">
      <formula1>$AL$8:$AL$9</formula1>
    </dataValidation>
    <dataValidation type="whole" allowBlank="1" showInputMessage="1" showErrorMessage="1" errorTitle="DATO ERRÓNEO" error="ingrese número de año de detección con 4 dígitos" sqref="C16:C298" xr:uid="{00000000-0002-0000-0900-00000C000000}">
      <formula1>1999</formula1>
      <formula2>$H$3</formula2>
    </dataValidation>
    <dataValidation type="whole" allowBlank="1" showInputMessage="1" showErrorMessage="1" errorTitle="DATO ERRÓNEO" error="ingrese número del RUT sin considerar el dígito verificador, ni usar punto o guiones." sqref="D17:D298" xr:uid="{00000000-0002-0000-0900-00000D000000}">
      <formula1>5000000</formula1>
      <formula2>40000000</formula2>
    </dataValidation>
    <dataValidation type="whole" allowBlank="1" showInputMessage="1" showErrorMessage="1" errorTitle="DATO ERRÓNEO" error="ingrese sólo números del cuerpo del RBD. _x000a_NO INGRESAR AQUÍ el dígito verificador (DV) del RBD; ya que  va en celda contigüa" sqref="F16:F298" xr:uid="{00000000-0002-0000-0900-00000E000000}">
      <formula1>1</formula1>
      <formula2>100000000</formula2>
    </dataValidation>
    <dataValidation allowBlank="1" showInputMessage="1" showErrorMessage="1" errorTitle="dato erróneo" error="ingresar nombre de comuna, según listado deplegable en la ceda" sqref="E3" xr:uid="{00000000-0002-0000-0900-00000F000000}"/>
    <dataValidation allowBlank="1" showInputMessage="1" showErrorMessage="1" errorTitle="dato erróneo" error="ingresar número entero" sqref="X304 X306" xr:uid="{00000000-0002-0000-0900-000010000000}"/>
  </dataValidations>
  <pageMargins left="0.7" right="0.7" top="0.75" bottom="0.75" header="0.3" footer="0.3"/>
  <pageSetup paperSize="9"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P25"/>
  <sheetViews>
    <sheetView showGridLines="0" zoomScale="130" zoomScaleNormal="130" workbookViewId="0">
      <selection activeCell="A14" sqref="A14:F15"/>
    </sheetView>
  </sheetViews>
  <sheetFormatPr defaultColWidth="0" defaultRowHeight="12.75" zeroHeight="1"/>
  <cols>
    <col min="1" max="1" width="9.42578125" style="563" customWidth="1"/>
    <col min="2" max="3" width="11.42578125" style="563" customWidth="1"/>
    <col min="4" max="4" width="6.42578125" style="563" customWidth="1"/>
    <col min="5" max="6" width="4.42578125" style="563" customWidth="1"/>
    <col min="7" max="7" width="6.42578125" style="563" customWidth="1"/>
    <col min="8" max="8" width="6.85546875" style="563" customWidth="1"/>
    <col min="9" max="9" width="12.140625" style="563" customWidth="1"/>
    <col min="10" max="10" width="15.42578125" style="563" customWidth="1"/>
    <col min="11" max="11" width="8" style="563" customWidth="1"/>
    <col min="12" max="12" width="6.42578125" style="563" customWidth="1"/>
    <col min="13" max="15" width="11.42578125" style="563" hidden="1" customWidth="1"/>
    <col min="16" max="16" width="0" style="566" hidden="1" customWidth="1"/>
    <col min="17" max="17" width="11.42578125" style="563" hidden="1" customWidth="1"/>
    <col min="18" max="16384" width="11.42578125" style="563" hidden="1"/>
  </cols>
  <sheetData>
    <row r="1" spans="1:16" ht="19.5" customHeight="1">
      <c r="A1" s="562" t="s">
        <v>1271</v>
      </c>
      <c r="H1" s="564"/>
      <c r="I1" s="565"/>
      <c r="J1" s="565"/>
      <c r="K1" s="565"/>
    </row>
    <row r="2" spans="1:16" ht="10.5" customHeight="1">
      <c r="A2" s="567" t="s">
        <v>539</v>
      </c>
      <c r="J2" s="568" t="s">
        <v>1178</v>
      </c>
    </row>
    <row r="3" spans="1:16" ht="15" customHeight="1">
      <c r="A3" s="569" t="s">
        <v>549</v>
      </c>
      <c r="B3" s="2000">
        <f>'F1 COBERTURA ESTABLECIMIENTOS'!C10</f>
        <v>0</v>
      </c>
      <c r="C3" s="1654"/>
      <c r="D3" s="1644"/>
      <c r="E3" s="570" t="s">
        <v>550</v>
      </c>
      <c r="F3" s="1987">
        <f>+'F1 COBERTURA ESTABLECIMIENTOS'!$G$10</f>
        <v>2025</v>
      </c>
      <c r="G3" s="1644"/>
      <c r="H3" s="571" t="s">
        <v>809</v>
      </c>
      <c r="I3" s="1484" t="str">
        <f>'F1 COBERTURA ESTABLECIMIENTOS'!K10</f>
        <v>region</v>
      </c>
      <c r="J3" s="572" t="s">
        <v>1272</v>
      </c>
      <c r="K3" s="1156">
        <f>'F1 COBERTURA ESTABLECIMIENTOS'!$I$4</f>
        <v>0</v>
      </c>
    </row>
    <row r="4" spans="1:16" ht="6.75" customHeight="1">
      <c r="A4" s="573"/>
      <c r="K4" s="574"/>
      <c r="P4" s="563" t="s">
        <v>6</v>
      </c>
    </row>
    <row r="5" spans="1:16" ht="24.75" customHeight="1">
      <c r="A5" s="569" t="s">
        <v>553</v>
      </c>
      <c r="B5" s="2007">
        <f>'F1 COBERTURA ESTABLECIMIENTOS'!C13</f>
        <v>0</v>
      </c>
      <c r="C5" s="1654"/>
      <c r="D5" s="1654"/>
      <c r="E5" s="1654"/>
      <c r="F5" s="1644"/>
      <c r="G5" s="1999" t="s">
        <v>735</v>
      </c>
      <c r="H5" s="1553"/>
      <c r="I5" s="1486">
        <f>'F1 COBERTURA ESTABLECIMIENTOS'!N4</f>
        <v>0</v>
      </c>
      <c r="J5" s="572" t="s">
        <v>1273</v>
      </c>
      <c r="K5" s="1485" t="str">
        <f>'F1 COBERTURA ESTABLECIMIENTOS'!$I$5</f>
        <v>X</v>
      </c>
      <c r="P5" s="563" t="s">
        <v>8</v>
      </c>
    </row>
    <row r="6" spans="1:16" ht="19.5" customHeight="1">
      <c r="A6" s="567"/>
    </row>
    <row r="7" spans="1:16" ht="16.5" customHeight="1">
      <c r="A7" s="2009" t="s">
        <v>1274</v>
      </c>
      <c r="B7" s="1569"/>
      <c r="C7" s="1569"/>
      <c r="D7" s="1569"/>
      <c r="E7" s="1569"/>
      <c r="F7" s="1570"/>
      <c r="H7" s="2008" t="s">
        <v>1275</v>
      </c>
      <c r="I7" s="1569"/>
      <c r="J7" s="1569"/>
      <c r="K7" s="1570"/>
      <c r="P7" s="563"/>
    </row>
    <row r="8" spans="1:16" ht="12.75" customHeight="1">
      <c r="A8" s="2010" t="s">
        <v>1276</v>
      </c>
      <c r="B8" s="1569"/>
      <c r="C8" s="1569"/>
      <c r="D8" s="1570"/>
      <c r="E8" s="1157" t="s">
        <v>737</v>
      </c>
      <c r="F8" s="1157" t="s">
        <v>739</v>
      </c>
      <c r="H8" s="1998" t="s">
        <v>1277</v>
      </c>
      <c r="I8" s="1569"/>
      <c r="J8" s="1570"/>
      <c r="K8" s="1157" t="s">
        <v>781</v>
      </c>
      <c r="P8" s="563"/>
    </row>
    <row r="9" spans="1:16" ht="12.95" customHeight="1">
      <c r="A9" s="1995" t="s">
        <v>1278</v>
      </c>
      <c r="B9" s="1569"/>
      <c r="C9" s="1569"/>
      <c r="D9" s="1570"/>
      <c r="E9" s="1479"/>
      <c r="F9" s="1479"/>
      <c r="H9" s="1996" t="s">
        <v>1193</v>
      </c>
      <c r="I9" s="1569"/>
      <c r="J9" s="1570"/>
      <c r="K9" s="1480"/>
      <c r="P9" s="563"/>
    </row>
    <row r="10" spans="1:16" ht="12.95" customHeight="1">
      <c r="A10" s="1995" t="s">
        <v>1279</v>
      </c>
      <c r="B10" s="1569"/>
      <c r="C10" s="1569"/>
      <c r="D10" s="1570"/>
      <c r="E10" s="1479"/>
      <c r="F10" s="1479"/>
      <c r="H10" s="1996" t="s">
        <v>1280</v>
      </c>
      <c r="I10" s="1569"/>
      <c r="J10" s="1570"/>
      <c r="K10" s="1481"/>
      <c r="P10" s="563"/>
    </row>
    <row r="11" spans="1:16" ht="12.95" customHeight="1">
      <c r="A11" s="1995" t="s">
        <v>1281</v>
      </c>
      <c r="B11" s="1569"/>
      <c r="C11" s="1569"/>
      <c r="D11" s="1570"/>
      <c r="E11" s="1479"/>
      <c r="F11" s="1479"/>
      <c r="H11" s="1996" t="s">
        <v>1282</v>
      </c>
      <c r="I11" s="1569"/>
      <c r="J11" s="1570"/>
      <c r="K11" s="1481"/>
      <c r="P11" s="563"/>
    </row>
    <row r="12" spans="1:16" ht="12.95" customHeight="1">
      <c r="A12" s="1995" t="s">
        <v>1283</v>
      </c>
      <c r="B12" s="1569"/>
      <c r="C12" s="1569"/>
      <c r="D12" s="1570"/>
      <c r="E12" s="1479"/>
      <c r="F12" s="1479"/>
      <c r="H12" s="1996" t="s">
        <v>1284</v>
      </c>
      <c r="I12" s="1569"/>
      <c r="J12" s="1570"/>
      <c r="K12" s="1482"/>
      <c r="P12" s="563"/>
    </row>
    <row r="13" spans="1:16" ht="12.95" customHeight="1">
      <c r="A13" s="2012" t="s">
        <v>1285</v>
      </c>
      <c r="B13" s="1569"/>
      <c r="C13" s="1569"/>
      <c r="D13" s="1569"/>
      <c r="E13" s="575"/>
      <c r="F13" s="576"/>
      <c r="H13" s="1996" t="s">
        <v>1286</v>
      </c>
      <c r="I13" s="1569"/>
      <c r="J13" s="1570"/>
      <c r="K13" s="1481"/>
      <c r="P13" s="563"/>
    </row>
    <row r="14" spans="1:16" ht="14.25" customHeight="1">
      <c r="A14" s="2001"/>
      <c r="B14" s="2002"/>
      <c r="C14" s="2002"/>
      <c r="D14" s="2002"/>
      <c r="E14" s="2002"/>
      <c r="F14" s="2003"/>
      <c r="H14" s="1997" t="s">
        <v>1287</v>
      </c>
      <c r="I14" s="1569"/>
      <c r="J14" s="1570"/>
      <c r="K14" s="1482"/>
      <c r="P14" s="563"/>
    </row>
    <row r="15" spans="1:16" ht="12.95" customHeight="1">
      <c r="A15" s="2004"/>
      <c r="B15" s="2005"/>
      <c r="C15" s="2005"/>
      <c r="D15" s="2005"/>
      <c r="E15" s="2005"/>
      <c r="F15" s="2006"/>
      <c r="H15" s="1996" t="s">
        <v>846</v>
      </c>
      <c r="I15" s="1569"/>
      <c r="J15" s="1570"/>
      <c r="K15" s="1481"/>
      <c r="P15" s="563"/>
    </row>
    <row r="16" spans="1:16" ht="10.5" customHeight="1">
      <c r="H16" s="1994" t="s">
        <v>589</v>
      </c>
      <c r="I16" s="1569"/>
      <c r="J16" s="1570"/>
      <c r="K16" s="1483">
        <f>SUM(K9:K15)</f>
        <v>0</v>
      </c>
      <c r="P16" s="563"/>
    </row>
    <row r="17" spans="1:16" ht="5.25" customHeight="1">
      <c r="P17" s="563"/>
    </row>
    <row r="18" spans="1:16" ht="12.75" customHeight="1">
      <c r="A18" s="2013" t="s">
        <v>683</v>
      </c>
      <c r="B18" s="1569"/>
      <c r="C18" s="1569"/>
      <c r="D18" s="1569"/>
      <c r="E18" s="1569"/>
      <c r="F18" s="1569"/>
      <c r="G18" s="1569"/>
      <c r="H18" s="1569"/>
      <c r="I18" s="1569"/>
      <c r="J18" s="1569"/>
      <c r="K18" s="1570"/>
      <c r="P18" s="563"/>
    </row>
    <row r="19" spans="1:16" ht="55.5" customHeight="1">
      <c r="A19" s="2014"/>
      <c r="B19" s="2015"/>
      <c r="C19" s="2015"/>
      <c r="D19" s="2015"/>
      <c r="E19" s="2015"/>
      <c r="F19" s="2015"/>
      <c r="G19" s="2015"/>
      <c r="H19" s="2015"/>
      <c r="I19" s="2015"/>
      <c r="J19" s="2015"/>
      <c r="K19" s="2016"/>
      <c r="P19" s="563"/>
    </row>
    <row r="20" spans="1:16" ht="9.6" customHeight="1"/>
    <row r="21" spans="1:16">
      <c r="A21" s="577"/>
      <c r="B21" s="577"/>
      <c r="C21" s="577"/>
      <c r="D21" s="577"/>
      <c r="E21" s="577"/>
      <c r="F21" s="577"/>
      <c r="G21" s="577"/>
      <c r="H21" s="577"/>
    </row>
    <row r="22" spans="1:16" s="580" customFormat="1" ht="15" customHeight="1">
      <c r="A22" s="578" t="s">
        <v>733</v>
      </c>
      <c r="B22" s="578"/>
      <c r="C22" s="578"/>
      <c r="D22" s="578"/>
      <c r="E22" s="578"/>
      <c r="F22" s="578"/>
      <c r="G22" s="578"/>
      <c r="H22" s="579"/>
      <c r="I22" s="579"/>
      <c r="J22" s="579"/>
      <c r="K22" s="579"/>
      <c r="L22" s="579"/>
      <c r="M22" s="579"/>
    </row>
    <row r="23" spans="1:16" s="580" customFormat="1" ht="12.75" customHeight="1">
      <c r="A23" s="2011" t="s">
        <v>622</v>
      </c>
      <c r="B23" s="1569"/>
      <c r="C23" s="1569"/>
      <c r="D23" s="1569"/>
      <c r="E23" s="1569"/>
      <c r="F23" s="1569"/>
      <c r="G23" s="1569"/>
      <c r="H23" s="1569"/>
      <c r="I23" s="1569"/>
      <c r="J23" s="1569"/>
      <c r="K23" s="1570"/>
    </row>
    <row r="24" spans="1:16" s="580" customFormat="1" ht="71.25" customHeight="1">
      <c r="A24" s="2011"/>
      <c r="B24" s="1569"/>
      <c r="C24" s="1569"/>
      <c r="D24" s="1569"/>
      <c r="E24" s="1569"/>
      <c r="F24" s="1569"/>
      <c r="G24" s="1569"/>
      <c r="H24" s="1569"/>
      <c r="I24" s="1569"/>
      <c r="J24" s="1569"/>
      <c r="K24" s="1570"/>
    </row>
    <row r="25" spans="1:16" s="580" customFormat="1" ht="15" customHeight="1"/>
  </sheetData>
  <mergeCells count="26">
    <mergeCell ref="H7:K7"/>
    <mergeCell ref="A7:F7"/>
    <mergeCell ref="A8:D8"/>
    <mergeCell ref="A24:K24"/>
    <mergeCell ref="A10:D10"/>
    <mergeCell ref="H11:J11"/>
    <mergeCell ref="A13:D13"/>
    <mergeCell ref="A18:K18"/>
    <mergeCell ref="A23:K23"/>
    <mergeCell ref="A19:K19"/>
    <mergeCell ref="F3:G3"/>
    <mergeCell ref="H16:J16"/>
    <mergeCell ref="A9:D9"/>
    <mergeCell ref="H13:J13"/>
    <mergeCell ref="H12:J12"/>
    <mergeCell ref="A11:D11"/>
    <mergeCell ref="H15:J15"/>
    <mergeCell ref="H14:J14"/>
    <mergeCell ref="H8:J8"/>
    <mergeCell ref="G5:H5"/>
    <mergeCell ref="B3:D3"/>
    <mergeCell ref="H10:J10"/>
    <mergeCell ref="A12:D12"/>
    <mergeCell ref="A14:F15"/>
    <mergeCell ref="B5:F5"/>
    <mergeCell ref="H9:J9"/>
  </mergeCells>
  <dataValidations count="3">
    <dataValidation allowBlank="1" showInputMessage="1" showErrorMessage="1" errorTitle="FORMATO AÑO ERRÓNEO" error="INGRESAR AÑO CON NÚMERO DE 4 DÍGITOS, POR EJEMPLO 2005" sqref="I3" xr:uid="{00000000-0002-0000-0A00-000000000000}"/>
    <dataValidation type="list" allowBlank="1" showDropDown="1" showInputMessage="1" showErrorMessage="1" errorTitle="DATO ERRÓNEO" error="marque una X" sqref="E9:F12" xr:uid="{00000000-0002-0000-0A00-000001000000}">
      <formula1>$P$4:$P$5</formula1>
    </dataValidation>
    <dataValidation type="whole" allowBlank="1" showInputMessage="1" showErrorMessage="1" errorTitle="FORMATO AÑO ERRÓNEO" error="INGRESAR AÑO CON NÚMERO DE 4 DÍGITOS, POR EJEMPLO 2005" sqref="F3:G3" xr:uid="{00000000-0002-0000-0A00-000002000000}">
      <formula1>2000</formula1>
      <formula2>2080</formula2>
    </dataValidation>
  </dataValidations>
  <pageMargins left="0.18" right="0.18" top="0.17" bottom="0.17"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dimension ref="A1:BI118"/>
  <sheetViews>
    <sheetView showGridLines="0" topLeftCell="A3" zoomScaleNormal="100" workbookViewId="0">
      <selection activeCell="B8" sqref="B8:K8"/>
    </sheetView>
  </sheetViews>
  <sheetFormatPr defaultColWidth="0" defaultRowHeight="12.75" zeroHeight="1"/>
  <cols>
    <col min="1" max="1" width="6.85546875" style="705" customWidth="1"/>
    <col min="2" max="2" width="28.42578125" style="705" customWidth="1"/>
    <col min="3" max="3" width="10" style="705" hidden="1" customWidth="1"/>
    <col min="4" max="4" width="14.42578125" style="705" customWidth="1"/>
    <col min="5" max="5" width="9.42578125" style="705" customWidth="1"/>
    <col min="6" max="8" width="7.85546875" style="705" customWidth="1"/>
    <col min="9" max="9" width="8.42578125" style="705" customWidth="1"/>
    <col min="10" max="10" width="7.42578125" style="705" customWidth="1"/>
    <col min="11" max="48" width="7.85546875" style="705" customWidth="1"/>
    <col min="49" max="49" width="3.42578125" style="705" customWidth="1"/>
    <col min="50" max="56" width="12.42578125" style="705" hidden="1" customWidth="1"/>
    <col min="57" max="59" width="3" style="705" hidden="1" customWidth="1"/>
    <col min="60" max="60" width="12.42578125" style="705" hidden="1" customWidth="1"/>
    <col min="61" max="61" width="0" style="705" hidden="1" customWidth="1"/>
    <col min="62" max="62" width="12.42578125" style="705" hidden="1" customWidth="1"/>
    <col min="63" max="16384" width="12.42578125" style="705" hidden="1"/>
  </cols>
  <sheetData>
    <row r="1" spans="1:61" ht="19.5" hidden="1" customHeight="1">
      <c r="A1" s="1158"/>
      <c r="B1" s="1159"/>
      <c r="C1" s="1159"/>
      <c r="D1" s="1159"/>
      <c r="E1" s="1159"/>
      <c r="F1" s="1159"/>
      <c r="G1" s="1159"/>
      <c r="H1" s="1159"/>
      <c r="I1" s="1159"/>
      <c r="J1" s="1159"/>
      <c r="K1" s="1159"/>
      <c r="L1" s="1159"/>
      <c r="M1" s="1159"/>
      <c r="N1" s="1159"/>
      <c r="O1" s="1159"/>
    </row>
    <row r="2" spans="1:61" ht="12.75" hidden="1" customHeight="1"/>
    <row r="3" spans="1:61" ht="7.5" customHeight="1"/>
    <row r="4" spans="1:61" ht="15.75" customHeight="1">
      <c r="A4" s="706" t="s">
        <v>1288</v>
      </c>
      <c r="B4" s="707"/>
      <c r="C4" s="707"/>
      <c r="D4" s="707"/>
      <c r="E4" s="707"/>
      <c r="F4" s="707"/>
      <c r="G4" s="707"/>
      <c r="H4" s="707"/>
      <c r="I4" s="707"/>
      <c r="J4" s="707"/>
      <c r="K4" s="707"/>
    </row>
    <row r="5" spans="1:61" ht="2.25" customHeight="1">
      <c r="A5" s="707"/>
      <c r="B5" s="707"/>
      <c r="C5" s="707"/>
      <c r="D5" s="707"/>
      <c r="E5" s="707"/>
      <c r="F5" s="707"/>
      <c r="G5" s="707"/>
      <c r="H5" s="707"/>
      <c r="I5" s="707"/>
      <c r="J5" s="707"/>
      <c r="K5" s="707"/>
    </row>
    <row r="6" spans="1:61" ht="15">
      <c r="A6" s="708" t="s">
        <v>653</v>
      </c>
      <c r="B6" s="2037">
        <f>'F1 COBERTURA ESTABLECIMIENTOS'!C10</f>
        <v>0</v>
      </c>
      <c r="C6" s="1654"/>
      <c r="D6" s="1644"/>
      <c r="E6" s="707"/>
      <c r="F6" s="709" t="s">
        <v>655</v>
      </c>
      <c r="G6" s="2017">
        <f>+'F1 COBERTURA ESTABLECIMIENTOS'!$G$10</f>
        <v>2025</v>
      </c>
      <c r="H6" s="1644"/>
      <c r="I6" s="710" t="s">
        <v>551</v>
      </c>
      <c r="J6" s="1484" t="str">
        <f>'F1 COBERTURA ESTABLECIMIENTOS'!K10</f>
        <v>region</v>
      </c>
      <c r="K6" s="707"/>
    </row>
    <row r="7" spans="1:61" ht="5.25" customHeight="1">
      <c r="A7" s="711"/>
      <c r="B7" s="707"/>
      <c r="C7" s="707"/>
      <c r="D7" s="707"/>
      <c r="E7" s="707"/>
      <c r="F7" s="707"/>
      <c r="G7" s="707"/>
      <c r="H7" s="707"/>
      <c r="I7" s="707"/>
      <c r="J7" s="707"/>
      <c r="K7" s="707"/>
    </row>
    <row r="8" spans="1:61" ht="16.5" customHeight="1">
      <c r="A8" s="708" t="s">
        <v>1289</v>
      </c>
      <c r="B8" s="2038">
        <f>'F1 COBERTURA ESTABLECIMIENTOS'!C13</f>
        <v>0</v>
      </c>
      <c r="C8" s="1654"/>
      <c r="D8" s="1654"/>
      <c r="E8" s="1654"/>
      <c r="F8" s="1654"/>
      <c r="G8" s="1654"/>
      <c r="H8" s="1654"/>
      <c r="I8" s="1654"/>
      <c r="J8" s="1654"/>
      <c r="K8" s="1644"/>
    </row>
    <row r="9" spans="1:61">
      <c r="A9" s="712" t="s">
        <v>539</v>
      </c>
    </row>
    <row r="10" spans="1:61" ht="3" customHeight="1"/>
    <row r="11" spans="1:61" s="715" customFormat="1" ht="12.75" customHeight="1">
      <c r="A11" s="2027" t="s">
        <v>1277</v>
      </c>
      <c r="B11" s="2035" t="s">
        <v>1290</v>
      </c>
      <c r="C11" s="1160" t="s">
        <v>1291</v>
      </c>
      <c r="D11" s="2036" t="s">
        <v>1292</v>
      </c>
      <c r="E11" s="2019" t="s">
        <v>49</v>
      </c>
      <c r="F11" s="713" t="s">
        <v>1293</v>
      </c>
      <c r="G11" s="713"/>
      <c r="H11" s="713"/>
      <c r="I11" s="713"/>
      <c r="J11" s="713"/>
      <c r="K11" s="713"/>
      <c r="L11" s="713"/>
      <c r="M11" s="713"/>
      <c r="N11" s="713"/>
      <c r="O11" s="713"/>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BE11" s="715">
        <v>1</v>
      </c>
      <c r="BF11" s="715">
        <v>1</v>
      </c>
      <c r="BG11" s="715">
        <v>1</v>
      </c>
    </row>
    <row r="12" spans="1:61" s="715" customFormat="1" ht="12.75" customHeight="1">
      <c r="A12" s="1633"/>
      <c r="B12" s="1633"/>
      <c r="C12" s="1161"/>
      <c r="D12" s="1580"/>
      <c r="E12" s="1633"/>
      <c r="F12" s="1491">
        <f>+'F1 COBERTURA ESTABLECIMIENTOS'!$B20</f>
        <v>0</v>
      </c>
      <c r="G12" s="1491">
        <f>+'F1 COBERTURA ESTABLECIMIENTOS'!$B21</f>
        <v>0</v>
      </c>
      <c r="H12" s="1491">
        <f>+'F1 COBERTURA ESTABLECIMIENTOS'!$B22</f>
        <v>0</v>
      </c>
      <c r="I12" s="1491">
        <f>+'F1 COBERTURA ESTABLECIMIENTOS'!$B23</f>
        <v>0</v>
      </c>
      <c r="J12" s="1491">
        <f>+'F1 COBERTURA ESTABLECIMIENTOS'!$B$24</f>
        <v>0</v>
      </c>
      <c r="K12" s="1491">
        <f>+'F1 COBERTURA ESTABLECIMIENTOS'!$B$25</f>
        <v>0</v>
      </c>
      <c r="L12" s="1491">
        <f>+'F1 COBERTURA ESTABLECIMIENTOS'!$B$26</f>
        <v>0</v>
      </c>
      <c r="M12" s="1491">
        <f>+'F1 COBERTURA ESTABLECIMIENTOS'!$B$27</f>
        <v>0</v>
      </c>
      <c r="N12" s="1491">
        <f>+'F1 COBERTURA ESTABLECIMIENTOS'!$B$28</f>
        <v>0</v>
      </c>
      <c r="O12" s="1491">
        <f>+'F1 COBERTURA ESTABLECIMIENTOS'!$B$29</f>
        <v>0</v>
      </c>
      <c r="P12" s="1491">
        <f>+'F1 COBERTURA ESTABLECIMIENTOS'!$B$30</f>
        <v>0</v>
      </c>
      <c r="Q12" s="1491">
        <f>+'F1 COBERTURA ESTABLECIMIENTOS'!$B$31</f>
        <v>0</v>
      </c>
      <c r="R12" s="1491">
        <f>+'F1 COBERTURA ESTABLECIMIENTOS'!$B$32</f>
        <v>0</v>
      </c>
      <c r="S12" s="1491">
        <f>+'F1 COBERTURA ESTABLECIMIENTOS'!$B$33</f>
        <v>0</v>
      </c>
      <c r="T12" s="1491">
        <f>+'F1 COBERTURA ESTABLECIMIENTOS'!$B$34</f>
        <v>0</v>
      </c>
      <c r="U12" s="1491">
        <f>+'F1 COBERTURA ESTABLECIMIENTOS'!$B$35</f>
        <v>0</v>
      </c>
      <c r="V12" s="1491">
        <f>+'F1 COBERTURA ESTABLECIMIENTOS'!$B$36</f>
        <v>0</v>
      </c>
      <c r="W12" s="1491">
        <f>+'F1 COBERTURA ESTABLECIMIENTOS'!$B$37</f>
        <v>0</v>
      </c>
      <c r="X12" s="1491">
        <f>+'F1 COBERTURA ESTABLECIMIENTOS'!$B$38</f>
        <v>0</v>
      </c>
      <c r="Y12" s="1491">
        <f>+'F1 COBERTURA ESTABLECIMIENTOS'!$B$39</f>
        <v>0</v>
      </c>
      <c r="Z12" s="1491">
        <f>+'F1 COBERTURA ESTABLECIMIENTOS'!$B$40</f>
        <v>0</v>
      </c>
      <c r="AA12" s="1491">
        <f>+'F1 COBERTURA ESTABLECIMIENTOS'!$B$41</f>
        <v>0</v>
      </c>
      <c r="AB12" s="1491">
        <f>+'F1 COBERTURA ESTABLECIMIENTOS'!$B$42</f>
        <v>0</v>
      </c>
      <c r="AC12" s="1491">
        <f>+'F1 COBERTURA ESTABLECIMIENTOS'!$B$43</f>
        <v>0</v>
      </c>
      <c r="AD12" s="1491">
        <f>+'F1 COBERTURA ESTABLECIMIENTOS'!$B$44</f>
        <v>0</v>
      </c>
      <c r="AE12" s="1491">
        <f>+'F1 COBERTURA ESTABLECIMIENTOS'!$B$45</f>
        <v>0</v>
      </c>
      <c r="AF12" s="1491">
        <f>+'F1 COBERTURA ESTABLECIMIENTOS'!$B$46</f>
        <v>0</v>
      </c>
      <c r="AG12" s="1491">
        <f>+'F1 COBERTURA ESTABLECIMIENTOS'!$B$47</f>
        <v>0</v>
      </c>
      <c r="AH12" s="1491">
        <f>+'F1 COBERTURA ESTABLECIMIENTOS'!$B$48</f>
        <v>0</v>
      </c>
      <c r="AI12" s="1491">
        <f>+'F1 COBERTURA ESTABLECIMIENTOS'!$B$49</f>
        <v>0</v>
      </c>
      <c r="AJ12" s="1491">
        <f>+'F1 COBERTURA ESTABLECIMIENTOS'!$B$50</f>
        <v>0</v>
      </c>
      <c r="AK12" s="1491">
        <f>+'F1 COBERTURA ESTABLECIMIENTOS'!$B$51</f>
        <v>0</v>
      </c>
      <c r="AL12" s="1491">
        <f>+'F1 COBERTURA ESTABLECIMIENTOS'!$B$52</f>
        <v>0</v>
      </c>
      <c r="AM12" s="1491">
        <f>+'F1 COBERTURA ESTABLECIMIENTOS'!$B$53</f>
        <v>0</v>
      </c>
      <c r="AN12" s="1491">
        <f>+'F1 COBERTURA ESTABLECIMIENTOS'!$B$54</f>
        <v>0</v>
      </c>
      <c r="AO12" s="1491">
        <f>+'F1 COBERTURA ESTABLECIMIENTOS'!$B$55</f>
        <v>0</v>
      </c>
      <c r="AP12" s="1491">
        <f>+'F1 COBERTURA ESTABLECIMIENTOS'!$B$56</f>
        <v>0</v>
      </c>
      <c r="AQ12" s="1491">
        <f>+'F1 COBERTURA ESTABLECIMIENTOS'!$B$57</f>
        <v>0</v>
      </c>
      <c r="AR12" s="1491">
        <f>+'F1 COBERTURA ESTABLECIMIENTOS'!$B$58</f>
        <v>0</v>
      </c>
      <c r="AS12" s="1491">
        <f>+'F1 COBERTURA ESTABLECIMIENTOS'!$B$59</f>
        <v>0</v>
      </c>
      <c r="AT12" s="1491">
        <f>+'F1 COBERTURA ESTABLECIMIENTOS'!$B$60</f>
        <v>0</v>
      </c>
      <c r="AU12" s="1491">
        <f>+'F1 COBERTURA ESTABLECIMIENTOS'!$B$61</f>
        <v>0</v>
      </c>
      <c r="AV12" s="1491">
        <f>+'F1 COBERTURA ESTABLECIMIENTOS'!$B$62</f>
        <v>0</v>
      </c>
      <c r="AW12" s="716"/>
      <c r="AX12" s="716"/>
      <c r="AY12" s="716"/>
      <c r="AZ12" s="716"/>
      <c r="BA12" s="716"/>
      <c r="BB12" s="716"/>
      <c r="BC12" s="716"/>
      <c r="BD12" s="716"/>
      <c r="BE12" s="705">
        <v>2</v>
      </c>
      <c r="BF12" s="705">
        <v>2</v>
      </c>
      <c r="BG12" s="705">
        <v>2</v>
      </c>
      <c r="BH12" s="716"/>
      <c r="BI12" s="716"/>
    </row>
    <row r="13" spans="1:61" s="715" customFormat="1" ht="40.5" customHeight="1">
      <c r="A13" s="2028" t="s">
        <v>1294</v>
      </c>
      <c r="B13" s="717" t="s">
        <v>1295</v>
      </c>
      <c r="C13" s="1163" t="s">
        <v>1296</v>
      </c>
      <c r="D13" s="718" t="s">
        <v>1234</v>
      </c>
      <c r="E13" s="1487" t="str">
        <f>+IF(ISERROR(AVERAGE(F13:AV13)),"",AVERAGE(F13:AV13))</f>
        <v/>
      </c>
      <c r="F13" s="1493"/>
      <c r="G13" s="42"/>
      <c r="H13" s="42"/>
      <c r="I13" s="42"/>
      <c r="J13" s="42"/>
      <c r="K13" s="42"/>
      <c r="L13" s="42"/>
      <c r="M13" s="42"/>
      <c r="N13" s="42"/>
      <c r="O13" s="42"/>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BA13" s="705"/>
      <c r="BE13" s="1165">
        <v>3</v>
      </c>
      <c r="BF13" s="1165">
        <v>3</v>
      </c>
      <c r="BG13" s="1166" t="s">
        <v>1297</v>
      </c>
    </row>
    <row r="14" spans="1:61" s="715" customFormat="1" ht="55.5" customHeight="1">
      <c r="A14" s="1649"/>
      <c r="B14" s="717" t="s">
        <v>1298</v>
      </c>
      <c r="C14" s="1167" t="s">
        <v>1299</v>
      </c>
      <c r="D14" s="719" t="s">
        <v>1300</v>
      </c>
      <c r="E14" s="1487" t="str">
        <f>+IF(ISERROR(AVERAGE(F14:AV14)),"",AVERAGE(F14:AV14))</f>
        <v/>
      </c>
      <c r="F14" s="1493"/>
      <c r="G14" s="42"/>
      <c r="H14" s="42"/>
      <c r="I14" s="42"/>
      <c r="J14" s="42"/>
      <c r="K14" s="42"/>
      <c r="L14" s="42"/>
      <c r="M14" s="42"/>
      <c r="N14" s="42"/>
      <c r="O14" s="42"/>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BA14" s="705"/>
      <c r="BE14" s="1166" t="s">
        <v>1297</v>
      </c>
      <c r="BF14" s="1166">
        <v>4</v>
      </c>
    </row>
    <row r="15" spans="1:61" s="715" customFormat="1" ht="9.75" customHeight="1">
      <c r="A15" s="1649"/>
      <c r="B15" s="2025" t="s">
        <v>1301</v>
      </c>
      <c r="C15" s="2033" t="s">
        <v>1302</v>
      </c>
      <c r="D15" s="720" t="s">
        <v>1303</v>
      </c>
      <c r="E15" s="2021" t="str">
        <f>+IF(ISERROR(AVERAGE($F15:$AV15)),"",AVERAGE($F15:$AV15))</f>
        <v/>
      </c>
      <c r="F15" s="2030"/>
      <c r="G15" s="2020"/>
      <c r="H15" s="2020"/>
      <c r="I15" s="2020"/>
      <c r="J15" s="2020"/>
      <c r="K15" s="2020"/>
      <c r="L15" s="2020"/>
      <c r="M15" s="2020"/>
      <c r="N15" s="2020"/>
      <c r="O15" s="2020"/>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c r="AL15" s="2018"/>
      <c r="AM15" s="2018"/>
      <c r="AN15" s="2018"/>
      <c r="AO15" s="2018"/>
      <c r="AP15" s="2018"/>
      <c r="AQ15" s="2018"/>
      <c r="AR15" s="2018"/>
      <c r="AS15" s="2018"/>
      <c r="AT15" s="2018"/>
      <c r="AU15" s="2018"/>
      <c r="AV15" s="2018"/>
      <c r="BA15" s="705"/>
      <c r="BE15" s="1166"/>
      <c r="BF15" s="715">
        <v>5</v>
      </c>
    </row>
    <row r="16" spans="1:61" s="715" customFormat="1" ht="18" customHeight="1">
      <c r="A16" s="1649"/>
      <c r="B16" s="1632"/>
      <c r="C16" s="1553"/>
      <c r="D16" s="721" t="s">
        <v>1304</v>
      </c>
      <c r="E16" s="2022"/>
      <c r="F16" s="2031"/>
      <c r="G16" s="1632"/>
      <c r="H16" s="1632"/>
      <c r="I16" s="1632"/>
      <c r="J16" s="1632"/>
      <c r="K16" s="1632"/>
      <c r="L16" s="1632"/>
      <c r="M16" s="1632"/>
      <c r="N16" s="1632"/>
      <c r="O16" s="1632"/>
      <c r="P16" s="1632"/>
      <c r="Q16" s="1632"/>
      <c r="R16" s="1632"/>
      <c r="S16" s="1632"/>
      <c r="T16" s="1632"/>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c r="AT16" s="1632"/>
      <c r="AU16" s="1632"/>
      <c r="AV16" s="1632"/>
      <c r="BA16" s="705"/>
      <c r="BE16" s="1166"/>
      <c r="BF16" s="1166" t="s">
        <v>1297</v>
      </c>
    </row>
    <row r="17" spans="1:58" s="715" customFormat="1" ht="10.5" customHeight="1">
      <c r="A17" s="1649"/>
      <c r="B17" s="1632"/>
      <c r="C17" s="1553"/>
      <c r="D17" s="721" t="s">
        <v>1305</v>
      </c>
      <c r="E17" s="2022"/>
      <c r="F17" s="2031"/>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2"/>
      <c r="AE17" s="1632"/>
      <c r="AF17" s="1632"/>
      <c r="AG17" s="1632"/>
      <c r="AH17" s="1632"/>
      <c r="AI17" s="1632"/>
      <c r="AJ17" s="1632"/>
      <c r="AK17" s="1632"/>
      <c r="AL17" s="1632"/>
      <c r="AM17" s="1632"/>
      <c r="AN17" s="1632"/>
      <c r="AO17" s="1632"/>
      <c r="AP17" s="1632"/>
      <c r="AQ17" s="1632"/>
      <c r="AR17" s="1632"/>
      <c r="AS17" s="1632"/>
      <c r="AT17" s="1632"/>
      <c r="AU17" s="1632"/>
      <c r="AV17" s="1632"/>
      <c r="BA17" s="705"/>
      <c r="BE17" s="1166"/>
    </row>
    <row r="18" spans="1:58" s="715" customFormat="1" ht="36.75" customHeight="1">
      <c r="A18" s="1649"/>
      <c r="B18" s="1632"/>
      <c r="C18" s="1553"/>
      <c r="D18" s="721" t="s">
        <v>1306</v>
      </c>
      <c r="E18" s="2022"/>
      <c r="F18" s="2031"/>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32"/>
      <c r="AS18" s="1632"/>
      <c r="AT18" s="1632"/>
      <c r="AU18" s="1632"/>
      <c r="AV18" s="1632"/>
      <c r="BA18" s="705"/>
      <c r="BE18" s="1168"/>
    </row>
    <row r="19" spans="1:58" s="715" customFormat="1" ht="35.25" customHeight="1">
      <c r="A19" s="1649"/>
      <c r="B19" s="1633"/>
      <c r="C19" s="1741"/>
      <c r="D19" s="722" t="s">
        <v>1307</v>
      </c>
      <c r="E19" s="2023"/>
      <c r="F19" s="2032"/>
      <c r="G19" s="1633"/>
      <c r="H19" s="1633"/>
      <c r="I19" s="1633"/>
      <c r="J19" s="1633"/>
      <c r="K19" s="1633"/>
      <c r="L19" s="1633"/>
      <c r="M19" s="1633"/>
      <c r="N19" s="1633"/>
      <c r="O19" s="1633"/>
      <c r="P19" s="1633"/>
      <c r="Q19" s="1633"/>
      <c r="R19" s="1633"/>
      <c r="S19" s="1633"/>
      <c r="T19" s="1633"/>
      <c r="U19" s="1633"/>
      <c r="V19" s="1633"/>
      <c r="W19" s="1633"/>
      <c r="X19" s="1633"/>
      <c r="Y19" s="1633"/>
      <c r="Z19" s="1633"/>
      <c r="AA19" s="1633"/>
      <c r="AB19" s="1633"/>
      <c r="AC19" s="1633"/>
      <c r="AD19" s="1633"/>
      <c r="AE19" s="1633"/>
      <c r="AF19" s="1633"/>
      <c r="AG19" s="1633"/>
      <c r="AH19" s="1633"/>
      <c r="AI19" s="1633"/>
      <c r="AJ19" s="1633"/>
      <c r="AK19" s="1633"/>
      <c r="AL19" s="1633"/>
      <c r="AM19" s="1633"/>
      <c r="AN19" s="1633"/>
      <c r="AO19" s="1633"/>
      <c r="AP19" s="1633"/>
      <c r="AQ19" s="1633"/>
      <c r="AR19" s="1633"/>
      <c r="AS19" s="1633"/>
      <c r="AT19" s="1633"/>
      <c r="AU19" s="1633"/>
      <c r="AV19" s="1633"/>
      <c r="BA19" s="705"/>
      <c r="BE19" s="1168"/>
    </row>
    <row r="20" spans="1:58" s="715" customFormat="1" ht="18" customHeight="1">
      <c r="A20" s="1649"/>
      <c r="B20" s="2026" t="s">
        <v>1308</v>
      </c>
      <c r="C20" s="1169"/>
      <c r="D20" s="720" t="s">
        <v>1303</v>
      </c>
      <c r="E20" s="2021" t="str">
        <f>+IF(ISERROR(AVERAGE($F20:$AV20)),"",AVERAGE($F20:$AV20))</f>
        <v/>
      </c>
      <c r="F20" s="2030"/>
      <c r="G20" s="2020"/>
      <c r="H20" s="2020"/>
      <c r="I20" s="2020"/>
      <c r="J20" s="2020"/>
      <c r="K20" s="2020"/>
      <c r="L20" s="2020"/>
      <c r="M20" s="2020"/>
      <c r="N20" s="2020"/>
      <c r="O20" s="2020"/>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c r="AM20" s="2018"/>
      <c r="AN20" s="2018"/>
      <c r="AO20" s="2018"/>
      <c r="AP20" s="2018"/>
      <c r="AQ20" s="2018"/>
      <c r="AR20" s="2018"/>
      <c r="AS20" s="2018"/>
      <c r="AT20" s="2018"/>
      <c r="AU20" s="2018"/>
      <c r="AV20" s="2018"/>
      <c r="BA20" s="705"/>
      <c r="BE20" s="1166"/>
      <c r="BF20" s="1166" t="s">
        <v>1297</v>
      </c>
    </row>
    <row r="21" spans="1:58" s="715" customFormat="1" ht="18" customHeight="1">
      <c r="A21" s="1649"/>
      <c r="B21" s="1649"/>
      <c r="C21" s="1169"/>
      <c r="D21" s="721" t="s">
        <v>1304</v>
      </c>
      <c r="E21" s="2022"/>
      <c r="F21" s="2031"/>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632"/>
      <c r="AM21" s="1632"/>
      <c r="AN21" s="1632"/>
      <c r="AO21" s="1632"/>
      <c r="AP21" s="1632"/>
      <c r="AQ21" s="1632"/>
      <c r="AR21" s="1632"/>
      <c r="AS21" s="1632"/>
      <c r="AT21" s="1632"/>
      <c r="AU21" s="1632"/>
      <c r="AV21" s="1632"/>
      <c r="BA21" s="705"/>
      <c r="BE21" s="1166"/>
      <c r="BF21" s="1166"/>
    </row>
    <row r="22" spans="1:58" s="715" customFormat="1" ht="17.25" customHeight="1">
      <c r="A22" s="1649"/>
      <c r="B22" s="1649"/>
      <c r="C22" s="1169"/>
      <c r="D22" s="721" t="s">
        <v>1305</v>
      </c>
      <c r="E22" s="2022"/>
      <c r="F22" s="2031"/>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632"/>
      <c r="AM22" s="1632"/>
      <c r="AN22" s="1632"/>
      <c r="AO22" s="1632"/>
      <c r="AP22" s="1632"/>
      <c r="AQ22" s="1632"/>
      <c r="AR22" s="1632"/>
      <c r="AS22" s="1632"/>
      <c r="AT22" s="1632"/>
      <c r="AU22" s="1632"/>
      <c r="AV22" s="1632"/>
      <c r="BA22" s="705"/>
      <c r="BE22" s="1166"/>
    </row>
    <row r="23" spans="1:58" s="715" customFormat="1" ht="33" customHeight="1">
      <c r="A23" s="1649"/>
      <c r="B23" s="1649"/>
      <c r="C23" s="1169"/>
      <c r="D23" s="722" t="s">
        <v>1306</v>
      </c>
      <c r="E23" s="2022"/>
      <c r="F23" s="2031"/>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632"/>
      <c r="AM23" s="1632"/>
      <c r="AN23" s="1632"/>
      <c r="AO23" s="1632"/>
      <c r="AP23" s="1632"/>
      <c r="AQ23" s="1632"/>
      <c r="AR23" s="1632"/>
      <c r="AS23" s="1632"/>
      <c r="AT23" s="1632"/>
      <c r="AU23" s="1632"/>
      <c r="AV23" s="1632"/>
      <c r="BA23" s="705"/>
      <c r="BE23" s="1168"/>
    </row>
    <row r="24" spans="1:58" s="715" customFormat="1" ht="18" hidden="1" customHeight="1">
      <c r="A24" s="1650"/>
      <c r="B24" s="1650"/>
      <c r="C24" s="1169"/>
      <c r="D24" s="723" t="s">
        <v>1309</v>
      </c>
      <c r="E24" s="2023"/>
      <c r="F24" s="2032"/>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633"/>
      <c r="AM24" s="1633"/>
      <c r="AN24" s="1633"/>
      <c r="AO24" s="1633"/>
      <c r="AP24" s="1633"/>
      <c r="AQ24" s="1633"/>
      <c r="AR24" s="1633"/>
      <c r="AS24" s="1633"/>
      <c r="AT24" s="1633"/>
      <c r="AU24" s="1633"/>
      <c r="AV24" s="1633"/>
      <c r="BA24" s="705"/>
      <c r="BE24" s="1168"/>
    </row>
    <row r="25" spans="1:58" s="715" customFormat="1" ht="58.5" customHeight="1">
      <c r="A25" s="2034" t="s">
        <v>1310</v>
      </c>
      <c r="B25" s="717" t="s">
        <v>1311</v>
      </c>
      <c r="C25" s="1163" t="s">
        <v>1312</v>
      </c>
      <c r="D25" s="719" t="s">
        <v>1313</v>
      </c>
      <c r="E25" s="1488" t="str">
        <f>+IF(ISERROR(MODE(F25:AV25)),"",MODE($F25:$AV25))</f>
        <v/>
      </c>
      <c r="F25" s="1493"/>
      <c r="G25" s="42"/>
      <c r="H25" s="42"/>
      <c r="I25" s="42"/>
      <c r="J25" s="42"/>
      <c r="K25" s="42"/>
      <c r="L25" s="42"/>
      <c r="M25" s="42"/>
      <c r="N25" s="42"/>
      <c r="O25" s="42"/>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BA25" s="705"/>
    </row>
    <row r="26" spans="1:58" s="715" customFormat="1" ht="60.75" customHeight="1">
      <c r="A26" s="1632"/>
      <c r="B26" s="724" t="s">
        <v>1314</v>
      </c>
      <c r="C26" s="1167" t="s">
        <v>1315</v>
      </c>
      <c r="D26" s="42" t="s">
        <v>1234</v>
      </c>
      <c r="E26" s="1489">
        <f>SUM(F26:AV26)</f>
        <v>0</v>
      </c>
      <c r="F26" s="1493"/>
      <c r="G26" s="42"/>
      <c r="H26" s="42"/>
      <c r="I26" s="42"/>
      <c r="J26" s="42"/>
      <c r="K26" s="42"/>
      <c r="L26" s="42"/>
      <c r="M26" s="42"/>
      <c r="N26" s="42"/>
      <c r="O26" s="42"/>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BA26" s="705"/>
    </row>
    <row r="27" spans="1:58" s="715" customFormat="1" ht="54.75" customHeight="1">
      <c r="A27" s="1632"/>
      <c r="B27" s="724" t="s">
        <v>1316</v>
      </c>
      <c r="C27" s="1167" t="s">
        <v>1317</v>
      </c>
      <c r="D27" s="42" t="s">
        <v>1234</v>
      </c>
      <c r="E27" s="1489">
        <f>SUM(F27:AV27)</f>
        <v>0</v>
      </c>
      <c r="F27" s="1493"/>
      <c r="G27" s="42"/>
      <c r="H27" s="42"/>
      <c r="I27" s="42"/>
      <c r="J27" s="42"/>
      <c r="K27" s="42"/>
      <c r="L27" s="42"/>
      <c r="M27" s="42"/>
      <c r="N27" s="42"/>
      <c r="O27" s="42"/>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BA27" s="705"/>
    </row>
    <row r="28" spans="1:58" s="715" customFormat="1" ht="39.75" customHeight="1">
      <c r="A28" s="1632"/>
      <c r="B28" s="724" t="s">
        <v>1318</v>
      </c>
      <c r="C28" s="1170" t="s">
        <v>1319</v>
      </c>
      <c r="D28" s="1164" t="s">
        <v>606</v>
      </c>
      <c r="E28" s="1490" t="str">
        <f t="shared" ref="E28:AV28" si="0">+IF(ISERROR(E$27/E$26),"",E$27/E$26)</f>
        <v/>
      </c>
      <c r="F28" s="1490" t="str">
        <f t="shared" si="0"/>
        <v/>
      </c>
      <c r="G28" s="1490" t="str">
        <f t="shared" si="0"/>
        <v/>
      </c>
      <c r="H28" s="1490" t="str">
        <f t="shared" si="0"/>
        <v/>
      </c>
      <c r="I28" s="1490" t="str">
        <f t="shared" si="0"/>
        <v/>
      </c>
      <c r="J28" s="1490" t="str">
        <f t="shared" si="0"/>
        <v/>
      </c>
      <c r="K28" s="1490" t="str">
        <f t="shared" si="0"/>
        <v/>
      </c>
      <c r="L28" s="1490" t="str">
        <f t="shared" si="0"/>
        <v/>
      </c>
      <c r="M28" s="1490" t="str">
        <f t="shared" si="0"/>
        <v/>
      </c>
      <c r="N28" s="1490" t="str">
        <f t="shared" si="0"/>
        <v/>
      </c>
      <c r="O28" s="1490" t="str">
        <f t="shared" si="0"/>
        <v/>
      </c>
      <c r="P28" s="1492" t="str">
        <f t="shared" si="0"/>
        <v/>
      </c>
      <c r="Q28" s="1492" t="str">
        <f t="shared" si="0"/>
        <v/>
      </c>
      <c r="R28" s="1492" t="str">
        <f t="shared" si="0"/>
        <v/>
      </c>
      <c r="S28" s="1492" t="str">
        <f t="shared" si="0"/>
        <v/>
      </c>
      <c r="T28" s="1492" t="str">
        <f t="shared" si="0"/>
        <v/>
      </c>
      <c r="U28" s="1492" t="str">
        <f t="shared" si="0"/>
        <v/>
      </c>
      <c r="V28" s="1492" t="str">
        <f t="shared" si="0"/>
        <v/>
      </c>
      <c r="W28" s="1492" t="str">
        <f t="shared" si="0"/>
        <v/>
      </c>
      <c r="X28" s="1492" t="str">
        <f t="shared" si="0"/>
        <v/>
      </c>
      <c r="Y28" s="1492" t="str">
        <f t="shared" si="0"/>
        <v/>
      </c>
      <c r="Z28" s="1492" t="str">
        <f t="shared" si="0"/>
        <v/>
      </c>
      <c r="AA28" s="1492" t="str">
        <f t="shared" si="0"/>
        <v/>
      </c>
      <c r="AB28" s="1492" t="str">
        <f t="shared" si="0"/>
        <v/>
      </c>
      <c r="AC28" s="1492" t="str">
        <f t="shared" si="0"/>
        <v/>
      </c>
      <c r="AD28" s="1492" t="str">
        <f t="shared" si="0"/>
        <v/>
      </c>
      <c r="AE28" s="1492" t="str">
        <f t="shared" si="0"/>
        <v/>
      </c>
      <c r="AF28" s="1492" t="str">
        <f t="shared" si="0"/>
        <v/>
      </c>
      <c r="AG28" s="1492" t="str">
        <f t="shared" si="0"/>
        <v/>
      </c>
      <c r="AH28" s="1492" t="str">
        <f t="shared" si="0"/>
        <v/>
      </c>
      <c r="AI28" s="1492" t="str">
        <f t="shared" si="0"/>
        <v/>
      </c>
      <c r="AJ28" s="1492" t="str">
        <f t="shared" si="0"/>
        <v/>
      </c>
      <c r="AK28" s="1492" t="str">
        <f t="shared" si="0"/>
        <v/>
      </c>
      <c r="AL28" s="1492" t="str">
        <f t="shared" si="0"/>
        <v/>
      </c>
      <c r="AM28" s="1492" t="str">
        <f t="shared" si="0"/>
        <v/>
      </c>
      <c r="AN28" s="1492" t="str">
        <f t="shared" si="0"/>
        <v/>
      </c>
      <c r="AO28" s="1492" t="str">
        <f t="shared" si="0"/>
        <v/>
      </c>
      <c r="AP28" s="1492" t="str">
        <f t="shared" si="0"/>
        <v/>
      </c>
      <c r="AQ28" s="1492" t="str">
        <f t="shared" si="0"/>
        <v/>
      </c>
      <c r="AR28" s="1492" t="str">
        <f t="shared" si="0"/>
        <v/>
      </c>
      <c r="AS28" s="1492" t="str">
        <f t="shared" si="0"/>
        <v/>
      </c>
      <c r="AT28" s="1492" t="str">
        <f t="shared" si="0"/>
        <v/>
      </c>
      <c r="AU28" s="1492" t="str">
        <f t="shared" si="0"/>
        <v/>
      </c>
      <c r="AV28" s="1492" t="str">
        <f t="shared" si="0"/>
        <v/>
      </c>
      <c r="BA28" s="705"/>
    </row>
    <row r="29" spans="1:58" s="715" customFormat="1">
      <c r="A29" s="1632"/>
      <c r="B29" s="2029" t="s">
        <v>1320</v>
      </c>
      <c r="C29" s="2033" t="s">
        <v>1321</v>
      </c>
      <c r="D29" s="720" t="s">
        <v>1322</v>
      </c>
      <c r="E29" s="2021" t="str">
        <f>+IF(ISERROR(AVERAGE(F29:AV29)),"",AVERAGE(F29:AV29))</f>
        <v/>
      </c>
      <c r="F29" s="2030"/>
      <c r="G29" s="2020"/>
      <c r="H29" s="2020"/>
      <c r="I29" s="2020"/>
      <c r="J29" s="2020"/>
      <c r="K29" s="2020"/>
      <c r="L29" s="2020"/>
      <c r="M29" s="2020"/>
      <c r="N29" s="2020"/>
      <c r="O29" s="2020"/>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c r="AL29" s="2018"/>
      <c r="AM29" s="2018"/>
      <c r="AN29" s="2018"/>
      <c r="AO29" s="2018"/>
      <c r="AP29" s="2018"/>
      <c r="AQ29" s="2018"/>
      <c r="AR29" s="2018"/>
      <c r="AS29" s="2018"/>
      <c r="AT29" s="2018"/>
      <c r="AU29" s="2018"/>
      <c r="AV29" s="2018"/>
      <c r="BA29" s="705"/>
    </row>
    <row r="30" spans="1:58" s="715" customFormat="1" ht="12" customHeight="1">
      <c r="A30" s="1632"/>
      <c r="B30" s="1632"/>
      <c r="C30" s="1553"/>
      <c r="D30" s="721" t="s">
        <v>1323</v>
      </c>
      <c r="E30" s="2022"/>
      <c r="F30" s="2031"/>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1632"/>
      <c r="AO30" s="1632"/>
      <c r="AP30" s="1632"/>
      <c r="AQ30" s="1632"/>
      <c r="AR30" s="1632"/>
      <c r="AS30" s="1632"/>
      <c r="AT30" s="1632"/>
      <c r="AU30" s="1632"/>
      <c r="AV30" s="1632"/>
      <c r="BA30" s="705"/>
    </row>
    <row r="31" spans="1:58" ht="7.5" customHeight="1">
      <c r="A31" s="1632"/>
      <c r="B31" s="1632"/>
      <c r="C31" s="1553"/>
      <c r="D31" s="721" t="s">
        <v>1324</v>
      </c>
      <c r="E31" s="2022"/>
      <c r="F31" s="2031"/>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1632"/>
      <c r="AO31" s="1632"/>
      <c r="AP31" s="1632"/>
      <c r="AQ31" s="1632"/>
      <c r="AR31" s="1632"/>
      <c r="AS31" s="1632"/>
      <c r="AT31" s="1632"/>
      <c r="AU31" s="1632"/>
      <c r="AV31" s="1632"/>
    </row>
    <row r="32" spans="1:58" ht="9.75" customHeight="1">
      <c r="A32" s="1632"/>
      <c r="B32" s="1632"/>
      <c r="C32" s="1553"/>
      <c r="D32" s="721" t="s">
        <v>1325</v>
      </c>
      <c r="E32" s="2022"/>
      <c r="F32" s="2031"/>
      <c r="G32" s="1632"/>
      <c r="H32" s="1632"/>
      <c r="I32" s="1632"/>
      <c r="J32" s="1632"/>
      <c r="K32" s="1632"/>
      <c r="L32" s="1632"/>
      <c r="M32" s="1632"/>
      <c r="N32" s="1632"/>
      <c r="O32" s="1632"/>
      <c r="P32" s="1632"/>
      <c r="Q32" s="1632"/>
      <c r="R32" s="1632"/>
      <c r="S32" s="1632"/>
      <c r="T32" s="1632"/>
      <c r="U32" s="1632"/>
      <c r="V32" s="1632"/>
      <c r="W32" s="1632"/>
      <c r="X32" s="1632"/>
      <c r="Y32" s="1632"/>
      <c r="Z32" s="1632"/>
      <c r="AA32" s="1632"/>
      <c r="AB32" s="1632"/>
      <c r="AC32" s="1632"/>
      <c r="AD32" s="1632"/>
      <c r="AE32" s="1632"/>
      <c r="AF32" s="1632"/>
      <c r="AG32" s="1632"/>
      <c r="AH32" s="1632"/>
      <c r="AI32" s="1632"/>
      <c r="AJ32" s="1632"/>
      <c r="AK32" s="1632"/>
      <c r="AL32" s="1632"/>
      <c r="AM32" s="1632"/>
      <c r="AN32" s="1632"/>
      <c r="AO32" s="1632"/>
      <c r="AP32" s="1632"/>
      <c r="AQ32" s="1632"/>
      <c r="AR32" s="1632"/>
      <c r="AS32" s="1632"/>
      <c r="AT32" s="1632"/>
      <c r="AU32" s="1632"/>
      <c r="AV32" s="1632"/>
    </row>
    <row r="33" spans="1:48" ht="9.75" customHeight="1">
      <c r="A33" s="1632"/>
      <c r="B33" s="1633"/>
      <c r="C33" s="1741"/>
      <c r="D33" s="722" t="s">
        <v>1326</v>
      </c>
      <c r="E33" s="2023"/>
      <c r="F33" s="2032"/>
      <c r="G33" s="1633"/>
      <c r="H33" s="1633"/>
      <c r="I33" s="1633"/>
      <c r="J33" s="1633"/>
      <c r="K33" s="1633"/>
      <c r="L33" s="1633"/>
      <c r="M33" s="1633"/>
      <c r="N33" s="1633"/>
      <c r="O33" s="1633"/>
      <c r="P33" s="1633"/>
      <c r="Q33" s="1633"/>
      <c r="R33" s="1633"/>
      <c r="S33" s="1633"/>
      <c r="T33" s="1633"/>
      <c r="U33" s="1633"/>
      <c r="V33" s="1633"/>
      <c r="W33" s="1633"/>
      <c r="X33" s="1633"/>
      <c r="Y33" s="1633"/>
      <c r="Z33" s="1633"/>
      <c r="AA33" s="1633"/>
      <c r="AB33" s="1633"/>
      <c r="AC33" s="1633"/>
      <c r="AD33" s="1633"/>
      <c r="AE33" s="1633"/>
      <c r="AF33" s="1633"/>
      <c r="AG33" s="1633"/>
      <c r="AH33" s="1633"/>
      <c r="AI33" s="1633"/>
      <c r="AJ33" s="1633"/>
      <c r="AK33" s="1633"/>
      <c r="AL33" s="1633"/>
      <c r="AM33" s="1633"/>
      <c r="AN33" s="1633"/>
      <c r="AO33" s="1633"/>
      <c r="AP33" s="1633"/>
      <c r="AQ33" s="1633"/>
      <c r="AR33" s="1633"/>
      <c r="AS33" s="1633"/>
      <c r="AT33" s="1633"/>
      <c r="AU33" s="1633"/>
      <c r="AV33" s="1633"/>
    </row>
    <row r="34" spans="1:48" ht="57" customHeight="1">
      <c r="A34" s="1633"/>
      <c r="B34" s="724" t="s">
        <v>1327</v>
      </c>
      <c r="C34" s="1167" t="s">
        <v>1328</v>
      </c>
      <c r="D34" s="719" t="s">
        <v>1300</v>
      </c>
      <c r="E34" s="1487" t="str">
        <f>+IF(ISERROR(AVERAGE(F34:AV34)),"",AVERAGE(F34:AV34))</f>
        <v/>
      </c>
      <c r="F34" s="1493"/>
      <c r="G34" s="42"/>
      <c r="H34" s="42"/>
      <c r="I34" s="42"/>
      <c r="J34" s="42"/>
      <c r="K34" s="42"/>
      <c r="L34" s="42"/>
      <c r="M34" s="42"/>
      <c r="N34" s="42"/>
      <c r="O34" s="42"/>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5.25" customHeight="1">
      <c r="A35" s="707"/>
      <c r="B35" s="707"/>
      <c r="C35" s="707"/>
      <c r="D35" s="707"/>
      <c r="E35" s="707"/>
      <c r="F35" s="707"/>
      <c r="G35" s="707"/>
      <c r="H35" s="707"/>
      <c r="I35" s="707"/>
      <c r="J35" s="707"/>
      <c r="K35" s="707"/>
      <c r="L35" s="707"/>
      <c r="M35" s="707"/>
      <c r="N35" s="707"/>
      <c r="O35" s="707"/>
    </row>
    <row r="36" spans="1:48">
      <c r="A36" s="725" t="s">
        <v>1329</v>
      </c>
      <c r="B36" s="726"/>
      <c r="C36" s="726"/>
      <c r="D36" s="726"/>
      <c r="E36" s="726"/>
      <c r="F36" s="726"/>
      <c r="G36" s="726"/>
      <c r="H36" s="726"/>
      <c r="I36" s="726"/>
      <c r="J36" s="707"/>
      <c r="K36" s="707"/>
      <c r="L36" s="707"/>
      <c r="M36" s="707"/>
      <c r="N36" s="707"/>
      <c r="O36" s="707"/>
    </row>
    <row r="37" spans="1:48" ht="52.5" customHeight="1">
      <c r="A37" s="2024"/>
      <c r="B37" s="1569"/>
      <c r="C37" s="1569"/>
      <c r="D37" s="1569"/>
      <c r="E37" s="1569"/>
      <c r="F37" s="1569"/>
      <c r="G37" s="1569"/>
      <c r="H37" s="1569"/>
      <c r="I37" s="1569"/>
      <c r="J37" s="1569"/>
      <c r="K37" s="1569"/>
      <c r="L37" s="1569"/>
      <c r="M37" s="1569"/>
      <c r="N37" s="1569"/>
      <c r="O37" s="1570"/>
    </row>
    <row r="38" spans="1:48"/>
    <row r="39" spans="1:48"/>
    <row r="40" spans="1:48" hidden="1">
      <c r="AM40" s="1162">
        <f>+'F1 COBERTURA ESTABLECIMIENTOS'!$B$54</f>
        <v>0</v>
      </c>
    </row>
    <row r="41" spans="1:48" hidden="1">
      <c r="AM41" s="1162">
        <f>+'F1 COBERTURA ESTABLECIMIENTOS'!$B$55</f>
        <v>0</v>
      </c>
    </row>
    <row r="42" spans="1:48" hidden="1">
      <c r="AM42" s="1162">
        <f>+'F1 COBERTURA ESTABLECIMIENTOS'!$B$56</f>
        <v>0</v>
      </c>
    </row>
    <row r="43" spans="1:48" hidden="1">
      <c r="AM43" s="1162">
        <f>+'F1 COBERTURA ESTABLECIMIENTOS'!$B$57</f>
        <v>0</v>
      </c>
    </row>
    <row r="44" spans="1:48" hidden="1">
      <c r="AM44" s="1162">
        <f>+'F1 COBERTURA ESTABLECIMIENTOS'!$B$58</f>
        <v>0</v>
      </c>
    </row>
    <row r="45" spans="1:48" hidden="1">
      <c r="AM45" s="1162">
        <f>+'F1 COBERTURA ESTABLECIMIENTOS'!$B$59</f>
        <v>0</v>
      </c>
    </row>
    <row r="46" spans="1:48" hidden="1">
      <c r="AM46" s="1162">
        <f>+'F1 COBERTURA ESTABLECIMIENTOS'!$B$60</f>
        <v>0</v>
      </c>
    </row>
    <row r="47" spans="1:48" hidden="1">
      <c r="AM47" s="1162">
        <f>+'F1 COBERTURA ESTABLECIMIENTOS'!$B$61</f>
        <v>0</v>
      </c>
    </row>
    <row r="48" spans="1:48" hidden="1">
      <c r="AM48" s="1162">
        <f>+'F1 COBERTURA ESTABLECIMIENTOS'!$B$62</f>
        <v>0</v>
      </c>
    </row>
    <row r="49"/>
    <row r="50"/>
    <row r="51"/>
    <row r="52"/>
    <row r="53"/>
    <row r="54"/>
    <row r="55"/>
    <row r="56"/>
    <row r="57"/>
    <row r="58"/>
    <row r="59"/>
    <row r="60"/>
    <row r="61"/>
    <row r="62"/>
    <row r="63"/>
    <row r="64"/>
    <row r="65"/>
    <row r="66"/>
    <row r="67"/>
    <row r="68"/>
    <row r="69"/>
    <row r="70"/>
    <row r="71"/>
    <row r="72"/>
    <row r="73"/>
    <row r="74"/>
    <row r="75"/>
    <row r="76"/>
    <row r="77"/>
    <row r="78"/>
    <row r="79"/>
    <row r="80"/>
    <row r="81" spans="22:22"/>
    <row r="82" spans="22:22"/>
    <row r="83" spans="22:22"/>
    <row r="84" spans="22:22"/>
    <row r="85" spans="22:22" hidden="1">
      <c r="V85" s="727"/>
    </row>
    <row r="86" spans="22:22" hidden="1">
      <c r="V86" s="727"/>
    </row>
    <row r="87" spans="22:22" hidden="1">
      <c r="V87" s="727"/>
    </row>
    <row r="88" spans="22:22" hidden="1">
      <c r="V88" s="727"/>
    </row>
    <row r="89" spans="22:22" hidden="1">
      <c r="V89" s="727"/>
    </row>
    <row r="90" spans="22:22" hidden="1">
      <c r="V90" s="727"/>
    </row>
    <row r="91" spans="22:22" hidden="1">
      <c r="V91" s="727"/>
    </row>
    <row r="92" spans="22:22" hidden="1">
      <c r="V92" s="727"/>
    </row>
    <row r="93" spans="22:22" hidden="1">
      <c r="V93" s="727"/>
    </row>
    <row r="94" spans="22:22" hidden="1">
      <c r="V94" s="727"/>
    </row>
    <row r="95" spans="22:22" hidden="1">
      <c r="V95" s="727"/>
    </row>
    <row r="96" spans="22:22" hidden="1">
      <c r="V96" s="727"/>
    </row>
    <row r="97" spans="22:22" hidden="1">
      <c r="V97" s="727"/>
    </row>
    <row r="98" spans="22:22" hidden="1">
      <c r="V98" s="727"/>
    </row>
    <row r="99" spans="22:22" hidden="1">
      <c r="V99" s="727"/>
    </row>
    <row r="100" spans="22:22" hidden="1">
      <c r="V100" s="727"/>
    </row>
    <row r="101" spans="22:22" hidden="1">
      <c r="V101" s="727"/>
    </row>
    <row r="102" spans="22:22" hidden="1">
      <c r="V102" s="727"/>
    </row>
    <row r="103" spans="22:22" hidden="1">
      <c r="V103" s="727"/>
    </row>
    <row r="104" spans="22:22" hidden="1">
      <c r="V104" s="727"/>
    </row>
    <row r="105" spans="22:22" hidden="1">
      <c r="V105" s="727"/>
    </row>
    <row r="106" spans="22:22" hidden="1">
      <c r="V106" s="727"/>
    </row>
    <row r="107" spans="22:22" hidden="1">
      <c r="V107" s="727"/>
    </row>
    <row r="108" spans="22:22" hidden="1">
      <c r="V108" s="727"/>
    </row>
    <row r="109" spans="22:22" hidden="1">
      <c r="V109" s="727"/>
    </row>
    <row r="110" spans="22:22" hidden="1">
      <c r="V110" s="727"/>
    </row>
    <row r="111" spans="22:22" hidden="1">
      <c r="V111" s="727"/>
    </row>
    <row r="112" spans="22:22" hidden="1">
      <c r="V112" s="727"/>
    </row>
    <row r="113" spans="22:22" hidden="1">
      <c r="V113" s="727"/>
    </row>
    <row r="114" spans="22:22" hidden="1">
      <c r="V114" s="727"/>
    </row>
    <row r="115" spans="22:22" hidden="1">
      <c r="V115" s="727"/>
    </row>
    <row r="116" spans="22:22" hidden="1">
      <c r="V116" s="727"/>
    </row>
    <row r="117" spans="22:22" hidden="1">
      <c r="V117" s="727"/>
    </row>
    <row r="118" spans="22:22" hidden="1">
      <c r="V118" s="727"/>
    </row>
  </sheetData>
  <mergeCells count="147">
    <mergeCell ref="B6:D6"/>
    <mergeCell ref="AB15:AB19"/>
    <mergeCell ref="N20:N24"/>
    <mergeCell ref="P29:P33"/>
    <mergeCell ref="AM29:AM33"/>
    <mergeCell ref="R29:R33"/>
    <mergeCell ref="O15:O19"/>
    <mergeCell ref="AB20:AB24"/>
    <mergeCell ref="K20:K24"/>
    <mergeCell ref="M20:M24"/>
    <mergeCell ref="L15:L19"/>
    <mergeCell ref="Y20:Y24"/>
    <mergeCell ref="T20:T24"/>
    <mergeCell ref="B8:K8"/>
    <mergeCell ref="V20:V24"/>
    <mergeCell ref="V29:V33"/>
    <mergeCell ref="AH20:AH24"/>
    <mergeCell ref="AF29:AF33"/>
    <mergeCell ref="AH29:AH33"/>
    <mergeCell ref="AA20:AA24"/>
    <mergeCell ref="AC20:AC24"/>
    <mergeCell ref="Y15:Y19"/>
    <mergeCell ref="M29:M33"/>
    <mergeCell ref="Q29:Q33"/>
    <mergeCell ref="AV29:AV33"/>
    <mergeCell ref="AI20:AI24"/>
    <mergeCell ref="V15:V19"/>
    <mergeCell ref="X15:X19"/>
    <mergeCell ref="AK20:AK24"/>
    <mergeCell ref="AP15:AP19"/>
    <mergeCell ref="AO29:AO33"/>
    <mergeCell ref="AR29:AR33"/>
    <mergeCell ref="AM15:AM19"/>
    <mergeCell ref="AT20:AT24"/>
    <mergeCell ref="AD20:AD24"/>
    <mergeCell ref="AS29:AS33"/>
    <mergeCell ref="AU29:AU33"/>
    <mergeCell ref="AP20:AP24"/>
    <mergeCell ref="AA15:AA19"/>
    <mergeCell ref="AN20:AN24"/>
    <mergeCell ref="AC15:AC19"/>
    <mergeCell ref="AU15:AU19"/>
    <mergeCell ref="AF15:AF19"/>
    <mergeCell ref="G20:G24"/>
    <mergeCell ref="G29:G33"/>
    <mergeCell ref="I29:I33"/>
    <mergeCell ref="S20:S24"/>
    <mergeCell ref="S29:S33"/>
    <mergeCell ref="U29:U33"/>
    <mergeCell ref="W29:W33"/>
    <mergeCell ref="F29:F33"/>
    <mergeCell ref="C15:C19"/>
    <mergeCell ref="P20:P24"/>
    <mergeCell ref="W15:W19"/>
    <mergeCell ref="U15:U19"/>
    <mergeCell ref="F15:F19"/>
    <mergeCell ref="R15:R19"/>
    <mergeCell ref="R20:R24"/>
    <mergeCell ref="AO15:AO19"/>
    <mergeCell ref="M15:M19"/>
    <mergeCell ref="AR20:AR24"/>
    <mergeCell ref="AE15:AE19"/>
    <mergeCell ref="AN29:AN33"/>
    <mergeCell ref="AP29:AP33"/>
    <mergeCell ref="AE29:AE33"/>
    <mergeCell ref="AO20:AO24"/>
    <mergeCell ref="AT15:AT19"/>
    <mergeCell ref="Z20:Z24"/>
    <mergeCell ref="AH15:AH19"/>
    <mergeCell ref="AJ15:AJ19"/>
    <mergeCell ref="AG15:AG19"/>
    <mergeCell ref="AI15:AI19"/>
    <mergeCell ref="AK29:AK33"/>
    <mergeCell ref="AC29:AC33"/>
    <mergeCell ref="AM20:AM24"/>
    <mergeCell ref="A11:A12"/>
    <mergeCell ref="AR15:AR19"/>
    <mergeCell ref="A13:A24"/>
    <mergeCell ref="B29:B33"/>
    <mergeCell ref="J20:J24"/>
    <mergeCell ref="L20:L24"/>
    <mergeCell ref="L29:L33"/>
    <mergeCell ref="N29:N33"/>
    <mergeCell ref="X20:X24"/>
    <mergeCell ref="X29:X33"/>
    <mergeCell ref="I20:I24"/>
    <mergeCell ref="H15:H19"/>
    <mergeCell ref="U20:U24"/>
    <mergeCell ref="AJ29:AJ33"/>
    <mergeCell ref="AL29:AL33"/>
    <mergeCell ref="F20:F24"/>
    <mergeCell ref="C29:C33"/>
    <mergeCell ref="E29:E33"/>
    <mergeCell ref="E15:E19"/>
    <mergeCell ref="A25:A34"/>
    <mergeCell ref="I15:I19"/>
    <mergeCell ref="AA29:AA33"/>
    <mergeCell ref="B11:B12"/>
    <mergeCell ref="D11:D12"/>
    <mergeCell ref="A37:O37"/>
    <mergeCell ref="AQ29:AQ33"/>
    <mergeCell ref="Q15:Q19"/>
    <mergeCell ref="S15:S19"/>
    <mergeCell ref="AF20:AF24"/>
    <mergeCell ref="B15:B19"/>
    <mergeCell ref="P15:P19"/>
    <mergeCell ref="Z29:Z33"/>
    <mergeCell ref="AJ20:AJ24"/>
    <mergeCell ref="B20:B24"/>
    <mergeCell ref="AL20:AL24"/>
    <mergeCell ref="AQ15:AQ19"/>
    <mergeCell ref="N15:N19"/>
    <mergeCell ref="K15:K19"/>
    <mergeCell ref="AE20:AE24"/>
    <mergeCell ref="T15:T19"/>
    <mergeCell ref="AG20:AG24"/>
    <mergeCell ref="AG29:AG33"/>
    <mergeCell ref="AQ20:AQ24"/>
    <mergeCell ref="AI29:AI33"/>
    <mergeCell ref="AK15:AK19"/>
    <mergeCell ref="O20:O24"/>
    <mergeCell ref="Q20:Q24"/>
    <mergeCell ref="O29:O33"/>
    <mergeCell ref="G6:H6"/>
    <mergeCell ref="AS15:AS19"/>
    <mergeCell ref="AV20:AV24"/>
    <mergeCell ref="E11:E12"/>
    <mergeCell ref="H20:H24"/>
    <mergeCell ref="H29:H33"/>
    <mergeCell ref="Z15:Z19"/>
    <mergeCell ref="J29:J33"/>
    <mergeCell ref="AB29:AB33"/>
    <mergeCell ref="AD29:AD33"/>
    <mergeCell ref="T29:T33"/>
    <mergeCell ref="AL15:AL19"/>
    <mergeCell ref="AN15:AN19"/>
    <mergeCell ref="E20:E24"/>
    <mergeCell ref="K29:K33"/>
    <mergeCell ref="J15:J19"/>
    <mergeCell ref="W20:W24"/>
    <mergeCell ref="AT29:AT33"/>
    <mergeCell ref="AD15:AD19"/>
    <mergeCell ref="G15:G19"/>
    <mergeCell ref="AV15:AV19"/>
    <mergeCell ref="AU20:AU24"/>
    <mergeCell ref="AS20:AS24"/>
    <mergeCell ref="Y29:Y33"/>
  </mergeCells>
  <dataValidations count="7">
    <dataValidation type="list" allowBlank="1" showInputMessage="1" showErrorMessage="1" errorTitle="DATO ERRÓNEO" error="Ingresar número de 1 a 5 según categoría.  Si no hay información, usar &quot;s/i&quot;" sqref="F15:AV24 F29:AV29" xr:uid="{00000000-0002-0000-0B00-000000000000}">
      <formula1>$BF$11:$BF$16</formula1>
    </dataValidation>
    <dataValidation type="list" allowBlank="1" showInputMessage="1" showErrorMessage="1" errorTitle="DATO ERRÓNEO" error="Ingresar 1 o 2, según categoría.  Si no hay información, usar &quot;s/i)" sqref="F25:AV25" xr:uid="{00000000-0002-0000-0B00-000001000000}">
      <formula1>$BG$11:$BG$13</formula1>
    </dataValidation>
    <dataValidation type="list" allowBlank="1" showInputMessage="1" showErrorMessage="1" errorTitle="DATO ERRÓNEO" error="Ingresar 1, 2 o 3, según categoría.  Si no hay información, usar &quot;s/i)" sqref="F14:AV14 F34:AV34" xr:uid="{00000000-0002-0000-0B00-000002000000}">
      <formula1>$BE$11:$BE$14</formula1>
    </dataValidation>
    <dataValidation type="whole" allowBlank="1" showInputMessage="1" showErrorMessage="1" errorTitle="DATO ERRÓNEO" error="Ingresar número entero" sqref="F13:AV13 F26:AV27 AW12:BD12 BH12:BI12" xr:uid="{00000000-0002-0000-0B00-000003000000}">
      <formula1>0</formula1>
      <formula2>10000000</formula2>
    </dataValidation>
    <dataValidation type="whole" allowBlank="1" showInputMessage="1" showErrorMessage="1" errorTitle="FORMATO AÑO ERRÓNEO" error="INGRESAR AÑO CON NÚMERO DE 4 DÍGITOS_x000a_" sqref="G6:H6" xr:uid="{00000000-0002-0000-0B00-000004000000}">
      <formula1>2010</formula1>
      <formula2>2020</formula2>
    </dataValidation>
    <dataValidation allowBlank="1" showInputMessage="1" showErrorMessage="1" errorTitle="FORMATO AÑO ERRÓNEO" error="INGRESAR AÑO CON NÚMERO DE 4 DÍGITOS, POR EJEMPLO 2005" sqref="J6" xr:uid="{00000000-0002-0000-0B00-000005000000}"/>
    <dataValidation allowBlank="1" showInputMessage="1" showErrorMessage="1" errorTitle="dato erróneo" error="ingresar nombre de comuna, según listado deplegable en la ceda" sqref="B6:C6" xr:uid="{00000000-0002-0000-0B00-000006000000}"/>
  </dataValidations>
  <pageMargins left="0" right="0" top="0" bottom="0" header="0" footer="0"/>
  <pageSetup scale="9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W140"/>
  <sheetViews>
    <sheetView showGridLines="0" topLeftCell="A2" zoomScale="120" zoomScaleNormal="120" workbookViewId="0">
      <selection activeCell="A90" sqref="A90:E90"/>
    </sheetView>
  </sheetViews>
  <sheetFormatPr defaultColWidth="0" defaultRowHeight="12.75" zeroHeight="1"/>
  <cols>
    <col min="1" max="1" width="11.85546875" style="728" customWidth="1"/>
    <col min="2" max="2" width="42" style="751" customWidth="1"/>
    <col min="3" max="3" width="9.42578125" style="728" hidden="1" customWidth="1"/>
    <col min="4" max="4" width="23" style="728" customWidth="1"/>
    <col min="5" max="5" width="13.42578125" style="728" customWidth="1"/>
    <col min="6" max="6" width="1.42578125" style="728" customWidth="1"/>
    <col min="7" max="13" width="11.42578125" style="728" hidden="1" customWidth="1"/>
    <col min="14" max="16" width="3" style="728" hidden="1" customWidth="1"/>
    <col min="17" max="17" width="5.42578125" style="728" hidden="1" customWidth="1"/>
    <col min="18" max="18" width="5" style="728" hidden="1" customWidth="1"/>
    <col min="19" max="21" width="11.42578125" style="728" hidden="1" customWidth="1"/>
    <col min="22" max="23" width="0" style="728" hidden="1" customWidth="1"/>
    <col min="24" max="24" width="11.42578125" style="728" hidden="1" customWidth="1"/>
    <col min="25" max="16384" width="11.42578125" style="728" hidden="1"/>
  </cols>
  <sheetData>
    <row r="1" spans="1:23" hidden="1">
      <c r="A1" s="1171"/>
      <c r="B1" s="1172"/>
      <c r="C1" s="1172"/>
      <c r="D1" s="1172"/>
      <c r="E1" s="1172"/>
      <c r="G1" s="1172"/>
      <c r="H1" s="1172"/>
      <c r="I1" s="1172"/>
      <c r="J1" s="1172"/>
      <c r="K1" s="1172"/>
      <c r="L1" s="1172"/>
      <c r="M1" s="1172"/>
      <c r="N1" s="1172"/>
      <c r="O1" s="1172"/>
    </row>
    <row r="2" spans="1:23"/>
    <row r="3" spans="1:23" ht="15.75" customHeight="1">
      <c r="A3" s="729" t="s">
        <v>1330</v>
      </c>
      <c r="B3" s="730"/>
      <c r="C3" s="731"/>
      <c r="D3" s="731"/>
      <c r="E3" s="731"/>
      <c r="F3" s="731"/>
      <c r="G3" s="731"/>
      <c r="H3" s="731"/>
      <c r="I3" s="731"/>
      <c r="J3" s="731"/>
      <c r="K3" s="731"/>
      <c r="L3" s="731"/>
      <c r="M3" s="731"/>
      <c r="N3" s="731"/>
      <c r="O3" s="731"/>
      <c r="P3" s="731"/>
      <c r="Q3" s="731"/>
      <c r="R3" s="731">
        <v>1</v>
      </c>
      <c r="S3" s="731"/>
      <c r="T3" s="731"/>
      <c r="U3" s="731"/>
      <c r="V3" s="731"/>
      <c r="W3" s="731"/>
    </row>
    <row r="4" spans="1:23" ht="3" customHeight="1">
      <c r="A4" s="731"/>
      <c r="B4" s="732"/>
      <c r="C4" s="731"/>
      <c r="D4" s="731"/>
      <c r="E4" s="731"/>
      <c r="F4" s="731"/>
      <c r="G4" s="731"/>
      <c r="H4" s="731"/>
      <c r="I4" s="731"/>
      <c r="J4" s="731"/>
      <c r="K4" s="731"/>
      <c r="L4" s="731"/>
      <c r="M4" s="731"/>
      <c r="N4" s="731"/>
      <c r="O4" s="731"/>
      <c r="P4" s="731"/>
      <c r="Q4" s="731"/>
      <c r="R4" s="731">
        <v>2</v>
      </c>
      <c r="S4" s="731"/>
      <c r="T4" s="731"/>
      <c r="U4" s="731"/>
      <c r="V4" s="731"/>
      <c r="W4" s="731"/>
    </row>
    <row r="5" spans="1:23">
      <c r="A5" s="731"/>
      <c r="B5" s="733" t="s">
        <v>1095</v>
      </c>
      <c r="C5" s="731"/>
      <c r="D5" s="731"/>
      <c r="E5" s="731"/>
      <c r="F5" s="731"/>
      <c r="G5" s="731"/>
      <c r="H5" s="731"/>
      <c r="I5" s="731"/>
      <c r="J5" s="731"/>
      <c r="K5" s="731"/>
      <c r="L5" s="731"/>
      <c r="M5" s="731"/>
      <c r="N5" s="731"/>
      <c r="O5" s="731"/>
      <c r="P5" s="731"/>
      <c r="Q5" s="731"/>
      <c r="R5" s="1173">
        <v>3</v>
      </c>
      <c r="S5" s="731"/>
      <c r="T5" s="731"/>
      <c r="U5" s="731"/>
      <c r="V5" s="731"/>
      <c r="W5" s="731"/>
    </row>
    <row r="6" spans="1:23" ht="3.75" customHeight="1">
      <c r="A6" s="731"/>
      <c r="B6" s="732"/>
      <c r="C6" s="731"/>
      <c r="D6" s="731"/>
      <c r="E6" s="731"/>
      <c r="F6" s="731"/>
      <c r="G6" s="731"/>
      <c r="H6" s="731"/>
      <c r="I6" s="731"/>
      <c r="J6" s="731"/>
      <c r="K6" s="731"/>
      <c r="L6" s="731"/>
      <c r="M6" s="731"/>
      <c r="N6" s="731"/>
      <c r="O6" s="731"/>
      <c r="P6" s="731"/>
      <c r="Q6" s="731"/>
      <c r="R6" s="1173">
        <v>4</v>
      </c>
      <c r="S6" s="731"/>
      <c r="T6" s="731"/>
      <c r="U6" s="731"/>
      <c r="V6" s="731"/>
      <c r="W6" s="731"/>
    </row>
    <row r="7" spans="1:23">
      <c r="A7" s="734" t="s">
        <v>653</v>
      </c>
      <c r="B7" s="1494">
        <f>'F1 COBERTURA ESTABLECIMIENTOS'!C10</f>
        <v>0</v>
      </c>
      <c r="C7" s="735"/>
      <c r="D7" s="736" t="s">
        <v>655</v>
      </c>
      <c r="E7" s="1496">
        <f>+'F1 COBERTURA ESTABLECIMIENTOS'!$G$10</f>
        <v>2025</v>
      </c>
      <c r="F7" s="731"/>
      <c r="G7" s="731"/>
      <c r="H7" s="731"/>
      <c r="I7" s="731"/>
      <c r="J7" s="731"/>
      <c r="K7" s="731"/>
      <c r="L7" s="731"/>
      <c r="M7" s="731"/>
      <c r="N7" s="731">
        <v>1</v>
      </c>
      <c r="O7" s="731">
        <v>1</v>
      </c>
      <c r="P7" s="731">
        <v>1</v>
      </c>
      <c r="Q7" s="731">
        <v>1</v>
      </c>
      <c r="R7" s="1173">
        <v>5</v>
      </c>
      <c r="S7" s="731"/>
      <c r="T7" s="731"/>
      <c r="U7" s="731"/>
      <c r="V7" s="731"/>
      <c r="W7" s="731"/>
    </row>
    <row r="8" spans="1:23" ht="5.25" customHeight="1">
      <c r="A8" s="737"/>
      <c r="B8" s="735"/>
      <c r="C8" s="735"/>
      <c r="D8" s="735"/>
      <c r="E8" s="735"/>
      <c r="F8" s="731"/>
      <c r="G8" s="731"/>
      <c r="H8" s="731"/>
      <c r="I8" s="731"/>
      <c r="J8" s="731"/>
      <c r="K8" s="731"/>
      <c r="L8" s="731"/>
      <c r="M8" s="731"/>
      <c r="N8" s="731">
        <v>2</v>
      </c>
      <c r="O8" s="731">
        <v>2</v>
      </c>
      <c r="P8" s="731">
        <v>2</v>
      </c>
      <c r="Q8" s="731">
        <v>2</v>
      </c>
      <c r="R8" s="1173">
        <v>6</v>
      </c>
      <c r="S8" s="731"/>
      <c r="T8" s="731"/>
      <c r="U8" s="731"/>
      <c r="V8" s="731"/>
      <c r="W8" s="731"/>
    </row>
    <row r="9" spans="1:23" ht="25.5" customHeight="1">
      <c r="A9" s="734" t="s">
        <v>1289</v>
      </c>
      <c r="B9" s="1495">
        <f>'F1 COBERTURA ESTABLECIMIENTOS'!C13</f>
        <v>0</v>
      </c>
      <c r="C9" s="1174"/>
      <c r="D9" s="738" t="s">
        <v>551</v>
      </c>
      <c r="E9" s="1484" t="str">
        <f>'F1 COBERTURA ESTABLECIMIENTOS'!K10</f>
        <v>region</v>
      </c>
      <c r="F9" s="731"/>
      <c r="G9" s="731"/>
      <c r="H9" s="731"/>
      <c r="I9" s="731"/>
      <c r="J9" s="731"/>
      <c r="K9" s="731"/>
      <c r="L9" s="731"/>
      <c r="M9" s="731"/>
      <c r="N9" s="1173" t="s">
        <v>1297</v>
      </c>
      <c r="O9" s="1173">
        <v>3</v>
      </c>
      <c r="P9" s="1173">
        <v>3</v>
      </c>
      <c r="Q9" s="1173">
        <v>3</v>
      </c>
      <c r="R9" s="1173">
        <v>7</v>
      </c>
      <c r="S9" s="731"/>
      <c r="T9" s="731"/>
      <c r="U9" s="731"/>
      <c r="V9" s="731"/>
      <c r="W9" s="731"/>
    </row>
    <row r="10" spans="1:23" ht="2.25" customHeight="1">
      <c r="A10" s="735"/>
      <c r="B10" s="739"/>
      <c r="C10" s="735"/>
      <c r="D10" s="735"/>
      <c r="E10" s="735"/>
      <c r="F10" s="731"/>
      <c r="G10" s="731"/>
      <c r="H10" s="731"/>
      <c r="I10" s="731"/>
      <c r="J10" s="731"/>
      <c r="K10" s="731"/>
      <c r="L10" s="731"/>
      <c r="M10" s="731"/>
      <c r="N10" s="731"/>
      <c r="O10" s="731">
        <v>4</v>
      </c>
      <c r="P10" s="731" t="s">
        <v>1297</v>
      </c>
      <c r="Q10" s="731">
        <v>4</v>
      </c>
      <c r="R10" s="1173">
        <v>8</v>
      </c>
      <c r="S10" s="731"/>
      <c r="T10" s="731"/>
      <c r="U10" s="731"/>
      <c r="V10" s="731"/>
      <c r="W10" s="731"/>
    </row>
    <row r="11" spans="1:23" ht="10.5" customHeight="1">
      <c r="A11" s="2039" t="s">
        <v>1277</v>
      </c>
      <c r="B11" s="2060" t="s">
        <v>1331</v>
      </c>
      <c r="C11" s="2039" t="s">
        <v>1291</v>
      </c>
      <c r="D11" s="2061" t="s">
        <v>1292</v>
      </c>
      <c r="E11" s="2049" t="s">
        <v>1332</v>
      </c>
      <c r="F11" s="731"/>
      <c r="G11" s="731"/>
      <c r="H11" s="731"/>
      <c r="I11" s="731"/>
      <c r="J11" s="731"/>
      <c r="K11" s="731"/>
      <c r="L11" s="731"/>
      <c r="M11" s="731"/>
      <c r="N11" s="731"/>
      <c r="O11" s="731"/>
      <c r="P11" s="731"/>
      <c r="Q11" s="731">
        <v>5</v>
      </c>
      <c r="R11" s="1173"/>
      <c r="S11" s="731"/>
      <c r="T11" s="731"/>
      <c r="U11" s="731"/>
      <c r="V11" s="731"/>
      <c r="W11" s="731"/>
    </row>
    <row r="12" spans="1:23" ht="9" customHeight="1">
      <c r="A12" s="2040"/>
      <c r="B12" s="2040"/>
      <c r="C12" s="2040"/>
      <c r="D12" s="2044"/>
      <c r="E12" s="2040"/>
      <c r="F12" s="731"/>
      <c r="G12" s="731"/>
      <c r="H12" s="731"/>
      <c r="I12" s="731"/>
      <c r="J12" s="731"/>
      <c r="K12" s="731"/>
      <c r="L12" s="731"/>
      <c r="M12" s="731"/>
      <c r="N12" s="731"/>
      <c r="O12" s="731"/>
      <c r="P12" s="731"/>
      <c r="Q12" s="731" t="s">
        <v>1297</v>
      </c>
      <c r="R12" s="731"/>
      <c r="S12" s="731"/>
      <c r="T12" s="731"/>
      <c r="U12" s="731"/>
      <c r="V12" s="731"/>
      <c r="W12" s="731"/>
    </row>
    <row r="13" spans="1:23" ht="9" customHeight="1">
      <c r="A13" s="2052" t="s">
        <v>1333</v>
      </c>
      <c r="B13" s="2047" t="s">
        <v>1334</v>
      </c>
      <c r="C13" s="1175"/>
      <c r="D13" s="740" t="s">
        <v>1335</v>
      </c>
      <c r="E13" s="2041"/>
      <c r="F13" s="731"/>
      <c r="G13" s="731"/>
      <c r="H13" s="731"/>
      <c r="I13" s="731"/>
      <c r="J13" s="731"/>
      <c r="K13" s="731"/>
      <c r="L13" s="731"/>
      <c r="M13" s="731"/>
      <c r="N13" s="731"/>
      <c r="O13" s="731"/>
      <c r="P13" s="731"/>
      <c r="Q13" s="731"/>
      <c r="R13" s="731"/>
      <c r="S13" s="731"/>
      <c r="T13" s="731"/>
      <c r="U13" s="731"/>
      <c r="V13" s="731"/>
      <c r="W13" s="731"/>
    </row>
    <row r="14" spans="1:23" ht="9" customHeight="1">
      <c r="A14" s="1752"/>
      <c r="B14" s="2044"/>
      <c r="C14" s="1175"/>
      <c r="D14" s="741" t="s">
        <v>1336</v>
      </c>
      <c r="E14" s="2042"/>
      <c r="F14" s="731"/>
      <c r="G14" s="731"/>
      <c r="H14" s="731"/>
      <c r="I14" s="731"/>
      <c r="J14" s="731"/>
      <c r="K14" s="731"/>
      <c r="L14" s="731"/>
      <c r="M14" s="731"/>
      <c r="N14" s="731"/>
      <c r="O14" s="731"/>
      <c r="P14" s="731"/>
      <c r="Q14" s="731"/>
      <c r="R14" s="731"/>
      <c r="S14" s="731"/>
      <c r="T14" s="731"/>
      <c r="U14" s="731"/>
      <c r="V14" s="731"/>
      <c r="W14" s="731"/>
    </row>
    <row r="15" spans="1:23" ht="9" customHeight="1">
      <c r="A15" s="1752"/>
      <c r="B15" s="2044"/>
      <c r="C15" s="1175"/>
      <c r="D15" s="741" t="s">
        <v>1337</v>
      </c>
      <c r="E15" s="2042"/>
      <c r="F15" s="731"/>
      <c r="G15" s="731"/>
      <c r="H15" s="731"/>
      <c r="I15" s="731"/>
      <c r="J15" s="731"/>
      <c r="K15" s="731"/>
      <c r="L15" s="731"/>
      <c r="M15" s="731"/>
      <c r="N15" s="731"/>
      <c r="O15" s="731"/>
      <c r="P15" s="731"/>
      <c r="Q15" s="731"/>
      <c r="R15" s="731"/>
      <c r="S15" s="731"/>
      <c r="T15" s="731"/>
      <c r="U15" s="731"/>
      <c r="V15" s="731"/>
      <c r="W15" s="731"/>
    </row>
    <row r="16" spans="1:23" ht="9" customHeight="1">
      <c r="A16" s="1752"/>
      <c r="B16" s="2044"/>
      <c r="C16" s="1175"/>
      <c r="D16" s="741" t="s">
        <v>1338</v>
      </c>
      <c r="E16" s="2042"/>
      <c r="F16" s="731"/>
      <c r="G16" s="731"/>
      <c r="H16" s="731"/>
      <c r="I16" s="731"/>
      <c r="J16" s="731"/>
      <c r="K16" s="731"/>
      <c r="L16" s="731"/>
      <c r="M16" s="731"/>
      <c r="N16" s="731"/>
      <c r="O16" s="731"/>
      <c r="P16" s="731"/>
      <c r="Q16" s="731"/>
      <c r="R16" s="731"/>
      <c r="S16" s="731"/>
      <c r="T16" s="731"/>
      <c r="U16" s="731"/>
      <c r="V16" s="731"/>
      <c r="W16" s="731"/>
    </row>
    <row r="17" spans="1:23" ht="9" customHeight="1">
      <c r="A17" s="1752"/>
      <c r="B17" s="2040"/>
      <c r="C17" s="1175"/>
      <c r="D17" s="741" t="s">
        <v>1339</v>
      </c>
      <c r="E17" s="2042"/>
      <c r="F17" s="731"/>
      <c r="G17" s="731"/>
      <c r="H17" s="731"/>
      <c r="I17" s="731"/>
      <c r="J17" s="731"/>
      <c r="K17" s="731"/>
      <c r="L17" s="731"/>
      <c r="M17" s="731"/>
      <c r="N17" s="731"/>
      <c r="O17" s="731"/>
      <c r="P17" s="731"/>
      <c r="Q17" s="731"/>
      <c r="R17" s="731"/>
      <c r="S17" s="731"/>
      <c r="T17" s="731"/>
      <c r="U17" s="731"/>
      <c r="V17" s="731"/>
      <c r="W17" s="731"/>
    </row>
    <row r="18" spans="1:23" ht="9" customHeight="1">
      <c r="A18" s="1752"/>
      <c r="B18" s="2047" t="s">
        <v>1340</v>
      </c>
      <c r="C18" s="1175"/>
      <c r="D18" s="740" t="s">
        <v>1335</v>
      </c>
      <c r="E18" s="2041"/>
      <c r="F18" s="731"/>
      <c r="G18" s="731"/>
      <c r="H18" s="731"/>
      <c r="I18" s="731"/>
      <c r="J18" s="731"/>
      <c r="K18" s="731"/>
      <c r="L18" s="731"/>
      <c r="M18" s="731"/>
      <c r="N18" s="731"/>
      <c r="O18" s="731"/>
      <c r="P18" s="731"/>
      <c r="Q18" s="731"/>
      <c r="R18" s="731"/>
      <c r="S18" s="731"/>
      <c r="T18" s="731"/>
      <c r="U18" s="731"/>
      <c r="V18" s="731"/>
      <c r="W18" s="731"/>
    </row>
    <row r="19" spans="1:23" ht="9" customHeight="1">
      <c r="A19" s="1752"/>
      <c r="B19" s="2044"/>
      <c r="C19" s="1175"/>
      <c r="D19" s="741" t="s">
        <v>1336</v>
      </c>
      <c r="E19" s="2042"/>
      <c r="F19" s="731"/>
      <c r="G19" s="731"/>
      <c r="H19" s="731"/>
      <c r="I19" s="731"/>
      <c r="J19" s="731"/>
      <c r="K19" s="731"/>
      <c r="L19" s="731"/>
      <c r="M19" s="731"/>
      <c r="N19" s="731"/>
      <c r="O19" s="731"/>
      <c r="P19" s="731"/>
      <c r="Q19" s="731"/>
      <c r="R19" s="731"/>
      <c r="S19" s="731"/>
      <c r="T19" s="731"/>
      <c r="U19" s="731"/>
      <c r="V19" s="731"/>
      <c r="W19" s="731"/>
    </row>
    <row r="20" spans="1:23" ht="9" customHeight="1">
      <c r="A20" s="1752"/>
      <c r="B20" s="2044"/>
      <c r="C20" s="1175"/>
      <c r="D20" s="741" t="s">
        <v>1337</v>
      </c>
      <c r="E20" s="2042"/>
      <c r="F20" s="731"/>
      <c r="G20" s="731"/>
      <c r="H20" s="731"/>
      <c r="I20" s="731"/>
      <c r="J20" s="731"/>
      <c r="K20" s="731"/>
      <c r="L20" s="731"/>
      <c r="M20" s="731"/>
      <c r="N20" s="731"/>
      <c r="O20" s="731"/>
      <c r="P20" s="731"/>
      <c r="Q20" s="731"/>
      <c r="R20" s="731"/>
      <c r="S20" s="731"/>
      <c r="T20" s="731"/>
      <c r="U20" s="731"/>
      <c r="V20" s="731"/>
      <c r="W20" s="731"/>
    </row>
    <row r="21" spans="1:23" ht="9" customHeight="1">
      <c r="A21" s="1752"/>
      <c r="B21" s="2044"/>
      <c r="C21" s="1175"/>
      <c r="D21" s="741" t="s">
        <v>1338</v>
      </c>
      <c r="E21" s="2042"/>
      <c r="F21" s="731"/>
      <c r="G21" s="731"/>
      <c r="H21" s="731"/>
      <c r="I21" s="731"/>
      <c r="J21" s="731"/>
      <c r="K21" s="731"/>
      <c r="L21" s="731"/>
      <c r="M21" s="731"/>
      <c r="N21" s="731"/>
      <c r="O21" s="731"/>
      <c r="P21" s="731"/>
      <c r="Q21" s="731"/>
      <c r="R21" s="731"/>
      <c r="S21" s="731"/>
      <c r="T21" s="731"/>
      <c r="U21" s="731"/>
      <c r="V21" s="731"/>
      <c r="W21" s="731"/>
    </row>
    <row r="22" spans="1:23" ht="9" customHeight="1">
      <c r="A22" s="1752"/>
      <c r="B22" s="2040"/>
      <c r="C22" s="1175"/>
      <c r="D22" s="741" t="s">
        <v>1339</v>
      </c>
      <c r="E22" s="2042"/>
      <c r="F22" s="731"/>
      <c r="G22" s="731"/>
      <c r="H22" s="731"/>
      <c r="I22" s="731"/>
      <c r="J22" s="731"/>
      <c r="K22" s="731"/>
      <c r="L22" s="731"/>
      <c r="M22" s="731"/>
      <c r="N22" s="731"/>
      <c r="O22" s="731"/>
      <c r="P22" s="731"/>
      <c r="Q22" s="731"/>
      <c r="R22" s="731"/>
      <c r="S22" s="731"/>
      <c r="T22" s="731"/>
      <c r="U22" s="731"/>
      <c r="V22" s="731"/>
      <c r="W22" s="731"/>
    </row>
    <row r="23" spans="1:23" ht="9" customHeight="1">
      <c r="A23" s="1752"/>
      <c r="B23" s="2047" t="s">
        <v>1341</v>
      </c>
      <c r="C23" s="2051" t="s">
        <v>1342</v>
      </c>
      <c r="D23" s="740" t="s">
        <v>1335</v>
      </c>
      <c r="E23" s="2041"/>
      <c r="F23" s="731"/>
      <c r="G23" s="731"/>
      <c r="H23" s="731"/>
      <c r="I23" s="731"/>
      <c r="J23" s="731"/>
      <c r="K23" s="731"/>
      <c r="L23" s="731"/>
      <c r="M23" s="731"/>
      <c r="N23" s="731"/>
      <c r="O23" s="731"/>
      <c r="P23" s="731"/>
      <c r="Q23" s="731"/>
      <c r="R23" s="731"/>
      <c r="S23" s="731"/>
      <c r="T23" s="731"/>
      <c r="U23" s="731"/>
      <c r="V23" s="731"/>
      <c r="W23" s="731"/>
    </row>
    <row r="24" spans="1:23" ht="9" customHeight="1">
      <c r="A24" s="1752"/>
      <c r="B24" s="2044"/>
      <c r="C24" s="1862"/>
      <c r="D24" s="741" t="s">
        <v>1336</v>
      </c>
      <c r="E24" s="2042"/>
      <c r="F24" s="731"/>
      <c r="G24" s="731"/>
      <c r="H24" s="731"/>
      <c r="I24" s="731"/>
      <c r="J24" s="731"/>
      <c r="K24" s="731"/>
      <c r="L24" s="731"/>
      <c r="M24" s="731"/>
      <c r="N24" s="731"/>
      <c r="O24" s="731"/>
      <c r="P24" s="731"/>
      <c r="Q24" s="731"/>
      <c r="R24" s="731"/>
      <c r="S24" s="731"/>
      <c r="T24" s="731"/>
      <c r="U24" s="731"/>
      <c r="V24" s="731"/>
      <c r="W24" s="731"/>
    </row>
    <row r="25" spans="1:23" ht="9" customHeight="1">
      <c r="A25" s="1752"/>
      <c r="B25" s="2044"/>
      <c r="C25" s="1862"/>
      <c r="D25" s="741" t="s">
        <v>1337</v>
      </c>
      <c r="E25" s="2042"/>
      <c r="F25" s="731"/>
      <c r="G25" s="731"/>
      <c r="H25" s="731"/>
      <c r="I25" s="731"/>
      <c r="J25" s="731"/>
      <c r="K25" s="731"/>
      <c r="L25" s="731"/>
      <c r="M25" s="731"/>
      <c r="N25" s="731"/>
      <c r="O25" s="731"/>
      <c r="P25" s="731"/>
      <c r="Q25" s="731"/>
      <c r="R25" s="731"/>
      <c r="S25" s="731"/>
      <c r="T25" s="731"/>
      <c r="U25" s="731"/>
      <c r="V25" s="2055"/>
      <c r="W25" s="731"/>
    </row>
    <row r="26" spans="1:23" ht="9" customHeight="1">
      <c r="A26" s="1752"/>
      <c r="B26" s="2044"/>
      <c r="C26" s="1862"/>
      <c r="D26" s="741" t="s">
        <v>1338</v>
      </c>
      <c r="E26" s="2042"/>
      <c r="F26" s="731"/>
      <c r="G26" s="731"/>
      <c r="H26" s="731"/>
      <c r="I26" s="731"/>
      <c r="J26" s="731"/>
      <c r="K26" s="731"/>
      <c r="L26" s="731"/>
      <c r="M26" s="731"/>
      <c r="N26" s="731"/>
      <c r="O26" s="731"/>
      <c r="P26" s="731"/>
      <c r="Q26" s="731"/>
      <c r="R26" s="731"/>
      <c r="S26" s="731"/>
      <c r="T26" s="731"/>
      <c r="U26" s="731"/>
      <c r="V26" s="1553"/>
      <c r="W26" s="731"/>
    </row>
    <row r="27" spans="1:23" ht="9" customHeight="1">
      <c r="A27" s="1752"/>
      <c r="B27" s="2040"/>
      <c r="C27" s="1740"/>
      <c r="D27" s="741" t="s">
        <v>1339</v>
      </c>
      <c r="E27" s="2042"/>
      <c r="F27" s="731"/>
      <c r="G27" s="731"/>
      <c r="H27" s="731"/>
      <c r="I27" s="731"/>
      <c r="J27" s="731"/>
      <c r="K27" s="731"/>
      <c r="L27" s="731"/>
      <c r="M27" s="731"/>
      <c r="N27" s="731"/>
      <c r="O27" s="731"/>
      <c r="P27" s="731"/>
      <c r="Q27" s="731"/>
      <c r="R27" s="731"/>
      <c r="S27" s="731"/>
      <c r="T27" s="731"/>
      <c r="U27" s="731"/>
      <c r="V27" s="1553"/>
      <c r="W27" s="731"/>
    </row>
    <row r="28" spans="1:23" ht="9" customHeight="1">
      <c r="A28" s="1752"/>
      <c r="B28" s="2047" t="s">
        <v>1343</v>
      </c>
      <c r="C28" s="2051" t="s">
        <v>1344</v>
      </c>
      <c r="D28" s="740" t="s">
        <v>1335</v>
      </c>
      <c r="E28" s="2041"/>
      <c r="F28" s="731"/>
      <c r="G28" s="731"/>
      <c r="H28" s="731"/>
      <c r="I28" s="731"/>
      <c r="J28" s="731"/>
      <c r="K28" s="731"/>
      <c r="L28" s="731"/>
      <c r="M28" s="731"/>
      <c r="N28" s="731"/>
      <c r="O28" s="731"/>
      <c r="P28" s="731"/>
      <c r="Q28" s="731"/>
      <c r="R28" s="731"/>
      <c r="S28" s="731"/>
      <c r="T28" s="731"/>
      <c r="U28" s="731"/>
      <c r="V28" s="1553"/>
      <c r="W28" s="731"/>
    </row>
    <row r="29" spans="1:23" ht="9" customHeight="1">
      <c r="A29" s="1752"/>
      <c r="B29" s="2044"/>
      <c r="C29" s="1862"/>
      <c r="D29" s="741" t="s">
        <v>1336</v>
      </c>
      <c r="E29" s="2042"/>
      <c r="F29" s="731"/>
      <c r="G29" s="731"/>
      <c r="H29" s="731"/>
      <c r="I29" s="731"/>
      <c r="J29" s="731"/>
      <c r="K29" s="731"/>
      <c r="L29" s="731"/>
      <c r="M29" s="731"/>
      <c r="N29" s="731"/>
      <c r="O29" s="731"/>
      <c r="P29" s="731"/>
      <c r="Q29" s="731"/>
      <c r="R29" s="731"/>
      <c r="S29" s="731"/>
      <c r="T29" s="731"/>
      <c r="U29" s="731"/>
      <c r="V29" s="1553"/>
      <c r="W29" s="731"/>
    </row>
    <row r="30" spans="1:23" ht="9" customHeight="1">
      <c r="A30" s="1752"/>
      <c r="B30" s="2044"/>
      <c r="C30" s="1862"/>
      <c r="D30" s="741" t="s">
        <v>1337</v>
      </c>
      <c r="E30" s="2042"/>
      <c r="F30" s="731"/>
      <c r="G30" s="731"/>
      <c r="H30" s="731"/>
      <c r="I30" s="731"/>
      <c r="J30" s="731"/>
      <c r="K30" s="731"/>
      <c r="L30" s="731"/>
      <c r="M30" s="731"/>
      <c r="N30" s="731"/>
      <c r="O30" s="731"/>
      <c r="P30" s="731"/>
      <c r="Q30" s="731"/>
      <c r="R30" s="731"/>
      <c r="S30" s="731"/>
      <c r="T30" s="731"/>
      <c r="U30" s="731"/>
      <c r="V30" s="731"/>
      <c r="W30" s="731"/>
    </row>
    <row r="31" spans="1:23" ht="9" customHeight="1">
      <c r="A31" s="1752"/>
      <c r="B31" s="2044"/>
      <c r="C31" s="1862"/>
      <c r="D31" s="741" t="s">
        <v>1338</v>
      </c>
      <c r="E31" s="2042"/>
      <c r="F31" s="731"/>
      <c r="G31" s="731"/>
      <c r="H31" s="731"/>
      <c r="I31" s="731"/>
      <c r="J31" s="731"/>
      <c r="K31" s="731"/>
      <c r="L31" s="731"/>
      <c r="M31" s="731"/>
      <c r="N31" s="731"/>
      <c r="O31" s="731"/>
      <c r="P31" s="731"/>
      <c r="Q31" s="731"/>
      <c r="R31" s="731"/>
      <c r="S31" s="731"/>
      <c r="T31" s="731"/>
      <c r="U31" s="731"/>
      <c r="V31" s="731"/>
      <c r="W31" s="731"/>
    </row>
    <row r="32" spans="1:23" ht="9" customHeight="1">
      <c r="A32" s="1752"/>
      <c r="B32" s="2040"/>
      <c r="C32" s="1740"/>
      <c r="D32" s="741" t="s">
        <v>1339</v>
      </c>
      <c r="E32" s="2042"/>
      <c r="F32" s="731"/>
      <c r="G32" s="731"/>
      <c r="H32" s="731"/>
      <c r="I32" s="731"/>
      <c r="J32" s="731"/>
      <c r="K32" s="731"/>
      <c r="L32" s="731"/>
      <c r="M32" s="731"/>
      <c r="N32" s="731"/>
      <c r="O32" s="731"/>
      <c r="P32" s="731"/>
      <c r="Q32" s="731"/>
      <c r="R32" s="731"/>
      <c r="S32" s="731"/>
      <c r="T32" s="731"/>
      <c r="U32" s="731"/>
      <c r="V32" s="731"/>
      <c r="W32" s="731"/>
    </row>
    <row r="33" spans="1:23" ht="9" customHeight="1">
      <c r="A33" s="1752"/>
      <c r="B33" s="2047" t="s">
        <v>1345</v>
      </c>
      <c r="C33" s="2051" t="s">
        <v>1346</v>
      </c>
      <c r="D33" s="740" t="s">
        <v>1335</v>
      </c>
      <c r="E33" s="2041"/>
      <c r="F33" s="731"/>
      <c r="G33" s="731"/>
      <c r="H33" s="731"/>
      <c r="I33" s="731"/>
      <c r="J33" s="731"/>
      <c r="K33" s="731"/>
      <c r="L33" s="731"/>
      <c r="M33" s="731"/>
      <c r="N33" s="731"/>
      <c r="O33" s="731"/>
      <c r="P33" s="731"/>
      <c r="Q33" s="731"/>
      <c r="R33" s="731"/>
      <c r="S33" s="731"/>
      <c r="T33" s="731"/>
      <c r="U33" s="731"/>
      <c r="V33" s="731"/>
      <c r="W33" s="731"/>
    </row>
    <row r="34" spans="1:23" ht="9" customHeight="1">
      <c r="A34" s="1752"/>
      <c r="B34" s="2044"/>
      <c r="C34" s="1862"/>
      <c r="D34" s="741" t="s">
        <v>1336</v>
      </c>
      <c r="E34" s="2042"/>
      <c r="F34" s="731"/>
      <c r="G34" s="731"/>
      <c r="H34" s="731"/>
      <c r="I34" s="731"/>
      <c r="J34" s="731"/>
      <c r="K34" s="731"/>
      <c r="L34" s="731"/>
      <c r="M34" s="731"/>
      <c r="N34" s="731"/>
      <c r="O34" s="731"/>
      <c r="P34" s="731"/>
      <c r="Q34" s="731"/>
      <c r="R34" s="731"/>
      <c r="S34" s="731"/>
      <c r="T34" s="731"/>
      <c r="U34" s="731"/>
      <c r="V34" s="731"/>
      <c r="W34" s="731"/>
    </row>
    <row r="35" spans="1:23" ht="9" customHeight="1">
      <c r="A35" s="1752"/>
      <c r="B35" s="2044"/>
      <c r="C35" s="1862"/>
      <c r="D35" s="741" t="s">
        <v>1337</v>
      </c>
      <c r="E35" s="2042"/>
      <c r="F35" s="731"/>
      <c r="G35" s="731"/>
      <c r="H35" s="731"/>
      <c r="I35" s="731"/>
      <c r="J35" s="731"/>
      <c r="K35" s="731"/>
      <c r="L35" s="731"/>
      <c r="M35" s="731"/>
      <c r="N35" s="731"/>
      <c r="O35" s="731"/>
      <c r="P35" s="731"/>
      <c r="Q35" s="731"/>
      <c r="R35" s="731"/>
      <c r="S35" s="731"/>
      <c r="T35" s="731"/>
      <c r="U35" s="731"/>
      <c r="V35" s="731"/>
      <c r="W35" s="731"/>
    </row>
    <row r="36" spans="1:23" ht="9" customHeight="1">
      <c r="A36" s="1752"/>
      <c r="B36" s="2044"/>
      <c r="C36" s="1862"/>
      <c r="D36" s="741" t="s">
        <v>1338</v>
      </c>
      <c r="E36" s="2042"/>
      <c r="F36" s="731"/>
      <c r="G36" s="731"/>
      <c r="H36" s="731"/>
      <c r="I36" s="731"/>
      <c r="J36" s="731"/>
      <c r="K36" s="731"/>
      <c r="L36" s="731"/>
      <c r="M36" s="731"/>
      <c r="N36" s="731"/>
      <c r="O36" s="731"/>
      <c r="P36" s="731"/>
      <c r="Q36" s="731"/>
      <c r="R36" s="731"/>
      <c r="S36" s="731"/>
      <c r="T36" s="731"/>
      <c r="U36" s="731"/>
      <c r="V36" s="731"/>
      <c r="W36" s="731"/>
    </row>
    <row r="37" spans="1:23" ht="9" customHeight="1" thickBot="1">
      <c r="A37" s="1752"/>
      <c r="B37" s="2040"/>
      <c r="C37" s="1740"/>
      <c r="D37" s="741" t="s">
        <v>1339</v>
      </c>
      <c r="E37" s="2042"/>
      <c r="F37" s="731"/>
      <c r="G37" s="731"/>
      <c r="H37" s="731"/>
      <c r="I37" s="731"/>
      <c r="J37" s="731"/>
      <c r="K37" s="731"/>
      <c r="L37" s="731"/>
      <c r="M37" s="731"/>
      <c r="N37" s="731"/>
      <c r="O37" s="731"/>
      <c r="P37" s="731"/>
      <c r="Q37" s="731"/>
      <c r="R37" s="731"/>
      <c r="S37" s="731"/>
      <c r="T37" s="731"/>
      <c r="U37" s="731"/>
      <c r="V37" s="731"/>
      <c r="W37" s="731"/>
    </row>
    <row r="38" spans="1:23" ht="9" customHeight="1">
      <c r="A38" s="2062" t="s">
        <v>1347</v>
      </c>
      <c r="B38" s="2047" t="s">
        <v>1348</v>
      </c>
      <c r="C38" s="1175"/>
      <c r="D38" s="740" t="s">
        <v>1349</v>
      </c>
      <c r="E38" s="2041"/>
      <c r="F38" s="731"/>
      <c r="G38" s="731"/>
      <c r="H38" s="731"/>
      <c r="I38" s="731"/>
      <c r="J38" s="731"/>
      <c r="K38" s="731"/>
      <c r="L38" s="731"/>
      <c r="M38" s="731"/>
      <c r="N38" s="731"/>
      <c r="O38" s="731"/>
      <c r="P38" s="731"/>
      <c r="Q38" s="731"/>
      <c r="R38" s="731"/>
      <c r="S38" s="731"/>
      <c r="T38" s="731"/>
      <c r="U38" s="731"/>
      <c r="V38" s="731"/>
      <c r="W38" s="731"/>
    </row>
    <row r="39" spans="1:23" ht="9" customHeight="1">
      <c r="A39" s="2054"/>
      <c r="B39" s="2044"/>
      <c r="C39" s="1175"/>
      <c r="D39" s="741" t="s">
        <v>1350</v>
      </c>
      <c r="E39" s="2042"/>
      <c r="F39" s="731"/>
      <c r="G39" s="731"/>
      <c r="H39" s="731"/>
      <c r="I39" s="731"/>
      <c r="J39" s="731"/>
      <c r="K39" s="731"/>
      <c r="L39" s="731"/>
      <c r="M39" s="731"/>
      <c r="N39" s="731"/>
      <c r="O39" s="731"/>
      <c r="P39" s="731"/>
      <c r="Q39" s="731"/>
      <c r="R39" s="731"/>
      <c r="S39" s="731"/>
      <c r="T39" s="731"/>
      <c r="U39" s="731"/>
      <c r="V39" s="731"/>
      <c r="W39" s="731"/>
    </row>
    <row r="40" spans="1:23" ht="9" customHeight="1">
      <c r="A40" s="2054"/>
      <c r="B40" s="2040"/>
      <c r="C40" s="1175"/>
      <c r="D40" s="742" t="s">
        <v>1351</v>
      </c>
      <c r="E40" s="2042"/>
      <c r="F40" s="731"/>
      <c r="G40" s="731"/>
      <c r="H40" s="731"/>
      <c r="I40" s="731"/>
      <c r="J40" s="731"/>
      <c r="K40" s="731"/>
      <c r="L40" s="731"/>
      <c r="M40" s="731"/>
      <c r="N40" s="731"/>
      <c r="O40" s="731"/>
      <c r="P40" s="731"/>
      <c r="Q40" s="731"/>
      <c r="R40" s="731"/>
      <c r="S40" s="731"/>
      <c r="T40" s="731"/>
      <c r="U40" s="731"/>
      <c r="V40" s="731"/>
      <c r="W40" s="731"/>
    </row>
    <row r="41" spans="1:23" ht="9" customHeight="1">
      <c r="A41" s="2054"/>
      <c r="B41" s="2059" t="s">
        <v>1352</v>
      </c>
      <c r="C41" s="2058"/>
      <c r="D41" s="743" t="s">
        <v>1353</v>
      </c>
      <c r="E41" s="2045"/>
      <c r="F41" s="744"/>
      <c r="G41" s="731"/>
      <c r="H41" s="744"/>
      <c r="I41" s="744"/>
      <c r="J41" s="744"/>
      <c r="K41" s="744"/>
      <c r="L41" s="744"/>
      <c r="M41" s="744"/>
      <c r="N41" s="731"/>
      <c r="O41" s="731"/>
      <c r="P41" s="731"/>
      <c r="Q41" s="731"/>
      <c r="R41" s="731"/>
      <c r="S41" s="731"/>
      <c r="T41" s="731"/>
      <c r="U41" s="731"/>
      <c r="V41" s="731"/>
      <c r="W41" s="731"/>
    </row>
    <row r="42" spans="1:23" ht="9" customHeight="1">
      <c r="A42" s="2054"/>
      <c r="B42" s="2044"/>
      <c r="C42" s="2044"/>
      <c r="D42" s="743" t="s">
        <v>1354</v>
      </c>
      <c r="E42" s="2042"/>
      <c r="F42" s="744"/>
      <c r="G42" s="744"/>
      <c r="H42" s="744"/>
      <c r="I42" s="744"/>
      <c r="J42" s="744"/>
      <c r="K42" s="744"/>
      <c r="L42" s="744"/>
      <c r="M42" s="744"/>
      <c r="N42" s="731"/>
      <c r="O42" s="731"/>
      <c r="P42" s="731"/>
      <c r="Q42" s="731"/>
      <c r="R42" s="731"/>
      <c r="S42" s="731"/>
      <c r="T42" s="731"/>
      <c r="U42" s="731"/>
      <c r="V42" s="731"/>
      <c r="W42" s="731"/>
    </row>
    <row r="43" spans="1:23" ht="9" customHeight="1">
      <c r="A43" s="2054"/>
      <c r="B43" s="2044"/>
      <c r="C43" s="2044"/>
      <c r="D43" s="743" t="s">
        <v>1355</v>
      </c>
      <c r="E43" s="2042"/>
      <c r="F43" s="744"/>
      <c r="G43" s="744"/>
      <c r="H43" s="744"/>
      <c r="I43" s="744"/>
      <c r="J43" s="744"/>
      <c r="K43" s="744"/>
      <c r="L43" s="744"/>
      <c r="M43" s="744"/>
      <c r="N43" s="731"/>
      <c r="O43" s="731"/>
      <c r="P43" s="731"/>
      <c r="Q43" s="731"/>
      <c r="R43" s="731"/>
      <c r="S43" s="731"/>
      <c r="T43" s="731"/>
      <c r="U43" s="731"/>
      <c r="V43" s="731"/>
      <c r="W43" s="731"/>
    </row>
    <row r="44" spans="1:23" ht="9" customHeight="1">
      <c r="A44" s="2054"/>
      <c r="B44" s="2044"/>
      <c r="C44" s="2044"/>
      <c r="D44" s="743" t="s">
        <v>1356</v>
      </c>
      <c r="E44" s="2042"/>
      <c r="F44" s="744"/>
      <c r="G44" s="744"/>
      <c r="H44" s="744"/>
      <c r="I44" s="744"/>
      <c r="J44" s="744"/>
      <c r="K44" s="744"/>
      <c r="L44" s="744"/>
      <c r="M44" s="744"/>
      <c r="N44" s="731"/>
      <c r="O44" s="731"/>
      <c r="P44" s="731"/>
      <c r="Q44" s="731"/>
      <c r="R44" s="731"/>
      <c r="S44" s="731"/>
      <c r="T44" s="731"/>
      <c r="U44" s="731"/>
      <c r="V44" s="731"/>
      <c r="W44" s="731"/>
    </row>
    <row r="45" spans="1:23" ht="9" customHeight="1">
      <c r="A45" s="2054"/>
      <c r="B45" s="2044"/>
      <c r="C45" s="2044"/>
      <c r="D45" s="743" t="s">
        <v>1357</v>
      </c>
      <c r="E45" s="2042"/>
      <c r="F45" s="744"/>
      <c r="G45" s="744"/>
      <c r="H45" s="744"/>
      <c r="I45" s="744"/>
      <c r="J45" s="744"/>
      <c r="K45" s="744"/>
      <c r="L45" s="744"/>
      <c r="M45" s="744"/>
      <c r="N45" s="731"/>
      <c r="O45" s="731"/>
      <c r="P45" s="731"/>
      <c r="Q45" s="731"/>
      <c r="R45" s="731"/>
      <c r="S45" s="731"/>
      <c r="T45" s="731"/>
      <c r="U45" s="731"/>
      <c r="V45" s="731"/>
      <c r="W45" s="731"/>
    </row>
    <row r="46" spans="1:23" ht="9" customHeight="1">
      <c r="A46" s="2054"/>
      <c r="B46" s="2044"/>
      <c r="C46" s="2044"/>
      <c r="D46" s="743" t="s">
        <v>1358</v>
      </c>
      <c r="E46" s="2042"/>
      <c r="F46" s="744"/>
      <c r="G46" s="744"/>
      <c r="H46" s="744"/>
      <c r="I46" s="744"/>
      <c r="J46" s="744"/>
      <c r="K46" s="744"/>
      <c r="L46" s="744"/>
      <c r="M46" s="744"/>
      <c r="N46" s="731"/>
      <c r="O46" s="731"/>
      <c r="P46" s="731"/>
      <c r="Q46" s="731"/>
      <c r="R46" s="731"/>
      <c r="S46" s="731"/>
      <c r="T46" s="731"/>
      <c r="U46" s="731"/>
      <c r="V46" s="731"/>
      <c r="W46" s="731"/>
    </row>
    <row r="47" spans="1:23" ht="9" customHeight="1">
      <c r="A47" s="2054"/>
      <c r="B47" s="2044"/>
      <c r="C47" s="2044"/>
      <c r="D47" s="743" t="s">
        <v>1359</v>
      </c>
      <c r="E47" s="2042"/>
      <c r="F47" s="744"/>
      <c r="G47" s="744"/>
      <c r="H47" s="744"/>
      <c r="I47" s="744"/>
      <c r="J47" s="744"/>
      <c r="K47" s="744"/>
      <c r="L47" s="744"/>
      <c r="M47" s="744"/>
      <c r="N47" s="731"/>
      <c r="O47" s="731"/>
      <c r="P47" s="731"/>
      <c r="Q47" s="731"/>
      <c r="R47" s="731"/>
      <c r="S47" s="731"/>
      <c r="T47" s="731"/>
      <c r="U47" s="731"/>
      <c r="V47" s="731"/>
      <c r="W47" s="731"/>
    </row>
    <row r="48" spans="1:23" ht="9" customHeight="1">
      <c r="A48" s="2054"/>
      <c r="B48" s="2040"/>
      <c r="C48" s="2040"/>
      <c r="D48" s="745" t="s">
        <v>1360</v>
      </c>
      <c r="E48" s="2046"/>
      <c r="F48" s="744"/>
      <c r="G48" s="744"/>
      <c r="H48" s="744"/>
      <c r="I48" s="744"/>
      <c r="J48" s="744"/>
      <c r="K48" s="744"/>
      <c r="L48" s="744"/>
      <c r="M48" s="744"/>
      <c r="N48" s="731"/>
      <c r="O48" s="731"/>
      <c r="P48" s="731"/>
      <c r="Q48" s="731"/>
      <c r="R48" s="731"/>
      <c r="S48" s="731"/>
      <c r="T48" s="731"/>
      <c r="U48" s="731"/>
      <c r="V48" s="731"/>
      <c r="W48" s="731"/>
    </row>
    <row r="49" spans="1:23" ht="9" customHeight="1">
      <c r="A49" s="2054"/>
      <c r="B49" s="2047" t="s">
        <v>1361</v>
      </c>
      <c r="C49" s="2043" t="s">
        <v>1362</v>
      </c>
      <c r="D49" s="746" t="s">
        <v>1363</v>
      </c>
      <c r="E49" s="2048"/>
      <c r="F49" s="744"/>
      <c r="G49" s="731" t="str">
        <f>+CONCATENATE(D49," - ",D50," - ",D51," - ",D52," - ",D53)</f>
        <v>1: Muy Mala - 2: Mala - 3: Regular - 4: Buena - 5: Muy Buena</v>
      </c>
      <c r="H49" s="744"/>
      <c r="I49" s="744"/>
      <c r="J49" s="744"/>
      <c r="K49" s="744"/>
      <c r="L49" s="744"/>
      <c r="M49" s="744"/>
      <c r="N49" s="731"/>
      <c r="O49" s="731"/>
      <c r="P49" s="731"/>
      <c r="Q49" s="731"/>
      <c r="R49" s="731"/>
      <c r="S49" s="731"/>
      <c r="T49" s="731"/>
      <c r="U49" s="731"/>
      <c r="V49" s="731"/>
      <c r="W49" s="731"/>
    </row>
    <row r="50" spans="1:23" ht="9" customHeight="1">
      <c r="A50" s="2054"/>
      <c r="B50" s="2044"/>
      <c r="C50" s="2044"/>
      <c r="D50" s="746" t="s">
        <v>1364</v>
      </c>
      <c r="E50" s="2042"/>
      <c r="F50" s="744"/>
      <c r="G50" s="744"/>
      <c r="H50" s="744"/>
      <c r="I50" s="744"/>
      <c r="J50" s="744"/>
      <c r="K50" s="744"/>
      <c r="L50" s="744"/>
      <c r="M50" s="744"/>
      <c r="N50" s="731"/>
      <c r="O50" s="731"/>
      <c r="P50" s="731"/>
      <c r="Q50" s="731"/>
      <c r="R50" s="731"/>
      <c r="S50" s="731"/>
      <c r="T50" s="731"/>
      <c r="U50" s="731"/>
      <c r="V50" s="731"/>
      <c r="W50" s="731"/>
    </row>
    <row r="51" spans="1:23" ht="9" customHeight="1">
      <c r="A51" s="2054"/>
      <c r="B51" s="2044"/>
      <c r="C51" s="2044"/>
      <c r="D51" s="746" t="s">
        <v>1365</v>
      </c>
      <c r="E51" s="2042"/>
      <c r="F51" s="744"/>
      <c r="G51" s="744"/>
      <c r="H51" s="744"/>
      <c r="I51" s="744"/>
      <c r="J51" s="744"/>
      <c r="K51" s="744"/>
      <c r="L51" s="744"/>
      <c r="M51" s="744"/>
      <c r="N51" s="731"/>
      <c r="O51" s="731"/>
      <c r="P51" s="731"/>
      <c r="Q51" s="731"/>
      <c r="R51" s="731"/>
      <c r="S51" s="731"/>
      <c r="T51" s="731"/>
      <c r="U51" s="731"/>
      <c r="V51" s="731"/>
      <c r="W51" s="731"/>
    </row>
    <row r="52" spans="1:23" ht="9" customHeight="1">
      <c r="A52" s="2054"/>
      <c r="B52" s="2044"/>
      <c r="C52" s="2044"/>
      <c r="D52" s="746" t="s">
        <v>1366</v>
      </c>
      <c r="E52" s="2042"/>
      <c r="F52" s="744"/>
      <c r="G52" s="744"/>
      <c r="H52" s="744"/>
      <c r="I52" s="744"/>
      <c r="J52" s="744"/>
      <c r="K52" s="744"/>
      <c r="L52" s="744"/>
      <c r="M52" s="744"/>
      <c r="N52" s="731"/>
      <c r="O52" s="731"/>
      <c r="P52" s="731"/>
      <c r="Q52" s="731"/>
      <c r="R52" s="731"/>
      <c r="S52" s="731"/>
      <c r="T52" s="731"/>
      <c r="U52" s="731"/>
      <c r="V52" s="731"/>
      <c r="W52" s="731"/>
    </row>
    <row r="53" spans="1:23" ht="9" customHeight="1">
      <c r="A53" s="2054"/>
      <c r="B53" s="2040"/>
      <c r="C53" s="2040"/>
      <c r="D53" s="747" t="s">
        <v>1367</v>
      </c>
      <c r="E53" s="2046"/>
      <c r="F53" s="744"/>
      <c r="G53" s="744"/>
      <c r="H53" s="744"/>
      <c r="I53" s="744"/>
      <c r="J53" s="744"/>
      <c r="K53" s="744"/>
      <c r="L53" s="744"/>
      <c r="M53" s="744"/>
      <c r="N53" s="731"/>
      <c r="O53" s="731"/>
      <c r="P53" s="731"/>
      <c r="Q53" s="731"/>
      <c r="R53" s="731"/>
      <c r="S53" s="731"/>
      <c r="T53" s="731"/>
      <c r="U53" s="731"/>
      <c r="V53" s="731"/>
      <c r="W53" s="731"/>
    </row>
    <row r="54" spans="1:23" ht="9" customHeight="1">
      <c r="A54" s="2054"/>
      <c r="B54" s="2047" t="s">
        <v>1368</v>
      </c>
      <c r="C54" s="2043" t="s">
        <v>1369</v>
      </c>
      <c r="D54" s="746" t="s">
        <v>1349</v>
      </c>
      <c r="E54" s="2045"/>
      <c r="F54" s="744"/>
      <c r="G54" s="731" t="str">
        <f>+CONCATENATE(D54," - ",D55," - ",D56)</f>
        <v>1: Bajo - 2: Medio - 3: Alto</v>
      </c>
      <c r="H54" s="744"/>
      <c r="I54" s="744"/>
      <c r="J54" s="744"/>
      <c r="K54" s="744"/>
      <c r="L54" s="744"/>
      <c r="M54" s="744"/>
      <c r="N54" s="731"/>
      <c r="O54" s="731"/>
      <c r="P54" s="731"/>
      <c r="Q54" s="731"/>
      <c r="R54" s="731"/>
      <c r="S54" s="731"/>
      <c r="T54" s="731"/>
      <c r="U54" s="731"/>
      <c r="V54" s="731"/>
      <c r="W54" s="731"/>
    </row>
    <row r="55" spans="1:23" ht="9" customHeight="1">
      <c r="A55" s="2054"/>
      <c r="B55" s="2044"/>
      <c r="C55" s="2044"/>
      <c r="D55" s="746" t="s">
        <v>1350</v>
      </c>
      <c r="E55" s="2042"/>
      <c r="F55" s="744"/>
      <c r="G55" s="744"/>
      <c r="H55" s="744"/>
      <c r="I55" s="744"/>
      <c r="J55" s="744"/>
      <c r="K55" s="744"/>
      <c r="L55" s="744"/>
      <c r="M55" s="744"/>
      <c r="N55" s="731"/>
      <c r="O55" s="731"/>
      <c r="P55" s="731"/>
      <c r="Q55" s="731"/>
      <c r="R55" s="731"/>
      <c r="S55" s="731"/>
      <c r="T55" s="731"/>
      <c r="U55" s="731"/>
      <c r="V55" s="731"/>
      <c r="W55" s="731"/>
    </row>
    <row r="56" spans="1:23" ht="9" customHeight="1" thickBot="1">
      <c r="A56" s="2063"/>
      <c r="B56" s="2040"/>
      <c r="C56" s="2040"/>
      <c r="D56" s="747" t="s">
        <v>1351</v>
      </c>
      <c r="E56" s="2046"/>
      <c r="F56" s="744"/>
      <c r="G56" s="744"/>
      <c r="H56" s="744"/>
      <c r="I56" s="744"/>
      <c r="J56" s="744"/>
      <c r="K56" s="744"/>
      <c r="L56" s="744"/>
      <c r="M56" s="744"/>
      <c r="N56" s="731"/>
      <c r="O56" s="731"/>
      <c r="P56" s="731"/>
      <c r="Q56" s="731"/>
      <c r="R56" s="731"/>
      <c r="S56" s="731"/>
      <c r="T56" s="731"/>
      <c r="U56" s="731"/>
      <c r="V56" s="731"/>
      <c r="W56" s="731"/>
    </row>
    <row r="57" spans="1:23" ht="9" customHeight="1">
      <c r="A57" s="2053" t="s">
        <v>1370</v>
      </c>
      <c r="B57" s="2047" t="s">
        <v>1371</v>
      </c>
      <c r="C57" s="2043" t="s">
        <v>1372</v>
      </c>
      <c r="D57" s="746" t="s">
        <v>1349</v>
      </c>
      <c r="E57" s="2045"/>
      <c r="F57" s="744"/>
      <c r="G57" s="731" t="str">
        <f>+CONCATENATE(D57," - ",D58," - ",D59)</f>
        <v>1: Bajo - 2: Medio - 3: Alto</v>
      </c>
      <c r="H57" s="744"/>
      <c r="I57" s="744"/>
      <c r="J57" s="744"/>
      <c r="K57" s="744"/>
      <c r="L57" s="744"/>
      <c r="M57" s="744"/>
      <c r="N57" s="731"/>
      <c r="O57" s="731"/>
      <c r="P57" s="731"/>
      <c r="Q57" s="731"/>
      <c r="R57" s="731"/>
      <c r="S57" s="731"/>
      <c r="T57" s="731"/>
      <c r="U57" s="731"/>
      <c r="V57" s="731"/>
      <c r="W57" s="731"/>
    </row>
    <row r="58" spans="1:23" ht="9" customHeight="1">
      <c r="A58" s="2054"/>
      <c r="B58" s="2044"/>
      <c r="C58" s="2044"/>
      <c r="D58" s="746" t="s">
        <v>1350</v>
      </c>
      <c r="E58" s="2042"/>
      <c r="F58" s="744"/>
      <c r="G58" s="744"/>
      <c r="H58" s="744"/>
      <c r="I58" s="744"/>
      <c r="J58" s="744"/>
      <c r="K58" s="744"/>
      <c r="L58" s="744"/>
      <c r="M58" s="744"/>
      <c r="N58" s="731"/>
      <c r="O58" s="731"/>
      <c r="P58" s="731"/>
      <c r="Q58" s="731"/>
      <c r="R58" s="731"/>
      <c r="S58" s="731"/>
      <c r="T58" s="731"/>
      <c r="U58" s="731"/>
      <c r="V58" s="731"/>
      <c r="W58" s="731"/>
    </row>
    <row r="59" spans="1:23" ht="9" customHeight="1">
      <c r="A59" s="2054"/>
      <c r="B59" s="2040"/>
      <c r="C59" s="2040"/>
      <c r="D59" s="747" t="s">
        <v>1351</v>
      </c>
      <c r="E59" s="2046"/>
      <c r="F59" s="744"/>
      <c r="G59" s="744"/>
      <c r="H59" s="744"/>
      <c r="I59" s="744"/>
      <c r="J59" s="744"/>
      <c r="K59" s="744"/>
      <c r="L59" s="744"/>
      <c r="M59" s="744"/>
      <c r="N59" s="731"/>
      <c r="O59" s="731"/>
      <c r="P59" s="731"/>
      <c r="Q59" s="731"/>
      <c r="R59" s="731"/>
      <c r="S59" s="731"/>
      <c r="T59" s="731"/>
      <c r="U59" s="731"/>
      <c r="V59" s="731"/>
      <c r="W59" s="731"/>
    </row>
    <row r="60" spans="1:23" ht="9" customHeight="1">
      <c r="A60" s="2054"/>
      <c r="B60" s="2047" t="s">
        <v>1373</v>
      </c>
      <c r="C60" s="2043" t="s">
        <v>1374</v>
      </c>
      <c r="D60" s="746" t="s">
        <v>1349</v>
      </c>
      <c r="E60" s="2045"/>
      <c r="F60" s="744"/>
      <c r="G60" s="731" t="str">
        <f>+CONCATENATE(D60," - ",D61," - ",D62)</f>
        <v>1: Bajo - 2: Medio - 3: Alto</v>
      </c>
      <c r="H60" s="744"/>
      <c r="I60" s="744"/>
      <c r="J60" s="744"/>
      <c r="K60" s="744"/>
      <c r="L60" s="744"/>
      <c r="M60" s="744"/>
      <c r="N60" s="731"/>
      <c r="O60" s="731"/>
      <c r="P60" s="731"/>
      <c r="Q60" s="731"/>
      <c r="R60" s="731"/>
      <c r="S60" s="731"/>
      <c r="T60" s="731"/>
      <c r="U60" s="731"/>
      <c r="V60" s="731"/>
      <c r="W60" s="731"/>
    </row>
    <row r="61" spans="1:23" ht="9" customHeight="1">
      <c r="A61" s="2054"/>
      <c r="B61" s="2044"/>
      <c r="C61" s="2044"/>
      <c r="D61" s="746" t="s">
        <v>1350</v>
      </c>
      <c r="E61" s="2042"/>
      <c r="F61" s="744"/>
      <c r="G61" s="744"/>
      <c r="H61" s="744"/>
      <c r="I61" s="744"/>
      <c r="J61" s="744"/>
      <c r="K61" s="744"/>
      <c r="L61" s="744"/>
      <c r="M61" s="744"/>
      <c r="N61" s="731"/>
      <c r="O61" s="731"/>
      <c r="P61" s="731"/>
      <c r="Q61" s="731"/>
      <c r="R61" s="731"/>
      <c r="S61" s="731"/>
      <c r="T61" s="731"/>
      <c r="U61" s="731"/>
      <c r="V61" s="731"/>
      <c r="W61" s="731"/>
    </row>
    <row r="62" spans="1:23" ht="9" customHeight="1">
      <c r="A62" s="2054"/>
      <c r="B62" s="2040"/>
      <c r="C62" s="2040"/>
      <c r="D62" s="747" t="s">
        <v>1351</v>
      </c>
      <c r="E62" s="2046"/>
      <c r="F62" s="744"/>
      <c r="G62" s="744"/>
      <c r="H62" s="744"/>
      <c r="I62" s="744"/>
      <c r="J62" s="744"/>
      <c r="K62" s="744"/>
      <c r="L62" s="744"/>
      <c r="M62" s="744"/>
      <c r="N62" s="731"/>
      <c r="O62" s="731"/>
      <c r="P62" s="731"/>
      <c r="Q62" s="731"/>
      <c r="R62" s="731"/>
      <c r="S62" s="731"/>
      <c r="T62" s="731"/>
      <c r="U62" s="731"/>
      <c r="V62" s="731"/>
      <c r="W62" s="731"/>
    </row>
    <row r="63" spans="1:23" ht="9" customHeight="1">
      <c r="A63" s="2054"/>
      <c r="B63" s="2047" t="s">
        <v>1375</v>
      </c>
      <c r="C63" s="2043" t="s">
        <v>1376</v>
      </c>
      <c r="D63" s="746" t="s">
        <v>1349</v>
      </c>
      <c r="E63" s="2045"/>
      <c r="F63" s="744"/>
      <c r="G63" s="731" t="str">
        <f>+CONCATENATE(D63," - ",D64," - ",D65)</f>
        <v>1: Bajo - 2: Medio - 3: Alto</v>
      </c>
      <c r="H63" s="744"/>
      <c r="I63" s="744"/>
      <c r="J63" s="744"/>
      <c r="K63" s="744"/>
      <c r="L63" s="744"/>
      <c r="M63" s="744"/>
      <c r="N63" s="731"/>
      <c r="O63" s="731"/>
      <c r="P63" s="731"/>
      <c r="Q63" s="731"/>
      <c r="R63" s="731"/>
      <c r="S63" s="731"/>
      <c r="T63" s="731"/>
      <c r="U63" s="731"/>
      <c r="V63" s="731"/>
      <c r="W63" s="731"/>
    </row>
    <row r="64" spans="1:23" ht="9" customHeight="1">
      <c r="A64" s="2054"/>
      <c r="B64" s="2044"/>
      <c r="C64" s="2044"/>
      <c r="D64" s="746" t="s">
        <v>1350</v>
      </c>
      <c r="E64" s="2042"/>
      <c r="F64" s="744"/>
      <c r="G64" s="744"/>
      <c r="H64" s="744"/>
      <c r="I64" s="744"/>
      <c r="J64" s="744"/>
      <c r="K64" s="744"/>
      <c r="L64" s="744"/>
      <c r="M64" s="744"/>
      <c r="N64" s="731"/>
      <c r="O64" s="731"/>
      <c r="P64" s="731"/>
      <c r="Q64" s="731"/>
      <c r="R64" s="731"/>
      <c r="S64" s="731"/>
      <c r="T64" s="731"/>
      <c r="U64" s="731"/>
      <c r="V64" s="731"/>
      <c r="W64" s="731"/>
    </row>
    <row r="65" spans="1:23" ht="9" customHeight="1">
      <c r="A65" s="2054"/>
      <c r="B65" s="2040"/>
      <c r="C65" s="2040"/>
      <c r="D65" s="747" t="s">
        <v>1351</v>
      </c>
      <c r="E65" s="2046"/>
      <c r="F65" s="744"/>
      <c r="G65" s="744"/>
      <c r="H65" s="744"/>
      <c r="I65" s="744"/>
      <c r="J65" s="744"/>
      <c r="K65" s="744"/>
      <c r="L65" s="744"/>
      <c r="M65" s="744"/>
      <c r="N65" s="731"/>
      <c r="O65" s="731"/>
      <c r="P65" s="731"/>
      <c r="Q65" s="731"/>
      <c r="R65" s="731"/>
      <c r="S65" s="731"/>
      <c r="T65" s="731"/>
      <c r="U65" s="731"/>
      <c r="V65" s="731"/>
      <c r="W65" s="731"/>
    </row>
    <row r="66" spans="1:23" ht="9" customHeight="1">
      <c r="A66" s="2054"/>
      <c r="B66" s="2047" t="s">
        <v>1377</v>
      </c>
      <c r="C66" s="2043" t="s">
        <v>1378</v>
      </c>
      <c r="D66" s="746" t="s">
        <v>1349</v>
      </c>
      <c r="E66" s="2045"/>
      <c r="F66" s="744"/>
      <c r="G66" s="731" t="str">
        <f>+CONCATENATE(D66," - ",D67," - ",D68)</f>
        <v>1: Bajo - 2: Medio - 3: Alto</v>
      </c>
      <c r="H66" s="744"/>
      <c r="I66" s="744"/>
      <c r="J66" s="744"/>
      <c r="K66" s="744"/>
      <c r="L66" s="744"/>
      <c r="M66" s="744"/>
      <c r="N66" s="731"/>
      <c r="O66" s="731"/>
      <c r="P66" s="731"/>
      <c r="Q66" s="731"/>
      <c r="R66" s="731"/>
      <c r="S66" s="731"/>
      <c r="T66" s="731"/>
      <c r="U66" s="731"/>
      <c r="V66" s="731"/>
      <c r="W66" s="731"/>
    </row>
    <row r="67" spans="1:23" ht="9" customHeight="1">
      <c r="A67" s="2054"/>
      <c r="B67" s="2044"/>
      <c r="C67" s="2044"/>
      <c r="D67" s="746" t="s">
        <v>1350</v>
      </c>
      <c r="E67" s="2042"/>
      <c r="F67" s="744"/>
      <c r="G67" s="744"/>
      <c r="H67" s="744"/>
      <c r="I67" s="744"/>
      <c r="J67" s="744"/>
      <c r="K67" s="744"/>
      <c r="L67" s="744"/>
      <c r="M67" s="744"/>
      <c r="N67" s="731"/>
      <c r="O67" s="731"/>
      <c r="P67" s="731"/>
      <c r="Q67" s="731"/>
      <c r="R67" s="731"/>
      <c r="S67" s="731"/>
      <c r="T67" s="731"/>
      <c r="U67" s="731"/>
      <c r="V67" s="731"/>
      <c r="W67" s="731"/>
    </row>
    <row r="68" spans="1:23" ht="9" customHeight="1" thickBot="1">
      <c r="A68" s="2054"/>
      <c r="B68" s="2040"/>
      <c r="C68" s="2040"/>
      <c r="D68" s="747" t="s">
        <v>1351</v>
      </c>
      <c r="E68" s="2046"/>
      <c r="F68" s="744"/>
      <c r="G68" s="744"/>
      <c r="H68" s="744"/>
      <c r="I68" s="744"/>
      <c r="J68" s="744"/>
      <c r="K68" s="744"/>
      <c r="L68" s="744"/>
      <c r="M68" s="744"/>
      <c r="N68" s="731"/>
      <c r="O68" s="731"/>
      <c r="P68" s="731"/>
      <c r="Q68" s="731"/>
      <c r="R68" s="731"/>
      <c r="S68" s="731"/>
      <c r="T68" s="731"/>
      <c r="U68" s="731"/>
      <c r="V68" s="731"/>
      <c r="W68" s="731"/>
    </row>
    <row r="69" spans="1:23" ht="9" customHeight="1">
      <c r="A69" s="2053" t="s">
        <v>1379</v>
      </c>
      <c r="B69" s="2047" t="s">
        <v>1380</v>
      </c>
      <c r="C69" s="2043" t="s">
        <v>1381</v>
      </c>
      <c r="D69" s="746" t="s">
        <v>1382</v>
      </c>
      <c r="E69" s="2048"/>
      <c r="F69" s="744"/>
      <c r="G69" s="731" t="str">
        <f>+CONCATENATE(D69," - ",D70," - ",D71," - ",D72," - ",D73)</f>
        <v>1: Muy Bajo - 2: Bajo - 3: Medio - 4: Alto - 5: Muy Alto</v>
      </c>
      <c r="H69" s="744"/>
      <c r="I69" s="744"/>
      <c r="J69" s="744"/>
      <c r="K69" s="744"/>
      <c r="L69" s="744"/>
      <c r="M69" s="744"/>
      <c r="N69" s="731"/>
      <c r="O69" s="731"/>
      <c r="P69" s="731"/>
      <c r="Q69" s="731"/>
      <c r="R69" s="731"/>
      <c r="S69" s="731"/>
      <c r="T69" s="731"/>
      <c r="U69" s="731"/>
      <c r="V69" s="731"/>
      <c r="W69" s="731"/>
    </row>
    <row r="70" spans="1:23" ht="9" customHeight="1">
      <c r="A70" s="2054"/>
      <c r="B70" s="2044"/>
      <c r="C70" s="2044"/>
      <c r="D70" s="746" t="s">
        <v>1323</v>
      </c>
      <c r="E70" s="2042"/>
      <c r="F70" s="744"/>
      <c r="G70" s="744"/>
      <c r="H70" s="744"/>
      <c r="I70" s="744"/>
      <c r="J70" s="744"/>
      <c r="K70" s="744"/>
      <c r="L70" s="744"/>
      <c r="M70" s="744"/>
      <c r="N70" s="731"/>
      <c r="O70" s="731"/>
      <c r="P70" s="731"/>
      <c r="Q70" s="731"/>
      <c r="R70" s="731"/>
      <c r="S70" s="731"/>
      <c r="T70" s="731"/>
      <c r="U70" s="731"/>
      <c r="V70" s="731"/>
      <c r="W70" s="731"/>
    </row>
    <row r="71" spans="1:23" ht="9" customHeight="1">
      <c r="A71" s="2054"/>
      <c r="B71" s="2044"/>
      <c r="C71" s="2044"/>
      <c r="D71" s="746" t="s">
        <v>1324</v>
      </c>
      <c r="E71" s="2042"/>
      <c r="F71" s="744"/>
      <c r="G71" s="744"/>
      <c r="H71" s="744"/>
      <c r="I71" s="744"/>
      <c r="J71" s="744"/>
      <c r="K71" s="744"/>
      <c r="L71" s="744"/>
      <c r="M71" s="744"/>
      <c r="N71" s="731"/>
      <c r="O71" s="731"/>
      <c r="P71" s="731"/>
      <c r="Q71" s="731"/>
      <c r="R71" s="731"/>
      <c r="S71" s="731"/>
      <c r="T71" s="731"/>
      <c r="U71" s="731"/>
      <c r="V71" s="731"/>
      <c r="W71" s="731"/>
    </row>
    <row r="72" spans="1:23" ht="9" customHeight="1">
      <c r="A72" s="2054"/>
      <c r="B72" s="2044"/>
      <c r="C72" s="2044"/>
      <c r="D72" s="746" t="s">
        <v>1325</v>
      </c>
      <c r="E72" s="2042"/>
      <c r="F72" s="744"/>
      <c r="G72" s="744"/>
      <c r="H72" s="744"/>
      <c r="I72" s="744"/>
      <c r="J72" s="744"/>
      <c r="K72" s="744"/>
      <c r="L72" s="744"/>
      <c r="M72" s="744"/>
      <c r="N72" s="731"/>
      <c r="O72" s="731"/>
      <c r="P72" s="731"/>
      <c r="Q72" s="731"/>
      <c r="R72" s="731"/>
      <c r="S72" s="731"/>
      <c r="T72" s="731"/>
      <c r="U72" s="731"/>
      <c r="V72" s="731"/>
      <c r="W72" s="731"/>
    </row>
    <row r="73" spans="1:23" ht="9" customHeight="1">
      <c r="A73" s="2054"/>
      <c r="B73" s="2040"/>
      <c r="C73" s="2040"/>
      <c r="D73" s="747" t="s">
        <v>1383</v>
      </c>
      <c r="E73" s="2046"/>
      <c r="F73" s="744"/>
      <c r="G73" s="744"/>
      <c r="H73" s="744"/>
      <c r="I73" s="744"/>
      <c r="J73" s="744"/>
      <c r="K73" s="744"/>
      <c r="L73" s="744"/>
      <c r="M73" s="744"/>
      <c r="N73" s="731"/>
      <c r="O73" s="731"/>
      <c r="P73" s="731"/>
      <c r="Q73" s="731"/>
      <c r="R73" s="731"/>
      <c r="S73" s="731"/>
      <c r="T73" s="731"/>
      <c r="U73" s="731"/>
      <c r="V73" s="731"/>
      <c r="W73" s="731"/>
    </row>
    <row r="74" spans="1:23" ht="9" customHeight="1">
      <c r="A74" s="2054"/>
      <c r="B74" s="2050" t="s">
        <v>1384</v>
      </c>
      <c r="C74" s="2043" t="s">
        <v>1385</v>
      </c>
      <c r="D74" s="746" t="s">
        <v>1382</v>
      </c>
      <c r="E74" s="2048"/>
      <c r="F74" s="744"/>
      <c r="G74" s="731" t="str">
        <f>+CONCATENATE(D74," - ",D75," - ",D76," - ",D77," - ",D78)</f>
        <v>1: Muy Bajo - 2: Bajo - 3: Medio - 4: Alto - 5: Muy Alto</v>
      </c>
      <c r="H74" s="744"/>
      <c r="I74" s="744"/>
      <c r="J74" s="744"/>
      <c r="K74" s="744"/>
      <c r="L74" s="744"/>
      <c r="M74" s="744"/>
      <c r="N74" s="731"/>
      <c r="O74" s="731"/>
      <c r="P74" s="731"/>
      <c r="Q74" s="731"/>
      <c r="R74" s="731"/>
      <c r="S74" s="731"/>
      <c r="T74" s="731"/>
      <c r="U74" s="731"/>
      <c r="V74" s="731"/>
      <c r="W74" s="731"/>
    </row>
    <row r="75" spans="1:23" ht="9" customHeight="1">
      <c r="A75" s="2054"/>
      <c r="B75" s="2044"/>
      <c r="C75" s="2044"/>
      <c r="D75" s="746" t="s">
        <v>1323</v>
      </c>
      <c r="E75" s="2042"/>
      <c r="F75" s="744"/>
      <c r="G75" s="744"/>
      <c r="H75" s="744"/>
      <c r="I75" s="744"/>
      <c r="J75" s="744"/>
      <c r="K75" s="744"/>
      <c r="L75" s="744"/>
      <c r="M75" s="744"/>
      <c r="N75" s="731"/>
      <c r="O75" s="731"/>
      <c r="P75" s="731"/>
      <c r="Q75" s="731"/>
      <c r="R75" s="731"/>
      <c r="S75" s="731"/>
      <c r="T75" s="731"/>
      <c r="U75" s="731"/>
      <c r="V75" s="731"/>
      <c r="W75" s="731"/>
    </row>
    <row r="76" spans="1:23" ht="9" customHeight="1">
      <c r="A76" s="2054"/>
      <c r="B76" s="2044"/>
      <c r="C76" s="2044"/>
      <c r="D76" s="746" t="s">
        <v>1324</v>
      </c>
      <c r="E76" s="2042"/>
      <c r="F76" s="744"/>
      <c r="G76" s="744"/>
      <c r="H76" s="744"/>
      <c r="I76" s="744"/>
      <c r="J76" s="744"/>
      <c r="K76" s="744"/>
      <c r="L76" s="744"/>
      <c r="M76" s="744"/>
      <c r="N76" s="731"/>
      <c r="O76" s="731"/>
      <c r="P76" s="731"/>
      <c r="Q76" s="731"/>
      <c r="R76" s="731"/>
      <c r="S76" s="731"/>
      <c r="T76" s="731"/>
      <c r="U76" s="731"/>
      <c r="V76" s="731"/>
      <c r="W76" s="731"/>
    </row>
    <row r="77" spans="1:23" ht="9" customHeight="1">
      <c r="A77" s="2054"/>
      <c r="B77" s="2044"/>
      <c r="C77" s="2044"/>
      <c r="D77" s="746" t="s">
        <v>1325</v>
      </c>
      <c r="E77" s="2042"/>
      <c r="F77" s="744"/>
      <c r="G77" s="744"/>
      <c r="H77" s="744"/>
      <c r="I77" s="744"/>
      <c r="J77" s="744"/>
      <c r="K77" s="744"/>
      <c r="L77" s="744"/>
      <c r="M77" s="744"/>
      <c r="N77" s="731"/>
      <c r="O77" s="731"/>
      <c r="P77" s="731"/>
      <c r="Q77" s="731"/>
      <c r="R77" s="731"/>
      <c r="S77" s="731"/>
      <c r="T77" s="731"/>
      <c r="U77" s="731"/>
      <c r="V77" s="731"/>
      <c r="W77" s="731"/>
    </row>
    <row r="78" spans="1:23" ht="9" customHeight="1">
      <c r="A78" s="2054"/>
      <c r="B78" s="2040"/>
      <c r="C78" s="2040"/>
      <c r="D78" s="747" t="s">
        <v>1383</v>
      </c>
      <c r="E78" s="2046"/>
      <c r="F78" s="744"/>
      <c r="G78" s="744"/>
      <c r="H78" s="744"/>
      <c r="I78" s="744"/>
      <c r="J78" s="744"/>
      <c r="K78" s="744"/>
      <c r="L78" s="744"/>
      <c r="M78" s="744"/>
      <c r="N78" s="731"/>
      <c r="O78" s="731"/>
      <c r="P78" s="731"/>
      <c r="Q78" s="731"/>
      <c r="R78" s="731"/>
      <c r="S78" s="731"/>
      <c r="T78" s="731"/>
      <c r="U78" s="731"/>
      <c r="V78" s="731"/>
      <c r="W78" s="731"/>
    </row>
    <row r="79" spans="1:23" ht="9" customHeight="1">
      <c r="A79" s="2054"/>
      <c r="B79" s="2050" t="s">
        <v>1386</v>
      </c>
      <c r="C79" s="2043" t="s">
        <v>1387</v>
      </c>
      <c r="D79" s="746" t="s">
        <v>1382</v>
      </c>
      <c r="E79" s="2048"/>
      <c r="F79" s="744"/>
      <c r="G79" s="731" t="str">
        <f>+CONCATENATE(D79," - ",D80," - ",D81," - ",D82," - ",D83)</f>
        <v>1: Muy Bajo - 2: Bajo - 3: Medio - 4: Alto - 5: Muy Alto</v>
      </c>
      <c r="H79" s="744"/>
      <c r="I79" s="744"/>
      <c r="J79" s="744"/>
      <c r="K79" s="744"/>
      <c r="L79" s="744"/>
      <c r="M79" s="744"/>
      <c r="N79" s="731"/>
      <c r="O79" s="731"/>
      <c r="P79" s="731"/>
      <c r="Q79" s="731"/>
      <c r="R79" s="731"/>
      <c r="S79" s="731"/>
      <c r="T79" s="731"/>
      <c r="U79" s="731"/>
      <c r="V79" s="731"/>
      <c r="W79" s="731"/>
    </row>
    <row r="80" spans="1:23" ht="9" customHeight="1">
      <c r="A80" s="2054"/>
      <c r="B80" s="2044"/>
      <c r="C80" s="2044"/>
      <c r="D80" s="746" t="s">
        <v>1323</v>
      </c>
      <c r="E80" s="2042"/>
      <c r="F80" s="744"/>
      <c r="G80" s="744"/>
      <c r="H80" s="744"/>
      <c r="I80" s="744"/>
      <c r="J80" s="744"/>
      <c r="K80" s="744"/>
      <c r="L80" s="744"/>
      <c r="M80" s="744"/>
      <c r="N80" s="731"/>
      <c r="O80" s="731"/>
      <c r="P80" s="731"/>
      <c r="Q80" s="731"/>
      <c r="R80" s="731"/>
      <c r="S80" s="731"/>
      <c r="T80" s="731"/>
      <c r="U80" s="731"/>
      <c r="V80" s="731"/>
      <c r="W80" s="731"/>
    </row>
    <row r="81" spans="1:23" ht="9" customHeight="1">
      <c r="A81" s="2054"/>
      <c r="B81" s="2044"/>
      <c r="C81" s="2044"/>
      <c r="D81" s="746" t="s">
        <v>1324</v>
      </c>
      <c r="E81" s="2042"/>
      <c r="F81" s="744"/>
      <c r="G81" s="744"/>
      <c r="H81" s="744"/>
      <c r="I81" s="744"/>
      <c r="J81" s="744"/>
      <c r="K81" s="744"/>
      <c r="L81" s="744"/>
      <c r="M81" s="744"/>
      <c r="N81" s="731"/>
      <c r="O81" s="731"/>
      <c r="P81" s="731"/>
      <c r="Q81" s="731"/>
      <c r="R81" s="731"/>
      <c r="S81" s="731"/>
      <c r="T81" s="731"/>
      <c r="U81" s="731"/>
      <c r="V81" s="731"/>
      <c r="W81" s="731"/>
    </row>
    <row r="82" spans="1:23" ht="9" customHeight="1">
      <c r="A82" s="2054"/>
      <c r="B82" s="2044"/>
      <c r="C82" s="2044"/>
      <c r="D82" s="746" t="s">
        <v>1325</v>
      </c>
      <c r="E82" s="2042"/>
      <c r="F82" s="744"/>
      <c r="G82" s="744"/>
      <c r="H82" s="744"/>
      <c r="I82" s="744"/>
      <c r="J82" s="744"/>
      <c r="K82" s="744"/>
      <c r="L82" s="744"/>
      <c r="M82" s="744"/>
      <c r="N82" s="731"/>
      <c r="O82" s="731"/>
      <c r="P82" s="731"/>
      <c r="Q82" s="731"/>
      <c r="R82" s="731"/>
      <c r="S82" s="731"/>
      <c r="T82" s="731"/>
      <c r="U82" s="731"/>
      <c r="V82" s="731"/>
      <c r="W82" s="731"/>
    </row>
    <row r="83" spans="1:23" ht="9" customHeight="1" thickBot="1">
      <c r="A83" s="2054"/>
      <c r="B83" s="2040"/>
      <c r="C83" s="2040"/>
      <c r="D83" s="747" t="s">
        <v>1383</v>
      </c>
      <c r="E83" s="2046"/>
      <c r="F83" s="744"/>
      <c r="G83" s="744"/>
      <c r="H83" s="744"/>
      <c r="I83" s="744"/>
      <c r="J83" s="744"/>
      <c r="K83" s="744"/>
      <c r="L83" s="744"/>
      <c r="M83" s="744"/>
      <c r="N83" s="731"/>
      <c r="O83" s="731"/>
      <c r="P83" s="731"/>
      <c r="Q83" s="731"/>
      <c r="R83" s="731"/>
      <c r="S83" s="731"/>
      <c r="T83" s="731"/>
      <c r="U83" s="731"/>
      <c r="V83" s="731"/>
      <c r="W83" s="731"/>
    </row>
    <row r="84" spans="1:23" ht="9" customHeight="1">
      <c r="A84" s="2053" t="s">
        <v>1388</v>
      </c>
      <c r="B84" s="2050" t="s">
        <v>1389</v>
      </c>
      <c r="C84" s="2043" t="s">
        <v>1390</v>
      </c>
      <c r="D84" s="746" t="s">
        <v>1382</v>
      </c>
      <c r="E84" s="2048"/>
      <c r="F84" s="744"/>
      <c r="G84" s="731" t="str">
        <f>+CONCATENATE(D84," - ",D85," - ",D86," - ",D87," - ",D88)</f>
        <v>1: Muy Bajo - 2: Bajo - 3: Medio - 4: Alto - 5: Muy Alto</v>
      </c>
      <c r="H84" s="744"/>
      <c r="I84" s="744"/>
      <c r="J84" s="744"/>
      <c r="K84" s="744"/>
      <c r="L84" s="731"/>
      <c r="M84" s="731"/>
      <c r="N84" s="731"/>
      <c r="O84" s="731"/>
      <c r="P84" s="731"/>
      <c r="Q84" s="731"/>
      <c r="R84" s="731"/>
      <c r="S84" s="731"/>
      <c r="T84" s="731"/>
      <c r="U84" s="731"/>
      <c r="V84" s="731"/>
      <c r="W84" s="731"/>
    </row>
    <row r="85" spans="1:23" ht="9" customHeight="1">
      <c r="A85" s="2054"/>
      <c r="B85" s="2044"/>
      <c r="C85" s="2044"/>
      <c r="D85" s="746" t="s">
        <v>1323</v>
      </c>
      <c r="E85" s="2042"/>
      <c r="F85" s="744"/>
      <c r="G85" s="744"/>
      <c r="H85" s="744"/>
      <c r="I85" s="744"/>
      <c r="J85" s="744"/>
      <c r="K85" s="744"/>
      <c r="L85" s="731"/>
      <c r="M85" s="731"/>
      <c r="N85" s="731"/>
      <c r="O85" s="731"/>
      <c r="P85" s="731"/>
      <c r="Q85" s="731"/>
      <c r="R85" s="731"/>
      <c r="S85" s="731"/>
      <c r="T85" s="731"/>
      <c r="U85" s="731"/>
      <c r="V85" s="731"/>
      <c r="W85" s="731"/>
    </row>
    <row r="86" spans="1:23" ht="9" customHeight="1">
      <c r="A86" s="2054"/>
      <c r="B86" s="2044"/>
      <c r="C86" s="2044"/>
      <c r="D86" s="746" t="s">
        <v>1324</v>
      </c>
      <c r="E86" s="2042"/>
      <c r="F86" s="744"/>
      <c r="G86" s="744"/>
      <c r="H86" s="744"/>
      <c r="I86" s="744"/>
      <c r="J86" s="744"/>
      <c r="K86" s="744"/>
      <c r="L86" s="731"/>
      <c r="M86" s="731"/>
      <c r="N86" s="731"/>
      <c r="O86" s="731"/>
      <c r="P86" s="731"/>
      <c r="Q86" s="731"/>
      <c r="R86" s="731"/>
      <c r="S86" s="731"/>
      <c r="T86" s="731"/>
      <c r="U86" s="731"/>
      <c r="V86" s="731"/>
      <c r="W86" s="731"/>
    </row>
    <row r="87" spans="1:23" ht="9" customHeight="1">
      <c r="A87" s="2054"/>
      <c r="B87" s="2044"/>
      <c r="C87" s="2044"/>
      <c r="D87" s="746" t="s">
        <v>1325</v>
      </c>
      <c r="E87" s="2042"/>
      <c r="F87" s="744"/>
      <c r="G87" s="744"/>
      <c r="H87" s="744"/>
      <c r="I87" s="744"/>
      <c r="J87" s="744"/>
      <c r="K87" s="744"/>
      <c r="L87" s="731"/>
      <c r="M87" s="731"/>
      <c r="N87" s="731"/>
      <c r="O87" s="731"/>
      <c r="P87" s="731"/>
      <c r="Q87" s="731"/>
      <c r="R87" s="731"/>
      <c r="S87" s="731"/>
      <c r="T87" s="731"/>
      <c r="U87" s="731"/>
      <c r="V87" s="731"/>
      <c r="W87" s="731"/>
    </row>
    <row r="88" spans="1:23" ht="9" customHeight="1">
      <c r="A88" s="2054"/>
      <c r="B88" s="2040"/>
      <c r="C88" s="2040"/>
      <c r="D88" s="747" t="s">
        <v>1383</v>
      </c>
      <c r="E88" s="2046"/>
      <c r="F88" s="744"/>
      <c r="G88" s="744"/>
      <c r="H88" s="744"/>
      <c r="I88" s="744"/>
      <c r="J88" s="744"/>
      <c r="K88" s="744"/>
      <c r="L88" s="731"/>
      <c r="M88" s="731"/>
      <c r="N88" s="731"/>
      <c r="O88" s="731"/>
      <c r="P88" s="731"/>
      <c r="Q88" s="731"/>
      <c r="R88" s="731"/>
      <c r="S88" s="731"/>
      <c r="T88" s="731"/>
      <c r="U88" s="731"/>
      <c r="V88" s="731"/>
      <c r="W88" s="731"/>
    </row>
    <row r="89" spans="1:23">
      <c r="A89" s="748" t="s">
        <v>1329</v>
      </c>
      <c r="B89" s="749"/>
      <c r="C89" s="735"/>
      <c r="D89" s="735"/>
      <c r="E89" s="735"/>
      <c r="F89" s="731"/>
      <c r="G89" s="731"/>
      <c r="H89" s="731"/>
      <c r="I89" s="731"/>
      <c r="J89" s="731"/>
      <c r="K89" s="731"/>
      <c r="L89" s="731"/>
      <c r="M89" s="731"/>
      <c r="N89" s="731"/>
      <c r="O89" s="731"/>
      <c r="P89" s="731"/>
      <c r="Q89" s="731"/>
      <c r="R89" s="731"/>
      <c r="S89" s="731"/>
      <c r="T89" s="731"/>
      <c r="U89" s="731"/>
      <c r="V89" s="731"/>
      <c r="W89" s="731"/>
    </row>
    <row r="90" spans="1:23" ht="78.75" customHeight="1">
      <c r="A90" s="2056"/>
      <c r="B90" s="1728"/>
      <c r="C90" s="1728"/>
      <c r="D90" s="1728"/>
      <c r="E90" s="2057"/>
      <c r="F90" s="744"/>
      <c r="G90" s="744"/>
      <c r="H90" s="744"/>
      <c r="I90" s="744"/>
      <c r="J90" s="744"/>
      <c r="K90" s="744"/>
      <c r="L90" s="744"/>
      <c r="M90" s="744"/>
      <c r="N90" s="744"/>
      <c r="O90" s="744"/>
      <c r="P90" s="744"/>
      <c r="Q90" s="744"/>
      <c r="R90" s="744"/>
      <c r="S90" s="744"/>
      <c r="T90" s="744"/>
      <c r="U90" s="744"/>
      <c r="V90" s="744"/>
      <c r="W90" s="731"/>
    </row>
    <row r="91" spans="1:23">
      <c r="A91" s="731"/>
      <c r="B91" s="750"/>
      <c r="C91" s="731"/>
      <c r="D91" s="731"/>
      <c r="E91" s="731"/>
      <c r="F91" s="731"/>
      <c r="G91" s="731"/>
      <c r="H91" s="731"/>
      <c r="I91" s="731"/>
      <c r="J91" s="731"/>
      <c r="K91" s="731"/>
      <c r="L91" s="731"/>
      <c r="M91" s="731"/>
      <c r="N91" s="731"/>
      <c r="O91" s="731"/>
      <c r="P91" s="731"/>
      <c r="Q91" s="731"/>
      <c r="R91" s="731"/>
      <c r="S91" s="731"/>
      <c r="T91" s="731"/>
      <c r="U91" s="731"/>
      <c r="V91" s="731"/>
      <c r="W91" s="731"/>
    </row>
    <row r="92" spans="1:23" hidden="1">
      <c r="A92" s="731"/>
      <c r="B92" s="750"/>
      <c r="C92" s="731"/>
      <c r="D92" s="731"/>
      <c r="E92" s="731"/>
      <c r="F92" s="731"/>
      <c r="G92" s="731"/>
      <c r="H92" s="731"/>
      <c r="I92" s="731"/>
      <c r="J92" s="731"/>
      <c r="K92" s="731"/>
      <c r="L92" s="731"/>
      <c r="M92" s="731"/>
      <c r="N92" s="731"/>
      <c r="O92" s="731"/>
      <c r="P92" s="731"/>
      <c r="Q92" s="731"/>
      <c r="R92" s="731"/>
      <c r="S92" s="731"/>
      <c r="T92" s="731"/>
      <c r="U92" s="731"/>
      <c r="V92" s="731"/>
      <c r="W92" s="731"/>
    </row>
    <row r="93" spans="1:23" hidden="1">
      <c r="A93" s="731"/>
      <c r="B93" s="750"/>
      <c r="C93" s="731"/>
      <c r="D93" s="731"/>
      <c r="E93" s="731"/>
      <c r="F93" s="731"/>
      <c r="G93" s="731"/>
      <c r="H93" s="731"/>
      <c r="I93" s="731"/>
      <c r="J93" s="731"/>
      <c r="K93" s="731"/>
      <c r="L93" s="731"/>
      <c r="M93" s="731"/>
      <c r="N93" s="731"/>
      <c r="O93" s="731"/>
      <c r="P93" s="731"/>
      <c r="Q93" s="731"/>
      <c r="R93" s="731"/>
      <c r="S93" s="731"/>
      <c r="T93" s="731"/>
      <c r="U93" s="731"/>
      <c r="V93" s="731"/>
      <c r="W93" s="731"/>
    </row>
    <row r="94" spans="1:23" hidden="1">
      <c r="A94" s="731"/>
      <c r="B94" s="750"/>
      <c r="C94" s="731"/>
      <c r="D94" s="731"/>
      <c r="E94" s="731"/>
      <c r="F94" s="731"/>
      <c r="G94" s="731"/>
      <c r="H94" s="731"/>
      <c r="I94" s="731"/>
      <c r="J94" s="731"/>
      <c r="K94" s="731"/>
      <c r="L94" s="731"/>
      <c r="M94" s="731"/>
      <c r="N94" s="731"/>
      <c r="O94" s="731"/>
      <c r="P94" s="731"/>
      <c r="Q94" s="731"/>
      <c r="R94" s="731"/>
      <c r="S94" s="731"/>
      <c r="T94" s="731"/>
      <c r="U94" s="731"/>
      <c r="V94" s="731"/>
      <c r="W94" s="731"/>
    </row>
    <row r="95" spans="1:23" hidden="1">
      <c r="A95" s="731"/>
      <c r="B95" s="750"/>
      <c r="C95" s="731"/>
      <c r="D95" s="731"/>
      <c r="E95" s="731"/>
      <c r="F95" s="731"/>
      <c r="G95" s="731"/>
      <c r="H95" s="731"/>
      <c r="I95" s="731"/>
      <c r="J95" s="731"/>
      <c r="K95" s="731"/>
      <c r="L95" s="731"/>
      <c r="M95" s="731"/>
      <c r="N95" s="731"/>
      <c r="O95" s="731"/>
      <c r="P95" s="731"/>
      <c r="Q95" s="731"/>
      <c r="R95" s="731"/>
      <c r="S95" s="731"/>
      <c r="T95" s="731"/>
      <c r="U95" s="731"/>
      <c r="V95" s="731"/>
      <c r="W95" s="731"/>
    </row>
    <row r="96" spans="1:23" hidden="1">
      <c r="A96" s="731"/>
      <c r="B96" s="750"/>
      <c r="C96" s="731"/>
      <c r="D96" s="731"/>
      <c r="E96" s="731"/>
      <c r="F96" s="731"/>
      <c r="G96" s="731"/>
      <c r="H96" s="731"/>
      <c r="I96" s="731"/>
      <c r="J96" s="731"/>
      <c r="K96" s="731"/>
      <c r="L96" s="731"/>
      <c r="M96" s="731"/>
      <c r="N96" s="731"/>
      <c r="O96" s="731"/>
      <c r="P96" s="731"/>
      <c r="Q96" s="731"/>
      <c r="R96" s="731"/>
      <c r="S96" s="731"/>
      <c r="T96" s="731"/>
      <c r="U96" s="731"/>
      <c r="V96" s="731"/>
      <c r="W96" s="731"/>
    </row>
    <row r="97" spans="1:23" hidden="1">
      <c r="A97" s="731"/>
      <c r="B97" s="750"/>
      <c r="C97" s="731"/>
      <c r="D97" s="731"/>
      <c r="E97" s="731"/>
      <c r="F97" s="731"/>
      <c r="G97" s="731"/>
      <c r="H97" s="731"/>
      <c r="I97" s="731"/>
      <c r="J97" s="731"/>
      <c r="K97" s="731"/>
      <c r="L97" s="731"/>
      <c r="M97" s="731"/>
      <c r="N97" s="731"/>
      <c r="O97" s="731"/>
      <c r="P97" s="731"/>
      <c r="Q97" s="731"/>
      <c r="R97" s="731"/>
      <c r="S97" s="731"/>
      <c r="T97" s="731"/>
      <c r="U97" s="731"/>
      <c r="V97" s="731"/>
      <c r="W97" s="731"/>
    </row>
    <row r="98" spans="1:23" hidden="1">
      <c r="A98" s="731"/>
      <c r="B98" s="750"/>
      <c r="C98" s="731"/>
      <c r="D98" s="731"/>
      <c r="E98" s="731"/>
      <c r="F98" s="731"/>
      <c r="G98" s="731"/>
      <c r="H98" s="731"/>
      <c r="I98" s="731"/>
      <c r="J98" s="731"/>
      <c r="K98" s="731"/>
      <c r="L98" s="731"/>
      <c r="M98" s="731"/>
      <c r="N98" s="731"/>
      <c r="O98" s="731"/>
      <c r="P98" s="731"/>
      <c r="Q98" s="731"/>
      <c r="R98" s="731"/>
      <c r="S98" s="731"/>
      <c r="T98" s="731"/>
      <c r="U98" s="731"/>
      <c r="V98" s="731"/>
      <c r="W98" s="731"/>
    </row>
    <row r="99" spans="1:23" hidden="1">
      <c r="A99" s="731"/>
      <c r="B99" s="750"/>
      <c r="C99" s="731"/>
      <c r="D99" s="731"/>
      <c r="E99" s="731"/>
      <c r="F99" s="731"/>
      <c r="G99" s="731"/>
      <c r="H99" s="731"/>
      <c r="I99" s="731"/>
      <c r="J99" s="731"/>
      <c r="K99" s="731"/>
      <c r="L99" s="731"/>
      <c r="M99" s="731"/>
      <c r="N99" s="731"/>
      <c r="O99" s="731"/>
      <c r="P99" s="731"/>
      <c r="Q99" s="731"/>
      <c r="R99" s="731"/>
      <c r="S99" s="731"/>
      <c r="T99" s="731"/>
      <c r="U99" s="731"/>
      <c r="V99" s="731"/>
      <c r="W99" s="731"/>
    </row>
    <row r="100" spans="1:23" hidden="1">
      <c r="A100" s="731"/>
      <c r="B100" s="750"/>
      <c r="C100" s="731"/>
      <c r="D100" s="731"/>
      <c r="E100" s="731"/>
      <c r="F100" s="731"/>
      <c r="G100" s="731"/>
      <c r="H100" s="731"/>
      <c r="I100" s="731"/>
      <c r="J100" s="731"/>
      <c r="K100" s="731"/>
      <c r="L100" s="731"/>
      <c r="M100" s="731"/>
      <c r="N100" s="731"/>
      <c r="O100" s="731"/>
      <c r="P100" s="731"/>
      <c r="Q100" s="731"/>
      <c r="R100" s="731"/>
      <c r="S100" s="731"/>
      <c r="T100" s="731"/>
      <c r="U100" s="731"/>
      <c r="V100" s="731"/>
      <c r="W100" s="731"/>
    </row>
    <row r="101" spans="1:23" hidden="1">
      <c r="A101" s="731"/>
      <c r="B101" s="750"/>
      <c r="C101" s="731"/>
      <c r="D101" s="731"/>
      <c r="E101" s="731"/>
      <c r="F101" s="731"/>
      <c r="G101" s="731"/>
      <c r="H101" s="731"/>
      <c r="I101" s="731"/>
      <c r="J101" s="731"/>
      <c r="K101" s="731"/>
      <c r="L101" s="731"/>
      <c r="M101" s="731"/>
      <c r="N101" s="731"/>
      <c r="O101" s="731"/>
      <c r="P101" s="731"/>
      <c r="Q101" s="731"/>
      <c r="R101" s="731"/>
      <c r="S101" s="731"/>
      <c r="T101" s="731"/>
      <c r="U101" s="731"/>
      <c r="V101" s="731"/>
      <c r="W101" s="731"/>
    </row>
    <row r="102" spans="1:23" hidden="1">
      <c r="A102" s="731"/>
      <c r="B102" s="750"/>
      <c r="C102" s="731"/>
      <c r="D102" s="731"/>
      <c r="E102" s="731"/>
      <c r="F102" s="731"/>
      <c r="G102" s="731"/>
      <c r="H102" s="731"/>
      <c r="I102" s="731"/>
      <c r="J102" s="731"/>
      <c r="K102" s="731"/>
      <c r="L102" s="731"/>
      <c r="M102" s="731"/>
      <c r="N102" s="731"/>
      <c r="O102" s="731"/>
      <c r="P102" s="731"/>
      <c r="Q102" s="731"/>
      <c r="R102" s="731"/>
      <c r="S102" s="731"/>
      <c r="T102" s="731"/>
      <c r="U102" s="731"/>
      <c r="V102" s="731"/>
      <c r="W102" s="731"/>
    </row>
    <row r="103" spans="1:23" hidden="1">
      <c r="A103" s="731"/>
      <c r="B103" s="750"/>
      <c r="C103" s="731"/>
      <c r="D103" s="731"/>
      <c r="E103" s="731"/>
      <c r="F103" s="731"/>
      <c r="G103" s="731"/>
      <c r="H103" s="731"/>
      <c r="I103" s="731"/>
      <c r="J103" s="731"/>
      <c r="K103" s="731"/>
      <c r="L103" s="731"/>
      <c r="M103" s="731"/>
      <c r="N103" s="731"/>
      <c r="O103" s="731"/>
      <c r="P103" s="731"/>
      <c r="Q103" s="731"/>
      <c r="R103" s="731"/>
      <c r="S103" s="731"/>
      <c r="T103" s="731"/>
      <c r="U103" s="731"/>
      <c r="V103" s="731"/>
      <c r="W103" s="731"/>
    </row>
    <row r="104" spans="1:23" hidden="1">
      <c r="A104" s="731"/>
      <c r="B104" s="750"/>
      <c r="C104" s="731"/>
      <c r="D104" s="731"/>
      <c r="E104" s="731"/>
      <c r="F104" s="731"/>
      <c r="G104" s="731"/>
      <c r="H104" s="731"/>
      <c r="I104" s="731"/>
      <c r="J104" s="731"/>
      <c r="K104" s="731"/>
      <c r="L104" s="731"/>
      <c r="M104" s="731"/>
      <c r="N104" s="731"/>
      <c r="O104" s="731"/>
      <c r="P104" s="731"/>
      <c r="Q104" s="731"/>
      <c r="R104" s="731"/>
      <c r="S104" s="731"/>
      <c r="T104" s="731"/>
      <c r="U104" s="731"/>
      <c r="V104" s="731"/>
      <c r="W104" s="731"/>
    </row>
    <row r="105" spans="1:23" hidden="1">
      <c r="A105" s="731"/>
      <c r="B105" s="750"/>
      <c r="C105" s="731"/>
      <c r="D105" s="731"/>
      <c r="E105" s="731"/>
      <c r="F105" s="731"/>
      <c r="G105" s="731"/>
      <c r="H105" s="731"/>
      <c r="I105" s="731"/>
      <c r="J105" s="731"/>
      <c r="K105" s="731"/>
      <c r="L105" s="731"/>
      <c r="M105" s="731"/>
      <c r="N105" s="731"/>
      <c r="O105" s="731"/>
      <c r="P105" s="731"/>
      <c r="Q105" s="731"/>
      <c r="R105" s="731"/>
      <c r="S105" s="731"/>
      <c r="T105" s="731"/>
      <c r="U105" s="731"/>
      <c r="V105" s="731"/>
      <c r="W105" s="731"/>
    </row>
    <row r="106" spans="1:23" hidden="1">
      <c r="A106" s="731"/>
      <c r="B106" s="750"/>
      <c r="C106" s="731"/>
      <c r="D106" s="731"/>
      <c r="E106" s="731"/>
      <c r="F106" s="731"/>
      <c r="G106" s="731"/>
      <c r="H106" s="731"/>
      <c r="I106" s="731"/>
      <c r="J106" s="731"/>
      <c r="K106" s="731"/>
      <c r="L106" s="731"/>
      <c r="M106" s="731"/>
      <c r="N106" s="731"/>
      <c r="O106" s="731"/>
      <c r="P106" s="731"/>
      <c r="Q106" s="731"/>
      <c r="R106" s="731"/>
      <c r="S106" s="731"/>
      <c r="T106" s="731"/>
      <c r="U106" s="731"/>
      <c r="V106" s="731"/>
      <c r="W106" s="731"/>
    </row>
    <row r="107" spans="1:23" hidden="1">
      <c r="A107" s="731"/>
      <c r="B107" s="750"/>
      <c r="C107" s="731"/>
      <c r="D107" s="731"/>
      <c r="E107" s="731"/>
      <c r="F107" s="731"/>
      <c r="G107" s="731"/>
      <c r="H107" s="731"/>
      <c r="I107" s="731"/>
      <c r="J107" s="731"/>
      <c r="K107" s="731"/>
      <c r="L107" s="731"/>
      <c r="M107" s="731"/>
      <c r="N107" s="731"/>
      <c r="O107" s="731"/>
      <c r="P107" s="731"/>
      <c r="Q107" s="731"/>
      <c r="R107" s="731"/>
      <c r="S107" s="731"/>
      <c r="T107" s="731"/>
      <c r="U107" s="731"/>
      <c r="V107" s="731"/>
      <c r="W107" s="731"/>
    </row>
    <row r="108" spans="1:23" hidden="1">
      <c r="A108" s="731"/>
      <c r="B108" s="750"/>
      <c r="C108" s="731"/>
      <c r="D108" s="731"/>
      <c r="E108" s="731"/>
      <c r="F108" s="731"/>
      <c r="G108" s="731"/>
      <c r="H108" s="731"/>
      <c r="I108" s="731"/>
      <c r="J108" s="731"/>
      <c r="K108" s="731"/>
      <c r="L108" s="731"/>
      <c r="M108" s="731"/>
      <c r="N108" s="731"/>
      <c r="O108" s="731"/>
      <c r="P108" s="731"/>
      <c r="Q108" s="731"/>
      <c r="R108" s="731"/>
      <c r="S108" s="731"/>
      <c r="T108" s="731"/>
      <c r="U108" s="731"/>
      <c r="V108" s="731"/>
      <c r="W108" s="731"/>
    </row>
    <row r="109" spans="1:23" hidden="1">
      <c r="A109" s="731"/>
      <c r="B109" s="750"/>
      <c r="C109" s="731"/>
      <c r="D109" s="731"/>
      <c r="E109" s="731"/>
      <c r="F109" s="731"/>
      <c r="G109" s="731"/>
      <c r="H109" s="731"/>
      <c r="I109" s="731"/>
      <c r="J109" s="731"/>
      <c r="K109" s="731"/>
      <c r="L109" s="731"/>
      <c r="M109" s="731"/>
      <c r="N109" s="731"/>
      <c r="O109" s="731"/>
      <c r="P109" s="731"/>
      <c r="Q109" s="731"/>
      <c r="R109" s="731"/>
      <c r="S109" s="731"/>
      <c r="T109" s="731"/>
      <c r="U109" s="731"/>
      <c r="V109" s="731"/>
      <c r="W109" s="731"/>
    </row>
    <row r="110" spans="1:23" hidden="1">
      <c r="A110" s="731"/>
      <c r="B110" s="750"/>
      <c r="C110" s="731"/>
      <c r="D110" s="731"/>
      <c r="E110" s="731"/>
      <c r="F110" s="731"/>
      <c r="G110" s="731"/>
      <c r="H110" s="731"/>
      <c r="I110" s="731"/>
      <c r="J110" s="731"/>
      <c r="K110" s="731"/>
      <c r="L110" s="731"/>
      <c r="M110" s="731"/>
      <c r="N110" s="731"/>
      <c r="O110" s="731"/>
      <c r="P110" s="731"/>
      <c r="Q110" s="731"/>
      <c r="R110" s="731"/>
      <c r="S110" s="731"/>
      <c r="T110" s="731"/>
      <c r="U110" s="731"/>
      <c r="V110" s="731"/>
      <c r="W110" s="731"/>
    </row>
    <row r="111" spans="1:23" hidden="1">
      <c r="A111" s="731"/>
      <c r="B111" s="750"/>
      <c r="C111" s="731"/>
      <c r="D111" s="731"/>
      <c r="E111" s="731"/>
      <c r="F111" s="731"/>
      <c r="G111" s="731"/>
      <c r="H111" s="731"/>
      <c r="I111" s="731"/>
      <c r="J111" s="731"/>
      <c r="K111" s="731"/>
      <c r="L111" s="731"/>
      <c r="M111" s="731"/>
      <c r="N111" s="731"/>
      <c r="O111" s="731"/>
      <c r="P111" s="731"/>
      <c r="Q111" s="731"/>
      <c r="R111" s="731"/>
      <c r="S111" s="731"/>
      <c r="T111" s="731"/>
      <c r="U111" s="731"/>
      <c r="V111" s="731"/>
      <c r="W111" s="731"/>
    </row>
    <row r="112" spans="1:23" hidden="1">
      <c r="A112" s="731"/>
      <c r="B112" s="750"/>
      <c r="C112" s="731"/>
      <c r="D112" s="731"/>
      <c r="E112" s="731"/>
      <c r="F112" s="731"/>
      <c r="G112" s="731"/>
      <c r="H112" s="731"/>
      <c r="I112" s="731"/>
      <c r="J112" s="731"/>
      <c r="K112" s="731"/>
      <c r="L112" s="731"/>
      <c r="M112" s="731"/>
      <c r="N112" s="731"/>
      <c r="O112" s="731"/>
      <c r="P112" s="731"/>
      <c r="Q112" s="731"/>
      <c r="R112" s="731"/>
      <c r="S112" s="731"/>
      <c r="T112" s="731"/>
      <c r="U112" s="731"/>
      <c r="V112" s="731"/>
      <c r="W112" s="731"/>
    </row>
    <row r="113" spans="1:23" hidden="1">
      <c r="A113" s="731"/>
      <c r="B113" s="750"/>
      <c r="C113" s="731"/>
      <c r="D113" s="731"/>
      <c r="E113" s="731"/>
      <c r="F113" s="731"/>
      <c r="G113" s="731"/>
      <c r="H113" s="731"/>
      <c r="I113" s="731"/>
      <c r="J113" s="731"/>
      <c r="K113" s="731"/>
      <c r="L113" s="731"/>
      <c r="M113" s="731"/>
      <c r="N113" s="731"/>
      <c r="O113" s="731"/>
      <c r="P113" s="731"/>
      <c r="Q113" s="731"/>
      <c r="R113" s="731"/>
      <c r="S113" s="731"/>
      <c r="T113" s="731"/>
      <c r="U113" s="731"/>
      <c r="V113" s="731"/>
      <c r="W113" s="731"/>
    </row>
    <row r="114" spans="1:23" hidden="1">
      <c r="A114" s="731"/>
      <c r="B114" s="750"/>
      <c r="C114" s="731"/>
      <c r="D114" s="731"/>
      <c r="E114" s="731"/>
      <c r="F114" s="731"/>
      <c r="G114" s="731"/>
      <c r="H114" s="731"/>
      <c r="I114" s="731"/>
      <c r="J114" s="731"/>
      <c r="K114" s="731"/>
      <c r="L114" s="731"/>
      <c r="M114" s="731"/>
      <c r="N114" s="731"/>
      <c r="O114" s="731"/>
      <c r="P114" s="731"/>
      <c r="Q114" s="731"/>
      <c r="R114" s="731"/>
      <c r="S114" s="731"/>
      <c r="T114" s="731"/>
      <c r="U114" s="731"/>
      <c r="V114" s="731"/>
      <c r="W114" s="731"/>
    </row>
    <row r="115" spans="1:23" hidden="1">
      <c r="A115" s="731"/>
      <c r="B115" s="750"/>
      <c r="C115" s="731"/>
      <c r="D115" s="731"/>
      <c r="E115" s="731"/>
      <c r="F115" s="731"/>
      <c r="G115" s="731"/>
      <c r="H115" s="731"/>
      <c r="I115" s="731"/>
      <c r="J115" s="731"/>
      <c r="K115" s="731"/>
      <c r="L115" s="731"/>
      <c r="M115" s="731"/>
      <c r="N115" s="731"/>
      <c r="O115" s="731"/>
      <c r="P115" s="731"/>
      <c r="Q115" s="731"/>
      <c r="R115" s="731"/>
      <c r="S115" s="731"/>
      <c r="T115" s="731"/>
      <c r="U115" s="731"/>
      <c r="V115" s="731"/>
      <c r="W115" s="731"/>
    </row>
    <row r="116" spans="1:23" hidden="1">
      <c r="A116" s="731"/>
      <c r="B116" s="750"/>
      <c r="C116" s="731"/>
      <c r="D116" s="731"/>
      <c r="E116" s="731"/>
      <c r="F116" s="731"/>
      <c r="G116" s="731"/>
      <c r="H116" s="731"/>
      <c r="I116" s="731"/>
      <c r="J116" s="731"/>
      <c r="K116" s="731"/>
      <c r="L116" s="731"/>
      <c r="M116" s="731"/>
      <c r="N116" s="731"/>
      <c r="O116" s="731"/>
      <c r="P116" s="731"/>
      <c r="Q116" s="731"/>
      <c r="R116" s="731"/>
      <c r="S116" s="731"/>
      <c r="T116" s="731"/>
      <c r="U116" s="731"/>
      <c r="V116" s="731"/>
      <c r="W116" s="731"/>
    </row>
    <row r="117" spans="1:23" hidden="1">
      <c r="A117" s="731"/>
      <c r="B117" s="750"/>
      <c r="C117" s="731"/>
      <c r="D117" s="731"/>
      <c r="E117" s="731"/>
      <c r="F117" s="731"/>
      <c r="G117" s="731"/>
      <c r="H117" s="731"/>
      <c r="I117" s="731"/>
      <c r="J117" s="731"/>
      <c r="K117" s="731"/>
      <c r="L117" s="731"/>
      <c r="M117" s="731"/>
      <c r="N117" s="731"/>
      <c r="O117" s="731"/>
      <c r="P117" s="731"/>
      <c r="Q117" s="731"/>
      <c r="R117" s="731"/>
      <c r="S117" s="731"/>
      <c r="T117" s="731"/>
      <c r="U117" s="731"/>
      <c r="V117" s="731"/>
      <c r="W117" s="731"/>
    </row>
    <row r="118" spans="1:23" hidden="1">
      <c r="A118" s="731"/>
      <c r="B118" s="750"/>
      <c r="C118" s="731"/>
      <c r="D118" s="731"/>
      <c r="E118" s="731"/>
      <c r="F118" s="731"/>
      <c r="G118" s="731"/>
      <c r="H118" s="731"/>
      <c r="I118" s="731"/>
      <c r="J118" s="731"/>
      <c r="K118" s="731"/>
      <c r="L118" s="731"/>
      <c r="M118" s="731"/>
      <c r="N118" s="731"/>
      <c r="O118" s="731"/>
      <c r="P118" s="731"/>
      <c r="Q118" s="731"/>
      <c r="R118" s="731"/>
      <c r="S118" s="731"/>
      <c r="T118" s="731"/>
      <c r="U118" s="731"/>
      <c r="V118" s="731"/>
      <c r="W118" s="731"/>
    </row>
    <row r="119" spans="1:23" hidden="1">
      <c r="A119" s="731"/>
      <c r="B119" s="750"/>
      <c r="C119" s="731"/>
      <c r="D119" s="731"/>
      <c r="E119" s="731"/>
      <c r="F119" s="731"/>
      <c r="G119" s="731"/>
      <c r="H119" s="731"/>
      <c r="I119" s="731"/>
      <c r="J119" s="731"/>
      <c r="K119" s="731"/>
      <c r="L119" s="731"/>
      <c r="M119" s="731"/>
      <c r="N119" s="731"/>
      <c r="O119" s="731"/>
      <c r="P119" s="731"/>
      <c r="Q119" s="731"/>
      <c r="R119" s="731"/>
      <c r="S119" s="731"/>
      <c r="T119" s="731"/>
      <c r="U119" s="731"/>
      <c r="V119" s="731"/>
      <c r="W119" s="731"/>
    </row>
    <row r="120" spans="1:23" hidden="1">
      <c r="A120" s="731"/>
      <c r="B120" s="750"/>
      <c r="C120" s="731"/>
      <c r="D120" s="731"/>
      <c r="E120" s="731"/>
      <c r="F120" s="731"/>
      <c r="G120" s="731"/>
      <c r="H120" s="731"/>
      <c r="I120" s="731"/>
      <c r="J120" s="731"/>
      <c r="K120" s="731"/>
      <c r="L120" s="731"/>
      <c r="M120" s="731"/>
      <c r="N120" s="731"/>
      <c r="O120" s="731"/>
      <c r="P120" s="731"/>
      <c r="Q120" s="731"/>
      <c r="R120" s="731"/>
      <c r="S120" s="731"/>
      <c r="T120" s="731"/>
      <c r="U120" s="731"/>
      <c r="V120" s="731"/>
      <c r="W120" s="731"/>
    </row>
    <row r="121" spans="1:23" hidden="1">
      <c r="A121" s="731"/>
      <c r="B121" s="750"/>
      <c r="C121" s="731"/>
      <c r="D121" s="731"/>
      <c r="E121" s="731"/>
      <c r="F121" s="731"/>
      <c r="G121" s="731"/>
      <c r="H121" s="731"/>
      <c r="I121" s="731"/>
      <c r="J121" s="731"/>
      <c r="K121" s="731"/>
      <c r="L121" s="731"/>
      <c r="M121" s="731"/>
      <c r="N121" s="731"/>
      <c r="O121" s="731"/>
      <c r="P121" s="731"/>
      <c r="Q121" s="731"/>
      <c r="R121" s="731"/>
      <c r="S121" s="731"/>
      <c r="T121" s="731"/>
      <c r="U121" s="731"/>
      <c r="V121" s="731"/>
      <c r="W121" s="731"/>
    </row>
    <row r="122" spans="1:23" hidden="1">
      <c r="A122" s="731"/>
      <c r="B122" s="750"/>
      <c r="C122" s="731"/>
      <c r="D122" s="731"/>
      <c r="E122" s="731"/>
      <c r="F122" s="731"/>
      <c r="G122" s="731"/>
      <c r="H122" s="731"/>
      <c r="I122" s="731"/>
      <c r="J122" s="731"/>
      <c r="K122" s="731"/>
      <c r="L122" s="731"/>
      <c r="M122" s="731"/>
      <c r="N122" s="731"/>
      <c r="O122" s="731"/>
      <c r="P122" s="731"/>
      <c r="Q122" s="731"/>
      <c r="R122" s="731"/>
      <c r="S122" s="731"/>
      <c r="T122" s="731"/>
      <c r="U122" s="731"/>
      <c r="V122" s="731"/>
      <c r="W122" s="731"/>
    </row>
    <row r="123" spans="1:23" hidden="1">
      <c r="A123" s="731"/>
      <c r="B123" s="750"/>
      <c r="C123" s="731"/>
      <c r="D123" s="731"/>
      <c r="E123" s="731"/>
      <c r="F123" s="731"/>
      <c r="G123" s="731"/>
      <c r="H123" s="731"/>
      <c r="I123" s="731"/>
      <c r="J123" s="731"/>
      <c r="K123" s="731"/>
      <c r="L123" s="731"/>
      <c r="M123" s="731"/>
      <c r="N123" s="731"/>
      <c r="O123" s="731"/>
      <c r="P123" s="731"/>
      <c r="Q123" s="731"/>
      <c r="R123" s="731"/>
      <c r="S123" s="731"/>
      <c r="T123" s="731"/>
      <c r="U123" s="731"/>
      <c r="V123" s="731"/>
      <c r="W123" s="731"/>
    </row>
    <row r="124" spans="1:23" hidden="1">
      <c r="A124" s="731"/>
      <c r="B124" s="750"/>
      <c r="C124" s="731"/>
      <c r="D124" s="731"/>
      <c r="E124" s="731"/>
      <c r="F124" s="731"/>
      <c r="G124" s="731"/>
      <c r="H124" s="731"/>
      <c r="I124" s="731"/>
      <c r="J124" s="731"/>
      <c r="K124" s="731"/>
      <c r="L124" s="731"/>
      <c r="M124" s="731"/>
      <c r="N124" s="731"/>
      <c r="O124" s="731"/>
      <c r="P124" s="731"/>
      <c r="Q124" s="731"/>
      <c r="R124" s="731"/>
      <c r="S124" s="731"/>
      <c r="T124" s="731"/>
      <c r="U124" s="731"/>
      <c r="V124" s="731"/>
      <c r="W124" s="731"/>
    </row>
    <row r="125" spans="1:23" hidden="1">
      <c r="A125" s="731"/>
      <c r="B125" s="750"/>
      <c r="C125" s="731"/>
      <c r="D125" s="731"/>
      <c r="E125" s="731"/>
      <c r="F125" s="731"/>
      <c r="G125" s="731"/>
      <c r="H125" s="731"/>
      <c r="I125" s="731"/>
      <c r="J125" s="731"/>
      <c r="K125" s="731"/>
      <c r="L125" s="731"/>
      <c r="M125" s="731"/>
      <c r="N125" s="731"/>
      <c r="O125" s="731"/>
      <c r="P125" s="731"/>
      <c r="Q125" s="731"/>
      <c r="R125" s="731"/>
      <c r="S125" s="731"/>
      <c r="T125" s="731"/>
      <c r="U125" s="731"/>
      <c r="V125" s="731"/>
      <c r="W125" s="731"/>
    </row>
    <row r="126" spans="1:23" hidden="1">
      <c r="A126" s="731"/>
      <c r="B126" s="750"/>
      <c r="C126" s="731"/>
      <c r="D126" s="731"/>
      <c r="E126" s="731"/>
      <c r="F126" s="731"/>
      <c r="G126" s="731"/>
      <c r="H126" s="731"/>
      <c r="I126" s="731"/>
      <c r="J126" s="731"/>
      <c r="K126" s="731"/>
      <c r="L126" s="731"/>
      <c r="M126" s="731"/>
      <c r="N126" s="731"/>
      <c r="O126" s="731"/>
      <c r="P126" s="731"/>
      <c r="Q126" s="731"/>
      <c r="R126" s="731"/>
      <c r="S126" s="731"/>
      <c r="T126" s="731"/>
      <c r="U126" s="731"/>
      <c r="V126" s="731"/>
      <c r="W126" s="731"/>
    </row>
    <row r="127" spans="1:23" hidden="1">
      <c r="A127" s="731"/>
      <c r="B127" s="750"/>
      <c r="C127" s="731"/>
      <c r="D127" s="731"/>
      <c r="E127" s="731"/>
      <c r="F127" s="731"/>
      <c r="G127" s="731"/>
      <c r="H127" s="731"/>
      <c r="I127" s="731"/>
      <c r="J127" s="731"/>
      <c r="K127" s="731"/>
      <c r="L127" s="731"/>
      <c r="M127" s="731"/>
      <c r="N127" s="731"/>
      <c r="O127" s="731"/>
      <c r="P127" s="731"/>
      <c r="Q127" s="731"/>
      <c r="R127" s="731"/>
      <c r="S127" s="731"/>
      <c r="T127" s="731"/>
      <c r="U127" s="731"/>
      <c r="V127" s="731"/>
      <c r="W127" s="731"/>
    </row>
    <row r="128" spans="1:23" hidden="1">
      <c r="A128" s="731"/>
      <c r="B128" s="750"/>
      <c r="C128" s="731"/>
      <c r="D128" s="731"/>
      <c r="E128" s="731"/>
      <c r="F128" s="731"/>
      <c r="G128" s="731"/>
      <c r="H128" s="731"/>
      <c r="I128" s="731"/>
      <c r="J128" s="731"/>
      <c r="K128" s="731"/>
      <c r="L128" s="731"/>
      <c r="M128" s="731"/>
      <c r="N128" s="731"/>
      <c r="O128" s="731"/>
      <c r="P128" s="731"/>
      <c r="Q128" s="731"/>
      <c r="R128" s="731"/>
      <c r="S128" s="731"/>
      <c r="T128" s="731"/>
      <c r="U128" s="731"/>
      <c r="V128" s="731"/>
      <c r="W128" s="731"/>
    </row>
    <row r="129" spans="1:23" hidden="1">
      <c r="A129" s="731"/>
      <c r="B129" s="750"/>
      <c r="C129" s="731"/>
      <c r="D129" s="731"/>
      <c r="E129" s="731"/>
      <c r="F129" s="731"/>
      <c r="G129" s="731"/>
      <c r="H129" s="731"/>
      <c r="I129" s="731"/>
      <c r="J129" s="731"/>
      <c r="K129" s="731"/>
      <c r="L129" s="731"/>
      <c r="M129" s="731"/>
      <c r="N129" s="731"/>
      <c r="O129" s="731"/>
      <c r="P129" s="731"/>
      <c r="Q129" s="731"/>
      <c r="R129" s="731"/>
      <c r="S129" s="731"/>
      <c r="T129" s="731"/>
      <c r="U129" s="731"/>
      <c r="V129" s="731"/>
      <c r="W129" s="731"/>
    </row>
    <row r="130" spans="1:23" hidden="1">
      <c r="A130" s="731"/>
      <c r="B130" s="750"/>
      <c r="C130" s="731"/>
      <c r="D130" s="731"/>
      <c r="E130" s="731"/>
      <c r="F130" s="731"/>
      <c r="G130" s="731"/>
      <c r="H130" s="731"/>
      <c r="I130" s="731"/>
      <c r="J130" s="731"/>
      <c r="K130" s="731"/>
      <c r="L130" s="731"/>
      <c r="M130" s="731"/>
      <c r="N130" s="731"/>
      <c r="O130" s="731"/>
      <c r="P130" s="731"/>
      <c r="Q130" s="731"/>
      <c r="R130" s="731"/>
      <c r="S130" s="731"/>
      <c r="T130" s="731"/>
      <c r="U130" s="731"/>
      <c r="V130" s="731"/>
      <c r="W130" s="731"/>
    </row>
    <row r="131" spans="1:23" hidden="1">
      <c r="A131" s="731"/>
      <c r="B131" s="750"/>
      <c r="C131" s="731"/>
      <c r="D131" s="731"/>
      <c r="E131" s="731"/>
      <c r="F131" s="731"/>
      <c r="G131" s="731"/>
      <c r="H131" s="731"/>
      <c r="I131" s="731"/>
      <c r="J131" s="731"/>
      <c r="K131" s="731"/>
      <c r="L131" s="731"/>
      <c r="M131" s="731"/>
      <c r="N131" s="731"/>
      <c r="O131" s="731"/>
      <c r="P131" s="731"/>
      <c r="Q131" s="731"/>
      <c r="R131" s="731"/>
      <c r="S131" s="731"/>
      <c r="T131" s="731"/>
      <c r="U131" s="731"/>
      <c r="V131" s="731"/>
      <c r="W131" s="731"/>
    </row>
    <row r="132" spans="1:23" hidden="1">
      <c r="A132" s="731"/>
      <c r="B132" s="750"/>
      <c r="C132" s="731"/>
      <c r="D132" s="731"/>
      <c r="E132" s="731"/>
      <c r="F132" s="731"/>
      <c r="G132" s="731"/>
      <c r="H132" s="731"/>
      <c r="I132" s="731"/>
      <c r="J132" s="731"/>
      <c r="K132" s="731"/>
      <c r="L132" s="731"/>
      <c r="M132" s="731"/>
      <c r="N132" s="731"/>
      <c r="O132" s="731"/>
      <c r="P132" s="731"/>
      <c r="Q132" s="731"/>
      <c r="R132" s="731"/>
      <c r="S132" s="731"/>
      <c r="T132" s="731"/>
      <c r="U132" s="731"/>
      <c r="V132" s="731"/>
      <c r="W132" s="731"/>
    </row>
    <row r="133" spans="1:23" hidden="1">
      <c r="A133" s="731"/>
      <c r="B133" s="750"/>
      <c r="C133" s="731"/>
      <c r="D133" s="731"/>
      <c r="E133" s="731"/>
      <c r="F133" s="731"/>
      <c r="G133" s="731"/>
      <c r="H133" s="731"/>
      <c r="I133" s="731"/>
      <c r="J133" s="731"/>
      <c r="K133" s="731"/>
      <c r="L133" s="731"/>
      <c r="M133" s="731"/>
      <c r="N133" s="731"/>
      <c r="O133" s="731"/>
      <c r="P133" s="731"/>
      <c r="Q133" s="731"/>
      <c r="R133" s="731"/>
      <c r="S133" s="731"/>
      <c r="T133" s="731"/>
      <c r="U133" s="731"/>
      <c r="V133" s="731"/>
      <c r="W133" s="731"/>
    </row>
    <row r="134" spans="1:23" hidden="1">
      <c r="A134" s="731"/>
      <c r="B134" s="750"/>
      <c r="C134" s="731"/>
      <c r="D134" s="731"/>
      <c r="E134" s="731"/>
      <c r="F134" s="731"/>
      <c r="G134" s="731"/>
      <c r="H134" s="731"/>
      <c r="I134" s="731"/>
      <c r="J134" s="731"/>
      <c r="K134" s="731"/>
      <c r="L134" s="731"/>
      <c r="M134" s="731"/>
      <c r="N134" s="731"/>
      <c r="O134" s="731"/>
      <c r="P134" s="731"/>
      <c r="Q134" s="731"/>
      <c r="R134" s="731"/>
      <c r="S134" s="731"/>
      <c r="T134" s="731"/>
      <c r="U134" s="731"/>
      <c r="V134" s="731"/>
      <c r="W134" s="731"/>
    </row>
    <row r="135" spans="1:23" hidden="1">
      <c r="A135" s="731"/>
      <c r="B135" s="750"/>
      <c r="C135" s="731"/>
      <c r="D135" s="731"/>
      <c r="E135" s="731"/>
      <c r="F135" s="731"/>
      <c r="G135" s="731"/>
      <c r="H135" s="731"/>
      <c r="I135" s="731"/>
      <c r="J135" s="731"/>
      <c r="K135" s="731"/>
      <c r="L135" s="731"/>
      <c r="M135" s="731"/>
      <c r="N135" s="731"/>
      <c r="O135" s="731"/>
      <c r="P135" s="731"/>
      <c r="Q135" s="731"/>
      <c r="R135" s="731"/>
      <c r="S135" s="731"/>
      <c r="T135" s="731"/>
      <c r="U135" s="731"/>
      <c r="V135" s="731"/>
      <c r="W135" s="731"/>
    </row>
    <row r="136" spans="1:23" hidden="1">
      <c r="A136" s="731"/>
      <c r="B136" s="750"/>
      <c r="C136" s="731"/>
      <c r="D136" s="731"/>
      <c r="E136" s="731"/>
      <c r="F136" s="731"/>
      <c r="G136" s="731"/>
      <c r="H136" s="731"/>
      <c r="I136" s="731"/>
      <c r="J136" s="731"/>
      <c r="K136" s="731"/>
      <c r="L136" s="731"/>
      <c r="M136" s="731"/>
      <c r="N136" s="731"/>
      <c r="O136" s="731"/>
      <c r="P136" s="731"/>
      <c r="Q136" s="731"/>
      <c r="R136" s="731"/>
      <c r="S136" s="731"/>
      <c r="T136" s="731"/>
      <c r="U136" s="731"/>
      <c r="V136" s="731"/>
      <c r="W136" s="731"/>
    </row>
    <row r="137" spans="1:23" hidden="1">
      <c r="A137" s="731"/>
      <c r="B137" s="750"/>
      <c r="C137" s="731"/>
      <c r="D137" s="731"/>
      <c r="E137" s="731"/>
      <c r="F137" s="731"/>
      <c r="G137" s="731"/>
      <c r="H137" s="731"/>
      <c r="I137" s="731"/>
      <c r="J137" s="731"/>
      <c r="K137" s="731"/>
      <c r="L137" s="731"/>
      <c r="M137" s="731"/>
      <c r="N137" s="731"/>
      <c r="O137" s="731"/>
      <c r="P137" s="731"/>
      <c r="Q137" s="731"/>
      <c r="R137" s="731"/>
      <c r="S137" s="731"/>
      <c r="T137" s="731"/>
      <c r="U137" s="731"/>
      <c r="V137" s="731"/>
      <c r="W137" s="731"/>
    </row>
    <row r="138" spans="1:23" hidden="1">
      <c r="A138" s="731"/>
      <c r="B138" s="750"/>
      <c r="C138" s="731"/>
      <c r="D138" s="731"/>
      <c r="E138" s="731"/>
      <c r="F138" s="731"/>
      <c r="G138" s="731"/>
      <c r="H138" s="731"/>
      <c r="I138" s="731"/>
      <c r="J138" s="731"/>
      <c r="K138" s="731"/>
      <c r="L138" s="731"/>
      <c r="M138" s="731"/>
      <c r="N138" s="731"/>
      <c r="O138" s="731"/>
      <c r="P138" s="731"/>
      <c r="Q138" s="731"/>
      <c r="R138" s="731"/>
      <c r="S138" s="731"/>
      <c r="T138" s="731"/>
      <c r="U138" s="731"/>
      <c r="V138" s="731"/>
      <c r="W138" s="731"/>
    </row>
    <row r="139" spans="1:23" hidden="1">
      <c r="A139" s="731"/>
      <c r="B139" s="750"/>
      <c r="C139" s="731"/>
      <c r="D139" s="731"/>
      <c r="E139" s="731"/>
      <c r="F139" s="731"/>
      <c r="G139" s="731"/>
      <c r="H139" s="731"/>
      <c r="I139" s="731"/>
      <c r="J139" s="731"/>
      <c r="K139" s="731"/>
      <c r="L139" s="731"/>
      <c r="M139" s="731"/>
      <c r="N139" s="731"/>
      <c r="O139" s="731"/>
      <c r="P139" s="731"/>
      <c r="Q139" s="731"/>
      <c r="R139" s="731"/>
      <c r="S139" s="731"/>
      <c r="T139" s="731"/>
      <c r="U139" s="731"/>
      <c r="V139" s="731"/>
      <c r="W139" s="731"/>
    </row>
    <row r="140" spans="1:23" hidden="1">
      <c r="A140" s="731"/>
      <c r="B140" s="750"/>
      <c r="C140" s="731"/>
      <c r="D140" s="731"/>
      <c r="E140" s="731"/>
      <c r="F140" s="731"/>
      <c r="G140" s="731"/>
      <c r="H140" s="731"/>
      <c r="I140" s="731"/>
      <c r="J140" s="731"/>
      <c r="K140" s="731"/>
      <c r="L140" s="731"/>
      <c r="M140" s="731"/>
      <c r="N140" s="731"/>
      <c r="O140" s="731"/>
      <c r="P140" s="731"/>
      <c r="Q140" s="731"/>
      <c r="R140" s="731"/>
      <c r="S140" s="731"/>
      <c r="T140" s="731"/>
      <c r="U140" s="731"/>
      <c r="V140" s="731"/>
      <c r="W140" s="731"/>
    </row>
  </sheetData>
  <mergeCells count="60">
    <mergeCell ref="B84:B88"/>
    <mergeCell ref="A38:A56"/>
    <mergeCell ref="C57:C59"/>
    <mergeCell ref="E57:E59"/>
    <mergeCell ref="B74:B78"/>
    <mergeCell ref="E54:E56"/>
    <mergeCell ref="B49:B53"/>
    <mergeCell ref="C66:C68"/>
    <mergeCell ref="B54:B56"/>
    <mergeCell ref="E66:E68"/>
    <mergeCell ref="B11:B12"/>
    <mergeCell ref="D11:D12"/>
    <mergeCell ref="C23:C27"/>
    <mergeCell ref="C11:C12"/>
    <mergeCell ref="B13:B17"/>
    <mergeCell ref="B23:B27"/>
    <mergeCell ref="V25:V29"/>
    <mergeCell ref="A90:E90"/>
    <mergeCell ref="C69:C73"/>
    <mergeCell ref="B66:B68"/>
    <mergeCell ref="B63:B65"/>
    <mergeCell ref="C28:C32"/>
    <mergeCell ref="C41:C48"/>
    <mergeCell ref="A84:A88"/>
    <mergeCell ref="B57:B59"/>
    <mergeCell ref="E69:E73"/>
    <mergeCell ref="B60:B62"/>
    <mergeCell ref="B28:B32"/>
    <mergeCell ref="B41:B48"/>
    <mergeCell ref="E49:E53"/>
    <mergeCell ref="A57:A68"/>
    <mergeCell ref="E74:E78"/>
    <mergeCell ref="E23:E27"/>
    <mergeCell ref="C79:C83"/>
    <mergeCell ref="A13:A37"/>
    <mergeCell ref="A69:A83"/>
    <mergeCell ref="B33:B37"/>
    <mergeCell ref="B18:B22"/>
    <mergeCell ref="E13:E17"/>
    <mergeCell ref="E79:E83"/>
    <mergeCell ref="E33:E37"/>
    <mergeCell ref="E38:E40"/>
    <mergeCell ref="E60:E62"/>
    <mergeCell ref="C63:C65"/>
    <mergeCell ref="A11:A12"/>
    <mergeCell ref="E28:E32"/>
    <mergeCell ref="C84:C88"/>
    <mergeCell ref="E41:E48"/>
    <mergeCell ref="B38:B40"/>
    <mergeCell ref="E84:E88"/>
    <mergeCell ref="C60:C62"/>
    <mergeCell ref="E11:E12"/>
    <mergeCell ref="B79:B83"/>
    <mergeCell ref="B69:B73"/>
    <mergeCell ref="C49:C53"/>
    <mergeCell ref="C54:C56"/>
    <mergeCell ref="E18:E22"/>
    <mergeCell ref="C74:C78"/>
    <mergeCell ref="E63:E65"/>
    <mergeCell ref="C33:C37"/>
  </mergeCells>
  <dataValidations count="8">
    <dataValidation type="list" allowBlank="1" showInputMessage="1" showErrorMessage="1" sqref="E38:E40" xr:uid="{00000000-0002-0000-0C00-000000000000}">
      <formula1>$R$3:$R$5</formula1>
    </dataValidation>
    <dataValidation type="list" allowBlank="1" showInputMessage="1" showErrorMessage="1" sqref="E13:E37" xr:uid="{00000000-0002-0000-0C00-000001000000}">
      <formula1>$R$3:$R$7</formula1>
    </dataValidation>
    <dataValidation type="list" allowBlank="1" showInputMessage="1" showErrorMessage="1" errorTitle="DATO ERRÓNEO" error="Ingresar número de 1 a 6 según categoría.  Si no hay información, usar &quot;s/i&quot;" sqref="E41" xr:uid="{00000000-0002-0000-0C00-000002000000}">
      <formula1>$R$3:$R$10</formula1>
    </dataValidation>
    <dataValidation type="list" allowBlank="1" showInputMessage="1" showErrorMessage="1" errorTitle="DATO ERRÓNEO" error="Ingresar número de 1 a 5 según categoría.  Si no hay información, usar &quot;s/i&quot;" sqref="E49:E53 E69:E88" xr:uid="{00000000-0002-0000-0C00-000003000000}">
      <formula1>$Q$7:$Q$12</formula1>
    </dataValidation>
    <dataValidation type="list" allowBlank="1" showInputMessage="1" showErrorMessage="1" errorTitle="DATO ERRÓNEO" error="Ingresar 1, 2 o 3  según categoría.  Si no hay información, usar &quot;s/i)" sqref="E54:E68" xr:uid="{00000000-0002-0000-0C00-000004000000}">
      <formula1>$P$7:$P$10</formula1>
    </dataValidation>
    <dataValidation allowBlank="1" showInputMessage="1" showErrorMessage="1" errorTitle="dato erróneo" error="ingresar nombre de comuna, según listado deplegable en la ceda" sqref="B7" xr:uid="{00000000-0002-0000-0C00-000005000000}"/>
    <dataValidation allowBlank="1" showInputMessage="1" showErrorMessage="1" errorTitle="FORMATO AÑO ERRÓNEO" error="INGRESAR AÑO CON NÚMERO DE 4 DÍGITOS, POR EJEMPLO 2005" sqref="E9" xr:uid="{00000000-0002-0000-0C00-000006000000}"/>
    <dataValidation allowBlank="1" showInputMessage="1" showErrorMessage="1" errorTitle="DATO ERRÓNEO" error="Ingresar número de 1 a 5 según categoría.  Si no hay información, usar &quot;s/i&quot;" sqref="F1:F1048576 G2:O65536 P1:Q1048576 R1:R8 R41:R65536 S1:Y1048576" xr:uid="{00000000-0002-0000-0C00-000007000000}"/>
  </dataValidations>
  <pageMargins left="0" right="0" top="0" bottom="0"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pageSetUpPr fitToPage="1"/>
  </sheetPr>
  <dimension ref="A1:X1048575"/>
  <sheetViews>
    <sheetView showGridLines="0" topLeftCell="A36" zoomScaleNormal="130" workbookViewId="0">
      <selection activeCell="G14" sqref="G14"/>
    </sheetView>
  </sheetViews>
  <sheetFormatPr defaultColWidth="0" defaultRowHeight="12.75" zeroHeight="1"/>
  <cols>
    <col min="1" max="1" width="8.42578125" style="694" customWidth="1"/>
    <col min="2" max="2" width="21.42578125" style="694" customWidth="1"/>
    <col min="3" max="3" width="6.42578125" style="694" customWidth="1"/>
    <col min="4" max="4" width="44.42578125" style="694" customWidth="1"/>
    <col min="5" max="5" width="8.42578125" style="694" customWidth="1"/>
    <col min="6" max="8" width="5.42578125" style="694" customWidth="1"/>
    <col min="9" max="9" width="6.85546875" style="694" customWidth="1"/>
    <col min="10" max="10" width="4.42578125" style="694" customWidth="1"/>
    <col min="11" max="11" width="9.42578125" style="694" customWidth="1"/>
    <col min="12" max="12" width="18.42578125" style="694" customWidth="1"/>
    <col min="13" max="13" width="20" style="694" customWidth="1"/>
    <col min="14" max="14" width="4.42578125" style="694" customWidth="1"/>
    <col min="15" max="25" width="11.42578125" style="694" hidden="1" customWidth="1"/>
    <col min="26" max="16384" width="11.42578125" style="694" hidden="1"/>
  </cols>
  <sheetData>
    <row r="1" spans="1:24" s="687" customFormat="1" ht="21" hidden="1" customHeight="1">
      <c r="A1" s="1176" t="s">
        <v>1391</v>
      </c>
      <c r="B1" s="686"/>
      <c r="C1" s="686"/>
      <c r="D1" s="1176" t="s">
        <v>959</v>
      </c>
      <c r="E1" s="1176">
        <v>0</v>
      </c>
      <c r="F1" s="686"/>
      <c r="G1" s="686"/>
      <c r="H1" s="686"/>
      <c r="I1" s="686"/>
      <c r="J1" s="686"/>
      <c r="K1" s="686"/>
      <c r="L1" s="686"/>
      <c r="M1" s="686"/>
    </row>
    <row r="2" spans="1:24" ht="15.75" customHeight="1">
      <c r="A2" s="688" t="s">
        <v>1392</v>
      </c>
      <c r="B2" s="689"/>
      <c r="C2" s="689"/>
      <c r="D2" s="689"/>
      <c r="E2" s="690" t="s">
        <v>1393</v>
      </c>
      <c r="F2" s="2087"/>
      <c r="G2" s="1810"/>
      <c r="H2" s="691" t="s">
        <v>541</v>
      </c>
      <c r="I2" s="1177">
        <f>'F1 COBERTURA ESTABLECIMIENTOS'!I4</f>
        <v>0</v>
      </c>
      <c r="J2" s="692"/>
      <c r="K2" s="692"/>
      <c r="L2" s="693"/>
      <c r="M2" s="693"/>
      <c r="N2" s="692"/>
      <c r="O2" s="692"/>
      <c r="P2" s="692"/>
      <c r="Q2" s="692"/>
      <c r="R2" s="692"/>
      <c r="S2" s="692"/>
      <c r="T2" s="692"/>
      <c r="U2" s="692"/>
      <c r="V2" s="692"/>
      <c r="W2" s="692"/>
      <c r="X2" s="692"/>
    </row>
    <row r="3" spans="1:24" ht="14.1" customHeight="1">
      <c r="A3" s="2091" t="s">
        <v>539</v>
      </c>
      <c r="B3" s="1553"/>
      <c r="C3" s="1553"/>
      <c r="D3" s="1553"/>
      <c r="E3" s="695"/>
      <c r="F3" s="695"/>
      <c r="G3" s="695"/>
      <c r="H3" s="690" t="s">
        <v>544</v>
      </c>
      <c r="I3" s="1499" t="str">
        <f>'F1 COBERTURA ESTABLECIMIENTOS'!I5</f>
        <v>X</v>
      </c>
      <c r="J3" s="692"/>
      <c r="K3" s="692"/>
      <c r="L3" s="693"/>
      <c r="M3" s="693"/>
      <c r="N3" s="692"/>
      <c r="O3" s="692"/>
      <c r="P3" s="692" t="s">
        <v>6</v>
      </c>
      <c r="Q3" s="692"/>
      <c r="R3" s="692"/>
      <c r="S3" s="692"/>
      <c r="T3" s="692"/>
      <c r="U3" s="692"/>
      <c r="V3" s="692"/>
      <c r="W3" s="692"/>
      <c r="X3" s="692"/>
    </row>
    <row r="4" spans="1:24" ht="15.75" customHeight="1">
      <c r="A4" s="691" t="s">
        <v>549</v>
      </c>
      <c r="B4" s="2080">
        <f>'F1 COBERTURA ESTABLECIMIENTOS'!C10</f>
        <v>0</v>
      </c>
      <c r="C4" s="1851"/>
      <c r="D4" s="691" t="s">
        <v>553</v>
      </c>
      <c r="E4" s="2092">
        <f>'F1 COBERTURA ESTABLECIMIENTOS'!C13</f>
        <v>0</v>
      </c>
      <c r="F4" s="1654"/>
      <c r="G4" s="1654"/>
      <c r="H4" s="1851"/>
      <c r="I4" s="689"/>
      <c r="J4" s="692"/>
      <c r="K4" s="693"/>
      <c r="L4" s="693"/>
      <c r="M4" s="693"/>
      <c r="N4" s="692"/>
      <c r="O4" s="692"/>
      <c r="P4" s="692" t="s">
        <v>8</v>
      </c>
      <c r="Q4" s="692"/>
      <c r="R4" s="692"/>
      <c r="S4" s="692"/>
      <c r="T4" s="692"/>
      <c r="U4" s="692"/>
      <c r="V4" s="692"/>
      <c r="W4" s="692"/>
      <c r="X4" s="692"/>
    </row>
    <row r="5" spans="1:24" ht="4.5" customHeight="1">
      <c r="A5" s="2100" t="s">
        <v>1394</v>
      </c>
      <c r="B5" s="689"/>
      <c r="C5" s="689"/>
      <c r="D5" s="689"/>
      <c r="E5" s="689"/>
      <c r="F5" s="689"/>
      <c r="G5" s="689"/>
      <c r="H5" s="696"/>
      <c r="I5" s="689"/>
      <c r="J5" s="692"/>
      <c r="K5" s="693"/>
      <c r="L5" s="693"/>
      <c r="M5" s="693"/>
      <c r="N5" s="692"/>
      <c r="O5" s="692"/>
      <c r="P5" s="692"/>
      <c r="Q5" s="692"/>
      <c r="R5" s="692"/>
      <c r="S5" s="692"/>
      <c r="T5" s="692"/>
      <c r="U5" s="692"/>
      <c r="V5" s="692"/>
      <c r="W5" s="692"/>
      <c r="X5" s="692"/>
    </row>
    <row r="6" spans="1:24" ht="15.75" customHeight="1">
      <c r="A6" s="1553"/>
      <c r="B6" s="2097"/>
      <c r="C6" s="1630"/>
      <c r="D6" s="1630"/>
      <c r="E6" s="1620"/>
      <c r="F6" s="697" t="s">
        <v>809</v>
      </c>
      <c r="G6" s="1497" t="str">
        <f>'F1 COBERTURA ESTABLECIMIENTOS'!K10</f>
        <v>region</v>
      </c>
      <c r="H6" s="698" t="s">
        <v>550</v>
      </c>
      <c r="I6" s="1498">
        <f>+'F1 COBERTURA ESTABLECIMIENTOS'!G10</f>
        <v>2025</v>
      </c>
      <c r="J6" s="692"/>
      <c r="K6" s="693"/>
      <c r="L6" s="693"/>
      <c r="M6" s="693"/>
      <c r="N6" s="692"/>
      <c r="O6" s="692"/>
      <c r="P6" s="692"/>
      <c r="Q6" s="692"/>
      <c r="R6" s="692"/>
      <c r="S6" s="692"/>
      <c r="T6" s="692"/>
      <c r="U6" s="692"/>
      <c r="V6" s="692"/>
      <c r="W6" s="692"/>
      <c r="X6" s="692"/>
    </row>
    <row r="7" spans="1:24" ht="13.35" customHeight="1">
      <c r="A7" s="1741"/>
      <c r="B7" s="689"/>
      <c r="C7" s="689"/>
      <c r="D7" s="689"/>
      <c r="E7" s="689"/>
      <c r="F7" s="689"/>
      <c r="G7" s="689"/>
      <c r="H7" s="689"/>
      <c r="I7" s="689"/>
      <c r="J7" s="692"/>
      <c r="K7" s="693"/>
      <c r="L7" s="693"/>
      <c r="M7" s="693"/>
      <c r="N7" s="692"/>
      <c r="O7" s="692"/>
      <c r="P7" s="692"/>
      <c r="Q7" s="692"/>
      <c r="R7" s="692"/>
      <c r="S7" s="692"/>
      <c r="T7" s="692"/>
      <c r="U7" s="692"/>
      <c r="V7" s="692"/>
      <c r="W7" s="692"/>
      <c r="X7" s="692"/>
    </row>
    <row r="8" spans="1:24" ht="39" customHeight="1">
      <c r="A8" s="2078" t="s">
        <v>1395</v>
      </c>
      <c r="B8" s="1738"/>
      <c r="C8" s="1738"/>
      <c r="D8" s="1738"/>
      <c r="E8" s="1738"/>
      <c r="F8" s="2079"/>
      <c r="G8" s="1178" t="s">
        <v>1396</v>
      </c>
      <c r="H8" s="1178" t="s">
        <v>1397</v>
      </c>
      <c r="I8" s="1178" t="s">
        <v>1398</v>
      </c>
      <c r="J8" s="692"/>
      <c r="K8" s="693"/>
      <c r="L8" s="693"/>
      <c r="M8" s="693"/>
      <c r="N8" s="692"/>
      <c r="O8" s="692"/>
      <c r="P8" s="692"/>
      <c r="Q8" s="692"/>
      <c r="R8" s="692"/>
      <c r="S8" s="692"/>
      <c r="T8" s="692"/>
      <c r="U8" s="692"/>
      <c r="V8" s="692"/>
      <c r="W8" s="692"/>
      <c r="X8" s="692"/>
    </row>
    <row r="9" spans="1:24" ht="25.5" customHeight="1">
      <c r="A9" s="2105" t="s">
        <v>1399</v>
      </c>
      <c r="B9" s="1569"/>
      <c r="C9" s="1569"/>
      <c r="D9" s="1569"/>
      <c r="E9" s="1569"/>
      <c r="F9" s="1569"/>
      <c r="G9" s="1569"/>
      <c r="H9" s="1569"/>
      <c r="I9" s="1626"/>
      <c r="J9" s="692"/>
      <c r="K9" s="2106" t="s">
        <v>1400</v>
      </c>
      <c r="L9" s="1738"/>
      <c r="M9" s="1739"/>
      <c r="N9" s="692"/>
      <c r="O9" s="692"/>
      <c r="P9" s="692"/>
      <c r="Q9" s="692"/>
      <c r="R9" s="692"/>
      <c r="S9" s="692"/>
      <c r="T9" s="692"/>
      <c r="U9" s="692"/>
      <c r="V9" s="692"/>
      <c r="W9" s="692"/>
      <c r="X9" s="692"/>
    </row>
    <row r="10" spans="1:24" ht="12.75" customHeight="1">
      <c r="A10" s="2104" t="s">
        <v>1401</v>
      </c>
      <c r="B10" s="1550"/>
      <c r="C10" s="1550"/>
      <c r="D10" s="1550"/>
      <c r="E10" s="1550"/>
      <c r="F10" s="1550"/>
      <c r="G10" s="1550"/>
      <c r="H10" s="1550"/>
      <c r="I10" s="1581"/>
      <c r="J10" s="692"/>
      <c r="K10" s="2064"/>
      <c r="L10" s="1569"/>
      <c r="M10" s="1570"/>
      <c r="N10" s="692"/>
      <c r="O10" s="692"/>
      <c r="P10" s="692"/>
      <c r="Q10" s="692"/>
      <c r="R10" s="692"/>
      <c r="S10" s="692"/>
      <c r="T10" s="692"/>
      <c r="U10" s="692"/>
      <c r="V10" s="692"/>
      <c r="W10" s="692"/>
      <c r="X10" s="692"/>
    </row>
    <row r="11" spans="1:24" ht="15">
      <c r="A11" s="2082" t="s">
        <v>1402</v>
      </c>
      <c r="B11" s="1569"/>
      <c r="C11" s="1569"/>
      <c r="D11" s="1569"/>
      <c r="E11" s="1569"/>
      <c r="F11" s="1570"/>
      <c r="G11" s="1500"/>
      <c r="H11" s="1500"/>
      <c r="I11" s="1500"/>
      <c r="J11" s="692"/>
      <c r="K11" s="2064"/>
      <c r="L11" s="1569"/>
      <c r="M11" s="1570"/>
      <c r="N11" s="692"/>
      <c r="O11" s="692"/>
      <c r="P11" s="692"/>
      <c r="Q11" s="692"/>
      <c r="R11" s="692"/>
      <c r="S11" s="692"/>
      <c r="T11" s="692"/>
      <c r="U11" s="692"/>
      <c r="V11" s="692"/>
      <c r="W11" s="692"/>
      <c r="X11" s="692"/>
    </row>
    <row r="12" spans="1:24" ht="15">
      <c r="A12" s="2082" t="s">
        <v>1403</v>
      </c>
      <c r="B12" s="1569"/>
      <c r="C12" s="1569"/>
      <c r="D12" s="1569"/>
      <c r="E12" s="1569"/>
      <c r="F12" s="1570"/>
      <c r="G12" s="1500"/>
      <c r="H12" s="1500"/>
      <c r="I12" s="1500"/>
      <c r="J12" s="692"/>
      <c r="K12" s="2064"/>
      <c r="L12" s="1569"/>
      <c r="M12" s="1570"/>
      <c r="N12" s="692"/>
      <c r="O12" s="692"/>
      <c r="P12" s="692"/>
      <c r="Q12" s="692"/>
      <c r="R12" s="692"/>
      <c r="S12" s="692"/>
      <c r="T12" s="692"/>
      <c r="U12" s="692"/>
      <c r="V12" s="692"/>
      <c r="W12" s="692"/>
      <c r="X12" s="692"/>
    </row>
    <row r="13" spans="1:24" ht="15">
      <c r="A13" s="2082" t="s">
        <v>1404</v>
      </c>
      <c r="B13" s="1569"/>
      <c r="C13" s="1569"/>
      <c r="D13" s="1569"/>
      <c r="E13" s="1569"/>
      <c r="F13" s="1570"/>
      <c r="G13" s="1500"/>
      <c r="H13" s="1500"/>
      <c r="I13" s="1500"/>
      <c r="J13" s="692"/>
      <c r="K13" s="2064"/>
      <c r="L13" s="1569"/>
      <c r="M13" s="1570"/>
      <c r="N13" s="692"/>
      <c r="O13" s="692"/>
      <c r="P13" s="692"/>
      <c r="Q13" s="692"/>
      <c r="R13" s="692"/>
      <c r="S13" s="692"/>
      <c r="T13" s="692"/>
      <c r="U13" s="692"/>
      <c r="V13" s="692"/>
      <c r="W13" s="692"/>
      <c r="X13" s="692"/>
    </row>
    <row r="14" spans="1:24" ht="15">
      <c r="A14" s="2082" t="s">
        <v>1405</v>
      </c>
      <c r="B14" s="1569"/>
      <c r="C14" s="1569"/>
      <c r="D14" s="1569"/>
      <c r="E14" s="1569"/>
      <c r="F14" s="1570"/>
      <c r="G14" s="1500"/>
      <c r="H14" s="1500"/>
      <c r="I14" s="1500"/>
      <c r="J14" s="692"/>
      <c r="K14" s="2064"/>
      <c r="L14" s="1569"/>
      <c r="M14" s="1570"/>
      <c r="N14" s="692"/>
      <c r="O14" s="692"/>
      <c r="P14" s="692"/>
      <c r="Q14" s="692"/>
      <c r="R14" s="692"/>
      <c r="S14" s="692"/>
      <c r="T14" s="692"/>
      <c r="U14" s="692"/>
      <c r="V14" s="692"/>
      <c r="W14" s="692"/>
      <c r="X14" s="692"/>
    </row>
    <row r="15" spans="1:24" ht="12.75" customHeight="1">
      <c r="A15" s="2082" t="s">
        <v>1406</v>
      </c>
      <c r="B15" s="1569"/>
      <c r="C15" s="1569"/>
      <c r="D15" s="1569"/>
      <c r="E15" s="1569"/>
      <c r="F15" s="1570"/>
      <c r="G15" s="1500"/>
      <c r="H15" s="1500"/>
      <c r="I15" s="1500"/>
      <c r="J15" s="692"/>
      <c r="K15" s="2064"/>
      <c r="L15" s="1569"/>
      <c r="M15" s="1570"/>
      <c r="N15" s="692"/>
      <c r="O15" s="692"/>
      <c r="P15" s="692"/>
      <c r="Q15" s="692"/>
      <c r="R15" s="692"/>
      <c r="S15" s="692"/>
      <c r="T15" s="692"/>
      <c r="U15" s="692"/>
      <c r="V15" s="692"/>
      <c r="W15" s="692"/>
      <c r="X15" s="692"/>
    </row>
    <row r="16" spans="1:24" ht="12.75" customHeight="1">
      <c r="A16" s="2082" t="s">
        <v>1407</v>
      </c>
      <c r="B16" s="1569"/>
      <c r="C16" s="1569"/>
      <c r="D16" s="1569"/>
      <c r="E16" s="1569"/>
      <c r="F16" s="1570"/>
      <c r="G16" s="1500"/>
      <c r="H16" s="1500"/>
      <c r="I16" s="1500"/>
      <c r="J16" s="692"/>
      <c r="K16" s="2064"/>
      <c r="L16" s="1569"/>
      <c r="M16" s="1570"/>
      <c r="N16" s="692"/>
      <c r="O16" s="692"/>
      <c r="P16" s="692"/>
      <c r="Q16" s="692"/>
      <c r="R16" s="692"/>
      <c r="S16" s="692"/>
      <c r="T16" s="692"/>
      <c r="U16" s="692"/>
      <c r="V16" s="692"/>
      <c r="W16" s="692"/>
      <c r="X16" s="692"/>
    </row>
    <row r="17" spans="1:24" ht="13.35" customHeight="1">
      <c r="A17" s="2082" t="s">
        <v>1408</v>
      </c>
      <c r="B17" s="1569"/>
      <c r="C17" s="1569"/>
      <c r="D17" s="1569"/>
      <c r="E17" s="1569"/>
      <c r="F17" s="1570"/>
      <c r="G17" s="1500"/>
      <c r="H17" s="1500"/>
      <c r="I17" s="1500"/>
      <c r="J17" s="692"/>
      <c r="K17" s="2064"/>
      <c r="L17" s="1569"/>
      <c r="M17" s="1570"/>
      <c r="N17" s="692"/>
      <c r="O17" s="692"/>
      <c r="P17" s="692"/>
      <c r="Q17" s="692"/>
      <c r="R17" s="692"/>
      <c r="S17" s="692"/>
      <c r="T17" s="692"/>
      <c r="U17" s="692"/>
      <c r="V17" s="692"/>
      <c r="W17" s="692"/>
      <c r="X17" s="692"/>
    </row>
    <row r="18" spans="1:24" ht="19.5" customHeight="1">
      <c r="A18" s="2082" t="s">
        <v>1409</v>
      </c>
      <c r="B18" s="1569"/>
      <c r="C18" s="1569"/>
      <c r="D18" s="1569"/>
      <c r="E18" s="1569"/>
      <c r="F18" s="1570"/>
      <c r="G18" s="1500"/>
      <c r="H18" s="1500"/>
      <c r="I18" s="1500"/>
      <c r="J18" s="692"/>
      <c r="K18" s="2064"/>
      <c r="L18" s="1569"/>
      <c r="M18" s="1570"/>
      <c r="N18" s="692"/>
      <c r="O18" s="692"/>
      <c r="P18" s="692"/>
      <c r="Q18" s="692"/>
      <c r="R18" s="692"/>
      <c r="S18" s="692"/>
      <c r="T18" s="692"/>
      <c r="U18" s="692"/>
      <c r="V18" s="692"/>
      <c r="W18" s="692"/>
      <c r="X18" s="692"/>
    </row>
    <row r="19" spans="1:24" ht="21" customHeight="1">
      <c r="A19" s="2082" t="s">
        <v>1410</v>
      </c>
      <c r="B19" s="1569"/>
      <c r="C19" s="1569"/>
      <c r="D19" s="1569"/>
      <c r="E19" s="1569"/>
      <c r="F19" s="1570"/>
      <c r="G19" s="1500"/>
      <c r="H19" s="1500"/>
      <c r="I19" s="1500"/>
      <c r="J19" s="692"/>
      <c r="K19" s="2064"/>
      <c r="L19" s="1569"/>
      <c r="M19" s="1570"/>
      <c r="N19" s="692"/>
      <c r="O19" s="692"/>
      <c r="P19" s="692"/>
      <c r="Q19" s="692"/>
      <c r="R19" s="692"/>
      <c r="S19" s="692"/>
      <c r="T19" s="692"/>
      <c r="U19" s="692"/>
      <c r="V19" s="692"/>
      <c r="W19" s="692"/>
      <c r="X19" s="692"/>
    </row>
    <row r="20" spans="1:24" ht="21" customHeight="1">
      <c r="A20" s="2082" t="s">
        <v>1411</v>
      </c>
      <c r="B20" s="1569"/>
      <c r="C20" s="1569"/>
      <c r="D20" s="1569"/>
      <c r="E20" s="1569"/>
      <c r="F20" s="1570"/>
      <c r="G20" s="1179"/>
      <c r="H20" s="1180"/>
      <c r="I20" s="1181"/>
      <c r="J20" s="692"/>
      <c r="K20" s="2064"/>
      <c r="L20" s="1569"/>
      <c r="M20" s="1570"/>
      <c r="N20" s="692"/>
      <c r="O20" s="692"/>
      <c r="P20" s="692"/>
      <c r="Q20" s="692"/>
      <c r="R20" s="692"/>
      <c r="S20" s="692"/>
      <c r="T20" s="692"/>
      <c r="U20" s="692"/>
      <c r="V20" s="692"/>
      <c r="W20" s="692"/>
      <c r="X20" s="692"/>
    </row>
    <row r="21" spans="1:24" ht="19.5" customHeight="1">
      <c r="A21" s="2082" t="s">
        <v>1412</v>
      </c>
      <c r="B21" s="1569"/>
      <c r="C21" s="1569"/>
      <c r="D21" s="1569"/>
      <c r="E21" s="1569"/>
      <c r="F21" s="1570"/>
      <c r="G21" s="2090"/>
      <c r="H21" s="1547"/>
      <c r="I21" s="1559"/>
      <c r="J21" s="692"/>
      <c r="K21" s="2064"/>
      <c r="L21" s="1569"/>
      <c r="M21" s="1570"/>
      <c r="N21" s="692"/>
      <c r="O21" s="692"/>
      <c r="P21" s="692"/>
      <c r="Q21" s="692"/>
      <c r="R21" s="692"/>
      <c r="S21" s="692"/>
      <c r="T21" s="692"/>
      <c r="U21" s="692"/>
      <c r="V21" s="692"/>
      <c r="W21" s="692"/>
      <c r="X21" s="692"/>
    </row>
    <row r="22" spans="1:24" ht="28.5" hidden="1" customHeight="1">
      <c r="A22" s="2108"/>
      <c r="B22" s="1550"/>
      <c r="C22" s="1550"/>
      <c r="D22" s="1550"/>
      <c r="E22" s="1550"/>
      <c r="F22" s="1550"/>
      <c r="G22" s="1550"/>
      <c r="H22" s="1550"/>
      <c r="I22" s="1581"/>
      <c r="J22" s="692"/>
      <c r="K22" s="2064"/>
      <c r="L22" s="1569"/>
      <c r="M22" s="1570"/>
      <c r="N22" s="692"/>
      <c r="O22" s="692"/>
      <c r="P22" s="692"/>
      <c r="Q22" s="692"/>
      <c r="R22" s="692"/>
      <c r="S22" s="692"/>
      <c r="T22" s="692"/>
      <c r="U22" s="692"/>
      <c r="V22" s="692"/>
      <c r="W22" s="692"/>
      <c r="X22" s="692"/>
    </row>
    <row r="23" spans="1:24" ht="15" hidden="1" customHeight="1">
      <c r="A23" s="2066"/>
      <c r="B23" s="1569"/>
      <c r="C23" s="1569"/>
      <c r="D23" s="1569"/>
      <c r="E23" s="1569"/>
      <c r="F23" s="1570"/>
      <c r="G23" s="1"/>
      <c r="H23" s="1"/>
      <c r="I23" s="1"/>
      <c r="J23" s="692"/>
      <c r="K23" s="2064"/>
      <c r="L23" s="1569"/>
      <c r="M23" s="1570"/>
      <c r="N23" s="692"/>
      <c r="O23" s="692"/>
      <c r="P23" s="692"/>
      <c r="Q23" s="692"/>
      <c r="R23" s="692"/>
      <c r="S23" s="692"/>
      <c r="T23" s="692"/>
      <c r="U23" s="692"/>
      <c r="V23" s="692"/>
      <c r="W23" s="692"/>
      <c r="X23" s="692"/>
    </row>
    <row r="24" spans="1:24" ht="15" hidden="1" customHeight="1">
      <c r="A24" s="2066"/>
      <c r="B24" s="1569"/>
      <c r="C24" s="1569"/>
      <c r="D24" s="1569"/>
      <c r="E24" s="1569"/>
      <c r="F24" s="1570"/>
      <c r="G24" s="1"/>
      <c r="H24" s="1"/>
      <c r="I24" s="1"/>
      <c r="J24" s="692"/>
      <c r="K24" s="2064"/>
      <c r="L24" s="1569"/>
      <c r="M24" s="1570"/>
      <c r="N24" s="692"/>
      <c r="O24" s="692"/>
      <c r="P24" s="692"/>
      <c r="Q24" s="692"/>
      <c r="R24" s="692"/>
      <c r="S24" s="692"/>
      <c r="T24" s="692"/>
      <c r="U24" s="692"/>
      <c r="V24" s="692"/>
      <c r="W24" s="692"/>
      <c r="X24" s="692"/>
    </row>
    <row r="25" spans="1:24" ht="15" hidden="1" customHeight="1">
      <c r="A25" s="2066"/>
      <c r="B25" s="1569"/>
      <c r="C25" s="1569"/>
      <c r="D25" s="1569"/>
      <c r="E25" s="1569"/>
      <c r="F25" s="1570"/>
      <c r="G25" s="1"/>
      <c r="H25" s="1"/>
      <c r="I25" s="1"/>
      <c r="J25" s="692"/>
      <c r="K25" s="2064"/>
      <c r="L25" s="1569"/>
      <c r="M25" s="1570"/>
      <c r="N25" s="692"/>
      <c r="O25" s="692"/>
      <c r="P25" s="692"/>
      <c r="Q25" s="692"/>
      <c r="R25" s="692"/>
      <c r="S25" s="692"/>
      <c r="T25" s="692"/>
      <c r="U25" s="692"/>
      <c r="V25" s="692"/>
      <c r="W25" s="692"/>
      <c r="X25" s="692"/>
    </row>
    <row r="26" spans="1:24" ht="15" hidden="1" customHeight="1">
      <c r="A26" s="2066"/>
      <c r="B26" s="1569"/>
      <c r="C26" s="1569"/>
      <c r="D26" s="1569"/>
      <c r="E26" s="1569"/>
      <c r="F26" s="1570"/>
      <c r="G26" s="1"/>
      <c r="H26" s="1"/>
      <c r="I26" s="1"/>
      <c r="J26" s="692"/>
      <c r="K26" s="2064"/>
      <c r="L26" s="1569"/>
      <c r="M26" s="1570"/>
      <c r="N26" s="692"/>
      <c r="O26" s="692"/>
      <c r="P26" s="692"/>
      <c r="Q26" s="692"/>
      <c r="R26" s="692"/>
      <c r="S26" s="692"/>
      <c r="T26" s="692"/>
      <c r="U26" s="692"/>
      <c r="V26" s="692"/>
      <c r="W26" s="692"/>
      <c r="X26" s="692"/>
    </row>
    <row r="27" spans="1:24" ht="15" hidden="1" customHeight="1">
      <c r="A27" s="2066"/>
      <c r="B27" s="1569"/>
      <c r="C27" s="1569"/>
      <c r="D27" s="1569"/>
      <c r="E27" s="1569"/>
      <c r="F27" s="1570"/>
      <c r="G27" s="1"/>
      <c r="H27" s="1"/>
      <c r="I27" s="1"/>
      <c r="J27" s="692"/>
      <c r="K27" s="2064"/>
      <c r="L27" s="1569"/>
      <c r="M27" s="1570"/>
      <c r="N27" s="692"/>
      <c r="O27" s="692"/>
      <c r="P27" s="692"/>
      <c r="Q27" s="692"/>
      <c r="R27" s="692"/>
      <c r="S27" s="692"/>
      <c r="T27" s="692"/>
      <c r="U27" s="692"/>
      <c r="V27" s="692"/>
      <c r="W27" s="692"/>
      <c r="X27" s="692"/>
    </row>
    <row r="28" spans="1:24" ht="15" hidden="1" customHeight="1">
      <c r="A28" s="2066"/>
      <c r="B28" s="1569"/>
      <c r="C28" s="1569"/>
      <c r="D28" s="1569"/>
      <c r="E28" s="1569"/>
      <c r="F28" s="1570"/>
      <c r="G28" s="1"/>
      <c r="H28" s="1"/>
      <c r="I28" s="1"/>
      <c r="J28" s="692"/>
      <c r="K28" s="2064"/>
      <c r="L28" s="1569"/>
      <c r="M28" s="1570"/>
      <c r="N28" s="692"/>
      <c r="O28" s="692"/>
      <c r="P28" s="692"/>
      <c r="Q28" s="692"/>
      <c r="R28" s="692"/>
      <c r="S28" s="692"/>
      <c r="T28" s="692"/>
      <c r="U28" s="692"/>
      <c r="V28" s="692"/>
      <c r="W28" s="692"/>
      <c r="X28" s="692"/>
    </row>
    <row r="29" spans="1:24" ht="15" hidden="1" customHeight="1">
      <c r="A29" s="2066"/>
      <c r="B29" s="1569"/>
      <c r="C29" s="1569"/>
      <c r="D29" s="1569"/>
      <c r="E29" s="1569"/>
      <c r="F29" s="1570"/>
      <c r="G29" s="1"/>
      <c r="H29" s="1"/>
      <c r="I29" s="1"/>
      <c r="J29" s="692"/>
      <c r="K29" s="2064"/>
      <c r="L29" s="1569"/>
      <c r="M29" s="1570"/>
      <c r="N29" s="692"/>
      <c r="O29" s="692"/>
      <c r="P29" s="692"/>
      <c r="Q29" s="692"/>
      <c r="R29" s="692"/>
      <c r="S29" s="692"/>
      <c r="T29" s="692"/>
      <c r="U29" s="692"/>
      <c r="V29" s="692"/>
      <c r="W29" s="692"/>
      <c r="X29" s="692"/>
    </row>
    <row r="30" spans="1:24" ht="15" hidden="1" customHeight="1">
      <c r="A30" s="2066"/>
      <c r="B30" s="1569"/>
      <c r="C30" s="1569"/>
      <c r="D30" s="1569"/>
      <c r="E30" s="1569"/>
      <c r="F30" s="1570"/>
      <c r="G30" s="1"/>
      <c r="H30" s="1"/>
      <c r="I30" s="1"/>
      <c r="J30" s="692"/>
      <c r="K30" s="2064"/>
      <c r="L30" s="1569"/>
      <c r="M30" s="1570"/>
      <c r="N30" s="692"/>
      <c r="O30" s="692"/>
      <c r="P30" s="692"/>
      <c r="Q30" s="692"/>
      <c r="R30" s="692"/>
      <c r="S30" s="692"/>
      <c r="T30" s="692"/>
      <c r="U30" s="692"/>
      <c r="V30" s="692"/>
      <c r="W30" s="692"/>
      <c r="X30" s="692"/>
    </row>
    <row r="31" spans="1:24" ht="15" hidden="1" customHeight="1">
      <c r="A31" s="2066"/>
      <c r="B31" s="1569"/>
      <c r="C31" s="1569"/>
      <c r="D31" s="1569"/>
      <c r="E31" s="1569"/>
      <c r="F31" s="1570"/>
      <c r="G31" s="1"/>
      <c r="H31" s="1"/>
      <c r="I31" s="1"/>
      <c r="J31" s="692"/>
      <c r="K31" s="2064"/>
      <c r="L31" s="1569"/>
      <c r="M31" s="1570"/>
      <c r="N31" s="692"/>
      <c r="O31" s="692"/>
      <c r="P31" s="692"/>
      <c r="Q31" s="692"/>
      <c r="R31" s="692"/>
      <c r="S31" s="692"/>
      <c r="T31" s="692"/>
      <c r="U31" s="692"/>
      <c r="V31" s="692"/>
      <c r="W31" s="692"/>
      <c r="X31" s="692"/>
    </row>
    <row r="32" spans="1:24" ht="15" hidden="1" customHeight="1">
      <c r="A32" s="2066"/>
      <c r="B32" s="1569"/>
      <c r="C32" s="1569"/>
      <c r="D32" s="1569"/>
      <c r="E32" s="1569"/>
      <c r="F32" s="1570"/>
      <c r="G32" s="1"/>
      <c r="H32" s="1"/>
      <c r="I32" s="1"/>
      <c r="J32" s="692"/>
      <c r="K32" s="2064"/>
      <c r="L32" s="1569"/>
      <c r="M32" s="1570"/>
      <c r="N32" s="692"/>
      <c r="O32" s="692"/>
      <c r="P32" s="692"/>
      <c r="Q32" s="692"/>
      <c r="R32" s="692"/>
      <c r="S32" s="692"/>
      <c r="T32" s="692"/>
      <c r="U32" s="692"/>
      <c r="V32" s="692"/>
      <c r="W32" s="692"/>
      <c r="X32" s="692"/>
    </row>
    <row r="33" spans="1:24" ht="15" customHeight="1">
      <c r="A33" s="2067" t="s">
        <v>1413</v>
      </c>
      <c r="B33" s="1569"/>
      <c r="C33" s="1569"/>
      <c r="D33" s="1569"/>
      <c r="E33" s="1569"/>
      <c r="F33" s="1569"/>
      <c r="G33" s="1569"/>
      <c r="H33" s="1569"/>
      <c r="I33" s="1570"/>
      <c r="J33" s="692"/>
      <c r="K33" s="2064"/>
      <c r="L33" s="1569"/>
      <c r="M33" s="1570"/>
      <c r="N33" s="692"/>
      <c r="O33" s="692"/>
      <c r="P33" s="692"/>
      <c r="Q33" s="692"/>
      <c r="R33" s="692"/>
      <c r="S33" s="692"/>
      <c r="T33" s="692"/>
      <c r="U33" s="692"/>
      <c r="V33" s="692"/>
      <c r="W33" s="692"/>
      <c r="X33" s="692"/>
    </row>
    <row r="34" spans="1:24" ht="15" customHeight="1">
      <c r="A34" s="2095" t="s">
        <v>1414</v>
      </c>
      <c r="B34" s="1569"/>
      <c r="C34" s="1569"/>
      <c r="D34" s="1569"/>
      <c r="E34" s="1569"/>
      <c r="F34" s="1569"/>
      <c r="G34" s="1569"/>
      <c r="H34" s="1569"/>
      <c r="I34" s="1570"/>
      <c r="J34" s="692"/>
      <c r="K34" s="2064"/>
      <c r="L34" s="1569"/>
      <c r="M34" s="1570"/>
      <c r="N34" s="692"/>
      <c r="O34" s="692"/>
      <c r="P34" s="692"/>
      <c r="Q34" s="692"/>
      <c r="R34" s="692"/>
      <c r="S34" s="692"/>
      <c r="T34" s="692"/>
      <c r="U34" s="692"/>
      <c r="V34" s="692"/>
      <c r="W34" s="692"/>
      <c r="X34" s="692"/>
    </row>
    <row r="35" spans="1:24" ht="15" customHeight="1">
      <c r="A35" s="2103" t="s">
        <v>1415</v>
      </c>
      <c r="B35" s="1569"/>
      <c r="C35" s="1569"/>
      <c r="D35" s="1569"/>
      <c r="E35" s="1569"/>
      <c r="F35" s="1570"/>
      <c r="G35" s="1500"/>
      <c r="H35" s="1500"/>
      <c r="I35" s="1500"/>
      <c r="J35" s="692"/>
      <c r="K35" s="2064"/>
      <c r="L35" s="1569"/>
      <c r="M35" s="1570"/>
      <c r="N35" s="692"/>
      <c r="O35" s="692"/>
      <c r="P35" s="692"/>
      <c r="Q35" s="692"/>
      <c r="R35" s="692"/>
      <c r="S35" s="692"/>
      <c r="T35" s="692"/>
      <c r="U35" s="692"/>
      <c r="V35" s="692"/>
      <c r="W35" s="692"/>
      <c r="X35" s="692"/>
    </row>
    <row r="36" spans="1:24" ht="12.75" customHeight="1">
      <c r="A36" s="2074" t="s">
        <v>1416</v>
      </c>
      <c r="B36" s="1553"/>
      <c r="C36" s="1553"/>
      <c r="D36" s="1553"/>
      <c r="E36" s="1553"/>
      <c r="F36" s="1572"/>
      <c r="G36" s="2076"/>
      <c r="H36" s="2076"/>
      <c r="I36" s="2076"/>
      <c r="J36" s="692"/>
      <c r="K36" s="2064"/>
      <c r="L36" s="1569"/>
      <c r="M36" s="1570"/>
      <c r="N36" s="692"/>
      <c r="O36" s="692"/>
      <c r="P36" s="692"/>
      <c r="Q36" s="692"/>
      <c r="R36" s="692"/>
      <c r="S36" s="692"/>
      <c r="T36" s="692"/>
      <c r="U36" s="692"/>
      <c r="V36" s="692"/>
      <c r="W36" s="692"/>
      <c r="X36" s="692"/>
    </row>
    <row r="37" spans="1:24" ht="24" customHeight="1">
      <c r="A37" s="2081" t="s">
        <v>1417</v>
      </c>
      <c r="B37" s="1553"/>
      <c r="C37" s="1553"/>
      <c r="D37" s="1553"/>
      <c r="E37" s="1553"/>
      <c r="F37" s="1572"/>
      <c r="G37" s="2077"/>
      <c r="H37" s="2077"/>
      <c r="I37" s="2077"/>
      <c r="J37" s="692"/>
      <c r="K37" s="2064"/>
      <c r="L37" s="1569"/>
      <c r="M37" s="1570"/>
      <c r="N37" s="692"/>
      <c r="O37" s="692"/>
      <c r="P37" s="692"/>
      <c r="Q37" s="692"/>
      <c r="R37" s="692"/>
      <c r="S37" s="692"/>
      <c r="T37" s="692"/>
      <c r="U37" s="692"/>
      <c r="V37" s="692"/>
      <c r="W37" s="692"/>
      <c r="X37" s="692"/>
    </row>
    <row r="38" spans="1:24" ht="15">
      <c r="A38" s="2067" t="s">
        <v>1418</v>
      </c>
      <c r="B38" s="1569"/>
      <c r="C38" s="1569"/>
      <c r="D38" s="1569"/>
      <c r="E38" s="1569"/>
      <c r="F38" s="1569"/>
      <c r="G38" s="1569"/>
      <c r="H38" s="1569"/>
      <c r="I38" s="1570"/>
      <c r="J38" s="692"/>
      <c r="K38" s="2064"/>
      <c r="L38" s="1569"/>
      <c r="M38" s="1570"/>
      <c r="N38" s="692"/>
      <c r="O38" s="692"/>
      <c r="P38" s="692"/>
      <c r="Q38" s="692"/>
      <c r="R38" s="692"/>
      <c r="S38" s="692"/>
      <c r="T38" s="692"/>
      <c r="U38" s="692"/>
      <c r="V38" s="692"/>
      <c r="W38" s="692"/>
      <c r="X38" s="692"/>
    </row>
    <row r="39" spans="1:24" ht="21" customHeight="1">
      <c r="A39" s="2089" t="s">
        <v>1419</v>
      </c>
      <c r="B39" s="1553"/>
      <c r="C39" s="1553"/>
      <c r="D39" s="1553"/>
      <c r="E39" s="1553"/>
      <c r="F39" s="1572"/>
      <c r="G39" s="1501"/>
      <c r="H39" s="1501"/>
      <c r="I39" s="1501"/>
      <c r="J39" s="692"/>
      <c r="K39" s="2064"/>
      <c r="L39" s="1569"/>
      <c r="M39" s="1570"/>
      <c r="N39" s="692"/>
      <c r="O39" s="692"/>
      <c r="P39" s="692"/>
      <c r="Q39" s="692"/>
      <c r="R39" s="692"/>
      <c r="S39" s="692"/>
      <c r="T39" s="692"/>
      <c r="U39" s="692"/>
      <c r="V39" s="692"/>
      <c r="W39" s="692"/>
      <c r="X39" s="692"/>
    </row>
    <row r="40" spans="1:24" ht="15" customHeight="1">
      <c r="A40" s="2067" t="s">
        <v>1420</v>
      </c>
      <c r="B40" s="1569"/>
      <c r="C40" s="1569"/>
      <c r="D40" s="1569"/>
      <c r="E40" s="1569"/>
      <c r="F40" s="1569"/>
      <c r="G40" s="1569"/>
      <c r="H40" s="1569"/>
      <c r="I40" s="1570"/>
      <c r="J40" s="692"/>
      <c r="K40" s="2064"/>
      <c r="L40" s="1569"/>
      <c r="M40" s="1570"/>
      <c r="N40" s="692"/>
      <c r="O40" s="692"/>
      <c r="P40" s="692"/>
      <c r="Q40" s="692"/>
      <c r="R40" s="692"/>
      <c r="S40" s="692"/>
      <c r="T40" s="692"/>
      <c r="U40" s="692"/>
      <c r="V40" s="692"/>
      <c r="W40" s="692"/>
      <c r="X40" s="692"/>
    </row>
    <row r="41" spans="1:24" ht="21" customHeight="1">
      <c r="A41" s="2099" t="s">
        <v>1421</v>
      </c>
      <c r="B41" s="1550"/>
      <c r="C41" s="1550"/>
      <c r="D41" s="1550"/>
      <c r="E41" s="1550"/>
      <c r="F41" s="1581"/>
      <c r="G41" s="1500"/>
      <c r="H41" s="1500"/>
      <c r="I41" s="1500"/>
      <c r="J41" s="692"/>
      <c r="K41" s="2064"/>
      <c r="L41" s="1569"/>
      <c r="M41" s="1570"/>
      <c r="N41" s="692"/>
      <c r="O41" s="692"/>
      <c r="P41" s="692"/>
      <c r="Q41" s="692"/>
      <c r="R41" s="692"/>
      <c r="S41" s="692"/>
      <c r="T41" s="692"/>
      <c r="U41" s="692"/>
      <c r="V41" s="692"/>
      <c r="W41" s="692"/>
      <c r="X41" s="692"/>
    </row>
    <row r="42" spans="1:24" ht="17.25" customHeight="1">
      <c r="A42" s="2102" t="s">
        <v>1422</v>
      </c>
      <c r="B42" s="1550"/>
      <c r="C42" s="1550"/>
      <c r="D42" s="1550"/>
      <c r="E42" s="1550"/>
      <c r="F42" s="1581"/>
      <c r="G42" s="1500"/>
      <c r="H42" s="1500"/>
      <c r="I42" s="1500"/>
      <c r="J42" s="692"/>
      <c r="K42" s="2064"/>
      <c r="L42" s="1569"/>
      <c r="M42" s="1570"/>
      <c r="N42" s="692"/>
      <c r="O42" s="692"/>
      <c r="P42" s="692"/>
      <c r="Q42" s="692"/>
      <c r="R42" s="692"/>
      <c r="S42" s="692"/>
      <c r="T42" s="692"/>
      <c r="U42" s="692"/>
      <c r="V42" s="692"/>
      <c r="W42" s="692"/>
      <c r="X42" s="692"/>
    </row>
    <row r="43" spans="1:24" ht="18.75" customHeight="1">
      <c r="A43" s="2083" t="s">
        <v>1423</v>
      </c>
      <c r="B43" s="1547"/>
      <c r="C43" s="1547"/>
      <c r="D43" s="1547"/>
      <c r="E43" s="1547"/>
      <c r="F43" s="1559"/>
      <c r="G43" s="1501"/>
      <c r="H43" s="1501"/>
      <c r="I43" s="1501"/>
      <c r="J43" s="692"/>
      <c r="K43" s="2064"/>
      <c r="L43" s="1569"/>
      <c r="M43" s="1570"/>
      <c r="N43" s="692"/>
      <c r="O43" s="692"/>
      <c r="P43" s="692"/>
      <c r="Q43" s="692"/>
      <c r="R43" s="692"/>
      <c r="S43" s="692"/>
      <c r="T43" s="692"/>
      <c r="U43" s="692"/>
      <c r="V43" s="692"/>
      <c r="W43" s="692"/>
      <c r="X43" s="692"/>
    </row>
    <row r="44" spans="1:24" ht="12.75" customHeight="1">
      <c r="A44" s="2067" t="s">
        <v>1424</v>
      </c>
      <c r="B44" s="1569"/>
      <c r="C44" s="1569"/>
      <c r="D44" s="1569"/>
      <c r="E44" s="1569"/>
      <c r="F44" s="1569"/>
      <c r="G44" s="1569"/>
      <c r="H44" s="1569"/>
      <c r="I44" s="1570"/>
      <c r="J44" s="692"/>
      <c r="K44" s="2064"/>
      <c r="L44" s="1569"/>
      <c r="M44" s="1570"/>
      <c r="N44" s="692"/>
      <c r="O44" s="692"/>
      <c r="P44" s="692"/>
      <c r="Q44" s="692"/>
      <c r="R44" s="692"/>
      <c r="S44" s="692"/>
      <c r="T44" s="692"/>
      <c r="U44" s="692"/>
      <c r="V44" s="692"/>
      <c r="W44" s="692"/>
      <c r="X44" s="692"/>
    </row>
    <row r="45" spans="1:24" ht="12.75" customHeight="1">
      <c r="A45" s="2075" t="s">
        <v>1425</v>
      </c>
      <c r="B45" s="1550"/>
      <c r="C45" s="1550"/>
      <c r="D45" s="1550"/>
      <c r="E45" s="1550"/>
      <c r="F45" s="1581"/>
      <c r="G45" s="1500"/>
      <c r="H45" s="1500"/>
      <c r="I45" s="1500"/>
      <c r="J45" s="692"/>
      <c r="K45" s="2064"/>
      <c r="L45" s="1569"/>
      <c r="M45" s="1570"/>
      <c r="N45" s="692"/>
      <c r="O45" s="692"/>
      <c r="P45" s="692"/>
      <c r="Q45" s="692"/>
      <c r="R45" s="692"/>
      <c r="S45" s="692"/>
      <c r="T45" s="692"/>
      <c r="U45" s="692"/>
      <c r="V45" s="692"/>
      <c r="W45" s="692"/>
      <c r="X45" s="692"/>
    </row>
    <row r="46" spans="1:24" ht="12.75" customHeight="1">
      <c r="A46" s="2096" t="s">
        <v>1426</v>
      </c>
      <c r="B46" s="1547"/>
      <c r="C46" s="1547"/>
      <c r="D46" s="1547"/>
      <c r="E46" s="1547"/>
      <c r="F46" s="1559"/>
      <c r="G46" s="1501"/>
      <c r="H46" s="1501"/>
      <c r="I46" s="1501"/>
      <c r="J46" s="692"/>
      <c r="K46" s="2064"/>
      <c r="L46" s="1569"/>
      <c r="M46" s="1570"/>
      <c r="N46" s="692"/>
      <c r="O46" s="692"/>
      <c r="P46" s="692"/>
      <c r="Q46" s="692"/>
      <c r="R46" s="692"/>
      <c r="S46" s="692"/>
      <c r="T46" s="692"/>
      <c r="U46" s="692"/>
      <c r="V46" s="692"/>
      <c r="W46" s="692"/>
      <c r="X46" s="692"/>
    </row>
    <row r="47" spans="1:24" ht="21" customHeight="1">
      <c r="A47" s="2067" t="str">
        <f>+"VII FORMATO INFORME  "&amp;$I$6</f>
        <v>VII FORMATO INFORME  2025</v>
      </c>
      <c r="B47" s="1569"/>
      <c r="C47" s="1569"/>
      <c r="D47" s="1569"/>
      <c r="E47" s="1569"/>
      <c r="F47" s="1569"/>
      <c r="G47" s="1569"/>
      <c r="H47" s="1569"/>
      <c r="I47" s="1570"/>
      <c r="J47" s="692"/>
      <c r="K47" s="2064"/>
      <c r="L47" s="1569"/>
      <c r="M47" s="1570"/>
      <c r="N47" s="692"/>
      <c r="O47" s="692"/>
      <c r="P47" s="692"/>
      <c r="Q47" s="692"/>
      <c r="R47" s="692"/>
      <c r="S47" s="692"/>
      <c r="T47" s="692"/>
      <c r="U47" s="692"/>
      <c r="V47" s="692"/>
      <c r="W47" s="692"/>
      <c r="X47" s="692"/>
    </row>
    <row r="48" spans="1:24" ht="21" customHeight="1">
      <c r="A48" s="2094" t="str">
        <f>+"A. Informe realizado según formato y guía actualizada y correspondiente al momento informado (Informe "&amp;$I$6&amp;")"</f>
        <v>A. Informe realizado según formato y guía actualizada y correspondiente al momento informado (Informe 2025)</v>
      </c>
      <c r="B48" s="1550"/>
      <c r="C48" s="1550"/>
      <c r="D48" s="1550"/>
      <c r="E48" s="1550"/>
      <c r="F48" s="1550"/>
      <c r="G48" s="1500"/>
      <c r="H48" s="1500"/>
      <c r="I48" s="1500"/>
      <c r="J48" s="692"/>
      <c r="K48" s="2064"/>
      <c r="L48" s="1569"/>
      <c r="M48" s="1570"/>
      <c r="N48" s="692"/>
      <c r="O48" s="692"/>
      <c r="P48" s="692"/>
      <c r="Q48" s="692"/>
      <c r="R48" s="692"/>
      <c r="S48" s="692"/>
      <c r="T48" s="692"/>
      <c r="U48" s="692"/>
      <c r="V48" s="692"/>
      <c r="W48" s="692"/>
      <c r="X48" s="692"/>
    </row>
    <row r="49" spans="1:24" ht="5.25" customHeight="1">
      <c r="A49" s="689"/>
      <c r="B49" s="689"/>
      <c r="C49" s="689"/>
      <c r="D49" s="689"/>
      <c r="E49" s="689"/>
      <c r="F49" s="689"/>
      <c r="G49" s="689"/>
      <c r="H49" s="689"/>
      <c r="I49" s="689"/>
      <c r="J49" s="692"/>
      <c r="K49" s="2093"/>
      <c r="L49" s="1550"/>
      <c r="M49" s="1581"/>
      <c r="N49" s="692"/>
      <c r="O49" s="692"/>
      <c r="P49" s="692"/>
      <c r="Q49" s="692"/>
      <c r="R49" s="692"/>
      <c r="S49" s="692"/>
      <c r="T49" s="692"/>
      <c r="U49" s="692"/>
      <c r="V49" s="692"/>
      <c r="W49" s="692"/>
      <c r="X49" s="692"/>
    </row>
    <row r="50" spans="1:24" ht="22.5" customHeight="1">
      <c r="A50" s="2088" t="s">
        <v>1427</v>
      </c>
      <c r="B50" s="1569"/>
      <c r="C50" s="1569"/>
      <c r="D50" s="1569"/>
      <c r="E50" s="1570"/>
      <c r="F50" s="1502"/>
      <c r="G50" s="699" t="s">
        <v>737</v>
      </c>
      <c r="H50" s="1502"/>
      <c r="I50" s="699" t="s">
        <v>739</v>
      </c>
      <c r="J50" s="692"/>
      <c r="K50" s="2064"/>
      <c r="L50" s="1569"/>
      <c r="M50" s="1570"/>
      <c r="N50" s="692"/>
      <c r="O50" s="692"/>
      <c r="P50" s="692"/>
      <c r="Q50" s="692"/>
      <c r="R50" s="692"/>
      <c r="S50" s="692"/>
      <c r="T50" s="692"/>
      <c r="U50" s="692"/>
      <c r="V50" s="692"/>
      <c r="W50" s="692"/>
      <c r="X50" s="692"/>
    </row>
    <row r="51" spans="1:24" ht="15" customHeight="1">
      <c r="A51" s="1182" t="s">
        <v>1428</v>
      </c>
      <c r="B51" s="1183"/>
      <c r="C51" s="1183"/>
      <c r="D51" s="1184"/>
      <c r="E51" s="1185"/>
      <c r="F51" s="1186"/>
      <c r="G51" s="1187"/>
      <c r="H51" s="1187"/>
      <c r="I51" s="1187"/>
      <c r="J51" s="436"/>
      <c r="K51" s="2071"/>
      <c r="L51" s="1569"/>
      <c r="M51" s="1570"/>
      <c r="N51" s="692"/>
      <c r="O51" s="692"/>
      <c r="P51" s="692"/>
      <c r="Q51" s="692"/>
      <c r="R51" s="692"/>
      <c r="S51" s="692"/>
      <c r="T51" s="692"/>
      <c r="U51" s="692"/>
      <c r="V51" s="692"/>
      <c r="W51" s="692"/>
      <c r="X51" s="692"/>
    </row>
    <row r="52" spans="1:24" ht="57.75" customHeight="1">
      <c r="A52" s="2101" t="s">
        <v>1429</v>
      </c>
      <c r="B52" s="1569"/>
      <c r="C52" s="1569"/>
      <c r="D52" s="1569"/>
      <c r="E52" s="1569"/>
      <c r="F52" s="1569"/>
      <c r="G52" s="1570"/>
      <c r="H52" s="2110" t="s">
        <v>1869</v>
      </c>
      <c r="I52" s="1612"/>
      <c r="J52" s="436"/>
      <c r="K52" s="2071"/>
      <c r="L52" s="1569"/>
      <c r="M52" s="1570"/>
      <c r="N52" s="692"/>
      <c r="O52" s="692"/>
      <c r="P52" s="692"/>
      <c r="Q52" s="692"/>
      <c r="R52" s="692"/>
      <c r="S52" s="692"/>
      <c r="T52" s="692"/>
      <c r="U52" s="692"/>
      <c r="V52" s="692"/>
      <c r="W52" s="692"/>
      <c r="X52" s="692"/>
    </row>
    <row r="53" spans="1:24" ht="15" customHeight="1">
      <c r="A53" s="2107" t="s">
        <v>1430</v>
      </c>
      <c r="B53" s="1550"/>
      <c r="C53" s="1550"/>
      <c r="D53" s="1550"/>
      <c r="E53" s="1550"/>
      <c r="F53" s="1550"/>
      <c r="G53" s="1550"/>
      <c r="H53" s="1550"/>
      <c r="I53" s="1550"/>
      <c r="J53" s="436"/>
      <c r="K53" s="2071"/>
      <c r="L53" s="1569"/>
      <c r="M53" s="1570"/>
      <c r="N53" s="692"/>
      <c r="O53" s="692"/>
      <c r="P53" s="692"/>
      <c r="Q53" s="692"/>
      <c r="R53" s="692"/>
      <c r="S53" s="692"/>
      <c r="T53" s="692"/>
      <c r="U53" s="692"/>
      <c r="V53" s="692"/>
      <c r="W53" s="692"/>
      <c r="X53" s="692"/>
    </row>
    <row r="54" spans="1:24" ht="26.25" customHeight="1">
      <c r="A54" s="2072"/>
      <c r="B54" s="1630"/>
      <c r="C54" s="1630"/>
      <c r="D54" s="1630"/>
      <c r="E54" s="1630"/>
      <c r="F54" s="1630"/>
      <c r="G54" s="1630"/>
      <c r="H54" s="1630"/>
      <c r="I54" s="1620"/>
      <c r="J54" s="436"/>
      <c r="K54" s="2071"/>
      <c r="L54" s="1569"/>
      <c r="M54" s="1570"/>
      <c r="N54" s="692"/>
      <c r="O54" s="692"/>
      <c r="P54" s="692"/>
      <c r="Q54" s="692"/>
      <c r="R54" s="692"/>
      <c r="S54" s="692"/>
      <c r="T54" s="692"/>
      <c r="U54" s="692"/>
      <c r="V54" s="692"/>
      <c r="W54" s="692"/>
      <c r="X54" s="692"/>
    </row>
    <row r="55" spans="1:24" ht="22.5" customHeight="1">
      <c r="A55" s="2084" t="s">
        <v>1431</v>
      </c>
      <c r="B55" s="1553"/>
      <c r="C55" s="1553"/>
      <c r="D55" s="1553"/>
      <c r="E55" s="1553"/>
      <c r="F55" s="1553"/>
      <c r="G55" s="1553"/>
      <c r="H55" s="436"/>
      <c r="I55" s="436"/>
      <c r="J55" s="436"/>
      <c r="K55" s="700"/>
      <c r="L55" s="700"/>
      <c r="M55" s="700"/>
      <c r="N55" s="692"/>
      <c r="O55" s="692"/>
      <c r="P55" s="692"/>
      <c r="Q55" s="692"/>
      <c r="R55" s="692"/>
      <c r="S55" s="692"/>
      <c r="T55" s="692"/>
      <c r="U55" s="692"/>
      <c r="V55" s="692"/>
      <c r="W55" s="692"/>
      <c r="X55" s="692"/>
    </row>
    <row r="56" spans="1:24" ht="22.5" customHeight="1">
      <c r="A56" s="850" t="s">
        <v>1432</v>
      </c>
      <c r="B56" s="850"/>
      <c r="C56" s="850"/>
      <c r="D56" s="850"/>
      <c r="E56" s="850"/>
      <c r="F56" s="850"/>
      <c r="G56" s="850"/>
      <c r="H56" s="1188"/>
      <c r="I56" s="1188"/>
      <c r="J56" s="436"/>
      <c r="K56" s="700"/>
      <c r="L56" s="700"/>
      <c r="M56" s="700"/>
      <c r="N56" s="692"/>
      <c r="O56" s="692"/>
      <c r="P56" s="692"/>
      <c r="Q56" s="692"/>
      <c r="R56" s="692"/>
      <c r="S56" s="692"/>
      <c r="T56" s="692"/>
      <c r="U56" s="692"/>
      <c r="V56" s="692"/>
      <c r="W56" s="692"/>
      <c r="X56" s="692"/>
    </row>
    <row r="57" spans="1:24" ht="22.5" customHeight="1">
      <c r="A57" s="2070" t="s">
        <v>1433</v>
      </c>
      <c r="B57" s="1569"/>
      <c r="C57" s="1569"/>
      <c r="D57" s="1569"/>
      <c r="E57" s="1569"/>
      <c r="F57" s="1569"/>
      <c r="G57" s="1569"/>
      <c r="H57" s="1569"/>
      <c r="I57" s="1570"/>
      <c r="J57" s="436"/>
      <c r="K57" s="700"/>
      <c r="L57" s="700"/>
      <c r="M57" s="700"/>
      <c r="N57" s="692"/>
      <c r="O57" s="692"/>
      <c r="P57" s="692"/>
      <c r="Q57" s="692"/>
      <c r="R57" s="692"/>
      <c r="S57" s="692"/>
      <c r="T57" s="692"/>
      <c r="U57" s="692"/>
      <c r="V57" s="692"/>
      <c r="W57" s="692"/>
      <c r="X57" s="692"/>
    </row>
    <row r="58" spans="1:24" ht="111.75" customHeight="1">
      <c r="A58" s="2069"/>
      <c r="B58" s="1630"/>
      <c r="C58" s="1630"/>
      <c r="D58" s="1630"/>
      <c r="E58" s="1630"/>
      <c r="F58" s="1630"/>
      <c r="G58" s="1630"/>
      <c r="H58" s="1630"/>
      <c r="I58" s="1620"/>
      <c r="J58" s="436"/>
      <c r="K58" s="700"/>
      <c r="L58" s="700"/>
      <c r="M58" s="700"/>
      <c r="N58" s="692"/>
      <c r="O58" s="692"/>
      <c r="P58" s="692"/>
      <c r="Q58" s="692"/>
      <c r="R58" s="692"/>
      <c r="S58" s="692"/>
      <c r="T58" s="692"/>
      <c r="U58" s="692"/>
      <c r="V58" s="692"/>
      <c r="W58" s="692"/>
      <c r="X58" s="692"/>
    </row>
    <row r="59" spans="1:24" ht="22.5" customHeight="1">
      <c r="A59" s="2070" t="s">
        <v>1434</v>
      </c>
      <c r="B59" s="1569"/>
      <c r="C59" s="1569"/>
      <c r="D59" s="1569"/>
      <c r="E59" s="1569"/>
      <c r="F59" s="1569"/>
      <c r="G59" s="1569"/>
      <c r="H59" s="1569"/>
      <c r="I59" s="1570"/>
      <c r="J59" s="436"/>
      <c r="K59" s="700"/>
      <c r="L59" s="700"/>
      <c r="M59" s="700"/>
      <c r="N59" s="692"/>
      <c r="O59" s="692"/>
      <c r="P59" s="692"/>
      <c r="Q59" s="692"/>
      <c r="R59" s="692"/>
      <c r="S59" s="692"/>
      <c r="T59" s="692"/>
      <c r="U59" s="692"/>
      <c r="V59" s="692"/>
      <c r="W59" s="692"/>
      <c r="X59" s="692"/>
    </row>
    <row r="60" spans="1:24" ht="29.25" customHeight="1">
      <c r="A60" s="2070"/>
      <c r="B60" s="1569"/>
      <c r="C60" s="1569"/>
      <c r="D60" s="1569"/>
      <c r="E60" s="1569"/>
      <c r="F60" s="1569"/>
      <c r="G60" s="1569"/>
      <c r="H60" s="1569"/>
      <c r="I60" s="1570"/>
      <c r="J60" s="436"/>
      <c r="K60" s="700"/>
      <c r="L60" s="700"/>
      <c r="M60" s="700"/>
      <c r="N60" s="692"/>
      <c r="O60" s="692"/>
      <c r="P60" s="692"/>
      <c r="Q60" s="692"/>
      <c r="R60" s="692"/>
      <c r="S60" s="692"/>
      <c r="T60" s="692"/>
      <c r="U60" s="692"/>
      <c r="V60" s="692"/>
      <c r="W60" s="692"/>
      <c r="X60" s="692"/>
    </row>
    <row r="61" spans="1:24" ht="22.5" customHeight="1">
      <c r="A61" s="2098" t="s">
        <v>1435</v>
      </c>
      <c r="B61" s="1728"/>
      <c r="C61" s="1728"/>
      <c r="D61" s="1728"/>
      <c r="E61" s="1728"/>
      <c r="F61" s="1728"/>
      <c r="G61" s="1728"/>
      <c r="H61" s="1728"/>
      <c r="I61" s="2057"/>
      <c r="J61" s="436"/>
      <c r="K61" s="700"/>
      <c r="L61" s="700"/>
      <c r="M61" s="700"/>
      <c r="N61" s="692"/>
      <c r="O61" s="692"/>
      <c r="P61" s="692"/>
      <c r="Q61" s="692"/>
      <c r="R61" s="692"/>
      <c r="S61" s="692"/>
      <c r="T61" s="692"/>
      <c r="U61" s="692"/>
      <c r="V61" s="692"/>
      <c r="W61" s="692"/>
      <c r="X61" s="692"/>
    </row>
    <row r="62" spans="1:24" ht="4.5" customHeight="1">
      <c r="A62" s="2109"/>
      <c r="B62" s="1553"/>
      <c r="C62" s="1553"/>
      <c r="D62" s="1553"/>
      <c r="E62" s="1553"/>
      <c r="F62" s="1553"/>
      <c r="G62" s="1553"/>
      <c r="H62" s="1553"/>
      <c r="I62" s="1572"/>
      <c r="J62" s="436"/>
      <c r="K62" s="700"/>
      <c r="L62" s="700"/>
      <c r="M62" s="700"/>
      <c r="N62" s="692"/>
      <c r="O62" s="692"/>
      <c r="P62" s="692"/>
      <c r="Q62" s="692"/>
      <c r="R62" s="692"/>
      <c r="S62" s="692"/>
      <c r="T62" s="692"/>
      <c r="U62" s="692"/>
      <c r="V62" s="692"/>
      <c r="W62" s="692"/>
      <c r="X62" s="692"/>
    </row>
    <row r="63" spans="1:24" ht="22.5" customHeight="1">
      <c r="A63" s="1503"/>
      <c r="B63" s="2065" t="s">
        <v>1436</v>
      </c>
      <c r="C63" s="1503"/>
      <c r="D63" s="2065" t="s">
        <v>1437</v>
      </c>
      <c r="E63" s="1553"/>
      <c r="F63" s="1503"/>
      <c r="G63" s="2085" t="s">
        <v>1438</v>
      </c>
      <c r="H63" s="1553"/>
      <c r="I63" s="1572"/>
      <c r="J63" s="436"/>
      <c r="K63" s="700"/>
      <c r="L63" s="700"/>
      <c r="M63" s="700"/>
      <c r="N63" s="692"/>
      <c r="O63" s="692"/>
      <c r="P63" s="692"/>
      <c r="Q63" s="692"/>
      <c r="R63" s="692"/>
      <c r="S63" s="692"/>
      <c r="T63" s="692"/>
      <c r="U63" s="692"/>
      <c r="V63" s="692"/>
      <c r="W63" s="692"/>
      <c r="X63" s="692"/>
    </row>
    <row r="64" spans="1:24" ht="10.35" customHeight="1">
      <c r="A64" s="701"/>
      <c r="B64" s="1553"/>
      <c r="C64" s="702"/>
      <c r="D64" s="1553"/>
      <c r="E64" s="1553"/>
      <c r="F64" s="702"/>
      <c r="G64" s="1553"/>
      <c r="H64" s="1553"/>
      <c r="I64" s="1572"/>
      <c r="J64" s="436"/>
      <c r="K64" s="700"/>
      <c r="L64" s="700"/>
      <c r="M64" s="700"/>
      <c r="N64" s="692"/>
      <c r="O64" s="692"/>
      <c r="P64" s="692"/>
      <c r="Q64" s="692"/>
      <c r="R64" s="692"/>
      <c r="S64" s="692"/>
      <c r="T64" s="692"/>
      <c r="U64" s="692"/>
      <c r="V64" s="692"/>
      <c r="W64" s="692"/>
      <c r="X64" s="692"/>
    </row>
    <row r="65" spans="1:24" ht="22.5" customHeight="1">
      <c r="A65" s="2086" t="s">
        <v>683</v>
      </c>
      <c r="B65" s="1728"/>
      <c r="C65" s="1728"/>
      <c r="D65" s="1728"/>
      <c r="E65" s="1728"/>
      <c r="F65" s="1728"/>
      <c r="G65" s="1728"/>
      <c r="H65" s="1728"/>
      <c r="I65" s="2057"/>
      <c r="J65" s="436"/>
      <c r="K65" s="700"/>
      <c r="L65" s="700"/>
      <c r="M65" s="700"/>
      <c r="N65" s="692"/>
      <c r="O65" s="692"/>
      <c r="P65" s="692"/>
      <c r="Q65" s="692"/>
      <c r="R65" s="692"/>
      <c r="S65" s="692"/>
      <c r="T65" s="692"/>
      <c r="U65" s="692"/>
      <c r="V65" s="692"/>
      <c r="W65" s="692"/>
      <c r="X65" s="692"/>
    </row>
    <row r="66" spans="1:24" ht="117" customHeight="1">
      <c r="A66" s="2069"/>
      <c r="B66" s="1630"/>
      <c r="C66" s="1630"/>
      <c r="D66" s="1630"/>
      <c r="E66" s="1630"/>
      <c r="F66" s="1630"/>
      <c r="G66" s="1630"/>
      <c r="H66" s="1630"/>
      <c r="I66" s="1620"/>
      <c r="J66" s="692"/>
      <c r="K66" s="703"/>
      <c r="L66" s="703"/>
      <c r="M66" s="703"/>
      <c r="N66" s="692"/>
      <c r="O66" s="692"/>
      <c r="P66" s="692"/>
      <c r="Q66" s="692"/>
      <c r="R66" s="692"/>
      <c r="S66" s="692"/>
      <c r="T66" s="692"/>
      <c r="U66" s="692"/>
      <c r="V66" s="692"/>
      <c r="W66" s="692"/>
      <c r="X66" s="692"/>
    </row>
    <row r="67" spans="1:24" ht="14.1" hidden="1" customHeight="1">
      <c r="A67" s="704"/>
      <c r="B67" s="704"/>
      <c r="C67" s="704"/>
      <c r="D67" s="704"/>
      <c r="E67" s="704"/>
      <c r="F67" s="704"/>
      <c r="G67" s="704"/>
      <c r="H67" s="704"/>
      <c r="I67" s="704"/>
      <c r="J67" s="692"/>
      <c r="K67" s="693"/>
      <c r="L67" s="693"/>
      <c r="M67" s="693"/>
      <c r="N67" s="692"/>
      <c r="O67" s="692"/>
      <c r="P67" s="692"/>
      <c r="Q67" s="692"/>
      <c r="R67" s="692"/>
      <c r="S67" s="692"/>
      <c r="T67" s="692"/>
      <c r="U67" s="692"/>
      <c r="V67" s="692"/>
      <c r="W67" s="692"/>
      <c r="X67" s="692"/>
    </row>
    <row r="68" spans="1:24" ht="14.1" hidden="1" customHeight="1">
      <c r="A68" s="693"/>
      <c r="B68" s="693"/>
      <c r="C68" s="693"/>
      <c r="D68" s="693"/>
      <c r="E68" s="693"/>
      <c r="F68" s="693"/>
      <c r="G68" s="693"/>
      <c r="H68" s="693"/>
      <c r="I68" s="693"/>
      <c r="J68" s="692"/>
      <c r="K68" s="693"/>
      <c r="L68" s="693"/>
      <c r="M68" s="693"/>
      <c r="N68" s="692"/>
      <c r="O68" s="692"/>
      <c r="P68" s="692"/>
      <c r="Q68" s="692"/>
      <c r="R68" s="692"/>
      <c r="S68" s="692"/>
      <c r="T68" s="692"/>
      <c r="U68" s="692"/>
      <c r="V68" s="692"/>
      <c r="W68" s="692"/>
      <c r="X68" s="692"/>
    </row>
    <row r="69" spans="1:24" ht="15" hidden="1" customHeight="1">
      <c r="A69" s="693"/>
      <c r="B69" s="693"/>
      <c r="C69" s="693"/>
      <c r="D69" s="693"/>
      <c r="E69" s="693"/>
      <c r="F69" s="693"/>
      <c r="G69" s="693"/>
      <c r="H69" s="693"/>
      <c r="I69" s="693"/>
      <c r="J69" s="692"/>
      <c r="K69" s="693"/>
      <c r="L69" s="693"/>
      <c r="M69" s="693"/>
      <c r="N69" s="692"/>
      <c r="O69" s="692"/>
      <c r="P69" s="692"/>
      <c r="Q69" s="692"/>
      <c r="R69" s="692"/>
      <c r="S69" s="692"/>
      <c r="T69" s="692"/>
      <c r="U69" s="692"/>
      <c r="V69" s="692"/>
      <c r="W69" s="692"/>
      <c r="X69" s="692"/>
    </row>
    <row r="70" spans="1:24" ht="15" hidden="1" customHeight="1">
      <c r="A70" s="693"/>
      <c r="B70" s="693"/>
      <c r="C70" s="693"/>
      <c r="D70" s="693"/>
      <c r="E70" s="693"/>
      <c r="F70" s="693"/>
      <c r="G70" s="693"/>
      <c r="H70" s="693"/>
      <c r="I70" s="693"/>
      <c r="J70" s="692"/>
      <c r="K70" s="693"/>
      <c r="L70" s="693"/>
      <c r="M70" s="693"/>
      <c r="N70" s="692"/>
      <c r="O70" s="692"/>
      <c r="P70" s="692"/>
      <c r="Q70" s="692"/>
      <c r="R70" s="692"/>
      <c r="S70" s="692"/>
      <c r="T70" s="692"/>
      <c r="U70" s="692"/>
      <c r="V70" s="692"/>
      <c r="W70" s="692"/>
      <c r="X70" s="692"/>
    </row>
    <row r="71" spans="1:24" ht="15" hidden="1" customHeight="1">
      <c r="A71" s="693"/>
      <c r="B71" s="693"/>
      <c r="C71" s="693"/>
      <c r="D71" s="693"/>
      <c r="E71" s="693"/>
      <c r="F71" s="693"/>
      <c r="G71" s="693"/>
      <c r="H71" s="693"/>
      <c r="I71" s="693"/>
      <c r="J71" s="692"/>
      <c r="K71" s="693"/>
      <c r="L71" s="693"/>
      <c r="M71" s="693"/>
      <c r="N71" s="692"/>
      <c r="O71" s="692"/>
      <c r="P71" s="692"/>
      <c r="Q71" s="692"/>
      <c r="R71" s="692"/>
      <c r="S71" s="692"/>
      <c r="T71" s="692"/>
      <c r="U71" s="692"/>
      <c r="V71" s="692"/>
      <c r="W71" s="692"/>
      <c r="X71" s="692"/>
    </row>
    <row r="72" spans="1:24" ht="15" hidden="1" customHeight="1">
      <c r="A72" s="693"/>
      <c r="B72" s="693"/>
      <c r="C72" s="693"/>
      <c r="D72" s="693"/>
      <c r="E72" s="693"/>
      <c r="F72" s="693"/>
      <c r="G72" s="693"/>
      <c r="H72" s="693"/>
      <c r="I72" s="693"/>
      <c r="J72" s="692"/>
      <c r="K72" s="693"/>
      <c r="L72" s="693"/>
      <c r="M72" s="693"/>
      <c r="N72" s="692"/>
      <c r="O72" s="692"/>
      <c r="P72" s="692"/>
      <c r="Q72" s="692"/>
      <c r="R72" s="692"/>
      <c r="S72" s="692"/>
      <c r="T72" s="692"/>
      <c r="U72" s="692"/>
      <c r="V72" s="692"/>
      <c r="W72" s="692"/>
      <c r="X72" s="692"/>
    </row>
    <row r="73" spans="1:24" ht="15" hidden="1" customHeight="1">
      <c r="A73" s="693"/>
      <c r="B73" s="693"/>
      <c r="C73" s="693"/>
      <c r="D73" s="693"/>
      <c r="E73" s="693"/>
      <c r="F73" s="693"/>
      <c r="G73" s="693"/>
      <c r="H73" s="693"/>
      <c r="I73" s="693"/>
      <c r="J73" s="692"/>
      <c r="K73" s="693"/>
      <c r="L73" s="693"/>
      <c r="M73" s="693"/>
      <c r="N73" s="692"/>
      <c r="O73" s="692"/>
      <c r="P73" s="692"/>
      <c r="Q73" s="692"/>
      <c r="R73" s="692"/>
      <c r="S73" s="692"/>
      <c r="T73" s="692"/>
      <c r="U73" s="692"/>
      <c r="V73" s="692"/>
      <c r="W73" s="692"/>
      <c r="X73" s="692"/>
    </row>
    <row r="74" spans="1:24" hidden="1">
      <c r="A74" s="693"/>
      <c r="B74" s="693"/>
      <c r="C74" s="693"/>
      <c r="D74" s="693"/>
      <c r="E74" s="693"/>
      <c r="F74" s="693"/>
      <c r="G74" s="693"/>
      <c r="H74" s="693"/>
      <c r="I74" s="693"/>
      <c r="J74" s="692"/>
      <c r="K74" s="693"/>
      <c r="L74" s="693"/>
      <c r="M74" s="693"/>
      <c r="N74" s="692"/>
      <c r="O74" s="692"/>
      <c r="P74" s="692"/>
      <c r="Q74" s="692"/>
      <c r="R74" s="692"/>
      <c r="S74" s="692"/>
      <c r="T74" s="692"/>
      <c r="U74" s="692"/>
      <c r="V74" s="692"/>
      <c r="W74" s="692"/>
      <c r="X74" s="692"/>
    </row>
    <row r="75" spans="1:24" hidden="1">
      <c r="A75" s="693"/>
      <c r="B75" s="693"/>
      <c r="C75" s="693"/>
      <c r="D75" s="693"/>
      <c r="E75" s="693"/>
      <c r="F75" s="693"/>
      <c r="G75" s="693"/>
      <c r="H75" s="693"/>
      <c r="I75" s="693"/>
      <c r="J75" s="692"/>
      <c r="K75" s="693"/>
      <c r="L75" s="693"/>
      <c r="M75" s="693"/>
      <c r="N75" s="692"/>
      <c r="O75" s="692"/>
      <c r="P75" s="692"/>
      <c r="Q75" s="692"/>
      <c r="R75" s="692"/>
      <c r="S75" s="692"/>
      <c r="T75" s="692"/>
      <c r="U75" s="692"/>
      <c r="V75" s="692"/>
      <c r="W75" s="692"/>
      <c r="X75" s="692"/>
    </row>
    <row r="76" spans="1:24" hidden="1">
      <c r="A76" s="693"/>
      <c r="B76" s="693"/>
      <c r="C76" s="693"/>
      <c r="D76" s="693"/>
      <c r="E76" s="693"/>
      <c r="F76" s="693"/>
      <c r="G76" s="693"/>
      <c r="H76" s="693"/>
      <c r="I76" s="693"/>
      <c r="J76" s="692"/>
      <c r="K76" s="693"/>
      <c r="L76" s="693"/>
      <c r="M76" s="693"/>
      <c r="N76" s="692"/>
      <c r="O76" s="692"/>
      <c r="P76" s="692"/>
      <c r="Q76" s="692"/>
      <c r="R76" s="692"/>
      <c r="S76" s="692"/>
      <c r="T76" s="692"/>
      <c r="U76" s="692"/>
      <c r="V76" s="692"/>
      <c r="W76" s="692"/>
      <c r="X76" s="692"/>
    </row>
    <row r="77" spans="1:24" hidden="1">
      <c r="A77" s="693"/>
      <c r="B77" s="693"/>
      <c r="C77" s="693"/>
      <c r="D77" s="693"/>
      <c r="E77" s="693"/>
      <c r="F77" s="693"/>
      <c r="G77" s="693"/>
      <c r="H77" s="693"/>
      <c r="I77" s="693"/>
      <c r="J77" s="692"/>
      <c r="K77" s="693"/>
      <c r="L77" s="693"/>
      <c r="M77" s="693"/>
      <c r="N77" s="692"/>
      <c r="O77" s="692"/>
      <c r="P77" s="692"/>
      <c r="Q77" s="692"/>
      <c r="R77" s="692"/>
      <c r="S77" s="692"/>
      <c r="T77" s="692"/>
      <c r="U77" s="692"/>
      <c r="V77" s="692"/>
      <c r="W77" s="692"/>
      <c r="X77" s="692"/>
    </row>
    <row r="78" spans="1:24" hidden="1">
      <c r="A78" s="693"/>
      <c r="B78" s="693"/>
      <c r="C78" s="693"/>
      <c r="D78" s="693"/>
      <c r="E78" s="693"/>
      <c r="F78" s="693"/>
      <c r="G78" s="693"/>
      <c r="H78" s="693"/>
      <c r="I78" s="693"/>
      <c r="J78" s="692"/>
      <c r="K78" s="693"/>
      <c r="L78" s="693"/>
      <c r="M78" s="693"/>
      <c r="N78" s="692"/>
      <c r="O78" s="692"/>
      <c r="P78" s="692"/>
      <c r="Q78" s="692"/>
      <c r="R78" s="692"/>
      <c r="S78" s="692"/>
      <c r="T78" s="692"/>
      <c r="U78" s="692"/>
      <c r="V78" s="692"/>
      <c r="W78" s="692"/>
      <c r="X78" s="692"/>
    </row>
    <row r="79" spans="1:24" hidden="1">
      <c r="A79" s="693"/>
      <c r="B79" s="693"/>
      <c r="C79" s="693"/>
      <c r="D79" s="693"/>
      <c r="E79" s="693"/>
      <c r="F79" s="693"/>
      <c r="G79" s="693"/>
      <c r="H79" s="693"/>
      <c r="I79" s="693"/>
      <c r="J79" s="692"/>
      <c r="K79" s="693"/>
      <c r="L79" s="693"/>
      <c r="M79" s="693"/>
      <c r="N79" s="692"/>
      <c r="O79" s="692"/>
      <c r="P79" s="692"/>
      <c r="Q79" s="692"/>
      <c r="R79" s="692"/>
      <c r="S79" s="692"/>
      <c r="T79" s="692"/>
      <c r="U79" s="692"/>
      <c r="V79" s="692"/>
      <c r="W79" s="692"/>
      <c r="X79" s="692"/>
    </row>
    <row r="80" spans="1:24" hidden="1">
      <c r="A80" s="693"/>
      <c r="B80" s="693"/>
      <c r="C80" s="693"/>
      <c r="D80" s="693"/>
      <c r="E80" s="693"/>
      <c r="F80" s="693"/>
      <c r="G80" s="693"/>
      <c r="H80" s="693"/>
      <c r="I80" s="693"/>
      <c r="J80" s="692"/>
      <c r="K80" s="693"/>
      <c r="L80" s="693"/>
      <c r="M80" s="693"/>
      <c r="N80" s="692"/>
      <c r="O80" s="692"/>
      <c r="P80" s="692"/>
      <c r="Q80" s="692"/>
      <c r="R80" s="692"/>
      <c r="S80" s="692"/>
      <c r="T80" s="692"/>
      <c r="U80" s="692"/>
      <c r="V80" s="692"/>
      <c r="W80" s="692"/>
      <c r="X80" s="692"/>
    </row>
    <row r="81" spans="1:24" hidden="1">
      <c r="A81" s="693"/>
      <c r="B81" s="693"/>
      <c r="C81" s="693"/>
      <c r="D81" s="693"/>
      <c r="E81" s="693"/>
      <c r="F81" s="693"/>
      <c r="G81" s="693"/>
      <c r="H81" s="693"/>
      <c r="I81" s="693"/>
      <c r="J81" s="692"/>
      <c r="K81" s="693"/>
      <c r="L81" s="693"/>
      <c r="M81" s="693"/>
      <c r="N81" s="692"/>
      <c r="O81" s="692"/>
      <c r="P81" s="692"/>
      <c r="Q81" s="692"/>
      <c r="R81" s="692"/>
      <c r="S81" s="692"/>
      <c r="T81" s="692"/>
      <c r="U81" s="692"/>
      <c r="V81" s="692"/>
      <c r="W81" s="692"/>
      <c r="X81" s="692"/>
    </row>
    <row r="82" spans="1:24" hidden="1">
      <c r="A82" s="693"/>
      <c r="B82" s="693"/>
      <c r="C82" s="693"/>
      <c r="D82" s="693"/>
      <c r="E82" s="693"/>
      <c r="F82" s="693"/>
      <c r="G82" s="693"/>
      <c r="H82" s="693"/>
      <c r="I82" s="693"/>
      <c r="J82" s="692"/>
      <c r="K82" s="693"/>
      <c r="L82" s="693"/>
      <c r="M82" s="693"/>
      <c r="N82" s="692"/>
      <c r="O82" s="692"/>
      <c r="P82" s="692"/>
      <c r="Q82" s="692"/>
      <c r="R82" s="692"/>
      <c r="S82" s="692"/>
      <c r="T82" s="692"/>
      <c r="U82" s="692"/>
      <c r="V82" s="692"/>
      <c r="W82" s="692"/>
      <c r="X82" s="692"/>
    </row>
    <row r="83" spans="1:24" hidden="1">
      <c r="A83" s="693"/>
      <c r="B83" s="693"/>
      <c r="C83" s="693"/>
      <c r="D83" s="693"/>
      <c r="E83" s="693"/>
      <c r="F83" s="693"/>
      <c r="G83" s="693"/>
      <c r="H83" s="693"/>
      <c r="I83" s="693"/>
      <c r="J83" s="692"/>
      <c r="K83" s="693"/>
      <c r="L83" s="693"/>
      <c r="M83" s="693"/>
      <c r="N83" s="692"/>
      <c r="O83" s="692"/>
      <c r="P83" s="692"/>
      <c r="Q83" s="692"/>
      <c r="R83" s="692"/>
      <c r="S83" s="692"/>
      <c r="T83" s="692"/>
      <c r="U83" s="692"/>
      <c r="V83" s="692"/>
      <c r="W83" s="692"/>
      <c r="X83" s="692"/>
    </row>
    <row r="84" spans="1:24" hidden="1">
      <c r="A84" s="693"/>
      <c r="B84" s="693"/>
      <c r="C84" s="693"/>
      <c r="D84" s="693"/>
      <c r="E84" s="693"/>
      <c r="F84" s="693"/>
      <c r="G84" s="693"/>
      <c r="H84" s="693"/>
      <c r="I84" s="693"/>
      <c r="J84" s="692"/>
      <c r="K84" s="693"/>
      <c r="L84" s="693"/>
      <c r="M84" s="693"/>
      <c r="N84" s="692"/>
      <c r="O84" s="692"/>
      <c r="P84" s="692"/>
      <c r="Q84" s="692"/>
      <c r="R84" s="692"/>
      <c r="S84" s="692"/>
      <c r="T84" s="692"/>
      <c r="U84" s="692"/>
      <c r="V84" s="692"/>
      <c r="W84" s="692"/>
      <c r="X84" s="692"/>
    </row>
    <row r="85" spans="1:24" hidden="1">
      <c r="A85" s="693"/>
      <c r="B85" s="693"/>
      <c r="C85" s="693"/>
      <c r="D85" s="693"/>
      <c r="E85" s="693"/>
      <c r="F85" s="693"/>
      <c r="G85" s="693"/>
      <c r="H85" s="693"/>
      <c r="I85" s="693"/>
      <c r="J85" s="692"/>
      <c r="K85" s="693"/>
      <c r="L85" s="693"/>
      <c r="M85" s="693"/>
      <c r="N85" s="692"/>
      <c r="O85" s="692"/>
      <c r="P85" s="692"/>
      <c r="Q85" s="692"/>
      <c r="R85" s="692"/>
      <c r="S85" s="692"/>
      <c r="T85" s="692"/>
      <c r="U85" s="692"/>
      <c r="V85" s="692"/>
      <c r="W85" s="692"/>
      <c r="X85" s="692"/>
    </row>
    <row r="86" spans="1:24" hidden="1">
      <c r="A86" s="693"/>
      <c r="B86" s="693"/>
      <c r="C86" s="693"/>
      <c r="D86" s="693"/>
      <c r="E86" s="693"/>
      <c r="F86" s="693"/>
      <c r="G86" s="693"/>
      <c r="H86" s="693"/>
      <c r="I86" s="693"/>
      <c r="J86" s="692"/>
      <c r="K86" s="693"/>
      <c r="L86" s="693"/>
      <c r="M86" s="693"/>
      <c r="N86" s="692"/>
      <c r="O86" s="692"/>
      <c r="P86" s="692"/>
      <c r="Q86" s="692"/>
      <c r="R86" s="692"/>
      <c r="S86" s="692"/>
      <c r="T86" s="692"/>
      <c r="U86" s="692"/>
      <c r="V86" s="692"/>
      <c r="W86" s="692"/>
      <c r="X86" s="692"/>
    </row>
    <row r="87" spans="1:24" hidden="1">
      <c r="A87" s="693"/>
      <c r="B87" s="693"/>
      <c r="C87" s="693"/>
      <c r="D87" s="693"/>
      <c r="E87" s="693"/>
      <c r="F87" s="693"/>
      <c r="G87" s="693"/>
      <c r="H87" s="693"/>
      <c r="I87" s="693"/>
      <c r="J87" s="692"/>
      <c r="K87" s="693"/>
      <c r="L87" s="693"/>
      <c r="M87" s="693"/>
      <c r="N87" s="692"/>
      <c r="O87" s="692"/>
      <c r="P87" s="692"/>
      <c r="Q87" s="692"/>
      <c r="R87" s="692"/>
      <c r="S87" s="692"/>
      <c r="T87" s="692"/>
      <c r="U87" s="692"/>
      <c r="V87" s="692"/>
      <c r="W87" s="692"/>
      <c r="X87" s="692"/>
    </row>
    <row r="88" spans="1:24" hidden="1">
      <c r="A88" s="693"/>
      <c r="B88" s="693"/>
      <c r="C88" s="693"/>
      <c r="D88" s="693"/>
      <c r="E88" s="693"/>
      <c r="F88" s="693"/>
      <c r="G88" s="693"/>
      <c r="H88" s="693"/>
      <c r="I88" s="693"/>
      <c r="J88" s="692"/>
      <c r="K88" s="693"/>
      <c r="L88" s="693"/>
      <c r="M88" s="693"/>
      <c r="N88" s="692"/>
      <c r="O88" s="692"/>
      <c r="P88" s="692"/>
      <c r="Q88" s="692"/>
      <c r="R88" s="692"/>
      <c r="S88" s="692"/>
      <c r="T88" s="692"/>
      <c r="U88" s="692"/>
      <c r="V88" s="692"/>
      <c r="W88" s="692"/>
      <c r="X88" s="692"/>
    </row>
    <row r="89" spans="1:24" hidden="1">
      <c r="A89" s="693"/>
      <c r="B89" s="693"/>
      <c r="C89" s="693"/>
      <c r="D89" s="693"/>
      <c r="E89" s="693"/>
      <c r="F89" s="693"/>
      <c r="G89" s="693"/>
      <c r="H89" s="693"/>
      <c r="I89" s="693"/>
      <c r="J89" s="692"/>
      <c r="K89" s="693"/>
      <c r="L89" s="693"/>
      <c r="M89" s="693"/>
      <c r="N89" s="692"/>
      <c r="O89" s="692"/>
      <c r="P89" s="692"/>
      <c r="Q89" s="692"/>
      <c r="R89" s="692"/>
      <c r="S89" s="692"/>
      <c r="T89" s="692"/>
      <c r="U89" s="692"/>
      <c r="V89" s="692"/>
      <c r="W89" s="692"/>
      <c r="X89" s="692"/>
    </row>
    <row r="90" spans="1:24" hidden="1">
      <c r="A90" s="693"/>
      <c r="B90" s="693"/>
      <c r="C90" s="693"/>
      <c r="D90" s="693"/>
      <c r="E90" s="693"/>
      <c r="F90" s="693"/>
      <c r="G90" s="693"/>
      <c r="H90" s="693"/>
      <c r="I90" s="693"/>
      <c r="J90" s="692"/>
      <c r="K90" s="693"/>
      <c r="L90" s="693"/>
      <c r="M90" s="693"/>
      <c r="N90" s="692"/>
      <c r="O90" s="692"/>
      <c r="P90" s="692"/>
      <c r="Q90" s="692"/>
      <c r="R90" s="692"/>
      <c r="S90" s="692"/>
      <c r="T90" s="692"/>
      <c r="U90" s="692"/>
      <c r="V90" s="692"/>
      <c r="W90" s="692"/>
      <c r="X90" s="692"/>
    </row>
    <row r="91" spans="1:24" hidden="1">
      <c r="A91" s="693"/>
      <c r="B91" s="693"/>
      <c r="C91" s="693"/>
      <c r="D91" s="693"/>
      <c r="E91" s="693"/>
      <c r="F91" s="693"/>
      <c r="G91" s="693"/>
      <c r="H91" s="693"/>
      <c r="I91" s="693"/>
      <c r="J91" s="692"/>
      <c r="K91" s="693"/>
      <c r="L91" s="693"/>
      <c r="M91" s="693"/>
      <c r="N91" s="692"/>
      <c r="O91" s="692"/>
      <c r="P91" s="692"/>
      <c r="Q91" s="692"/>
      <c r="R91" s="692"/>
      <c r="S91" s="692"/>
      <c r="T91" s="692"/>
      <c r="U91" s="692"/>
      <c r="V91" s="692"/>
      <c r="W91" s="692"/>
      <c r="X91" s="692"/>
    </row>
    <row r="92" spans="1:24" hidden="1">
      <c r="A92" s="693"/>
      <c r="B92" s="693"/>
      <c r="C92" s="693"/>
      <c r="D92" s="693"/>
      <c r="E92" s="693"/>
      <c r="F92" s="693"/>
      <c r="G92" s="693"/>
      <c r="H92" s="693"/>
      <c r="I92" s="693"/>
      <c r="J92" s="692"/>
      <c r="K92" s="693"/>
      <c r="L92" s="693"/>
      <c r="M92" s="693"/>
      <c r="N92" s="692"/>
      <c r="O92" s="692"/>
      <c r="P92" s="692"/>
      <c r="Q92" s="692"/>
      <c r="R92" s="692"/>
      <c r="S92" s="692"/>
      <c r="T92" s="692"/>
      <c r="U92" s="692"/>
      <c r="V92" s="692"/>
      <c r="W92" s="692"/>
      <c r="X92" s="692"/>
    </row>
    <row r="93" spans="1:24"/>
    <row r="94" spans="1:24"/>
    <row r="95" spans="1:24"/>
    <row r="96" spans="1:24" ht="15" hidden="1">
      <c r="A96" s="825" t="s">
        <v>1439</v>
      </c>
      <c r="B96" s="825" t="s">
        <v>1440</v>
      </c>
      <c r="C96" s="2073" t="s">
        <v>1441</v>
      </c>
      <c r="D96" s="1553"/>
      <c r="E96" s="1553"/>
      <c r="F96" s="1553"/>
      <c r="G96" s="1553"/>
      <c r="H96" s="1553"/>
      <c r="I96" s="1553"/>
    </row>
    <row r="97" spans="1:9" ht="15" hidden="1" customHeight="1">
      <c r="A97" s="825" t="s">
        <v>1442</v>
      </c>
      <c r="B97" s="825" t="s">
        <v>1443</v>
      </c>
      <c r="C97" s="2073" t="s">
        <v>1444</v>
      </c>
      <c r="D97" s="1553"/>
      <c r="E97" s="1553"/>
      <c r="F97" s="1553"/>
      <c r="G97" s="1553"/>
      <c r="H97" s="1553"/>
      <c r="I97" s="1553"/>
    </row>
    <row r="98" spans="1:9" ht="15" hidden="1" customHeight="1">
      <c r="A98" s="825" t="s">
        <v>1445</v>
      </c>
      <c r="B98" s="825" t="s">
        <v>1446</v>
      </c>
      <c r="C98" s="2073" t="s">
        <v>1447</v>
      </c>
      <c r="D98" s="1553"/>
      <c r="E98" s="1553"/>
      <c r="F98" s="1553"/>
      <c r="G98" s="1553"/>
      <c r="H98" s="1553"/>
      <c r="I98" s="1553"/>
    </row>
    <row r="99" spans="1:9" ht="15" hidden="1" customHeight="1">
      <c r="A99" s="825" t="s">
        <v>1448</v>
      </c>
      <c r="B99" s="825" t="s">
        <v>1449</v>
      </c>
      <c r="C99" s="2073" t="s">
        <v>1450</v>
      </c>
      <c r="D99" s="1553"/>
      <c r="E99" s="1553"/>
      <c r="F99" s="1553"/>
      <c r="G99" s="1553"/>
      <c r="H99" s="1553"/>
      <c r="I99" s="1553"/>
    </row>
    <row r="100" spans="1:9" ht="15" hidden="1" customHeight="1">
      <c r="A100" s="825" t="s">
        <v>1451</v>
      </c>
      <c r="B100" s="825" t="s">
        <v>1452</v>
      </c>
      <c r="C100" s="2073" t="s">
        <v>1453</v>
      </c>
      <c r="D100" s="1553"/>
      <c r="E100" s="1553"/>
      <c r="F100" s="1553"/>
      <c r="G100" s="1553"/>
      <c r="H100" s="1553"/>
      <c r="I100" s="1553"/>
    </row>
    <row r="101" spans="1:9" ht="15" hidden="1" customHeight="1">
      <c r="A101" s="2073" t="s">
        <v>1454</v>
      </c>
      <c r="B101" s="1553"/>
      <c r="C101" s="1553"/>
      <c r="D101" s="1553"/>
      <c r="E101" s="1553"/>
      <c r="F101" s="1553"/>
      <c r="G101" s="1553"/>
      <c r="H101" s="1553"/>
      <c r="I101" s="1553"/>
    </row>
    <row r="102" spans="1:9"/>
    <row r="103" spans="1:9"/>
    <row r="104" spans="1:9"/>
    <row r="105" spans="1:9"/>
    <row r="106" spans="1:9"/>
    <row r="107" spans="1:9"/>
    <row r="108" spans="1:9"/>
    <row r="109" spans="1:9"/>
    <row r="110" spans="1:9"/>
    <row r="111" spans="1:9"/>
    <row r="112" spans="1:9" ht="117.95" customHeight="1">
      <c r="A112" s="2068" t="s">
        <v>1455</v>
      </c>
      <c r="B112" s="1553"/>
      <c r="C112" s="1553"/>
      <c r="D112" s="1553"/>
      <c r="E112" s="1553"/>
      <c r="F112" s="1553"/>
      <c r="G112" s="1553"/>
      <c r="H112" s="1553"/>
      <c r="I112" s="1553"/>
    </row>
    <row r="113" s="694" customFormat="1"/>
    <row r="1048574" s="694" customFormat="1"/>
    <row r="1048575" s="694" customFormat="1"/>
  </sheetData>
  <mergeCells count="121">
    <mergeCell ref="K45:M45"/>
    <mergeCell ref="K9:M9"/>
    <mergeCell ref="G36:G37"/>
    <mergeCell ref="K29:M29"/>
    <mergeCell ref="K47:M47"/>
    <mergeCell ref="A16:F16"/>
    <mergeCell ref="K32:M32"/>
    <mergeCell ref="K46:M46"/>
    <mergeCell ref="K40:M40"/>
    <mergeCell ref="A101:I101"/>
    <mergeCell ref="A33:I33"/>
    <mergeCell ref="K27:M27"/>
    <mergeCell ref="A32:F32"/>
    <mergeCell ref="H36:H37"/>
    <mergeCell ref="K17:M17"/>
    <mergeCell ref="A53:I53"/>
    <mergeCell ref="A22:I22"/>
    <mergeCell ref="A20:F20"/>
    <mergeCell ref="A62:I62"/>
    <mergeCell ref="A29:F29"/>
    <mergeCell ref="H52:I52"/>
    <mergeCell ref="C97:I97"/>
    <mergeCell ref="A59:I59"/>
    <mergeCell ref="B63:B64"/>
    <mergeCell ref="K36:M36"/>
    <mergeCell ref="B6:E6"/>
    <mergeCell ref="A61:I61"/>
    <mergeCell ref="A26:F26"/>
    <mergeCell ref="A41:F41"/>
    <mergeCell ref="A5:A7"/>
    <mergeCell ref="A18:F18"/>
    <mergeCell ref="A52:G52"/>
    <mergeCell ref="K12:M12"/>
    <mergeCell ref="A42:F42"/>
    <mergeCell ref="K14:M14"/>
    <mergeCell ref="K23:M23"/>
    <mergeCell ref="A35:F35"/>
    <mergeCell ref="A25:F25"/>
    <mergeCell ref="A28:F28"/>
    <mergeCell ref="A10:I10"/>
    <mergeCell ref="K10:M10"/>
    <mergeCell ref="A13:F13"/>
    <mergeCell ref="A31:F31"/>
    <mergeCell ref="A9:I9"/>
    <mergeCell ref="K34:M34"/>
    <mergeCell ref="K16:M16"/>
    <mergeCell ref="A15:F15"/>
    <mergeCell ref="K25:M25"/>
    <mergeCell ref="A24:F24"/>
    <mergeCell ref="A17:F17"/>
    <mergeCell ref="K20:M20"/>
    <mergeCell ref="K48:M48"/>
    <mergeCell ref="K11:M11"/>
    <mergeCell ref="F2:G2"/>
    <mergeCell ref="A50:E50"/>
    <mergeCell ref="K38:M38"/>
    <mergeCell ref="A19:F19"/>
    <mergeCell ref="K13:M13"/>
    <mergeCell ref="A40:I40"/>
    <mergeCell ref="A39:F39"/>
    <mergeCell ref="G21:I21"/>
    <mergeCell ref="K15:M15"/>
    <mergeCell ref="A3:D3"/>
    <mergeCell ref="E4:H4"/>
    <mergeCell ref="K49:M49"/>
    <mergeCell ref="K18:M18"/>
    <mergeCell ref="A48:F48"/>
    <mergeCell ref="A34:I34"/>
    <mergeCell ref="A30:F30"/>
    <mergeCell ref="K33:M33"/>
    <mergeCell ref="A11:F11"/>
    <mergeCell ref="K35:M35"/>
    <mergeCell ref="A46:F46"/>
    <mergeCell ref="K44:M44"/>
    <mergeCell ref="I36:I37"/>
    <mergeCell ref="K31:M31"/>
    <mergeCell ref="A8:F8"/>
    <mergeCell ref="B4:C4"/>
    <mergeCell ref="K41:M41"/>
    <mergeCell ref="K50:M50"/>
    <mergeCell ref="A37:F37"/>
    <mergeCell ref="A66:I66"/>
    <mergeCell ref="A12:F12"/>
    <mergeCell ref="K43:M43"/>
    <mergeCell ref="A21:F21"/>
    <mergeCell ref="K52:M52"/>
    <mergeCell ref="A47:I47"/>
    <mergeCell ref="K42:M42"/>
    <mergeCell ref="A14:F14"/>
    <mergeCell ref="A23:F23"/>
    <mergeCell ref="K53:M53"/>
    <mergeCell ref="A43:F43"/>
    <mergeCell ref="A55:G55"/>
    <mergeCell ref="G63:I64"/>
    <mergeCell ref="A65:I65"/>
    <mergeCell ref="A57:I57"/>
    <mergeCell ref="K39:M39"/>
    <mergeCell ref="K22:M22"/>
    <mergeCell ref="D63:E64"/>
    <mergeCell ref="A27:F27"/>
    <mergeCell ref="A38:I38"/>
    <mergeCell ref="A112:I112"/>
    <mergeCell ref="K19:M19"/>
    <mergeCell ref="K28:M28"/>
    <mergeCell ref="K37:M37"/>
    <mergeCell ref="A44:I44"/>
    <mergeCell ref="A58:I58"/>
    <mergeCell ref="K30:M30"/>
    <mergeCell ref="A60:I60"/>
    <mergeCell ref="K54:M54"/>
    <mergeCell ref="A54:I54"/>
    <mergeCell ref="C99:I99"/>
    <mergeCell ref="K24:M24"/>
    <mergeCell ref="A36:F36"/>
    <mergeCell ref="A45:F45"/>
    <mergeCell ref="K21:M21"/>
    <mergeCell ref="K51:M51"/>
    <mergeCell ref="K26:M26"/>
    <mergeCell ref="C96:I96"/>
    <mergeCell ref="C98:I98"/>
    <mergeCell ref="C100:I100"/>
  </mergeCells>
  <printOptions horizontalCentered="1"/>
  <pageMargins left="0" right="0" top="0" bottom="0" header="0.31496062992125978" footer="0.31496062992125978"/>
  <pageSetup paperSize="9" orientation="portrait" verticalDpi="9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AR128"/>
  <sheetViews>
    <sheetView showGridLines="0" tabSelected="1" topLeftCell="A2" zoomScaleNormal="85" workbookViewId="0">
      <selection activeCell="M8" sqref="M8"/>
    </sheetView>
  </sheetViews>
  <sheetFormatPr defaultColWidth="11.42578125" defaultRowHeight="12.75" zeroHeight="1"/>
  <cols>
    <col min="1" max="1" width="16.28515625" style="2295" customWidth="1"/>
    <col min="2" max="2" width="30.42578125" style="2295" customWidth="1"/>
    <col min="3" max="3" width="14.140625" style="2295" customWidth="1"/>
    <col min="4" max="4" width="60.42578125" style="2295" customWidth="1"/>
    <col min="5" max="5" width="13.42578125" style="2295" customWidth="1"/>
    <col min="6" max="6" width="8.85546875" style="2295" customWidth="1"/>
    <col min="7" max="7" width="7.42578125" style="2295" customWidth="1"/>
    <col min="8" max="8" width="6.42578125" style="2295" customWidth="1"/>
    <col min="9" max="9" width="11" style="2295" customWidth="1"/>
    <col min="10" max="10" width="5.42578125" style="2295" customWidth="1"/>
    <col min="11" max="11" width="9.42578125" style="2295" customWidth="1"/>
    <col min="12" max="12" width="14.42578125" style="2295" customWidth="1"/>
    <col min="13" max="13" width="51.42578125" style="2295" customWidth="1"/>
    <col min="14" max="14" width="11.42578125" style="2295" customWidth="1"/>
    <col min="15" max="15" width="8.42578125" style="2295" customWidth="1"/>
    <col min="16" max="16" width="9.42578125" style="2295" customWidth="1"/>
    <col min="17" max="17" width="3.42578125" style="2295" customWidth="1"/>
    <col min="18" max="23" width="11.42578125" style="2295" hidden="1" customWidth="1"/>
    <col min="24" max="24" width="5.42578125" style="2295" hidden="1" customWidth="1"/>
    <col min="25" max="44" width="11.42578125" style="2295" hidden="1" customWidth="1"/>
    <col min="45" max="45" width="11.42578125" style="2295" customWidth="1"/>
    <col min="46" max="16384" width="11.42578125" style="2295"/>
  </cols>
  <sheetData>
    <row r="1" spans="1:37" ht="21" hidden="1" customHeight="1">
      <c r="A1" s="2293" t="s">
        <v>1391</v>
      </c>
      <c r="B1" s="2294"/>
      <c r="C1" s="2294"/>
      <c r="D1" s="2293" t="s">
        <v>959</v>
      </c>
      <c r="E1" s="2293">
        <v>0</v>
      </c>
      <c r="F1" s="2294"/>
      <c r="G1" s="2294"/>
      <c r="H1" s="2294"/>
      <c r="I1" s="2294"/>
      <c r="J1" s="2294"/>
      <c r="K1" s="2294"/>
      <c r="L1" s="2294"/>
      <c r="M1" s="2294"/>
      <c r="Y1" s="2296"/>
      <c r="Z1" s="2296"/>
      <c r="AA1" s="2296"/>
      <c r="AB1" s="2296"/>
      <c r="AC1" s="2296"/>
      <c r="AD1" s="2296"/>
      <c r="AE1" s="2296"/>
      <c r="AF1" s="2296"/>
      <c r="AG1" s="2296"/>
      <c r="AH1" s="2296"/>
      <c r="AI1" s="2296"/>
      <c r="AJ1" s="2296"/>
      <c r="AK1" s="2296"/>
    </row>
    <row r="2" spans="1:37" ht="18.75" customHeight="1">
      <c r="A2" s="2297" t="s">
        <v>1456</v>
      </c>
      <c r="B2" s="2298"/>
      <c r="C2" s="2298"/>
      <c r="D2" s="2298"/>
      <c r="E2" s="2299" t="s">
        <v>1393</v>
      </c>
      <c r="F2" s="2300"/>
      <c r="G2" s="2298"/>
      <c r="H2" s="2299" t="s">
        <v>1272</v>
      </c>
      <c r="I2" s="2301">
        <f>'F1 COBERTURA ESTABLECIMIENTOS'!$I$4</f>
        <v>0</v>
      </c>
      <c r="J2" s="2302"/>
      <c r="K2" s="2302"/>
      <c r="L2" s="2303"/>
      <c r="M2" s="2303"/>
      <c r="N2" s="2302"/>
      <c r="O2" s="2302"/>
      <c r="P2" s="2302"/>
      <c r="Q2" s="2302"/>
      <c r="R2" s="2302"/>
      <c r="S2" s="2302"/>
      <c r="T2" s="2302"/>
      <c r="U2" s="2302"/>
      <c r="V2" s="2302"/>
      <c r="W2" s="2302"/>
      <c r="X2" s="2302"/>
      <c r="Y2" s="2294"/>
      <c r="Z2" s="2294"/>
      <c r="AA2" s="2294"/>
      <c r="AB2" s="2294"/>
      <c r="AC2" s="2294"/>
      <c r="AD2" s="2294"/>
      <c r="AE2" s="2294"/>
      <c r="AF2" s="2294"/>
      <c r="AG2" s="2294"/>
      <c r="AH2" s="2294"/>
      <c r="AI2" s="2294"/>
      <c r="AJ2" s="2294"/>
      <c r="AK2" s="2294"/>
    </row>
    <row r="3" spans="1:37" ht="15" customHeight="1">
      <c r="A3" s="2304" t="s">
        <v>539</v>
      </c>
      <c r="B3" s="2298"/>
      <c r="C3" s="2298"/>
      <c r="D3" s="2298"/>
      <c r="E3" s="2305"/>
      <c r="F3" s="2305"/>
      <c r="G3" s="2305"/>
      <c r="H3" s="2306" t="s">
        <v>1273</v>
      </c>
      <c r="I3" s="2301" t="str">
        <f>'F1 COBERTURA ESTABLECIMIENTOS'!$I$5</f>
        <v>X</v>
      </c>
      <c r="J3" s="2302"/>
      <c r="K3" s="2302"/>
      <c r="L3" s="2303"/>
      <c r="M3" s="2303"/>
      <c r="N3" s="2302"/>
      <c r="O3" s="2302"/>
      <c r="P3" s="2302"/>
      <c r="Q3" s="2302"/>
      <c r="R3" s="2302"/>
      <c r="S3" s="2302"/>
      <c r="T3" s="2302"/>
      <c r="U3" s="2302"/>
      <c r="V3" s="2302"/>
      <c r="W3" s="2302"/>
      <c r="X3" s="2302"/>
      <c r="Y3" s="2294"/>
      <c r="Z3" s="2294" t="s">
        <v>6</v>
      </c>
      <c r="AA3" s="2294" t="s">
        <v>6</v>
      </c>
      <c r="AB3" s="2294"/>
      <c r="AC3" s="2294"/>
      <c r="AD3" s="2294"/>
      <c r="AE3" s="2294"/>
      <c r="AF3" s="2294"/>
      <c r="AG3" s="2294"/>
      <c r="AH3" s="2294"/>
      <c r="AI3" s="2294"/>
      <c r="AJ3" s="2294"/>
      <c r="AK3" s="2294"/>
    </row>
    <row r="4" spans="1:37" ht="15.75" customHeight="1">
      <c r="A4" s="2307" t="s">
        <v>549</v>
      </c>
      <c r="B4" s="2308">
        <f>'F1 COBERTURA ESTABLECIMIENTOS'!C10</f>
        <v>0</v>
      </c>
      <c r="C4" s="2309"/>
      <c r="D4" s="2307" t="s">
        <v>553</v>
      </c>
      <c r="E4" s="2310">
        <f>'F1 COBERTURA ESTABLECIMIENTOS'!C13</f>
        <v>0</v>
      </c>
      <c r="F4" s="2311"/>
      <c r="G4" s="2311"/>
      <c r="H4" s="2309"/>
      <c r="I4" s="2303"/>
      <c r="J4" s="2302"/>
      <c r="K4" s="2303"/>
      <c r="L4" s="2303"/>
      <c r="M4" s="2303"/>
      <c r="N4" s="2302"/>
      <c r="O4" s="2302"/>
      <c r="P4" s="2302"/>
      <c r="Q4" s="2302"/>
      <c r="R4" s="2302"/>
      <c r="S4" s="2302"/>
      <c r="T4" s="2302"/>
      <c r="U4" s="2302"/>
      <c r="V4" s="2302"/>
      <c r="W4" s="2302"/>
      <c r="X4" s="2302"/>
      <c r="Y4" s="2294"/>
      <c r="Z4" s="2294" t="s">
        <v>8</v>
      </c>
      <c r="AA4" s="2294" t="s">
        <v>8</v>
      </c>
      <c r="AB4" s="2294"/>
      <c r="AC4" s="2294"/>
      <c r="AD4" s="2294"/>
      <c r="AE4" s="2294"/>
      <c r="AF4" s="2294"/>
      <c r="AG4" s="2294"/>
      <c r="AH4" s="2294"/>
      <c r="AI4" s="2294"/>
      <c r="AJ4" s="2294"/>
      <c r="AK4" s="2294"/>
    </row>
    <row r="5" spans="1:37" ht="4.5" customHeight="1">
      <c r="A5" s="2312" t="s">
        <v>1394</v>
      </c>
      <c r="B5" s="2303"/>
      <c r="C5" s="2303"/>
      <c r="D5" s="2303"/>
      <c r="E5" s="2303"/>
      <c r="F5" s="2303"/>
      <c r="G5" s="2303"/>
      <c r="H5" s="2313"/>
      <c r="I5" s="2303"/>
      <c r="J5" s="2302"/>
      <c r="K5" s="2303"/>
      <c r="L5" s="2303"/>
      <c r="M5" s="2303"/>
      <c r="N5" s="2302"/>
      <c r="O5" s="2302"/>
      <c r="P5" s="2302"/>
      <c r="Q5" s="2302"/>
      <c r="R5" s="2302"/>
      <c r="S5" s="2302"/>
      <c r="T5" s="2302"/>
      <c r="U5" s="2302"/>
      <c r="V5" s="2302"/>
      <c r="W5" s="2302"/>
      <c r="X5" s="2302"/>
      <c r="Y5" s="2294"/>
      <c r="Z5" s="2294"/>
      <c r="AA5" s="2294"/>
      <c r="AB5" s="2294"/>
      <c r="AC5" s="2294"/>
      <c r="AD5" s="2294"/>
      <c r="AE5" s="2294"/>
      <c r="AF5" s="2294"/>
      <c r="AG5" s="2294"/>
      <c r="AH5" s="2294"/>
      <c r="AI5" s="2294"/>
      <c r="AJ5" s="2294"/>
      <c r="AK5" s="2294"/>
    </row>
    <row r="6" spans="1:37" ht="15.75" customHeight="1">
      <c r="A6" s="2298"/>
      <c r="B6" s="2314"/>
      <c r="C6" s="2311"/>
      <c r="D6" s="2311"/>
      <c r="E6" s="2309"/>
      <c r="F6" s="2315" t="s">
        <v>809</v>
      </c>
      <c r="G6" s="2316" t="str">
        <f>'F1 COBERTURA ESTABLECIMIENTOS'!K10</f>
        <v>region</v>
      </c>
      <c r="H6" s="2317" t="s">
        <v>550</v>
      </c>
      <c r="I6" s="2318">
        <f>+'F1 COBERTURA ESTABLECIMIENTOS'!$G$10</f>
        <v>2025</v>
      </c>
      <c r="J6" s="2302"/>
      <c r="K6" s="2303"/>
      <c r="L6" s="2303"/>
      <c r="M6" s="2303"/>
      <c r="N6" s="2302"/>
      <c r="O6" s="2302"/>
      <c r="P6" s="2302"/>
      <c r="Q6" s="2302"/>
      <c r="R6" s="2302"/>
      <c r="S6" s="2302"/>
      <c r="T6" s="2302"/>
      <c r="U6" s="2302"/>
      <c r="V6" s="2302"/>
      <c r="W6" s="2302"/>
      <c r="X6" s="2302"/>
      <c r="Y6" s="2294"/>
      <c r="Z6" s="2294"/>
      <c r="AA6" s="2294"/>
      <c r="AB6" s="2294"/>
      <c r="AC6" s="2294"/>
      <c r="AD6" s="2294"/>
      <c r="AE6" s="2294"/>
      <c r="AF6" s="2294"/>
      <c r="AG6" s="2294"/>
      <c r="AH6" s="2294"/>
      <c r="AI6" s="2294"/>
      <c r="AJ6" s="2294"/>
      <c r="AK6" s="2294"/>
    </row>
    <row r="7" spans="1:37" ht="9.75" customHeight="1">
      <c r="A7" s="2298"/>
      <c r="B7" s="2303"/>
      <c r="C7" s="2303"/>
      <c r="D7" s="2303"/>
      <c r="E7" s="2303"/>
      <c r="F7" s="2303"/>
      <c r="G7" s="2303"/>
      <c r="H7" s="2303"/>
      <c r="I7" s="2303"/>
      <c r="J7" s="2302"/>
      <c r="K7" s="2303"/>
      <c r="L7" s="2303"/>
      <c r="M7" s="2303"/>
      <c r="N7" s="2302"/>
      <c r="O7" s="2302"/>
      <c r="P7" s="2302"/>
      <c r="Q7" s="2302"/>
      <c r="R7" s="2302"/>
      <c r="S7" s="2302"/>
      <c r="T7" s="2302"/>
      <c r="U7" s="2302"/>
      <c r="V7" s="2302"/>
      <c r="W7" s="2302"/>
      <c r="X7" s="2302"/>
      <c r="Y7" s="2294"/>
      <c r="Z7" s="2294"/>
      <c r="AA7" s="2294"/>
      <c r="AB7" s="2294"/>
      <c r="AC7" s="2294"/>
      <c r="AD7" s="2294"/>
      <c r="AE7" s="2294"/>
      <c r="AF7" s="2294"/>
      <c r="AG7" s="2294"/>
      <c r="AH7" s="2294"/>
      <c r="AI7" s="2294"/>
      <c r="AJ7" s="2294"/>
      <c r="AK7" s="2294"/>
    </row>
    <row r="8" spans="1:37" ht="18" customHeight="1">
      <c r="A8" s="2303"/>
      <c r="B8" s="2303"/>
      <c r="C8" s="2303"/>
      <c r="D8" s="2303"/>
      <c r="E8" s="2303"/>
      <c r="F8" s="2303"/>
      <c r="G8" s="2303"/>
      <c r="H8" s="2303"/>
      <c r="I8" s="2303"/>
      <c r="J8" s="2302"/>
      <c r="K8" s="2302"/>
      <c r="L8" s="2302"/>
      <c r="M8" s="2302"/>
      <c r="N8" s="2302"/>
      <c r="O8" s="2302"/>
      <c r="P8" s="2302"/>
      <c r="Q8" s="2302"/>
      <c r="R8" s="2302"/>
      <c r="S8" s="2302"/>
      <c r="T8" s="2302"/>
      <c r="U8" s="2302"/>
      <c r="V8" s="2302"/>
      <c r="W8" s="2302"/>
      <c r="X8" s="2302"/>
      <c r="Y8" s="2294"/>
      <c r="Z8" s="2294"/>
      <c r="AA8" s="2294"/>
      <c r="AB8" s="2294"/>
      <c r="AC8" s="2294"/>
      <c r="AD8" s="2294"/>
      <c r="AE8" s="2294"/>
      <c r="AF8" s="2294"/>
      <c r="AG8" s="2294"/>
      <c r="AH8" s="2294"/>
      <c r="AI8" s="2294"/>
      <c r="AJ8" s="2294"/>
      <c r="AK8" s="2294"/>
    </row>
    <row r="9" spans="1:37" ht="7.5" customHeight="1">
      <c r="A9" s="2319"/>
      <c r="B9" s="2319"/>
      <c r="C9" s="2319"/>
      <c r="D9" s="2319"/>
      <c r="E9" s="2319"/>
      <c r="F9" s="2319"/>
      <c r="G9" s="2319"/>
      <c r="H9" s="2319"/>
      <c r="I9" s="2319"/>
      <c r="J9" s="2302"/>
      <c r="K9" s="2302"/>
      <c r="L9" s="2302"/>
      <c r="M9" s="2302"/>
      <c r="N9" s="2302"/>
      <c r="O9" s="2302"/>
      <c r="P9" s="2302"/>
      <c r="Q9" s="2302"/>
      <c r="R9" s="2320"/>
      <c r="S9" s="2320"/>
      <c r="T9" s="2321"/>
      <c r="U9" s="2302"/>
      <c r="V9" s="2302"/>
      <c r="W9" s="2302"/>
      <c r="X9" s="2302"/>
      <c r="Y9" s="2294"/>
      <c r="Z9" s="2294"/>
      <c r="AA9" s="2294"/>
      <c r="AB9" s="2294"/>
      <c r="AC9" s="2294"/>
      <c r="AD9" s="2294"/>
      <c r="AE9" s="2294"/>
      <c r="AF9" s="2294"/>
      <c r="AG9" s="2294"/>
      <c r="AH9" s="2294"/>
      <c r="AI9" s="2294"/>
      <c r="AJ9" s="2294"/>
      <c r="AK9" s="2294"/>
    </row>
    <row r="10" spans="1:37" ht="21" customHeight="1">
      <c r="A10" s="2322" t="s">
        <v>1457</v>
      </c>
      <c r="B10" s="2323"/>
      <c r="C10" s="2323"/>
      <c r="D10" s="2323"/>
      <c r="E10" s="2323"/>
      <c r="F10" s="2323"/>
      <c r="G10" s="2323"/>
      <c r="H10" s="2323"/>
      <c r="I10" s="2324"/>
      <c r="J10" s="2302"/>
      <c r="K10" s="2303"/>
      <c r="L10" s="2303"/>
      <c r="M10" s="2303"/>
      <c r="N10" s="2302"/>
      <c r="O10" s="2302"/>
      <c r="P10" s="2302"/>
      <c r="Q10" s="2302"/>
      <c r="R10" s="2320"/>
      <c r="S10" s="2320"/>
      <c r="T10" s="2321"/>
      <c r="U10" s="2302"/>
      <c r="V10" s="2302"/>
      <c r="W10" s="2302"/>
      <c r="X10" s="2302"/>
      <c r="Y10" s="2294"/>
      <c r="Z10" s="2294"/>
      <c r="AA10" s="2294"/>
      <c r="AB10" s="2294"/>
      <c r="AC10" s="2294"/>
      <c r="AD10" s="2294"/>
      <c r="AE10" s="2294"/>
      <c r="AF10" s="2294"/>
      <c r="AG10" s="2294"/>
      <c r="AH10" s="2294"/>
      <c r="AI10" s="2294"/>
      <c r="AJ10" s="2294"/>
      <c r="AK10" s="2294"/>
    </row>
    <row r="11" spans="1:37" ht="15.75" customHeight="1">
      <c r="A11" s="2325"/>
      <c r="B11" s="2326"/>
      <c r="C11" s="2326"/>
      <c r="D11" s="2326"/>
      <c r="E11" s="2326"/>
      <c r="F11" s="2326"/>
      <c r="G11" s="2326"/>
      <c r="H11" s="2326"/>
      <c r="I11" s="2326"/>
      <c r="J11" s="2294"/>
      <c r="K11" s="2327"/>
      <c r="L11" s="2327"/>
      <c r="M11" s="2303"/>
      <c r="N11" s="2302"/>
      <c r="O11" s="2302"/>
      <c r="P11" s="2302"/>
      <c r="Q11" s="2302"/>
      <c r="R11" s="2320"/>
      <c r="S11" s="2320"/>
      <c r="T11" s="2302"/>
      <c r="U11" s="2302"/>
      <c r="V11" s="2302"/>
      <c r="W11" s="2302"/>
      <c r="X11" s="2302"/>
      <c r="Y11" s="2294"/>
      <c r="Z11" s="2294"/>
      <c r="AA11" s="2294"/>
      <c r="AB11" s="2294"/>
      <c r="AC11" s="2294"/>
      <c r="AD11" s="2294"/>
      <c r="AE11" s="2294"/>
      <c r="AF11" s="2294"/>
      <c r="AG11" s="2294"/>
      <c r="AH11" s="2294"/>
      <c r="AI11" s="2294"/>
      <c r="AJ11" s="2294"/>
      <c r="AK11" s="2294"/>
    </row>
    <row r="12" spans="1:37" ht="12.75" customHeight="1">
      <c r="A12" s="2328" t="s">
        <v>1458</v>
      </c>
      <c r="B12" s="2311"/>
      <c r="C12" s="2311"/>
      <c r="D12" s="2311"/>
      <c r="E12" s="2311"/>
      <c r="F12" s="2311"/>
      <c r="G12" s="2311"/>
      <c r="H12" s="2311"/>
      <c r="I12" s="2329"/>
      <c r="J12" s="2294"/>
      <c r="K12" s="2327"/>
      <c r="L12" s="2327"/>
      <c r="M12" s="2327"/>
      <c r="N12" s="2302"/>
      <c r="O12" s="2302"/>
      <c r="P12" s="2302"/>
      <c r="Q12" s="2302"/>
      <c r="R12" s="2330" t="s">
        <v>1459</v>
      </c>
      <c r="S12" s="2298"/>
      <c r="T12" s="2298"/>
      <c r="U12" s="2298"/>
      <c r="V12" s="2298"/>
      <c r="W12" s="2298"/>
      <c r="X12" s="2302"/>
      <c r="Y12" s="2294"/>
      <c r="Z12" s="2331" t="s">
        <v>1460</v>
      </c>
      <c r="AA12" s="2294"/>
      <c r="AB12" s="2294"/>
      <c r="AC12" s="2294"/>
      <c r="AD12" s="2294"/>
      <c r="AE12" s="2294"/>
      <c r="AF12" s="2294"/>
      <c r="AG12" s="2294"/>
      <c r="AH12" s="2294"/>
      <c r="AI12" s="2294"/>
      <c r="AJ12" s="2294"/>
      <c r="AK12" s="2294"/>
    </row>
    <row r="13" spans="1:37" ht="12" customHeight="1">
      <c r="A13" s="2332" t="s">
        <v>1461</v>
      </c>
      <c r="B13" s="2298"/>
      <c r="C13" s="2298"/>
      <c r="D13" s="2298"/>
      <c r="E13" s="2298"/>
      <c r="F13" s="2298"/>
      <c r="G13" s="2333"/>
      <c r="H13" s="2334" t="s">
        <v>1439</v>
      </c>
      <c r="I13" s="2329"/>
      <c r="J13" s="2335" t="s">
        <v>1462</v>
      </c>
      <c r="K13" s="2336" t="s">
        <v>1441</v>
      </c>
      <c r="L13" s="2337"/>
      <c r="M13" s="2338"/>
      <c r="N13" s="2339" t="s">
        <v>1463</v>
      </c>
      <c r="O13" s="2337"/>
      <c r="P13" s="2338"/>
      <c r="Q13" s="2302"/>
      <c r="R13" s="2298"/>
      <c r="S13" s="2298"/>
      <c r="T13" s="2298"/>
      <c r="U13" s="2298"/>
      <c r="V13" s="2298"/>
      <c r="W13" s="2298"/>
      <c r="X13" s="2302"/>
      <c r="Y13" s="2294"/>
      <c r="Z13" s="2294" t="s">
        <v>1464</v>
      </c>
      <c r="AA13" s="2294"/>
      <c r="AB13" s="2294"/>
      <c r="AC13" s="2294"/>
      <c r="AD13" s="2294"/>
      <c r="AE13" s="2294"/>
      <c r="AF13" s="2294"/>
      <c r="AG13" s="2294"/>
      <c r="AH13" s="2294"/>
      <c r="AI13" s="2294"/>
      <c r="AJ13" s="2294"/>
      <c r="AK13" s="2294"/>
    </row>
    <row r="14" spans="1:37" ht="21" customHeight="1">
      <c r="A14" s="2340" t="s">
        <v>1465</v>
      </c>
      <c r="B14" s="2311"/>
      <c r="C14" s="2311"/>
      <c r="D14" s="2311"/>
      <c r="E14" s="2311"/>
      <c r="F14" s="2329"/>
      <c r="G14" s="2341">
        <f>+Z14</f>
        <v>0.6</v>
      </c>
      <c r="H14" s="2342" t="str">
        <f>+IF(ISERROR(IF((AA15+AA31)=0,"",(AA15+AA31))),"",IF((AA15+AA31)=0,"",(AA15+AA31)))</f>
        <v/>
      </c>
      <c r="I14" s="2329"/>
      <c r="J14" s="2343"/>
      <c r="K14" s="2344"/>
      <c r="L14" s="2345"/>
      <c r="M14" s="2346"/>
      <c r="N14" s="2344"/>
      <c r="O14" s="2345"/>
      <c r="P14" s="2346"/>
      <c r="Q14" s="2302"/>
      <c r="R14" s="2298"/>
      <c r="S14" s="2298"/>
      <c r="T14" s="2298"/>
      <c r="U14" s="2298"/>
      <c r="V14" s="2298"/>
      <c r="W14" s="2298"/>
      <c r="X14" s="2302"/>
      <c r="Y14" s="2294"/>
      <c r="Z14" s="2347">
        <v>0.6</v>
      </c>
      <c r="AA14" s="2294"/>
      <c r="AB14" s="2347">
        <f>SUM(J15:J19)</f>
        <v>0.44999999999999996</v>
      </c>
      <c r="AC14" s="2294"/>
      <c r="AD14" s="2294"/>
      <c r="AE14" s="2294"/>
      <c r="AF14" s="2294"/>
      <c r="AG14" s="2294"/>
      <c r="AH14" s="2294"/>
      <c r="AI14" s="2294"/>
      <c r="AJ14" s="2294"/>
      <c r="AK14" s="2294"/>
    </row>
    <row r="15" spans="1:37" ht="51" customHeight="1">
      <c r="A15" s="2348" t="s">
        <v>1466</v>
      </c>
      <c r="B15" s="2311"/>
      <c r="C15" s="2311"/>
      <c r="D15" s="2311"/>
      <c r="E15" s="2311"/>
      <c r="F15" s="2311"/>
      <c r="G15" s="2329"/>
      <c r="H15" s="2349" t="str">
        <f>IF(ISERROR(SUM(AA16:AA18)),"",SUM(AA16:AA18))</f>
        <v/>
      </c>
      <c r="I15" s="2329"/>
      <c r="J15" s="2350">
        <f>+Z$14*Z15</f>
        <v>0.44999999999999996</v>
      </c>
      <c r="K15" s="2351" t="s">
        <v>1467</v>
      </c>
      <c r="L15" s="2345"/>
      <c r="M15" s="2346"/>
      <c r="N15" s="2352"/>
      <c r="O15" s="2345"/>
      <c r="P15" s="2346"/>
      <c r="Q15" s="2302"/>
      <c r="R15" s="2353" t="s">
        <v>1468</v>
      </c>
      <c r="S15" s="2298"/>
      <c r="T15" s="2298"/>
      <c r="U15" s="2298"/>
      <c r="V15" s="2298"/>
      <c r="W15" s="2354"/>
      <c r="X15" s="2302"/>
      <c r="Y15" s="2294"/>
      <c r="Z15" s="2355">
        <v>0.75</v>
      </c>
      <c r="AA15" s="2302" t="e">
        <f>SUM(AA16:AA18)*Z15</f>
        <v>#VALUE!</v>
      </c>
      <c r="AB15" s="2302"/>
      <c r="AC15" s="2302"/>
      <c r="AD15" s="2356" t="str">
        <f>+IF(SUM(AP16:AP27)=0,"",SUM(AP16:AP27))</f>
        <v/>
      </c>
      <c r="AE15" s="2302"/>
      <c r="AF15" s="2302"/>
      <c r="AG15" s="2302"/>
      <c r="AH15" s="2302"/>
      <c r="AI15" s="2302"/>
      <c r="AJ15" s="2302"/>
      <c r="AK15" s="2302"/>
    </row>
    <row r="16" spans="1:37" ht="30.75" customHeight="1">
      <c r="A16" s="2357" t="s">
        <v>1469</v>
      </c>
      <c r="B16" s="2311"/>
      <c r="C16" s="2311"/>
      <c r="D16" s="2311"/>
      <c r="E16" s="2311"/>
      <c r="F16" s="2311"/>
      <c r="G16" s="2329"/>
      <c r="H16" s="2358" t="str">
        <f>+$D$29</f>
        <v/>
      </c>
      <c r="I16" s="2359">
        <f>+Z$15*Z16</f>
        <v>0.15000000000000002</v>
      </c>
      <c r="J16" s="2294"/>
      <c r="K16" s="2360" t="s">
        <v>1470</v>
      </c>
      <c r="L16" s="2337"/>
      <c r="M16" s="2338"/>
      <c r="N16" s="2361"/>
      <c r="O16" s="2311"/>
      <c r="P16" s="2329"/>
      <c r="Q16" s="2302"/>
      <c r="R16" s="2362" t="s">
        <v>1471</v>
      </c>
      <c r="S16" s="2302"/>
      <c r="T16" s="2302"/>
      <c r="U16" s="2362" t="s">
        <v>1472</v>
      </c>
      <c r="V16" s="2302"/>
      <c r="W16" s="2302"/>
      <c r="X16" s="2302"/>
      <c r="Y16" s="2294"/>
      <c r="Z16" s="2355">
        <v>0.2</v>
      </c>
      <c r="AA16" s="2363" t="e">
        <f>+Z16*H16</f>
        <v>#VALUE!</v>
      </c>
      <c r="AB16" s="2302">
        <f>+Z16*Z$15</f>
        <v>0.15000000000000002</v>
      </c>
      <c r="AC16" s="2302"/>
      <c r="AD16" s="2302"/>
      <c r="AE16" s="2302"/>
      <c r="AF16" s="2302"/>
      <c r="AG16" s="2302"/>
      <c r="AH16" s="2302"/>
      <c r="AI16" s="2302"/>
      <c r="AJ16" s="2302"/>
      <c r="AK16" s="2302"/>
    </row>
    <row r="17" spans="1:44" ht="45" customHeight="1">
      <c r="A17" s="2364" t="s">
        <v>1473</v>
      </c>
      <c r="B17" s="2311"/>
      <c r="C17" s="2311"/>
      <c r="D17" s="2311"/>
      <c r="E17" s="2311"/>
      <c r="F17" s="2311"/>
      <c r="G17" s="2329"/>
      <c r="H17" s="2358" t="str">
        <f>+$E$29</f>
        <v/>
      </c>
      <c r="I17" s="2359">
        <f>+Z$15*Z17</f>
        <v>0.375</v>
      </c>
      <c r="J17" s="2347"/>
      <c r="K17" s="2365" t="s">
        <v>1474</v>
      </c>
      <c r="L17" s="2298"/>
      <c r="M17" s="2366"/>
      <c r="N17" s="2361"/>
      <c r="O17" s="2311"/>
      <c r="P17" s="2329"/>
      <c r="Q17" s="2302"/>
      <c r="R17" s="2367">
        <f>+'F1 COBERTURA ESTABLECIMIENTOS'!B100</f>
        <v>0</v>
      </c>
      <c r="S17" s="2311"/>
      <c r="T17" s="2329"/>
      <c r="U17" s="2367">
        <f>+'F3 UNIDAD PROMOCIÓN'!A80</f>
        <v>0</v>
      </c>
      <c r="V17" s="2311"/>
      <c r="W17" s="2329"/>
      <c r="X17" s="2302"/>
      <c r="Y17" s="2294"/>
      <c r="Z17" s="2355">
        <v>0.5</v>
      </c>
      <c r="AA17" s="2363" t="e">
        <f>+Z17*H17</f>
        <v>#VALUE!</v>
      </c>
      <c r="AB17" s="2302">
        <f>+Z17*Z$15</f>
        <v>0.375</v>
      </c>
      <c r="AC17" s="2302"/>
      <c r="AD17" s="2302"/>
      <c r="AE17" s="2302"/>
      <c r="AF17" s="2302"/>
      <c r="AG17" s="2302"/>
      <c r="AH17" s="2302"/>
      <c r="AI17" s="2302"/>
      <c r="AJ17" s="2302"/>
      <c r="AK17" s="2302"/>
    </row>
    <row r="18" spans="1:44" ht="40.5" customHeight="1">
      <c r="A18" s="2357" t="s">
        <v>1475</v>
      </c>
      <c r="B18" s="2311"/>
      <c r="C18" s="2311"/>
      <c r="D18" s="2311"/>
      <c r="E18" s="2311"/>
      <c r="F18" s="2311"/>
      <c r="G18" s="2329"/>
      <c r="H18" s="2358" t="str">
        <f>+$F$29</f>
        <v/>
      </c>
      <c r="I18" s="2359">
        <f>+Z$15*Z18</f>
        <v>0.22499999999999998</v>
      </c>
      <c r="J18" s="2294"/>
      <c r="K18" s="2365" t="s">
        <v>1476</v>
      </c>
      <c r="L18" s="2298"/>
      <c r="M18" s="2366"/>
      <c r="N18" s="2361"/>
      <c r="O18" s="2311"/>
      <c r="P18" s="2329"/>
      <c r="Q18" s="2302"/>
      <c r="R18" s="2367">
        <f>+'F1 COBERTURA ESTABLECIMIENTOS'!B82</f>
        <v>0</v>
      </c>
      <c r="S18" s="2311"/>
      <c r="T18" s="2329"/>
      <c r="U18" s="2367">
        <f>+'F3 UNIDAD PROMOCIÓN'!A81</f>
        <v>0</v>
      </c>
      <c r="V18" s="2311"/>
      <c r="W18" s="2329"/>
      <c r="X18" s="2302"/>
      <c r="Y18" s="2294"/>
      <c r="Z18" s="2355">
        <v>0.3</v>
      </c>
      <c r="AA18" s="2363" t="e">
        <f>+Z18*H18</f>
        <v>#VALUE!</v>
      </c>
      <c r="AB18" s="2302">
        <f>+Z18*Z$15</f>
        <v>0.22499999999999998</v>
      </c>
      <c r="AC18" s="2302">
        <f>SUM(AB16:AB18)</f>
        <v>0.75</v>
      </c>
      <c r="AD18" s="2302"/>
      <c r="AE18" s="2302"/>
      <c r="AF18" s="2302"/>
      <c r="AG18" s="2302"/>
      <c r="AH18" s="2302"/>
      <c r="AI18" s="2302"/>
      <c r="AJ18" s="2302"/>
      <c r="AK18" s="2302"/>
    </row>
    <row r="19" spans="1:44" ht="28.5" customHeight="1">
      <c r="A19" s="2368" t="s">
        <v>1477</v>
      </c>
      <c r="B19" s="2298"/>
      <c r="C19" s="2298"/>
      <c r="D19" s="2298"/>
      <c r="E19" s="2298"/>
      <c r="F19" s="2298"/>
      <c r="G19" s="2298"/>
      <c r="H19" s="2298"/>
      <c r="I19" s="2298"/>
      <c r="J19" s="2294"/>
      <c r="K19" s="2369" t="s">
        <v>1478</v>
      </c>
      <c r="L19" s="2298"/>
      <c r="M19" s="2298"/>
      <c r="N19" s="2302"/>
      <c r="O19" s="2302"/>
      <c r="P19" s="2302"/>
      <c r="Q19" s="2302"/>
      <c r="R19" s="2367">
        <f>+'F1 COBERTURA ESTABLECIMIENTOS'!B83</f>
        <v>0</v>
      </c>
      <c r="S19" s="2311"/>
      <c r="T19" s="2329"/>
      <c r="U19" s="2367">
        <f>+'F3 UNIDAD PROMOCIÓN'!A82</f>
        <v>0</v>
      </c>
      <c r="V19" s="2311"/>
      <c r="W19" s="2329"/>
      <c r="X19" s="2302"/>
      <c r="Y19" s="2294"/>
      <c r="Z19" s="2302"/>
      <c r="AA19" s="2302"/>
      <c r="AB19" s="2302"/>
      <c r="AC19" s="2302"/>
      <c r="AD19" s="2302"/>
      <c r="AE19" s="2302"/>
      <c r="AF19" s="2302"/>
      <c r="AG19" s="2302"/>
      <c r="AH19" s="2302"/>
      <c r="AI19" s="2370" t="s">
        <v>552</v>
      </c>
      <c r="AJ19" s="2370" t="s">
        <v>1479</v>
      </c>
      <c r="AK19" s="2370"/>
    </row>
    <row r="20" spans="1:44" ht="23.1" customHeight="1">
      <c r="A20" s="2371" t="s">
        <v>1480</v>
      </c>
      <c r="B20" s="2311"/>
      <c r="C20" s="2311"/>
      <c r="D20" s="2311"/>
      <c r="E20" s="2311"/>
      <c r="F20" s="2311"/>
      <c r="G20" s="2329"/>
      <c r="H20" s="2294"/>
      <c r="I20" s="2294"/>
      <c r="J20" s="2372"/>
      <c r="K20" s="2298"/>
      <c r="L20" s="2298"/>
      <c r="M20" s="2298"/>
      <c r="N20" s="2302"/>
      <c r="O20" s="2302"/>
      <c r="P20" s="2302"/>
      <c r="Q20" s="2302"/>
      <c r="R20" s="2362" t="s">
        <v>1481</v>
      </c>
      <c r="S20" s="2302"/>
      <c r="T20" s="2302"/>
      <c r="U20" s="2362" t="s">
        <v>1482</v>
      </c>
      <c r="V20" s="2302"/>
      <c r="W20" s="2302"/>
      <c r="X20" s="2302"/>
      <c r="Y20" s="2294"/>
      <c r="Z20" s="2302"/>
      <c r="AA20" s="2302"/>
      <c r="AB20" s="2302"/>
      <c r="AC20" s="2302"/>
      <c r="AD20" s="2302"/>
      <c r="AE20" s="2302"/>
      <c r="AF20" s="2302"/>
      <c r="AG20" s="2302"/>
      <c r="AH20" s="2302"/>
      <c r="AI20" s="2370" t="str">
        <f>+'F1 COBERTURA ESTABLECIMIENTOS'!R10</f>
        <v>año</v>
      </c>
      <c r="AJ20" s="2370">
        <f>+$I$6</f>
        <v>2025</v>
      </c>
      <c r="AK20" s="2370"/>
      <c r="AL20" s="2373" t="s">
        <v>1483</v>
      </c>
      <c r="AM20" s="2374"/>
      <c r="AN20" s="2374"/>
      <c r="AO20" s="2374"/>
      <c r="AP20" s="2374"/>
      <c r="AQ20" s="2374"/>
      <c r="AR20" s="2374"/>
    </row>
    <row r="21" spans="1:44" ht="37.5" customHeight="1">
      <c r="A21" s="2375" t="s">
        <v>1333</v>
      </c>
      <c r="B21" s="2311"/>
      <c r="C21" s="2329"/>
      <c r="D21" s="2376" t="s">
        <v>1469</v>
      </c>
      <c r="E21" s="2376" t="s">
        <v>1473</v>
      </c>
      <c r="F21" s="2377" t="s">
        <v>1484</v>
      </c>
      <c r="G21" s="2329"/>
      <c r="H21" s="2378" t="s">
        <v>1485</v>
      </c>
      <c r="I21" s="2329"/>
      <c r="J21" s="2372"/>
      <c r="K21" s="2298"/>
      <c r="L21" s="2298"/>
      <c r="M21" s="2298"/>
      <c r="N21" s="2361"/>
      <c r="O21" s="2311"/>
      <c r="P21" s="2329"/>
      <c r="Q21" s="2302"/>
      <c r="R21" s="2379">
        <f>+'F4 UNIDAD DETECCIÓN'!B62</f>
        <v>0</v>
      </c>
      <c r="S21" s="2311"/>
      <c r="T21" s="2311"/>
      <c r="U21" s="2367">
        <f>+'F5.2 PREVENCIÓN TALLERES'!C93</f>
        <v>0</v>
      </c>
      <c r="V21" s="2311"/>
      <c r="W21" s="2329"/>
      <c r="X21" s="2302"/>
      <c r="Y21" s="2294"/>
      <c r="Z21" s="2302"/>
      <c r="AA21" s="2302"/>
      <c r="AB21" s="2302"/>
      <c r="AC21" s="2302"/>
      <c r="AD21" s="2302" t="s">
        <v>1486</v>
      </c>
      <c r="AE21" s="2302"/>
      <c r="AF21" s="2302" t="s">
        <v>1487</v>
      </c>
      <c r="AG21" s="2302" t="s">
        <v>1488</v>
      </c>
      <c r="AH21" s="2302" t="s">
        <v>1489</v>
      </c>
      <c r="AI21" s="2302" t="s">
        <v>655</v>
      </c>
      <c r="AJ21" s="2302"/>
      <c r="AK21" s="2302"/>
      <c r="AL21" s="2380" t="s">
        <v>1490</v>
      </c>
      <c r="AM21" s="2380" t="s">
        <v>1491</v>
      </c>
      <c r="AN21" s="2380" t="s">
        <v>1492</v>
      </c>
      <c r="AO21" s="2374"/>
      <c r="AP21" s="2374"/>
      <c r="AQ21" s="2374"/>
      <c r="AR21" s="2374"/>
    </row>
    <row r="22" spans="1:44" ht="23.25" customHeight="1">
      <c r="A22" s="2381" t="s">
        <v>1493</v>
      </c>
      <c r="B22" s="2311"/>
      <c r="C22" s="2329"/>
      <c r="D22" s="2382"/>
      <c r="E22" s="2382"/>
      <c r="F22" s="2383"/>
      <c r="G22" s="2329"/>
      <c r="H22" s="2383" t="str">
        <f>+IFERROR(IF(Z22&gt;0,"",IF(OR(AH22=0,SUM(D22:G22)=0,(ISERROR((D22*$Z$16)+(E22*$Z$17)+(F22*$Z$18)))),"",(D22*$Z$16)+(E22*$Z$17)+(F22*$Z$18))),"")</f>
        <v/>
      </c>
      <c r="I22" s="2329"/>
      <c r="J22" s="2294"/>
      <c r="K22" s="2384" t="str">
        <f t="shared" ref="K22:K29" si="0">+IF(ISERROR(AH22),"",AH22)</f>
        <v/>
      </c>
      <c r="L22" s="2384" t="s">
        <v>1494</v>
      </c>
      <c r="M22" s="2294"/>
      <c r="N22" s="2361"/>
      <c r="O22" s="2311"/>
      <c r="P22" s="2329"/>
      <c r="Q22" s="2302"/>
      <c r="R22" s="2379">
        <f>+'F4 UNIDAD DETECCIÓN'!B63</f>
        <v>0</v>
      </c>
      <c r="S22" s="2311"/>
      <c r="T22" s="2311"/>
      <c r="U22" s="2367">
        <f>+'F5.2 PREVENCIÓN TALLERES'!C94</f>
        <v>0</v>
      </c>
      <c r="V22" s="2311"/>
      <c r="W22" s="2329"/>
      <c r="X22" s="2302"/>
      <c r="Y22" s="2294"/>
      <c r="Z22" s="2302">
        <f t="shared" ref="Z22:Z28" si="1">+COUNTBLANK(D22:F22)</f>
        <v>3</v>
      </c>
      <c r="AA22" s="2302"/>
      <c r="AB22" s="2302"/>
      <c r="AC22" s="2302"/>
      <c r="AD22" s="2355">
        <v>0.25</v>
      </c>
      <c r="AE22" s="2363"/>
      <c r="AF22" s="2385">
        <v>0.27777777777777779</v>
      </c>
      <c r="AG22" s="2385">
        <v>0.38461538461538458</v>
      </c>
      <c r="AH22" s="2386" t="str">
        <f t="shared" ref="AH22:AH28" si="2">+IF(ISERROR(IF($AI$20-$AJ$20=0,$AG22,IF($AJ$20-$AI$20=1,$AF22,$AD22))),"",IF($AI$20-$AJ$20=0,$AG22,IF($AJ$20-$AI$20=1,$AF22,$AD22)))</f>
        <v/>
      </c>
      <c r="AI22" s="2387" t="str">
        <f t="shared" ref="AI22:AK28" si="3">+IF(ISBLANK(D22),"",IF($AJ$20-$AI$20=0,D22*$AG22,IF($AJ$33-$AI$33=1,D22*$AF22,D22*$AD22)))</f>
        <v/>
      </c>
      <c r="AJ22" s="2387" t="str">
        <f t="shared" si="3"/>
        <v/>
      </c>
      <c r="AK22" s="2388" t="str">
        <f t="shared" si="3"/>
        <v/>
      </c>
      <c r="AL22" s="2374"/>
      <c r="AM22" s="2374"/>
      <c r="AN22" s="2374"/>
      <c r="AO22" s="2374"/>
      <c r="AP22" s="2374"/>
      <c r="AQ22" s="2374"/>
      <c r="AR22" s="2374"/>
    </row>
    <row r="23" spans="1:44" ht="21.6" customHeight="1">
      <c r="A23" s="2381" t="s">
        <v>1495</v>
      </c>
      <c r="B23" s="2311"/>
      <c r="C23" s="2329"/>
      <c r="D23" s="2382"/>
      <c r="E23" s="2382"/>
      <c r="F23" s="2383"/>
      <c r="G23" s="2329"/>
      <c r="H23" s="2383" t="str">
        <f>+IFERROR(IF(Z23&gt;0,"",IF(OR(ISBLANK(D23),ISBLANK(E23),ISBLANK(F23)),"",IF(OR(AH23=0,SUM(D23:G23)=0,(ISERROR((D23*$Z$16)+(E23*$Z$17)+(F23*$Z$18)))),"",(D23*$Z$16)+(E23*$Z$17)+(F23*$Z$18)))),"")</f>
        <v/>
      </c>
      <c r="I23" s="2329"/>
      <c r="J23" s="2294"/>
      <c r="K23" s="2384" t="str">
        <f t="shared" si="0"/>
        <v/>
      </c>
      <c r="L23" s="2389"/>
      <c r="M23" s="2390"/>
      <c r="N23" s="2361"/>
      <c r="O23" s="2311"/>
      <c r="P23" s="2329"/>
      <c r="Q23" s="2302"/>
      <c r="R23" s="2379">
        <f>+'F4 UNIDAD DETECCIÓN'!B64</f>
        <v>0</v>
      </c>
      <c r="S23" s="2311"/>
      <c r="T23" s="2311"/>
      <c r="U23" s="2367">
        <f>+'F5.2 PREVENCIÓN TALLERES'!C95</f>
        <v>0</v>
      </c>
      <c r="V23" s="2311"/>
      <c r="W23" s="2329"/>
      <c r="X23" s="2302"/>
      <c r="Y23" s="2294"/>
      <c r="Z23" s="2302">
        <f t="shared" si="1"/>
        <v>3</v>
      </c>
      <c r="AA23" s="2302"/>
      <c r="AB23" s="2302"/>
      <c r="AC23" s="2302"/>
      <c r="AD23" s="2355">
        <v>0.1</v>
      </c>
      <c r="AE23" s="2363"/>
      <c r="AF23" s="2385">
        <v>0.1111111111111111</v>
      </c>
      <c r="AG23" s="2385">
        <v>0.15384615384615391</v>
      </c>
      <c r="AH23" s="2386" t="str">
        <f t="shared" si="2"/>
        <v/>
      </c>
      <c r="AI23" s="2387" t="str">
        <f t="shared" si="3"/>
        <v/>
      </c>
      <c r="AJ23" s="2387" t="str">
        <f t="shared" si="3"/>
        <v/>
      </c>
      <c r="AK23" s="2388" t="str">
        <f t="shared" si="3"/>
        <v/>
      </c>
      <c r="AL23" s="2374"/>
      <c r="AM23" s="2374"/>
      <c r="AN23" s="2374"/>
      <c r="AO23" s="2374"/>
      <c r="AP23" s="2374"/>
      <c r="AQ23" s="2374"/>
      <c r="AR23" s="2374"/>
    </row>
    <row r="24" spans="1:44" ht="20.100000000000001" customHeight="1">
      <c r="A24" s="2381" t="s">
        <v>1496</v>
      </c>
      <c r="B24" s="2311"/>
      <c r="C24" s="2329"/>
      <c r="D24" s="2382"/>
      <c r="E24" s="2382"/>
      <c r="F24" s="2383"/>
      <c r="G24" s="2329"/>
      <c r="H24" s="2383" t="str">
        <f>+IFERROR(IF(Z24&gt;0,"",IF(OR(AH24=0,SUM(D24:G24)=0,(ISERROR((D24*$Z$16)+(E24*$Z$17)+(F24*$Z$18)))),"",(D24*$Z$16)+(E24*$Z$17)+(F24*$Z$18))),"")</f>
        <v/>
      </c>
      <c r="I24" s="2329"/>
      <c r="J24" s="2294"/>
      <c r="K24" s="2384" t="str">
        <f t="shared" si="0"/>
        <v/>
      </c>
      <c r="L24" s="2389"/>
      <c r="M24" s="2390"/>
      <c r="N24" s="2361"/>
      <c r="O24" s="2311"/>
      <c r="P24" s="2329"/>
      <c r="Q24" s="2302"/>
      <c r="R24" s="2362" t="s">
        <v>1497</v>
      </c>
      <c r="S24" s="2302"/>
      <c r="T24" s="2302"/>
      <c r="U24" s="2362" t="s">
        <v>1498</v>
      </c>
      <c r="V24" s="2302"/>
      <c r="W24" s="2302"/>
      <c r="X24" s="2302"/>
      <c r="Y24" s="2294"/>
      <c r="Z24" s="2302">
        <f t="shared" si="1"/>
        <v>3</v>
      </c>
      <c r="AA24" s="2302"/>
      <c r="AB24" s="2302"/>
      <c r="AC24" s="2302"/>
      <c r="AD24" s="2355">
        <v>0.1</v>
      </c>
      <c r="AE24" s="2363"/>
      <c r="AF24" s="2385"/>
      <c r="AG24" s="2385"/>
      <c r="AH24" s="2386" t="str">
        <f t="shared" si="2"/>
        <v/>
      </c>
      <c r="AI24" s="2387" t="str">
        <f t="shared" si="3"/>
        <v/>
      </c>
      <c r="AJ24" s="2387" t="str">
        <f t="shared" si="3"/>
        <v/>
      </c>
      <c r="AK24" s="2388" t="str">
        <f t="shared" si="3"/>
        <v/>
      </c>
      <c r="AL24" s="2374"/>
      <c r="AM24" s="2374"/>
      <c r="AN24" s="2374"/>
      <c r="AO24" s="2374"/>
      <c r="AP24" s="2374"/>
      <c r="AQ24" s="2374"/>
      <c r="AR24" s="2374"/>
    </row>
    <row r="25" spans="1:44" ht="23.85" customHeight="1">
      <c r="A25" s="2381" t="s">
        <v>1499</v>
      </c>
      <c r="B25" s="2311"/>
      <c r="C25" s="2329"/>
      <c r="D25" s="2382"/>
      <c r="E25" s="2382"/>
      <c r="F25" s="2383"/>
      <c r="G25" s="2329"/>
      <c r="H25" s="2383" t="str">
        <f>+IFERROR(IF(Z25&gt;0,"",IF(OR(AH25=0,SUM(D25:G25)=0,(ISERROR((D25*$Z$16)+(E25*$Z$17)+(F25*$Z$18)))),"",(D25*$Z$16)+(E25*$Z$17)+(F25*$Z$18))),"")</f>
        <v/>
      </c>
      <c r="I25" s="2329"/>
      <c r="J25" s="2294"/>
      <c r="K25" s="2384" t="str">
        <f t="shared" si="0"/>
        <v/>
      </c>
      <c r="L25" s="2389"/>
      <c r="M25" s="2390"/>
      <c r="N25" s="2361"/>
      <c r="O25" s="2311"/>
      <c r="P25" s="2329"/>
      <c r="Q25" s="2302"/>
      <c r="R25" s="2379" t="e">
        <f>+#REF!</f>
        <v>#REF!</v>
      </c>
      <c r="S25" s="2311"/>
      <c r="T25" s="2311"/>
      <c r="U25" s="2367" t="e">
        <f>+#REF!</f>
        <v>#REF!</v>
      </c>
      <c r="V25" s="2311"/>
      <c r="W25" s="2329"/>
      <c r="X25" s="2302"/>
      <c r="Y25" s="2294"/>
      <c r="Z25" s="2302">
        <f t="shared" si="1"/>
        <v>3</v>
      </c>
      <c r="AA25" s="2302"/>
      <c r="AB25" s="2302"/>
      <c r="AC25" s="2302"/>
      <c r="AD25" s="2355">
        <v>0.25</v>
      </c>
      <c r="AE25" s="2363"/>
      <c r="AF25" s="2385">
        <v>0.27777777777777779</v>
      </c>
      <c r="AG25" s="2385"/>
      <c r="AH25" s="2386" t="str">
        <f t="shared" si="2"/>
        <v/>
      </c>
      <c r="AI25" s="2387" t="str">
        <f t="shared" si="3"/>
        <v/>
      </c>
      <c r="AJ25" s="2387" t="str">
        <f t="shared" si="3"/>
        <v/>
      </c>
      <c r="AK25" s="2388" t="str">
        <f t="shared" si="3"/>
        <v/>
      </c>
      <c r="AL25" s="2374"/>
      <c r="AM25" s="2374"/>
      <c r="AN25" s="2374"/>
      <c r="AO25" s="2374"/>
      <c r="AP25" s="2374"/>
      <c r="AQ25" s="2374"/>
      <c r="AR25" s="2374"/>
    </row>
    <row r="26" spans="1:44" ht="12.75" customHeight="1">
      <c r="A26" s="2381" t="s">
        <v>1500</v>
      </c>
      <c r="B26" s="2311"/>
      <c r="C26" s="2329"/>
      <c r="D26" s="2382"/>
      <c r="E26" s="2382"/>
      <c r="F26" s="2383"/>
      <c r="G26" s="2329"/>
      <c r="H26" s="2383" t="str">
        <f>+IFERROR(IF(Z26&gt;0,"",IF(OR(AH26=0,SUM(D26:G26)=0,(ISERROR((D26*$Z$16)+(E26*$Z$17)+(F26*$Z$18)))),"",(D26*$Z$16)+(E26*$Z$17)+(F26*$Z$18))),"")</f>
        <v/>
      </c>
      <c r="I26" s="2329"/>
      <c r="J26" s="2294"/>
      <c r="K26" s="2384" t="str">
        <f t="shared" si="0"/>
        <v/>
      </c>
      <c r="L26" s="2389"/>
      <c r="M26" s="2390"/>
      <c r="N26" s="2361"/>
      <c r="O26" s="2311"/>
      <c r="P26" s="2329"/>
      <c r="Q26" s="2302"/>
      <c r="R26" s="2379" t="e">
        <f>+#REF!</f>
        <v>#REF!</v>
      </c>
      <c r="S26" s="2311"/>
      <c r="T26" s="2311"/>
      <c r="U26" s="2367" t="e">
        <f>+#REF!</f>
        <v>#REF!</v>
      </c>
      <c r="V26" s="2311"/>
      <c r="W26" s="2329"/>
      <c r="X26" s="2302"/>
      <c r="Y26" s="2294"/>
      <c r="Z26" s="2302">
        <f t="shared" si="1"/>
        <v>3</v>
      </c>
      <c r="AA26" s="2302"/>
      <c r="AB26" s="2302"/>
      <c r="AC26" s="2302"/>
      <c r="AD26" s="2355">
        <v>0.15</v>
      </c>
      <c r="AE26" s="2363"/>
      <c r="AF26" s="2385">
        <v>0.16666666666666671</v>
      </c>
      <c r="AG26" s="2385">
        <v>0.23076923076923081</v>
      </c>
      <c r="AH26" s="2386" t="str">
        <f t="shared" si="2"/>
        <v/>
      </c>
      <c r="AI26" s="2387" t="str">
        <f t="shared" si="3"/>
        <v/>
      </c>
      <c r="AJ26" s="2387" t="str">
        <f t="shared" si="3"/>
        <v/>
      </c>
      <c r="AK26" s="2388" t="str">
        <f t="shared" si="3"/>
        <v/>
      </c>
      <c r="AL26" s="2374"/>
      <c r="AM26" s="2374"/>
      <c r="AN26" s="2374"/>
      <c r="AO26" s="2374"/>
      <c r="AP26" s="2374"/>
      <c r="AQ26" s="2374"/>
      <c r="AR26" s="2374"/>
    </row>
    <row r="27" spans="1:44" ht="12.75" customHeight="1">
      <c r="A27" s="2381" t="s">
        <v>1501</v>
      </c>
      <c r="B27" s="2311"/>
      <c r="C27" s="2329"/>
      <c r="D27" s="2382"/>
      <c r="E27" s="2382"/>
      <c r="F27" s="2383"/>
      <c r="G27" s="2329"/>
      <c r="H27" s="2383" t="str">
        <f>+IFERROR(IF(Z27&gt;0,"",IF(OR(AH27=0,SUM(D27:G27)=0,(ISERROR((D27*$Z$16)+(E27*$Z$17)+(F27*$Z$18)))),"",(D27*$Z$16)+(E27*$Z$17)+(F27*$Z$18))),"")</f>
        <v/>
      </c>
      <c r="I27" s="2329"/>
      <c r="J27" s="2294"/>
      <c r="K27" s="2384" t="str">
        <f t="shared" si="0"/>
        <v/>
      </c>
      <c r="L27" s="2389"/>
      <c r="M27" s="2390"/>
      <c r="N27" s="2361"/>
      <c r="O27" s="2311"/>
      <c r="P27" s="2329"/>
      <c r="Q27" s="2302"/>
      <c r="R27" s="2362" t="s">
        <v>1502</v>
      </c>
      <c r="S27" s="2362"/>
      <c r="T27" s="2362"/>
      <c r="U27" s="2320" t="s">
        <v>1503</v>
      </c>
      <c r="V27" s="2320"/>
      <c r="W27" s="2320"/>
      <c r="X27" s="2302"/>
      <c r="Y27" s="2294"/>
      <c r="Z27" s="2302">
        <f t="shared" si="1"/>
        <v>3</v>
      </c>
      <c r="AA27" s="2302"/>
      <c r="AB27" s="2302"/>
      <c r="AC27" s="2302"/>
      <c r="AD27" s="2355">
        <v>0.1</v>
      </c>
      <c r="AE27" s="2363"/>
      <c r="AF27" s="2385">
        <v>0.1111111111111111</v>
      </c>
      <c r="AG27" s="2385">
        <v>0.15384615384615391</v>
      </c>
      <c r="AH27" s="2386" t="str">
        <f t="shared" si="2"/>
        <v/>
      </c>
      <c r="AI27" s="2387" t="str">
        <f t="shared" si="3"/>
        <v/>
      </c>
      <c r="AJ27" s="2387" t="str">
        <f t="shared" si="3"/>
        <v/>
      </c>
      <c r="AK27" s="2388" t="str">
        <f t="shared" si="3"/>
        <v/>
      </c>
      <c r="AL27" s="2374"/>
      <c r="AM27" s="2374"/>
      <c r="AN27" s="2374"/>
      <c r="AO27" s="2374"/>
      <c r="AP27" s="2374"/>
      <c r="AQ27" s="2374"/>
      <c r="AR27" s="2374"/>
    </row>
    <row r="28" spans="1:44" ht="12.75" customHeight="1">
      <c r="A28" s="2381" t="s">
        <v>1504</v>
      </c>
      <c r="B28" s="2311"/>
      <c r="C28" s="2329"/>
      <c r="D28" s="2382"/>
      <c r="E28" s="2382"/>
      <c r="F28" s="2383"/>
      <c r="G28" s="2329"/>
      <c r="H28" s="2383" t="str">
        <f>+IFERROR(IF(Z28&gt;0,"",IF(OR(AH28=0,SUM(D28:G28)=0,(ISERROR((D28*$Z$16)+(E28*$Z$17)+(F28*$Z$18)))),"",(D28*$Z$16)+(E28*$Z$17)+(F28*$Z$18))),"")</f>
        <v/>
      </c>
      <c r="I28" s="2329"/>
      <c r="J28" s="2294"/>
      <c r="K28" s="2384" t="str">
        <f t="shared" si="0"/>
        <v/>
      </c>
      <c r="L28" s="2389"/>
      <c r="M28" s="2390"/>
      <c r="N28" s="2361"/>
      <c r="O28" s="2311"/>
      <c r="P28" s="2329"/>
      <c r="Q28" s="2302"/>
      <c r="R28" s="2379">
        <f>+'F6 UNIDAD DERIVACIÓN'!C339</f>
        <v>0</v>
      </c>
      <c r="S28" s="2311"/>
      <c r="T28" s="2311"/>
      <c r="U28" s="2367" t="e">
        <f>+#REF!</f>
        <v>#REF!</v>
      </c>
      <c r="V28" s="2311"/>
      <c r="W28" s="2329"/>
      <c r="X28" s="2302"/>
      <c r="Y28" s="2294"/>
      <c r="Z28" s="2302">
        <f t="shared" si="1"/>
        <v>3</v>
      </c>
      <c r="AA28" s="2302"/>
      <c r="AB28" s="2302"/>
      <c r="AC28" s="2302"/>
      <c r="AD28" s="2355">
        <v>0.05</v>
      </c>
      <c r="AE28" s="2363"/>
      <c r="AF28" s="2385">
        <v>5.5555555555555559E-2</v>
      </c>
      <c r="AG28" s="2385">
        <v>7.6923076923076927E-2</v>
      </c>
      <c r="AH28" s="2386" t="str">
        <f t="shared" si="2"/>
        <v/>
      </c>
      <c r="AI28" s="2387" t="str">
        <f t="shared" si="3"/>
        <v/>
      </c>
      <c r="AJ28" s="2387" t="str">
        <f t="shared" si="3"/>
        <v/>
      </c>
      <c r="AK28" s="2388" t="str">
        <f t="shared" si="3"/>
        <v/>
      </c>
      <c r="AL28" s="2374"/>
      <c r="AM28" s="2374"/>
      <c r="AN28" s="2374"/>
      <c r="AO28" s="2391" t="s">
        <v>1505</v>
      </c>
      <c r="AP28" s="2373" t="s">
        <v>1506</v>
      </c>
      <c r="AQ28" s="2374"/>
      <c r="AR28" s="2374"/>
    </row>
    <row r="29" spans="1:44" ht="12.75" customHeight="1">
      <c r="A29" s="2392" t="s">
        <v>1507</v>
      </c>
      <c r="B29" s="2311"/>
      <c r="C29" s="2329"/>
      <c r="D29" s="2393" t="str">
        <f>+IF(AP29&gt;0,"",IF(OR(SUM(AI22:AI28)=0,ISERROR(SUM(AI22:AI28))),"",(SUM(AI22:AI28))))</f>
        <v/>
      </c>
      <c r="E29" s="2393" t="str">
        <f>+IF(AQ29&gt;0,"",IF(OR(SUM(AJ22:AJ28)=0,ISERROR(SUM(AJ22:AJ28))),"",(SUM(AJ22:AJ28))))</f>
        <v/>
      </c>
      <c r="F29" s="2394" t="str">
        <f>+IF(AR29&gt;0,"",IF(OR(SUM(AK22:AK28)=0,ISERROR(SUM(AK22:AK28))),"",(SUM(AK22:AK28))))</f>
        <v/>
      </c>
      <c r="G29" s="2329"/>
      <c r="H29" s="2383" t="str">
        <f>+H15</f>
        <v/>
      </c>
      <c r="I29" s="2329"/>
      <c r="J29" s="2294"/>
      <c r="K29" s="2384">
        <f t="shared" si="0"/>
        <v>0</v>
      </c>
      <c r="L29" s="2294"/>
      <c r="M29" s="2294"/>
      <c r="N29" s="2302"/>
      <c r="O29" s="2302"/>
      <c r="P29" s="2302"/>
      <c r="Q29" s="2302"/>
      <c r="R29" s="2379"/>
      <c r="S29" s="2311"/>
      <c r="T29" s="2311"/>
      <c r="U29" s="2367"/>
      <c r="V29" s="2311"/>
      <c r="W29" s="2329"/>
      <c r="X29" s="2302"/>
      <c r="Y29" s="2294"/>
      <c r="Z29" s="2302"/>
      <c r="AA29" s="2302"/>
      <c r="AB29" s="2302"/>
      <c r="AC29" s="2302"/>
      <c r="AD29" s="2302">
        <f>+COUNTBLANK(D22:D28)</f>
        <v>7</v>
      </c>
      <c r="AE29" s="2302">
        <f>+COUNTBLANK(E22:E28)</f>
        <v>7</v>
      </c>
      <c r="AF29" s="2302">
        <f>+COUNTBLANK(F22:F28)</f>
        <v>7</v>
      </c>
      <c r="AG29" s="2302"/>
      <c r="AH29" s="2386">
        <f>SUM(AH22:AH28)</f>
        <v>0</v>
      </c>
      <c r="AI29" s="2302"/>
      <c r="AJ29" s="2302"/>
      <c r="AK29" s="2302"/>
      <c r="AL29" s="2374">
        <f>+COUNTBLANK(AD22:AD28)</f>
        <v>0</v>
      </c>
      <c r="AM29" s="2374">
        <f>+COUNTBLANK(AF22:AF28)</f>
        <v>1</v>
      </c>
      <c r="AN29" s="2374">
        <f>+COUNTBLANK(AG22:AG28)</f>
        <v>2</v>
      </c>
      <c r="AO29" s="2374" t="str">
        <f>+IF(ISERROR(IF($AI$20-$AJ$20=0,$AN$29,IF($AJ$20-$AI$20=1,$AM$29,$AL$29))),"",IF($AI$20-$AJ$20=0,$AN$29,IF($AJ$20-$AI$20=1,$AM$29,$AL$29)))</f>
        <v/>
      </c>
      <c r="AP29" s="2374" t="str">
        <f>+IF(ISERROR(AD29-$AO$29),"",AD29-$AO$29)</f>
        <v/>
      </c>
      <c r="AQ29" s="2374" t="str">
        <f>+IF(ISERROR(AE29-$AO$29),"",AE29-$AO$29)</f>
        <v/>
      </c>
      <c r="AR29" s="2374" t="str">
        <f>+IF(ISERROR(AF29-$AO$29),"",AF29-$AO$29)</f>
        <v/>
      </c>
    </row>
    <row r="30" spans="1:44" ht="12.75" customHeight="1">
      <c r="A30" s="2294"/>
      <c r="B30" s="2294"/>
      <c r="C30" s="2294"/>
      <c r="D30" s="2395" t="s">
        <v>1508</v>
      </c>
      <c r="E30" s="2395" t="s">
        <v>1508</v>
      </c>
      <c r="F30" s="2395" t="s">
        <v>1508</v>
      </c>
      <c r="G30" s="2395" t="s">
        <v>1508</v>
      </c>
      <c r="H30" s="2294"/>
      <c r="I30" s="2294"/>
      <c r="J30" s="2294"/>
      <c r="K30" s="2294"/>
      <c r="L30" s="2294"/>
      <c r="M30" s="2294"/>
      <c r="N30" s="2302"/>
      <c r="O30" s="2302"/>
      <c r="P30" s="2302"/>
      <c r="Q30" s="2302"/>
      <c r="R30" s="2302"/>
      <c r="S30" s="2302"/>
      <c r="T30" s="2302"/>
      <c r="U30" s="2302"/>
      <c r="V30" s="2302"/>
      <c r="W30" s="2302"/>
      <c r="X30" s="2302"/>
      <c r="Y30" s="2294"/>
      <c r="Z30" s="2302"/>
      <c r="AA30" s="2302"/>
      <c r="AB30" s="2302"/>
      <c r="AC30" s="2302"/>
      <c r="AD30" s="2302"/>
      <c r="AE30" s="2302"/>
      <c r="AF30" s="2302"/>
      <c r="AG30" s="2302"/>
      <c r="AH30" s="2302"/>
      <c r="AI30" s="2302"/>
      <c r="AJ30" s="2302"/>
      <c r="AK30" s="2302"/>
      <c r="AL30" s="2396" t="s">
        <v>1508</v>
      </c>
      <c r="AM30" s="2396" t="s">
        <v>1509</v>
      </c>
      <c r="AN30" s="2396" t="s">
        <v>1510</v>
      </c>
      <c r="AO30" s="2374"/>
      <c r="AP30" s="2374"/>
      <c r="AQ30" s="2374"/>
      <c r="AR30" s="2374"/>
    </row>
    <row r="31" spans="1:44" ht="27.6" customHeight="1" thickBot="1">
      <c r="A31" s="2348" t="s">
        <v>1511</v>
      </c>
      <c r="B31" s="2311"/>
      <c r="C31" s="2311"/>
      <c r="D31" s="2311"/>
      <c r="E31" s="2311"/>
      <c r="F31" s="2311"/>
      <c r="G31" s="2329"/>
      <c r="H31" s="2383" t="str">
        <f>+IF(ISBLANK('F10 EVALUACIÓN FORMAL JUNAEB'!$H$52),"",'F10 EVALUACIÓN FORMAL JUNAEB'!$H$52)</f>
        <v>nota</v>
      </c>
      <c r="I31" s="2329"/>
      <c r="J31" s="2397">
        <f>+Z$14*Z31</f>
        <v>0.15</v>
      </c>
      <c r="K31" s="2398" t="s">
        <v>1512</v>
      </c>
      <c r="L31" s="2311"/>
      <c r="M31" s="2329"/>
      <c r="N31" s="2361"/>
      <c r="O31" s="2311"/>
      <c r="P31" s="2329"/>
      <c r="Q31" s="2302"/>
      <c r="R31" s="2362" t="s">
        <v>1513</v>
      </c>
      <c r="S31" s="2302"/>
      <c r="T31" s="2302"/>
      <c r="U31" s="2302"/>
      <c r="V31" s="2302"/>
      <c r="W31" s="2302"/>
      <c r="X31" s="2302"/>
      <c r="Y31" s="2294"/>
      <c r="Z31" s="2355">
        <v>0.25</v>
      </c>
      <c r="AA31" s="2399" t="e">
        <f>+Z31*H31</f>
        <v>#VALUE!</v>
      </c>
      <c r="AB31" s="2302">
        <f>+Z31</f>
        <v>0.25</v>
      </c>
      <c r="AC31" s="2302"/>
      <c r="AD31" s="2302"/>
      <c r="AE31" s="2302"/>
      <c r="AF31" s="2302"/>
      <c r="AG31" s="2302"/>
      <c r="AH31" s="2302"/>
      <c r="AI31" s="2302"/>
      <c r="AJ31" s="2302"/>
      <c r="AK31" s="2302"/>
    </row>
    <row r="32" spans="1:44" ht="26.1" customHeight="1" thickBot="1">
      <c r="A32" s="2328" t="s">
        <v>1514</v>
      </c>
      <c r="B32" s="2311"/>
      <c r="C32" s="2311"/>
      <c r="D32" s="2311"/>
      <c r="E32" s="2311"/>
      <c r="F32" s="2329"/>
      <c r="G32" s="2341">
        <f>+Z32</f>
        <v>0.4</v>
      </c>
      <c r="H32" s="2400" t="str">
        <f>IF(ISERROR(AA33+AA36),"",AA33+AA36)</f>
        <v/>
      </c>
      <c r="I32" s="2329"/>
      <c r="J32" s="2397"/>
      <c r="K32" s="2401"/>
      <c r="L32" s="2311"/>
      <c r="M32" s="2329"/>
      <c r="N32" s="2361"/>
      <c r="O32" s="2311"/>
      <c r="P32" s="2329"/>
      <c r="Q32" s="2302"/>
      <c r="R32" s="2367">
        <f>+'F2 PERFIL EQUIPO EJECUTOR'!C63</f>
        <v>0</v>
      </c>
      <c r="S32" s="2311"/>
      <c r="T32" s="2311"/>
      <c r="U32" s="2311"/>
      <c r="V32" s="2311"/>
      <c r="W32" s="2329"/>
      <c r="X32" s="2302"/>
      <c r="Y32" s="2294"/>
      <c r="Z32" s="2402">
        <v>0.4</v>
      </c>
      <c r="AA32" s="2302"/>
      <c r="AB32" s="2302"/>
      <c r="AC32" s="2302"/>
      <c r="AD32" s="2302"/>
      <c r="AE32" s="2302"/>
      <c r="AF32" s="2302"/>
      <c r="AG32" s="2302"/>
      <c r="AH32" s="2302"/>
      <c r="AI32" s="2302"/>
      <c r="AJ32" s="2302"/>
      <c r="AK32" s="2302"/>
    </row>
    <row r="33" spans="1:37" ht="15.6" customHeight="1">
      <c r="A33" s="2403" t="s">
        <v>1515</v>
      </c>
      <c r="B33" s="2311"/>
      <c r="C33" s="2311"/>
      <c r="D33" s="2311"/>
      <c r="E33" s="2311"/>
      <c r="F33" s="2329"/>
      <c r="G33" s="2341">
        <f>+Z33</f>
        <v>0.4</v>
      </c>
      <c r="H33" s="2342" t="str">
        <f>+IF(AB33&gt;0,"",IF(SUM(AA34:AA35)=0,"",SUM(AA34:AA35)))</f>
        <v/>
      </c>
      <c r="I33" s="2329"/>
      <c r="J33" s="2397"/>
      <c r="K33" s="2404"/>
      <c r="L33" s="2311"/>
      <c r="M33" s="2329"/>
      <c r="N33" s="2361"/>
      <c r="O33" s="2311"/>
      <c r="P33" s="2329"/>
      <c r="Q33" s="2302"/>
      <c r="R33" s="2367">
        <f>+'F2 PERFIL EQUIPO EJECUTOR'!C64</f>
        <v>0</v>
      </c>
      <c r="S33" s="2311"/>
      <c r="T33" s="2311"/>
      <c r="U33" s="2311"/>
      <c r="V33" s="2311"/>
      <c r="W33" s="2329"/>
      <c r="X33" s="2405">
        <f>+Z33</f>
        <v>0.4</v>
      </c>
      <c r="Y33" s="2294"/>
      <c r="Z33" s="2406">
        <v>0.4</v>
      </c>
      <c r="AA33" s="2407" t="e">
        <f t="shared" ref="AA33:AA39" si="4">+Z33*H33</f>
        <v>#VALUE!</v>
      </c>
      <c r="AB33" s="2302">
        <f>+COUNTBLANK(H34:H35)</f>
        <v>2</v>
      </c>
      <c r="AC33" s="2302"/>
      <c r="AD33" s="2302"/>
      <c r="AE33" s="2302"/>
      <c r="AF33" s="2302"/>
      <c r="AG33" s="2302"/>
      <c r="AH33" s="2302"/>
      <c r="AI33" s="2302"/>
      <c r="AJ33" s="2302"/>
      <c r="AK33" s="2302"/>
    </row>
    <row r="34" spans="1:37" ht="25.5" customHeight="1">
      <c r="A34" s="2408" t="s">
        <v>1516</v>
      </c>
      <c r="B34" s="2311"/>
      <c r="C34" s="2311"/>
      <c r="D34" s="2311"/>
      <c r="E34" s="2311"/>
      <c r="F34" s="2311"/>
      <c r="G34" s="2329"/>
      <c r="H34" s="2383"/>
      <c r="I34" s="2329"/>
      <c r="J34" s="2397">
        <f>+IF($I$3="x",Z$33*Z34*Z$32,IF($I$2="X",Z$33*Z32,Z$33*Z34*Z$32))</f>
        <v>0.11199999999999999</v>
      </c>
      <c r="K34" s="2398" t="s">
        <v>1517</v>
      </c>
      <c r="L34" s="2311"/>
      <c r="M34" s="2329"/>
      <c r="N34" s="2361"/>
      <c r="O34" s="2311"/>
      <c r="P34" s="2329"/>
      <c r="Q34" s="2302"/>
      <c r="R34" s="2367">
        <f>+'F2 PERFIL EQUIPO EJECUTOR'!C65</f>
        <v>0</v>
      </c>
      <c r="S34" s="2311"/>
      <c r="T34" s="2311"/>
      <c r="U34" s="2311"/>
      <c r="V34" s="2311"/>
      <c r="W34" s="2329"/>
      <c r="X34" s="2302"/>
      <c r="Y34" s="2294"/>
      <c r="Z34" s="2409">
        <v>0.7</v>
      </c>
      <c r="AA34" s="2410">
        <f t="shared" si="4"/>
        <v>0</v>
      </c>
      <c r="AB34" s="2302"/>
      <c r="AC34" s="2302"/>
      <c r="AD34" s="2302"/>
      <c r="AE34" s="2302"/>
      <c r="AF34" s="2302"/>
      <c r="AG34" s="2302"/>
      <c r="AH34" s="2302"/>
      <c r="AI34" s="2302"/>
      <c r="AJ34" s="2302"/>
      <c r="AK34" s="2302"/>
    </row>
    <row r="35" spans="1:37" ht="15.75" customHeight="1">
      <c r="A35" s="2408" t="s">
        <v>1518</v>
      </c>
      <c r="B35" s="2311"/>
      <c r="C35" s="2311"/>
      <c r="D35" s="2311"/>
      <c r="E35" s="2311"/>
      <c r="F35" s="2311"/>
      <c r="G35" s="2329"/>
      <c r="H35" s="2383"/>
      <c r="I35" s="2329"/>
      <c r="J35" s="2397">
        <f>+IF($I$3="x",Z$33*Z35*Z$32,IF($I$2="x",0,Z35*Z$32))</f>
        <v>4.8000000000000001E-2</v>
      </c>
      <c r="K35" s="2398" t="s">
        <v>1519</v>
      </c>
      <c r="L35" s="2311"/>
      <c r="M35" s="2329"/>
      <c r="N35" s="2361"/>
      <c r="O35" s="2311"/>
      <c r="P35" s="2329"/>
      <c r="Q35" s="2302"/>
      <c r="R35" s="2367">
        <f>+'F2 PERFIL EQUIPO EJECUTOR'!C66</f>
        <v>0</v>
      </c>
      <c r="S35" s="2311"/>
      <c r="T35" s="2311"/>
      <c r="U35" s="2311"/>
      <c r="V35" s="2311"/>
      <c r="W35" s="2329"/>
      <c r="X35" s="2302"/>
      <c r="Y35" s="2294"/>
      <c r="Z35" s="2409">
        <v>0.3</v>
      </c>
      <c r="AA35" s="2410">
        <f t="shared" si="4"/>
        <v>0</v>
      </c>
      <c r="AB35" s="2302"/>
      <c r="AC35" s="2302"/>
      <c r="AD35" s="2302"/>
      <c r="AE35" s="2302"/>
      <c r="AF35" s="2302"/>
      <c r="AG35" s="2302"/>
      <c r="AH35" s="2302"/>
      <c r="AI35" s="2302"/>
      <c r="AJ35" s="2302"/>
      <c r="AK35" s="2302"/>
    </row>
    <row r="36" spans="1:37" ht="12" customHeight="1">
      <c r="A36" s="2411" t="s">
        <v>1520</v>
      </c>
      <c r="B36" s="2311"/>
      <c r="C36" s="2311"/>
      <c r="D36" s="2311"/>
      <c r="E36" s="2311"/>
      <c r="F36" s="2329"/>
      <c r="G36" s="2341">
        <f>+Z36</f>
        <v>0.6</v>
      </c>
      <c r="H36" s="2342" t="str">
        <f>+IF(AB36&gt;0,"",IF(SUM(AA37:AA39)=0,"",SUM(AA37:AA39)))</f>
        <v/>
      </c>
      <c r="I36" s="2329"/>
      <c r="J36" s="2397"/>
      <c r="K36" s="2404"/>
      <c r="L36" s="2311"/>
      <c r="M36" s="2329"/>
      <c r="N36" s="2361"/>
      <c r="O36" s="2311"/>
      <c r="P36" s="2329"/>
      <c r="Q36" s="2302"/>
      <c r="R36" s="2412"/>
      <c r="S36" s="2302"/>
      <c r="T36" s="2302"/>
      <c r="U36" s="2302"/>
      <c r="V36" s="2302"/>
      <c r="W36" s="2302"/>
      <c r="X36" s="2405">
        <f>+Z36</f>
        <v>0.6</v>
      </c>
      <c r="Y36" s="2294"/>
      <c r="Z36" s="2409">
        <v>0.6</v>
      </c>
      <c r="AA36" s="2410" t="e">
        <f t="shared" si="4"/>
        <v>#VALUE!</v>
      </c>
      <c r="AB36" s="2302">
        <f>+COUNTBLANK(H37:H39)</f>
        <v>3</v>
      </c>
      <c r="AC36" s="2302"/>
      <c r="AD36" s="2302"/>
      <c r="AE36" s="2302"/>
      <c r="AF36" s="2302"/>
      <c r="AG36" s="2302"/>
      <c r="AH36" s="2302"/>
      <c r="AI36" s="2302"/>
      <c r="AJ36" s="2302"/>
      <c r="AK36" s="2302"/>
    </row>
    <row r="37" spans="1:37" ht="41.25" customHeight="1">
      <c r="A37" s="2408" t="s">
        <v>1521</v>
      </c>
      <c r="B37" s="2311"/>
      <c r="C37" s="2311"/>
      <c r="D37" s="2311"/>
      <c r="E37" s="2311"/>
      <c r="F37" s="2311"/>
      <c r="G37" s="2329"/>
      <c r="H37" s="2383"/>
      <c r="I37" s="2329"/>
      <c r="J37" s="2397">
        <f>+Z$36*Z37*Z$32</f>
        <v>0.12</v>
      </c>
      <c r="K37" s="2398" t="s">
        <v>1522</v>
      </c>
      <c r="L37" s="2311"/>
      <c r="M37" s="2329"/>
      <c r="N37" s="2361"/>
      <c r="O37" s="2311"/>
      <c r="P37" s="2329"/>
      <c r="Q37" s="2302"/>
      <c r="R37" s="2302"/>
      <c r="S37" s="2302"/>
      <c r="T37" s="2302"/>
      <c r="U37" s="2302"/>
      <c r="V37" s="2302"/>
      <c r="W37" s="2302"/>
      <c r="X37" s="2302"/>
      <c r="Y37" s="2294"/>
      <c r="Z37" s="2409">
        <v>0.5</v>
      </c>
      <c r="AA37" s="2410">
        <f t="shared" si="4"/>
        <v>0</v>
      </c>
      <c r="AB37" s="2302"/>
      <c r="AC37" s="2302"/>
      <c r="AD37" s="2302"/>
      <c r="AE37" s="2302"/>
      <c r="AF37" s="2302"/>
      <c r="AG37" s="2302"/>
      <c r="AH37" s="2302"/>
      <c r="AI37" s="2302"/>
      <c r="AJ37" s="2302"/>
      <c r="AK37" s="2302"/>
    </row>
    <row r="38" spans="1:37" ht="20.25" customHeight="1">
      <c r="A38" s="2408" t="s">
        <v>1523</v>
      </c>
      <c r="B38" s="2311"/>
      <c r="C38" s="2311"/>
      <c r="D38" s="2311"/>
      <c r="E38" s="2311"/>
      <c r="F38" s="2311"/>
      <c r="G38" s="2329"/>
      <c r="H38" s="2383"/>
      <c r="I38" s="2329"/>
      <c r="J38" s="2397">
        <f>+Z$36*Z38*Z$32</f>
        <v>8.4000000000000005E-2</v>
      </c>
      <c r="K38" s="2398" t="s">
        <v>1524</v>
      </c>
      <c r="L38" s="2311"/>
      <c r="M38" s="2329"/>
      <c r="N38" s="2361"/>
      <c r="O38" s="2311"/>
      <c r="P38" s="2329"/>
      <c r="Q38" s="2302"/>
      <c r="R38" s="2302"/>
      <c r="S38" s="2302"/>
      <c r="T38" s="2302"/>
      <c r="U38" s="2302"/>
      <c r="V38" s="2302"/>
      <c r="W38" s="2302"/>
      <c r="X38" s="2302"/>
      <c r="Y38" s="2294"/>
      <c r="Z38" s="2409">
        <v>0.35</v>
      </c>
      <c r="AA38" s="2410">
        <f t="shared" si="4"/>
        <v>0</v>
      </c>
      <c r="AB38" s="2302"/>
      <c r="AC38" s="2302"/>
      <c r="AD38" s="2302"/>
      <c r="AE38" s="2302"/>
      <c r="AF38" s="2302"/>
      <c r="AG38" s="2302"/>
      <c r="AH38" s="2302"/>
      <c r="AI38" s="2302"/>
      <c r="AJ38" s="2302"/>
      <c r="AK38" s="2302"/>
    </row>
    <row r="39" spans="1:37" ht="27" customHeight="1">
      <c r="A39" s="2408" t="s">
        <v>1525</v>
      </c>
      <c r="B39" s="2311"/>
      <c r="C39" s="2311"/>
      <c r="D39" s="2311"/>
      <c r="E39" s="2311"/>
      <c r="F39" s="2311"/>
      <c r="G39" s="2329"/>
      <c r="H39" s="2383"/>
      <c r="I39" s="2329"/>
      <c r="J39" s="2397">
        <f>+Z$36*Z39*Z$32</f>
        <v>3.5999999999999997E-2</v>
      </c>
      <c r="K39" s="2398" t="s">
        <v>1526</v>
      </c>
      <c r="L39" s="2311"/>
      <c r="M39" s="2329"/>
      <c r="N39" s="2361"/>
      <c r="O39" s="2311"/>
      <c r="P39" s="2329"/>
      <c r="Q39" s="2302"/>
      <c r="R39" s="2302"/>
      <c r="S39" s="2302"/>
      <c r="T39" s="2302"/>
      <c r="U39" s="2302"/>
      <c r="V39" s="2302"/>
      <c r="W39" s="2302"/>
      <c r="X39" s="2302"/>
      <c r="Y39" s="2294"/>
      <c r="Z39" s="2409">
        <v>0.15</v>
      </c>
      <c r="AA39" s="2410">
        <f t="shared" si="4"/>
        <v>0</v>
      </c>
      <c r="AB39" s="2302"/>
      <c r="AC39" s="2302"/>
      <c r="AD39" s="2302"/>
      <c r="AE39" s="2302"/>
      <c r="AF39" s="2302"/>
      <c r="AG39" s="2302"/>
      <c r="AH39" s="2302"/>
      <c r="AI39" s="2302"/>
      <c r="AJ39" s="2302"/>
      <c r="AK39" s="2302"/>
    </row>
    <row r="40" spans="1:37" ht="21" customHeight="1">
      <c r="A40" s="2413" t="s">
        <v>1527</v>
      </c>
      <c r="B40" s="2311"/>
      <c r="C40" s="2311"/>
      <c r="D40" s="2311"/>
      <c r="E40" s="2311"/>
      <c r="F40" s="2311"/>
      <c r="G40" s="2329"/>
      <c r="H40" s="2342" t="str">
        <f>IF(AA40&lt;$AB$40,"",IF(ISERROR((H15*J15)+(H31*J31)+(H34*J34)+(H35*J35)+(H37*J37)+(H38*J38)+(H39*J39)),"",(H15*J15)+(H31*J31)+(H34*J34)+(H35*J35)+(H37*J37)+(H38*J38)+(H39*J39)))</f>
        <v/>
      </c>
      <c r="I40" s="2329"/>
      <c r="J40" s="2414">
        <f>SUM(J15:J39)</f>
        <v>1</v>
      </c>
      <c r="K40" s="2327"/>
      <c r="L40" s="2327"/>
      <c r="M40" s="2327"/>
      <c r="N40" s="2361"/>
      <c r="O40" s="2311"/>
      <c r="P40" s="2329"/>
      <c r="Q40" s="2302"/>
      <c r="R40" s="2302"/>
      <c r="S40" s="2302"/>
      <c r="T40" s="2302"/>
      <c r="U40" s="2302"/>
      <c r="V40" s="2302"/>
      <c r="W40" s="2302"/>
      <c r="X40" s="2302"/>
      <c r="Y40" s="2294"/>
      <c r="Z40" s="2302" t="s">
        <v>1528</v>
      </c>
      <c r="AA40" s="2319">
        <f>+COUNT(H37:I39,H34:I35,H31)+COUNTIF(H15,"&gt;0")</f>
        <v>0</v>
      </c>
      <c r="AB40" s="2319">
        <f>+COUNT(J37:J39,J34:J35,J31)+COUNTIF(J15,"&gt;0")</f>
        <v>7</v>
      </c>
      <c r="AC40" s="2302"/>
      <c r="AD40" s="2302"/>
      <c r="AE40" s="2302"/>
      <c r="AF40" s="2302"/>
      <c r="AG40" s="2302"/>
      <c r="AH40" s="2302"/>
      <c r="AI40" s="2302"/>
      <c r="AJ40" s="2302"/>
      <c r="AK40" s="2302"/>
    </row>
    <row r="41" spans="1:37" ht="9.75" customHeight="1">
      <c r="A41" s="2415" t="s">
        <v>1529</v>
      </c>
      <c r="B41" s="2302"/>
      <c r="C41" s="2302"/>
      <c r="D41" s="2302"/>
      <c r="E41" s="2302"/>
      <c r="F41" s="2302"/>
      <c r="G41" s="2302"/>
      <c r="H41" s="2302"/>
      <c r="I41" s="2302"/>
      <c r="J41" s="2294"/>
      <c r="K41" s="2327"/>
      <c r="L41" s="2327"/>
      <c r="M41" s="2327"/>
      <c r="N41" s="2302"/>
      <c r="O41" s="2302"/>
      <c r="P41" s="2302"/>
      <c r="Q41" s="2302"/>
      <c r="R41" s="2302"/>
      <c r="S41" s="2302"/>
      <c r="T41" s="2302"/>
      <c r="U41" s="2302"/>
      <c r="V41" s="2302"/>
      <c r="W41" s="2302"/>
      <c r="X41" s="2302"/>
      <c r="Y41" s="2294"/>
      <c r="Z41" s="2302"/>
      <c r="AA41" s="2302"/>
      <c r="AB41" s="2302"/>
      <c r="AC41" s="2302"/>
      <c r="AD41" s="2302"/>
      <c r="AE41" s="2302"/>
      <c r="AF41" s="2302"/>
      <c r="AG41" s="2302"/>
      <c r="AH41" s="2302"/>
      <c r="AI41" s="2302"/>
      <c r="AJ41" s="2302"/>
      <c r="AK41" s="2302"/>
    </row>
    <row r="42" spans="1:37" ht="9" customHeight="1">
      <c r="A42" s="2416" t="s">
        <v>1530</v>
      </c>
      <c r="B42" s="2319"/>
      <c r="C42" s="2319"/>
      <c r="D42" s="2319"/>
      <c r="E42" s="2319"/>
      <c r="F42" s="2319"/>
      <c r="G42" s="2319"/>
      <c r="H42" s="2302"/>
      <c r="I42" s="2319"/>
      <c r="J42" s="2294"/>
      <c r="K42" s="2294"/>
      <c r="L42" s="2327"/>
      <c r="M42" s="2327"/>
      <c r="N42" s="2303"/>
      <c r="O42" s="2303"/>
      <c r="P42" s="2303"/>
      <c r="Q42" s="2303"/>
      <c r="R42" s="2303"/>
      <c r="S42" s="2417"/>
      <c r="T42" s="2417"/>
      <c r="U42" s="2302"/>
      <c r="V42" s="2302"/>
      <c r="W42" s="2302"/>
      <c r="X42" s="2302"/>
      <c r="Y42" s="2294"/>
      <c r="Z42" s="2302"/>
      <c r="AA42" s="2302"/>
      <c r="AB42" s="2302"/>
      <c r="AC42" s="2302"/>
      <c r="AD42" s="2302"/>
      <c r="AE42" s="2302"/>
      <c r="AF42" s="2302"/>
      <c r="AG42" s="2302"/>
      <c r="AH42" s="2302"/>
      <c r="AI42" s="2302"/>
      <c r="AJ42" s="2302"/>
      <c r="AK42" s="2302"/>
    </row>
    <row r="43" spans="1:37" ht="21" customHeight="1">
      <c r="A43" s="2418" t="s">
        <v>1431</v>
      </c>
      <c r="B43" s="2298"/>
      <c r="C43" s="2298"/>
      <c r="D43" s="2298"/>
      <c r="E43" s="2298"/>
      <c r="F43" s="2298"/>
      <c r="G43" s="2298"/>
      <c r="H43" s="2319"/>
      <c r="I43" s="2319"/>
      <c r="J43" s="2294"/>
      <c r="K43" s="2327"/>
      <c r="L43" s="2327"/>
      <c r="M43" s="2327"/>
      <c r="N43" s="2302"/>
      <c r="O43" s="2302"/>
      <c r="P43" s="2302"/>
      <c r="Q43" s="2302"/>
      <c r="R43" s="2302"/>
      <c r="S43" s="2302"/>
      <c r="T43" s="2302"/>
      <c r="U43" s="2302"/>
      <c r="V43" s="2302"/>
      <c r="W43" s="2302"/>
      <c r="X43" s="2302"/>
      <c r="Y43" s="2294"/>
      <c r="Z43" s="2302"/>
      <c r="AA43" s="2302"/>
      <c r="AB43" s="2302"/>
      <c r="AC43" s="2302"/>
      <c r="AD43" s="2302"/>
      <c r="AE43" s="2302"/>
      <c r="AF43" s="2302"/>
      <c r="AG43" s="2302"/>
      <c r="AH43" s="2302"/>
      <c r="AI43" s="2302"/>
      <c r="AJ43" s="2302"/>
      <c r="AK43" s="2302"/>
    </row>
    <row r="44" spans="1:37" ht="12.75" customHeight="1">
      <c r="A44" s="2419" t="s">
        <v>1432</v>
      </c>
      <c r="B44" s="2419"/>
      <c r="C44" s="2419"/>
      <c r="D44" s="2419"/>
      <c r="E44" s="2419"/>
      <c r="F44" s="2419"/>
      <c r="G44" s="2419"/>
      <c r="H44" s="2319"/>
      <c r="I44" s="2319"/>
      <c r="J44" s="2294"/>
      <c r="K44" s="2327"/>
      <c r="L44" s="2327"/>
      <c r="M44" s="2327"/>
      <c r="N44" s="2302"/>
      <c r="O44" s="2302"/>
      <c r="P44" s="2302"/>
      <c r="Q44" s="2302"/>
      <c r="R44" s="2302"/>
      <c r="S44" s="2302"/>
      <c r="T44" s="2302"/>
      <c r="U44" s="2302"/>
      <c r="V44" s="2302"/>
      <c r="W44" s="2302"/>
      <c r="X44" s="2302"/>
      <c r="Y44" s="2294"/>
      <c r="Z44" s="2302"/>
      <c r="AA44" s="2302"/>
      <c r="AB44" s="2302"/>
      <c r="AC44" s="2302"/>
      <c r="AD44" s="2302"/>
      <c r="AE44" s="2302"/>
      <c r="AF44" s="2302"/>
      <c r="AG44" s="2302"/>
      <c r="AH44" s="2302"/>
      <c r="AI44" s="2302"/>
      <c r="AJ44" s="2302"/>
      <c r="AK44" s="2302"/>
    </row>
    <row r="45" spans="1:37" ht="12.75" customHeight="1">
      <c r="A45" s="2420" t="s">
        <v>1433</v>
      </c>
      <c r="B45" s="2311"/>
      <c r="C45" s="2311"/>
      <c r="D45" s="2311"/>
      <c r="E45" s="2311"/>
      <c r="F45" s="2311"/>
      <c r="G45" s="2311"/>
      <c r="H45" s="2311"/>
      <c r="I45" s="2329"/>
      <c r="J45" s="2294"/>
      <c r="K45" s="2327"/>
      <c r="L45" s="2327"/>
      <c r="M45" s="2327"/>
      <c r="N45" s="2302"/>
      <c r="O45" s="2302"/>
      <c r="P45" s="2302"/>
      <c r="Q45" s="2302"/>
      <c r="R45" s="2302"/>
      <c r="S45" s="2302"/>
      <c r="T45" s="2302"/>
      <c r="U45" s="2302"/>
      <c r="V45" s="2302"/>
      <c r="W45" s="2302"/>
      <c r="X45" s="2302"/>
      <c r="Y45" s="2294"/>
      <c r="Z45" s="2302"/>
      <c r="AA45" s="2302"/>
      <c r="AB45" s="2302"/>
      <c r="AC45" s="2302"/>
      <c r="AD45" s="2302"/>
      <c r="AE45" s="2302"/>
      <c r="AF45" s="2302"/>
      <c r="AG45" s="2302"/>
      <c r="AH45" s="2302"/>
      <c r="AI45" s="2302"/>
      <c r="AJ45" s="2302"/>
      <c r="AK45" s="2302"/>
    </row>
    <row r="46" spans="1:37" ht="86.45" customHeight="1">
      <c r="A46" s="2361"/>
      <c r="B46" s="2311"/>
      <c r="C46" s="2311"/>
      <c r="D46" s="2311"/>
      <c r="E46" s="2311"/>
      <c r="F46" s="2311"/>
      <c r="G46" s="2311"/>
      <c r="H46" s="2311"/>
      <c r="I46" s="2329"/>
      <c r="J46" s="2294"/>
      <c r="K46" s="2327"/>
      <c r="L46" s="2327"/>
      <c r="M46" s="2327"/>
      <c r="N46" s="2302"/>
      <c r="O46" s="2302"/>
      <c r="P46" s="2302"/>
      <c r="Q46" s="2302"/>
      <c r="R46" s="2302"/>
      <c r="S46" s="2302"/>
      <c r="T46" s="2302"/>
      <c r="U46" s="2302"/>
      <c r="V46" s="2302"/>
      <c r="W46" s="2302"/>
      <c r="X46" s="2302"/>
      <c r="Y46" s="2294"/>
      <c r="Z46" s="2302"/>
      <c r="AA46" s="2302"/>
      <c r="AB46" s="2302"/>
      <c r="AC46" s="2302"/>
      <c r="AD46" s="2302"/>
      <c r="AE46" s="2302"/>
      <c r="AF46" s="2302"/>
      <c r="AG46" s="2302"/>
      <c r="AH46" s="2302"/>
      <c r="AI46" s="2302"/>
      <c r="AJ46" s="2302"/>
      <c r="AK46" s="2302"/>
    </row>
    <row r="47" spans="1:37" ht="12.75" customHeight="1">
      <c r="A47" s="2420" t="s">
        <v>1434</v>
      </c>
      <c r="B47" s="2311"/>
      <c r="C47" s="2311"/>
      <c r="D47" s="2311"/>
      <c r="E47" s="2311"/>
      <c r="F47" s="2311"/>
      <c r="G47" s="2311"/>
      <c r="H47" s="2311"/>
      <c r="I47" s="2329"/>
      <c r="J47" s="2294"/>
      <c r="K47" s="2327"/>
      <c r="L47" s="2327"/>
      <c r="M47" s="2327"/>
      <c r="N47" s="2302"/>
      <c r="O47" s="2302"/>
      <c r="P47" s="2302"/>
      <c r="Q47" s="2302"/>
      <c r="R47" s="2302"/>
      <c r="S47" s="2302"/>
      <c r="T47" s="2302"/>
      <c r="U47" s="2302"/>
      <c r="V47" s="2302"/>
      <c r="W47" s="2302"/>
      <c r="X47" s="2302"/>
      <c r="Y47" s="2294"/>
      <c r="Z47" s="2302"/>
      <c r="AA47" s="2302"/>
      <c r="AB47" s="2302"/>
      <c r="AC47" s="2302"/>
      <c r="AD47" s="2302"/>
      <c r="AE47" s="2302"/>
      <c r="AF47" s="2302"/>
      <c r="AG47" s="2302"/>
      <c r="AH47" s="2302"/>
      <c r="AI47" s="2302"/>
      <c r="AJ47" s="2302"/>
      <c r="AK47" s="2302"/>
    </row>
    <row r="48" spans="1:37" ht="20.100000000000001" customHeight="1">
      <c r="A48" s="2361"/>
      <c r="B48" s="2311"/>
      <c r="C48" s="2311"/>
      <c r="D48" s="2311"/>
      <c r="E48" s="2311"/>
      <c r="F48" s="2311"/>
      <c r="G48" s="2311"/>
      <c r="H48" s="2311"/>
      <c r="I48" s="2329"/>
      <c r="J48" s="2294"/>
      <c r="K48" s="2327"/>
      <c r="L48" s="2327"/>
      <c r="M48" s="2327"/>
      <c r="N48" s="2302"/>
      <c r="O48" s="2302"/>
      <c r="P48" s="2302"/>
      <c r="Q48" s="2302"/>
      <c r="R48" s="2302"/>
      <c r="S48" s="2302"/>
      <c r="T48" s="2302"/>
      <c r="U48" s="2302"/>
      <c r="V48" s="2302"/>
      <c r="W48" s="2302"/>
      <c r="X48" s="2302"/>
      <c r="Y48" s="2294"/>
      <c r="Z48" s="2302"/>
      <c r="AA48" s="2302"/>
      <c r="AB48" s="2302"/>
      <c r="AC48" s="2302"/>
      <c r="AD48" s="2302"/>
      <c r="AE48" s="2302"/>
      <c r="AF48" s="2302"/>
      <c r="AG48" s="2302"/>
      <c r="AH48" s="2302"/>
      <c r="AI48" s="2302"/>
      <c r="AJ48" s="2302"/>
      <c r="AK48" s="2302"/>
    </row>
    <row r="49" spans="1:37" ht="20.100000000000001" hidden="1" customHeight="1">
      <c r="A49" s="2419" t="s">
        <v>1531</v>
      </c>
      <c r="B49" s="2419"/>
      <c r="C49" s="2419"/>
      <c r="D49" s="2419"/>
      <c r="E49" s="2419"/>
      <c r="F49" s="2419"/>
      <c r="G49" s="2419"/>
      <c r="H49" s="2319"/>
      <c r="I49" s="2319"/>
      <c r="J49" s="2294"/>
      <c r="K49" s="2327"/>
      <c r="L49" s="2327"/>
      <c r="M49" s="2327"/>
      <c r="N49" s="2302"/>
      <c r="O49" s="2302"/>
      <c r="P49" s="2302"/>
      <c r="Q49" s="2302"/>
      <c r="R49" s="2302"/>
      <c r="S49" s="2302"/>
      <c r="T49" s="2302"/>
      <c r="U49" s="2302"/>
      <c r="V49" s="2302"/>
      <c r="W49" s="2302"/>
      <c r="X49" s="2302"/>
      <c r="Y49" s="2294"/>
      <c r="Z49" s="2302"/>
      <c r="AA49" s="2302"/>
      <c r="AB49" s="2302"/>
      <c r="AC49" s="2302"/>
      <c r="AD49" s="2302"/>
      <c r="AE49" s="2302"/>
      <c r="AF49" s="2302"/>
      <c r="AG49" s="2302"/>
      <c r="AH49" s="2302"/>
      <c r="AI49" s="2302"/>
      <c r="AJ49" s="2302"/>
      <c r="AK49" s="2302"/>
    </row>
    <row r="50" spans="1:37" ht="20.100000000000001" hidden="1" customHeight="1">
      <c r="A50" s="2420" t="s">
        <v>1433</v>
      </c>
      <c r="B50" s="2311"/>
      <c r="C50" s="2311"/>
      <c r="D50" s="2311"/>
      <c r="E50" s="2311"/>
      <c r="F50" s="2311"/>
      <c r="G50" s="2311"/>
      <c r="H50" s="2311"/>
      <c r="I50" s="2329"/>
      <c r="J50" s="2294"/>
      <c r="K50" s="2327"/>
      <c r="L50" s="2327"/>
      <c r="M50" s="2327"/>
      <c r="N50" s="2302"/>
      <c r="O50" s="2302"/>
      <c r="P50" s="2302"/>
      <c r="Q50" s="2302"/>
      <c r="R50" s="2302"/>
      <c r="S50" s="2302"/>
      <c r="T50" s="2302"/>
      <c r="U50" s="2302"/>
      <c r="V50" s="2302"/>
      <c r="W50" s="2302"/>
      <c r="X50" s="2302"/>
      <c r="Y50" s="2294"/>
      <c r="Z50" s="2302"/>
      <c r="AA50" s="2302"/>
      <c r="AB50" s="2302"/>
      <c r="AC50" s="2302"/>
      <c r="AD50" s="2302"/>
      <c r="AE50" s="2302"/>
      <c r="AF50" s="2302"/>
      <c r="AG50" s="2302"/>
      <c r="AH50" s="2302"/>
      <c r="AI50" s="2302"/>
      <c r="AJ50" s="2302"/>
      <c r="AK50" s="2302"/>
    </row>
    <row r="51" spans="1:37" ht="20.100000000000001" hidden="1" customHeight="1">
      <c r="A51" s="2420"/>
      <c r="B51" s="2311"/>
      <c r="C51" s="2311"/>
      <c r="D51" s="2311"/>
      <c r="E51" s="2311"/>
      <c r="F51" s="2311"/>
      <c r="G51" s="2311"/>
      <c r="H51" s="2311"/>
      <c r="I51" s="2329"/>
      <c r="J51" s="2294"/>
      <c r="K51" s="2327"/>
      <c r="L51" s="2327"/>
      <c r="M51" s="2327"/>
      <c r="N51" s="2302"/>
      <c r="O51" s="2302"/>
      <c r="P51" s="2302"/>
      <c r="Q51" s="2302"/>
      <c r="R51" s="2302"/>
      <c r="S51" s="2302"/>
      <c r="T51" s="2302"/>
      <c r="U51" s="2302"/>
      <c r="V51" s="2302"/>
      <c r="W51" s="2302"/>
      <c r="X51" s="2302"/>
      <c r="Y51" s="2294"/>
      <c r="Z51" s="2302"/>
      <c r="AA51" s="2302"/>
      <c r="AB51" s="2302"/>
      <c r="AC51" s="2302"/>
      <c r="AD51" s="2302"/>
      <c r="AE51" s="2302"/>
      <c r="AF51" s="2302"/>
      <c r="AG51" s="2302"/>
      <c r="AH51" s="2302"/>
      <c r="AI51" s="2302"/>
      <c r="AJ51" s="2302"/>
      <c r="AK51" s="2302"/>
    </row>
    <row r="52" spans="1:37" ht="20.100000000000001" hidden="1" customHeight="1">
      <c r="A52" s="2420" t="s">
        <v>1434</v>
      </c>
      <c r="B52" s="2311"/>
      <c r="C52" s="2311"/>
      <c r="D52" s="2311"/>
      <c r="E52" s="2311"/>
      <c r="F52" s="2311"/>
      <c r="G52" s="2311"/>
      <c r="H52" s="2311"/>
      <c r="I52" s="2329"/>
      <c r="J52" s="2294"/>
      <c r="K52" s="2327"/>
      <c r="L52" s="2327"/>
      <c r="M52" s="2327"/>
      <c r="N52" s="2302"/>
      <c r="O52" s="2302"/>
      <c r="P52" s="2302"/>
      <c r="Q52" s="2302"/>
      <c r="R52" s="2302"/>
      <c r="S52" s="2302"/>
      <c r="T52" s="2302"/>
      <c r="U52" s="2302"/>
      <c r="V52" s="2302"/>
      <c r="W52" s="2302"/>
      <c r="X52" s="2302"/>
      <c r="Y52" s="2294"/>
      <c r="Z52" s="2302"/>
      <c r="AA52" s="2302"/>
      <c r="AB52" s="2302"/>
      <c r="AC52" s="2302"/>
      <c r="AD52" s="2302"/>
      <c r="AE52" s="2302"/>
      <c r="AF52" s="2302"/>
      <c r="AG52" s="2302"/>
      <c r="AH52" s="2302"/>
      <c r="AI52" s="2302"/>
      <c r="AJ52" s="2302"/>
      <c r="AK52" s="2302"/>
    </row>
    <row r="53" spans="1:37" ht="20.100000000000001" hidden="1" customHeight="1" thickBot="1">
      <c r="A53" s="2420"/>
      <c r="B53" s="2311"/>
      <c r="C53" s="2311"/>
      <c r="D53" s="2311"/>
      <c r="E53" s="2311"/>
      <c r="F53" s="2311"/>
      <c r="G53" s="2311"/>
      <c r="H53" s="2311"/>
      <c r="I53" s="2329"/>
      <c r="J53" s="2294"/>
      <c r="K53" s="2327"/>
      <c r="L53" s="2327"/>
      <c r="M53" s="2327"/>
      <c r="N53" s="2302"/>
      <c r="O53" s="2302"/>
      <c r="P53" s="2302"/>
      <c r="Q53" s="2302"/>
      <c r="R53" s="2302"/>
      <c r="S53" s="2302"/>
      <c r="T53" s="2302"/>
      <c r="U53" s="2302"/>
      <c r="V53" s="2302"/>
      <c r="W53" s="2302"/>
      <c r="X53" s="2302"/>
      <c r="Y53" s="2294"/>
      <c r="Z53" s="2302"/>
      <c r="AA53" s="2302"/>
      <c r="AB53" s="2302"/>
      <c r="AC53" s="2302"/>
      <c r="AD53" s="2302"/>
      <c r="AE53" s="2302"/>
      <c r="AF53" s="2302"/>
      <c r="AG53" s="2302"/>
      <c r="AH53" s="2302"/>
      <c r="AI53" s="2302"/>
      <c r="AJ53" s="2302"/>
      <c r="AK53" s="2302"/>
    </row>
    <row r="54" spans="1:37" ht="20.100000000000001" customHeight="1" thickBot="1">
      <c r="A54" s="2421"/>
      <c r="B54" s="2422"/>
      <c r="C54" s="2422"/>
      <c r="D54" s="2422"/>
      <c r="E54" s="2422"/>
      <c r="F54" s="2422"/>
      <c r="G54" s="2422"/>
      <c r="H54" s="2422"/>
      <c r="I54" s="2422"/>
      <c r="J54" s="2294"/>
      <c r="K54" s="2327"/>
      <c r="L54" s="2327"/>
      <c r="M54" s="2327"/>
      <c r="N54" s="2302"/>
      <c r="O54" s="2302"/>
      <c r="P54" s="2302"/>
      <c r="Q54" s="2302"/>
      <c r="R54" s="2302"/>
      <c r="S54" s="2302"/>
      <c r="T54" s="2302"/>
      <c r="U54" s="2302"/>
      <c r="V54" s="2302"/>
      <c r="W54" s="2302"/>
      <c r="X54" s="2302"/>
      <c r="Y54" s="2294"/>
      <c r="Z54" s="2302"/>
      <c r="AA54" s="2302"/>
      <c r="AB54" s="2302"/>
      <c r="AC54" s="2302"/>
      <c r="AD54" s="2302"/>
      <c r="AE54" s="2302"/>
      <c r="AF54" s="2302"/>
      <c r="AG54" s="2302"/>
      <c r="AH54" s="2302"/>
      <c r="AI54" s="2302"/>
      <c r="AJ54" s="2302"/>
      <c r="AK54" s="2302"/>
    </row>
    <row r="55" spans="1:37" ht="20.100000000000001" customHeight="1">
      <c r="A55" s="2421"/>
      <c r="B55" s="2423" t="s">
        <v>1532</v>
      </c>
      <c r="C55" s="2424" t="s">
        <v>1533</v>
      </c>
      <c r="D55" s="2425"/>
      <c r="E55" s="2426" t="s">
        <v>1534</v>
      </c>
      <c r="F55" s="2427" t="s">
        <v>1535</v>
      </c>
      <c r="G55" s="2427" t="s">
        <v>1536</v>
      </c>
      <c r="H55" s="2427" t="s">
        <v>1537</v>
      </c>
      <c r="I55" s="2428" t="s">
        <v>1538</v>
      </c>
      <c r="J55" s="2294"/>
      <c r="K55" s="2327"/>
      <c r="L55" s="2327"/>
      <c r="M55" s="2327"/>
      <c r="N55" s="2302"/>
      <c r="O55" s="2302"/>
      <c r="P55" s="2302"/>
      <c r="Q55" s="2302"/>
      <c r="R55" s="2302"/>
      <c r="S55" s="2302"/>
      <c r="T55" s="2302"/>
      <c r="U55" s="2302"/>
      <c r="V55" s="2302"/>
      <c r="W55" s="2302"/>
      <c r="X55" s="2302"/>
      <c r="Y55" s="2294"/>
      <c r="Z55" s="2302"/>
      <c r="AA55" s="2302"/>
      <c r="AB55" s="2302"/>
      <c r="AC55" s="2302"/>
      <c r="AD55" s="2302"/>
      <c r="AE55" s="2302"/>
      <c r="AF55" s="2302"/>
      <c r="AG55" s="2302"/>
      <c r="AH55" s="2302"/>
      <c r="AI55" s="2302"/>
      <c r="AJ55" s="2302"/>
      <c r="AK55" s="2302"/>
    </row>
    <row r="56" spans="1:37" ht="20.100000000000001" customHeight="1">
      <c r="A56" s="2421"/>
      <c r="B56" s="2429" t="s">
        <v>1539</v>
      </c>
      <c r="C56" s="2430"/>
      <c r="D56" s="2425"/>
      <c r="E56" s="2431" t="str">
        <f t="shared" ref="E56:I60" si="5">IF($C56=E$55,"X","")</f>
        <v/>
      </c>
      <c r="F56" s="2432" t="str">
        <f t="shared" si="5"/>
        <v/>
      </c>
      <c r="G56" s="2432" t="str">
        <f t="shared" si="5"/>
        <v/>
      </c>
      <c r="H56" s="2432" t="str">
        <f t="shared" si="5"/>
        <v/>
      </c>
      <c r="I56" s="2433" t="str">
        <f t="shared" si="5"/>
        <v/>
      </c>
      <c r="J56" s="2294"/>
      <c r="K56" s="2327"/>
      <c r="L56" s="2327"/>
      <c r="M56" s="2327"/>
      <c r="N56" s="2302"/>
      <c r="O56" s="2302"/>
      <c r="P56" s="2302"/>
      <c r="Q56" s="2302"/>
      <c r="R56" s="2302"/>
      <c r="S56" s="2302"/>
      <c r="T56" s="2302"/>
      <c r="U56" s="2302"/>
      <c r="V56" s="2302"/>
      <c r="W56" s="2302"/>
      <c r="X56" s="2302"/>
      <c r="Y56" s="2294"/>
      <c r="Z56" s="2302"/>
      <c r="AA56" s="2302"/>
      <c r="AB56" s="2302"/>
      <c r="AC56" s="2302"/>
      <c r="AD56" s="2302"/>
      <c r="AE56" s="2302"/>
      <c r="AF56" s="2302"/>
      <c r="AG56" s="2302"/>
      <c r="AH56" s="2302"/>
      <c r="AI56" s="2302"/>
      <c r="AJ56" s="2302"/>
      <c r="AK56" s="2302"/>
    </row>
    <row r="57" spans="1:37" ht="20.100000000000001" customHeight="1">
      <c r="A57" s="2421"/>
      <c r="B57" s="2429" t="s">
        <v>1540</v>
      </c>
      <c r="C57" s="2430"/>
      <c r="D57" s="2425"/>
      <c r="E57" s="2431" t="str">
        <f t="shared" si="5"/>
        <v/>
      </c>
      <c r="F57" s="2432" t="str">
        <f t="shared" si="5"/>
        <v/>
      </c>
      <c r="G57" s="2432" t="str">
        <f t="shared" si="5"/>
        <v/>
      </c>
      <c r="H57" s="2432" t="str">
        <f t="shared" si="5"/>
        <v/>
      </c>
      <c r="I57" s="2433" t="str">
        <f t="shared" si="5"/>
        <v/>
      </c>
      <c r="J57" s="2294"/>
      <c r="K57" s="2327"/>
      <c r="L57" s="2327"/>
      <c r="M57" s="2327"/>
      <c r="N57" s="2302"/>
      <c r="O57" s="2302"/>
      <c r="P57" s="2302"/>
      <c r="Q57" s="2302"/>
      <c r="R57" s="2302"/>
      <c r="S57" s="2302"/>
      <c r="T57" s="2302"/>
      <c r="U57" s="2302"/>
      <c r="V57" s="2302"/>
      <c r="W57" s="2302"/>
      <c r="X57" s="2302"/>
      <c r="Y57" s="2294"/>
      <c r="Z57" s="2302"/>
      <c r="AA57" s="2302"/>
      <c r="AB57" s="2302"/>
      <c r="AC57" s="2302"/>
      <c r="AD57" s="2302"/>
      <c r="AE57" s="2302"/>
      <c r="AF57" s="2302"/>
      <c r="AG57" s="2302"/>
      <c r="AH57" s="2302"/>
      <c r="AI57" s="2302"/>
      <c r="AJ57" s="2302"/>
      <c r="AK57" s="2302"/>
    </row>
    <row r="58" spans="1:37" ht="20.100000000000001" customHeight="1">
      <c r="A58" s="2421"/>
      <c r="B58" s="2429" t="s">
        <v>1541</v>
      </c>
      <c r="C58" s="2430"/>
      <c r="D58" s="2425"/>
      <c r="E58" s="2431" t="str">
        <f t="shared" si="5"/>
        <v/>
      </c>
      <c r="F58" s="2432" t="str">
        <f t="shared" si="5"/>
        <v/>
      </c>
      <c r="G58" s="2432" t="str">
        <f t="shared" si="5"/>
        <v/>
      </c>
      <c r="H58" s="2432" t="str">
        <f t="shared" si="5"/>
        <v/>
      </c>
      <c r="I58" s="2433" t="str">
        <f t="shared" si="5"/>
        <v/>
      </c>
      <c r="J58" s="2294"/>
      <c r="K58" s="2327"/>
      <c r="L58" s="2327"/>
      <c r="M58" s="2327"/>
      <c r="N58" s="2302"/>
      <c r="O58" s="2302"/>
      <c r="P58" s="2302"/>
      <c r="Q58" s="2302"/>
      <c r="R58" s="2302"/>
      <c r="S58" s="2302"/>
      <c r="T58" s="2302"/>
      <c r="U58" s="2302"/>
      <c r="V58" s="2302"/>
      <c r="W58" s="2302"/>
      <c r="X58" s="2302"/>
      <c r="Y58" s="2294"/>
      <c r="Z58" s="2302"/>
      <c r="AA58" s="2302"/>
      <c r="AB58" s="2302"/>
      <c r="AC58" s="2302"/>
      <c r="AD58" s="2302"/>
      <c r="AE58" s="2302"/>
      <c r="AF58" s="2302"/>
      <c r="AG58" s="2302"/>
      <c r="AH58" s="2302"/>
      <c r="AI58" s="2302"/>
      <c r="AJ58" s="2302"/>
      <c r="AK58" s="2302"/>
    </row>
    <row r="59" spans="1:37" ht="20.100000000000001" customHeight="1">
      <c r="A59" s="2421"/>
      <c r="B59" s="2429" t="s">
        <v>1542</v>
      </c>
      <c r="C59" s="2430"/>
      <c r="D59" s="2425"/>
      <c r="E59" s="2431" t="str">
        <f t="shared" si="5"/>
        <v/>
      </c>
      <c r="F59" s="2432" t="str">
        <f t="shared" si="5"/>
        <v/>
      </c>
      <c r="G59" s="2432" t="str">
        <f t="shared" si="5"/>
        <v/>
      </c>
      <c r="H59" s="2432" t="str">
        <f t="shared" si="5"/>
        <v/>
      </c>
      <c r="I59" s="2433" t="str">
        <f t="shared" si="5"/>
        <v/>
      </c>
      <c r="J59" s="2294"/>
      <c r="K59" s="2327"/>
      <c r="L59" s="2327"/>
      <c r="M59" s="2327"/>
      <c r="N59" s="2302"/>
      <c r="O59" s="2302"/>
      <c r="P59" s="2302"/>
      <c r="Q59" s="2302"/>
      <c r="R59" s="2302"/>
      <c r="S59" s="2302"/>
      <c r="T59" s="2302"/>
      <c r="U59" s="2302"/>
      <c r="V59" s="2302"/>
      <c r="W59" s="2302"/>
      <c r="X59" s="2302"/>
      <c r="Y59" s="2294"/>
      <c r="Z59" s="2302"/>
      <c r="AA59" s="2302"/>
      <c r="AB59" s="2302"/>
      <c r="AC59" s="2302"/>
      <c r="AD59" s="2302"/>
      <c r="AE59" s="2302"/>
      <c r="AF59" s="2302"/>
      <c r="AG59" s="2302"/>
      <c r="AH59" s="2302"/>
      <c r="AI59" s="2302"/>
      <c r="AJ59" s="2302"/>
      <c r="AK59" s="2302"/>
    </row>
    <row r="60" spans="1:37" ht="20.100000000000001" customHeight="1" thickBot="1">
      <c r="A60" s="2421"/>
      <c r="B60" s="2434" t="s">
        <v>1543</v>
      </c>
      <c r="C60" s="2435"/>
      <c r="D60" s="2425"/>
      <c r="E60" s="2436" t="str">
        <f t="shared" si="5"/>
        <v/>
      </c>
      <c r="F60" s="2437" t="str">
        <f t="shared" si="5"/>
        <v/>
      </c>
      <c r="G60" s="2437" t="str">
        <f t="shared" si="5"/>
        <v/>
      </c>
      <c r="H60" s="2437" t="str">
        <f t="shared" si="5"/>
        <v/>
      </c>
      <c r="I60" s="2438" t="str">
        <f t="shared" si="5"/>
        <v/>
      </c>
      <c r="J60" s="2294"/>
      <c r="K60" s="2327"/>
      <c r="L60" s="2327"/>
      <c r="M60" s="2327"/>
      <c r="N60" s="2302"/>
      <c r="O60" s="2302"/>
      <c r="P60" s="2302"/>
      <c r="Q60" s="2302"/>
      <c r="R60" s="2302"/>
      <c r="S60" s="2302"/>
      <c r="T60" s="2302"/>
      <c r="U60" s="2302"/>
      <c r="V60" s="2302"/>
      <c r="W60" s="2302"/>
      <c r="X60" s="2302"/>
      <c r="Y60" s="2294"/>
      <c r="Z60" s="2302"/>
      <c r="AA60" s="2302"/>
      <c r="AB60" s="2302"/>
      <c r="AC60" s="2302"/>
      <c r="AD60" s="2302"/>
      <c r="AE60" s="2302"/>
      <c r="AF60" s="2302"/>
      <c r="AG60" s="2302"/>
      <c r="AH60" s="2302"/>
      <c r="AI60" s="2302"/>
      <c r="AJ60" s="2302"/>
      <c r="AK60" s="2302"/>
    </row>
    <row r="61" spans="1:37" ht="20.100000000000001" customHeight="1">
      <c r="A61" s="2421"/>
      <c r="B61" s="2421"/>
      <c r="C61" s="2421"/>
      <c r="D61" s="2421"/>
      <c r="E61" s="2421"/>
      <c r="F61" s="2421"/>
      <c r="G61" s="2421"/>
      <c r="H61" s="2421"/>
      <c r="I61" s="2421"/>
      <c r="J61" s="2294"/>
      <c r="K61" s="2327"/>
      <c r="L61" s="2327"/>
      <c r="M61" s="2327"/>
      <c r="N61" s="2302"/>
      <c r="O61" s="2302"/>
      <c r="P61" s="2302"/>
      <c r="Q61" s="2302"/>
      <c r="R61" s="2302"/>
      <c r="S61" s="2302"/>
      <c r="T61" s="2302"/>
      <c r="U61" s="2302"/>
      <c r="V61" s="2302"/>
      <c r="W61" s="2302"/>
      <c r="X61" s="2302"/>
      <c r="Y61" s="2294"/>
      <c r="Z61" s="2302"/>
      <c r="AA61" s="2302"/>
      <c r="AB61" s="2302"/>
      <c r="AC61" s="2302"/>
      <c r="AD61" s="2302"/>
      <c r="AE61" s="2302"/>
      <c r="AF61" s="2302"/>
      <c r="AG61" s="2302"/>
      <c r="AH61" s="2302"/>
      <c r="AI61" s="2302"/>
      <c r="AJ61" s="2302"/>
      <c r="AK61" s="2302"/>
    </row>
    <row r="62" spans="1:37" ht="20.100000000000001" customHeight="1">
      <c r="A62" s="2419" t="s">
        <v>1544</v>
      </c>
      <c r="B62" s="2419"/>
      <c r="C62" s="2419"/>
      <c r="D62" s="2419"/>
      <c r="E62" s="2419"/>
      <c r="F62" s="2419"/>
      <c r="G62" s="2419"/>
      <c r="H62" s="2319"/>
      <c r="I62" s="2319"/>
      <c r="J62" s="2294"/>
      <c r="K62" s="2327"/>
      <c r="L62" s="2327"/>
      <c r="M62" s="2327"/>
      <c r="N62" s="2302"/>
      <c r="O62" s="2302"/>
      <c r="P62" s="2302"/>
      <c r="Q62" s="2302"/>
      <c r="R62" s="2302"/>
      <c r="S62" s="2302"/>
      <c r="T62" s="2302"/>
      <c r="U62" s="2302"/>
      <c r="V62" s="2302"/>
      <c r="W62" s="2302"/>
      <c r="X62" s="2302"/>
      <c r="Y62" s="2294"/>
      <c r="Z62" s="2302"/>
      <c r="AA62" s="2302"/>
      <c r="AB62" s="2302"/>
      <c r="AC62" s="2302"/>
      <c r="AD62" s="2302"/>
      <c r="AE62" s="2302"/>
      <c r="AF62" s="2302"/>
      <c r="AG62" s="2302"/>
      <c r="AH62" s="2302"/>
      <c r="AI62" s="2302"/>
      <c r="AJ62" s="2302"/>
      <c r="AK62" s="2302"/>
    </row>
    <row r="63" spans="1:37" ht="12.75" customHeight="1">
      <c r="A63" s="2420" t="s">
        <v>1433</v>
      </c>
      <c r="B63" s="2311"/>
      <c r="C63" s="2311"/>
      <c r="D63" s="2311"/>
      <c r="E63" s="2311"/>
      <c r="F63" s="2311"/>
      <c r="G63" s="2311"/>
      <c r="H63" s="2311"/>
      <c r="I63" s="2329"/>
      <c r="J63" s="2294"/>
      <c r="K63" s="2327"/>
      <c r="L63" s="2327"/>
      <c r="M63" s="2327"/>
      <c r="N63" s="2302"/>
      <c r="O63" s="2302"/>
      <c r="P63" s="2302"/>
      <c r="Q63" s="2302"/>
      <c r="R63" s="2302"/>
      <c r="S63" s="2302"/>
      <c r="T63" s="2302"/>
      <c r="U63" s="2302"/>
      <c r="V63" s="2302"/>
      <c r="W63" s="2302"/>
      <c r="X63" s="2302"/>
      <c r="Y63" s="2294"/>
      <c r="Z63" s="2302"/>
      <c r="AA63" s="2302"/>
      <c r="AB63" s="2302"/>
      <c r="AC63" s="2302"/>
      <c r="AD63" s="2302"/>
      <c r="AE63" s="2302"/>
      <c r="AF63" s="2302"/>
      <c r="AG63" s="2302"/>
      <c r="AH63" s="2302"/>
      <c r="AI63" s="2302"/>
      <c r="AJ63" s="2302"/>
      <c r="AK63" s="2302"/>
    </row>
    <row r="64" spans="1:37" ht="130.35" customHeight="1">
      <c r="A64" s="2361"/>
      <c r="B64" s="2311"/>
      <c r="C64" s="2311"/>
      <c r="D64" s="2311"/>
      <c r="E64" s="2311"/>
      <c r="F64" s="2311"/>
      <c r="G64" s="2311"/>
      <c r="H64" s="2311"/>
      <c r="I64" s="2329"/>
      <c r="J64" s="2294"/>
      <c r="K64" s="2327"/>
      <c r="L64" s="2327"/>
      <c r="M64" s="2327"/>
      <c r="N64" s="2302"/>
      <c r="O64" s="2302"/>
      <c r="P64" s="2302"/>
      <c r="Q64" s="2302"/>
      <c r="R64" s="2302"/>
      <c r="S64" s="2302"/>
      <c r="T64" s="2302"/>
      <c r="U64" s="2302"/>
      <c r="V64" s="2302"/>
      <c r="W64" s="2302"/>
      <c r="X64" s="2302"/>
      <c r="Y64" s="2294"/>
      <c r="Z64" s="2347"/>
      <c r="AA64" s="2294"/>
      <c r="AB64" s="2294"/>
      <c r="AC64" s="2294"/>
      <c r="AD64" s="2294"/>
      <c r="AE64" s="2294"/>
      <c r="AF64" s="2294"/>
      <c r="AG64" s="2294"/>
      <c r="AH64" s="2294"/>
      <c r="AI64" s="2294"/>
      <c r="AJ64" s="2294"/>
      <c r="AK64" s="2294"/>
    </row>
    <row r="65" spans="1:37" ht="12.75" customHeight="1">
      <c r="A65" s="2420" t="s">
        <v>1434</v>
      </c>
      <c r="B65" s="2311"/>
      <c r="C65" s="2311"/>
      <c r="D65" s="2311"/>
      <c r="E65" s="2311"/>
      <c r="F65" s="2311"/>
      <c r="G65" s="2311"/>
      <c r="H65" s="2311"/>
      <c r="I65" s="2329"/>
      <c r="J65" s="2294"/>
      <c r="K65" s="2327"/>
      <c r="L65" s="2327"/>
      <c r="M65" s="2327"/>
      <c r="N65" s="2302"/>
      <c r="O65" s="2302"/>
      <c r="P65" s="2302"/>
      <c r="Q65" s="2302"/>
      <c r="R65" s="2302"/>
      <c r="S65" s="2302"/>
      <c r="T65" s="2302"/>
      <c r="U65" s="2302"/>
      <c r="V65" s="2302"/>
      <c r="W65" s="2302"/>
      <c r="X65" s="2302"/>
      <c r="Y65" s="2294"/>
      <c r="Z65" s="2347"/>
      <c r="AA65" s="2294"/>
      <c r="AB65" s="2294"/>
      <c r="AC65" s="2294"/>
      <c r="AD65" s="2294"/>
      <c r="AE65" s="2294"/>
      <c r="AF65" s="2294"/>
      <c r="AG65" s="2294"/>
      <c r="AH65" s="2294"/>
      <c r="AI65" s="2294"/>
      <c r="AJ65" s="2294"/>
      <c r="AK65" s="2294"/>
    </row>
    <row r="66" spans="1:37" ht="123.6" customHeight="1">
      <c r="A66" s="2361"/>
      <c r="B66" s="2311"/>
      <c r="C66" s="2311"/>
      <c r="D66" s="2311"/>
      <c r="E66" s="2311"/>
      <c r="F66" s="2311"/>
      <c r="G66" s="2311"/>
      <c r="H66" s="2311"/>
      <c r="I66" s="2329"/>
      <c r="J66" s="2294"/>
      <c r="K66" s="2327"/>
      <c r="L66" s="2327"/>
      <c r="M66" s="2327"/>
      <c r="N66" s="2302"/>
      <c r="O66" s="2302"/>
      <c r="P66" s="2302"/>
      <c r="Q66" s="2302"/>
      <c r="R66" s="2302"/>
      <c r="S66" s="2302"/>
      <c r="T66" s="2302"/>
      <c r="U66" s="2302"/>
      <c r="V66" s="2302"/>
      <c r="W66" s="2302"/>
      <c r="X66" s="2302"/>
      <c r="Y66" s="2294"/>
      <c r="Z66" s="2347"/>
      <c r="AA66" s="2294"/>
      <c r="AB66" s="2294"/>
      <c r="AC66" s="2294"/>
      <c r="AD66" s="2294"/>
      <c r="AE66" s="2294"/>
      <c r="AF66" s="2294"/>
      <c r="AG66" s="2294"/>
      <c r="AH66" s="2294"/>
      <c r="AI66" s="2294"/>
      <c r="AJ66" s="2294"/>
      <c r="AK66" s="2294"/>
    </row>
    <row r="67" spans="1:37" ht="20.100000000000001" customHeight="1" thickBot="1">
      <c r="A67" s="2421"/>
      <c r="B67" s="2421"/>
      <c r="C67" s="2421"/>
      <c r="D67" s="2421"/>
      <c r="E67" s="2421"/>
      <c r="F67" s="2421"/>
      <c r="G67" s="2421"/>
      <c r="H67" s="2421"/>
      <c r="I67" s="2421"/>
      <c r="J67" s="2294"/>
      <c r="K67" s="2327"/>
      <c r="L67" s="2327"/>
      <c r="M67" s="2327"/>
      <c r="N67" s="2302"/>
      <c r="O67" s="2302"/>
      <c r="P67" s="2302"/>
      <c r="Q67" s="2302"/>
      <c r="R67" s="2302"/>
      <c r="S67" s="2302"/>
      <c r="T67" s="2302"/>
      <c r="U67" s="2302"/>
      <c r="V67" s="2302"/>
      <c r="W67" s="2302"/>
      <c r="X67" s="2302"/>
      <c r="Y67" s="2294"/>
      <c r="Z67" s="2347"/>
      <c r="AA67" s="2294"/>
      <c r="AB67" s="2294"/>
      <c r="AC67" s="2294"/>
      <c r="AD67" s="2294"/>
      <c r="AE67" s="2294"/>
      <c r="AF67" s="2294"/>
      <c r="AG67" s="2294"/>
      <c r="AH67" s="2294"/>
      <c r="AI67" s="2294"/>
      <c r="AJ67" s="2294"/>
      <c r="AK67" s="2294"/>
    </row>
    <row r="68" spans="1:37" ht="20.100000000000001" customHeight="1">
      <c r="A68" s="2421"/>
      <c r="B68" s="2423" t="s">
        <v>1532</v>
      </c>
      <c r="C68" s="2424" t="s">
        <v>1533</v>
      </c>
      <c r="D68" s="2425"/>
      <c r="E68" s="2426" t="s">
        <v>1534</v>
      </c>
      <c r="F68" s="2427" t="s">
        <v>1535</v>
      </c>
      <c r="G68" s="2427" t="s">
        <v>1536</v>
      </c>
      <c r="H68" s="2427" t="s">
        <v>1537</v>
      </c>
      <c r="I68" s="2428" t="s">
        <v>1538</v>
      </c>
      <c r="J68" s="2294"/>
      <c r="K68" s="2327"/>
      <c r="L68" s="2327"/>
      <c r="M68" s="2327"/>
      <c r="N68" s="2302"/>
      <c r="O68" s="2302"/>
      <c r="P68" s="2302"/>
      <c r="Q68" s="2302"/>
      <c r="R68" s="2302"/>
      <c r="S68" s="2302"/>
      <c r="T68" s="2302"/>
      <c r="U68" s="2302"/>
      <c r="V68" s="2302"/>
      <c r="W68" s="2302"/>
      <c r="X68" s="2302"/>
      <c r="Y68" s="2294"/>
      <c r="Z68" s="2347"/>
      <c r="AA68" s="2294"/>
      <c r="AB68" s="2294"/>
      <c r="AC68" s="2294"/>
      <c r="AD68" s="2294"/>
      <c r="AE68" s="2294"/>
      <c r="AF68" s="2294"/>
      <c r="AG68" s="2294"/>
      <c r="AH68" s="2294"/>
      <c r="AI68" s="2294"/>
      <c r="AJ68" s="2294"/>
      <c r="AK68" s="2294"/>
    </row>
    <row r="69" spans="1:37" ht="20.100000000000001" customHeight="1">
      <c r="A69" s="2421"/>
      <c r="B69" s="2439" t="s">
        <v>1545</v>
      </c>
      <c r="C69" s="2430"/>
      <c r="D69" s="2425"/>
      <c r="E69" s="2431" t="str">
        <f t="shared" ref="E69:I73" si="6">IF($C69=E$55,"X","")</f>
        <v/>
      </c>
      <c r="F69" s="2432" t="str">
        <f t="shared" si="6"/>
        <v/>
      </c>
      <c r="G69" s="2432" t="str">
        <f t="shared" si="6"/>
        <v/>
      </c>
      <c r="H69" s="2432" t="str">
        <f t="shared" si="6"/>
        <v/>
      </c>
      <c r="I69" s="2433" t="str">
        <f t="shared" si="6"/>
        <v/>
      </c>
      <c r="J69" s="2294"/>
      <c r="K69" s="2327"/>
      <c r="L69" s="2327"/>
      <c r="M69" s="2327"/>
      <c r="N69" s="2302"/>
      <c r="O69" s="2302"/>
      <c r="P69" s="2302"/>
      <c r="Q69" s="2302"/>
      <c r="R69" s="2302"/>
      <c r="S69" s="2302"/>
      <c r="T69" s="2302"/>
      <c r="U69" s="2302"/>
      <c r="V69" s="2302"/>
      <c r="W69" s="2302"/>
      <c r="X69" s="2302"/>
      <c r="Y69" s="2294"/>
      <c r="Z69" s="2347"/>
      <c r="AA69" s="2294"/>
      <c r="AB69" s="2294"/>
      <c r="AC69" s="2294"/>
      <c r="AD69" s="2294"/>
      <c r="AE69" s="2294"/>
      <c r="AF69" s="2294"/>
      <c r="AG69" s="2294"/>
      <c r="AH69" s="2294"/>
      <c r="AI69" s="2294"/>
      <c r="AJ69" s="2294"/>
      <c r="AK69" s="2294"/>
    </row>
    <row r="70" spans="1:37" ht="20.100000000000001" customHeight="1">
      <c r="A70" s="2421"/>
      <c r="B70" s="2439" t="s">
        <v>1546</v>
      </c>
      <c r="C70" s="2430"/>
      <c r="D70" s="2425"/>
      <c r="E70" s="2431" t="str">
        <f t="shared" si="6"/>
        <v/>
      </c>
      <c r="F70" s="2432" t="str">
        <f t="shared" si="6"/>
        <v/>
      </c>
      <c r="G70" s="2432" t="str">
        <f t="shared" si="6"/>
        <v/>
      </c>
      <c r="H70" s="2432" t="str">
        <f t="shared" si="6"/>
        <v/>
      </c>
      <c r="I70" s="2433" t="str">
        <f t="shared" si="6"/>
        <v/>
      </c>
      <c r="J70" s="2294"/>
      <c r="K70" s="2327"/>
      <c r="L70" s="2327"/>
      <c r="M70" s="2327"/>
      <c r="N70" s="2302"/>
      <c r="O70" s="2302"/>
      <c r="P70" s="2302"/>
      <c r="Q70" s="2302"/>
      <c r="R70" s="2302"/>
      <c r="S70" s="2302"/>
      <c r="T70" s="2302"/>
      <c r="U70" s="2302"/>
      <c r="V70" s="2302"/>
      <c r="W70" s="2302"/>
      <c r="X70" s="2302"/>
      <c r="Y70" s="2294"/>
      <c r="Z70" s="2347"/>
      <c r="AA70" s="2294"/>
      <c r="AB70" s="2294"/>
      <c r="AC70" s="2294"/>
      <c r="AD70" s="2294"/>
      <c r="AE70" s="2294"/>
      <c r="AF70" s="2294"/>
      <c r="AG70" s="2294"/>
      <c r="AH70" s="2294"/>
      <c r="AI70" s="2294"/>
      <c r="AJ70" s="2294"/>
      <c r="AK70" s="2294"/>
    </row>
    <row r="71" spans="1:37" ht="20.100000000000001" customHeight="1">
      <c r="A71" s="2421"/>
      <c r="B71" s="2439" t="s">
        <v>1547</v>
      </c>
      <c r="C71" s="2430"/>
      <c r="D71" s="2425"/>
      <c r="E71" s="2431" t="str">
        <f t="shared" si="6"/>
        <v/>
      </c>
      <c r="F71" s="2432" t="str">
        <f t="shared" si="6"/>
        <v/>
      </c>
      <c r="G71" s="2432" t="str">
        <f t="shared" si="6"/>
        <v/>
      </c>
      <c r="H71" s="2432" t="str">
        <f t="shared" si="6"/>
        <v/>
      </c>
      <c r="I71" s="2433" t="str">
        <f t="shared" si="6"/>
        <v/>
      </c>
      <c r="J71" s="2294"/>
      <c r="K71" s="2327"/>
      <c r="L71" s="2327"/>
      <c r="M71" s="2327"/>
      <c r="N71" s="2302"/>
      <c r="O71" s="2302"/>
      <c r="P71" s="2302"/>
      <c r="Q71" s="2302"/>
      <c r="R71" s="2302"/>
      <c r="S71" s="2302"/>
      <c r="T71" s="2302"/>
      <c r="U71" s="2302"/>
      <c r="V71" s="2302"/>
      <c r="W71" s="2302"/>
      <c r="X71" s="2302"/>
      <c r="Y71" s="2294"/>
      <c r="Z71" s="2347"/>
      <c r="AA71" s="2294"/>
      <c r="AB71" s="2294"/>
      <c r="AC71" s="2294"/>
      <c r="AD71" s="2294"/>
      <c r="AE71" s="2294"/>
      <c r="AF71" s="2294"/>
      <c r="AG71" s="2294"/>
      <c r="AH71" s="2294"/>
      <c r="AI71" s="2294"/>
      <c r="AJ71" s="2294"/>
      <c r="AK71" s="2294"/>
    </row>
    <row r="72" spans="1:37" ht="20.100000000000001" customHeight="1">
      <c r="A72" s="2421"/>
      <c r="B72" s="2439" t="s">
        <v>1548</v>
      </c>
      <c r="C72" s="2430"/>
      <c r="D72" s="2425"/>
      <c r="E72" s="2431" t="str">
        <f t="shared" si="6"/>
        <v/>
      </c>
      <c r="F72" s="2432" t="str">
        <f t="shared" si="6"/>
        <v/>
      </c>
      <c r="G72" s="2432" t="str">
        <f t="shared" si="6"/>
        <v/>
      </c>
      <c r="H72" s="2432" t="str">
        <f t="shared" si="6"/>
        <v/>
      </c>
      <c r="I72" s="2433" t="str">
        <f t="shared" si="6"/>
        <v/>
      </c>
      <c r="J72" s="2294"/>
      <c r="K72" s="2327"/>
      <c r="L72" s="2327"/>
      <c r="M72" s="2327"/>
      <c r="N72" s="2302"/>
      <c r="O72" s="2302"/>
      <c r="P72" s="2302"/>
      <c r="Q72" s="2302"/>
      <c r="R72" s="2302"/>
      <c r="S72" s="2302"/>
      <c r="T72" s="2302"/>
      <c r="U72" s="2302"/>
      <c r="V72" s="2302"/>
      <c r="W72" s="2302"/>
      <c r="X72" s="2302"/>
      <c r="Y72" s="2294"/>
      <c r="Z72" s="2347"/>
      <c r="AA72" s="2294"/>
      <c r="AB72" s="2294"/>
      <c r="AC72" s="2294"/>
      <c r="AD72" s="2294"/>
      <c r="AE72" s="2294"/>
      <c r="AF72" s="2294"/>
      <c r="AG72" s="2294"/>
      <c r="AH72" s="2294"/>
      <c r="AI72" s="2294"/>
      <c r="AJ72" s="2294"/>
      <c r="AK72" s="2294"/>
    </row>
    <row r="73" spans="1:37" ht="20.100000000000001" customHeight="1" thickBot="1">
      <c r="A73" s="2421"/>
      <c r="B73" s="2440" t="s">
        <v>1549</v>
      </c>
      <c r="C73" s="2435"/>
      <c r="D73" s="2425"/>
      <c r="E73" s="2436" t="str">
        <f t="shared" si="6"/>
        <v/>
      </c>
      <c r="F73" s="2437" t="str">
        <f t="shared" si="6"/>
        <v/>
      </c>
      <c r="G73" s="2437" t="str">
        <f t="shared" si="6"/>
        <v/>
      </c>
      <c r="H73" s="2437" t="str">
        <f t="shared" si="6"/>
        <v/>
      </c>
      <c r="I73" s="2438" t="str">
        <f t="shared" si="6"/>
        <v/>
      </c>
      <c r="J73" s="2294"/>
      <c r="K73" s="2327"/>
      <c r="L73" s="2327"/>
      <c r="M73" s="2327"/>
      <c r="N73" s="2302"/>
      <c r="O73" s="2302"/>
      <c r="P73" s="2302"/>
      <c r="Q73" s="2302"/>
      <c r="R73" s="2302"/>
      <c r="S73" s="2302"/>
      <c r="T73" s="2302"/>
      <c r="U73" s="2302"/>
      <c r="V73" s="2302"/>
      <c r="W73" s="2302"/>
      <c r="X73" s="2302"/>
      <c r="Y73" s="2294"/>
      <c r="Z73" s="2347"/>
      <c r="AA73" s="2294"/>
      <c r="AB73" s="2294"/>
      <c r="AC73" s="2294"/>
      <c r="AD73" s="2294"/>
      <c r="AE73" s="2294"/>
      <c r="AF73" s="2294"/>
      <c r="AG73" s="2294"/>
      <c r="AH73" s="2294"/>
      <c r="AI73" s="2294"/>
      <c r="AJ73" s="2294"/>
      <c r="AK73" s="2294"/>
    </row>
    <row r="74" spans="1:37" ht="20.100000000000001" customHeight="1">
      <c r="A74" s="2421"/>
      <c r="B74" s="2421"/>
      <c r="C74" s="2421"/>
      <c r="D74" s="2421"/>
      <c r="E74" s="2421"/>
      <c r="F74" s="2421"/>
      <c r="G74" s="2421"/>
      <c r="H74" s="2421"/>
      <c r="I74" s="2421"/>
      <c r="J74" s="2294"/>
      <c r="K74" s="2327"/>
      <c r="L74" s="2327"/>
      <c r="M74" s="2327"/>
      <c r="N74" s="2302"/>
      <c r="O74" s="2302"/>
      <c r="P74" s="2302"/>
      <c r="Q74" s="2302"/>
      <c r="R74" s="2302"/>
      <c r="S74" s="2302"/>
      <c r="T74" s="2302"/>
      <c r="U74" s="2302"/>
      <c r="V74" s="2302"/>
      <c r="W74" s="2302"/>
      <c r="X74" s="2302"/>
      <c r="Y74" s="2294"/>
      <c r="Z74" s="2347"/>
      <c r="AA74" s="2294"/>
      <c r="AB74" s="2294"/>
      <c r="AC74" s="2294"/>
      <c r="AD74" s="2294"/>
      <c r="AE74" s="2294"/>
      <c r="AF74" s="2294"/>
      <c r="AG74" s="2294"/>
      <c r="AH74" s="2294"/>
      <c r="AI74" s="2294"/>
      <c r="AJ74" s="2294"/>
      <c r="AK74" s="2294"/>
    </row>
    <row r="75" spans="1:37" ht="12" customHeight="1">
      <c r="A75" s="2419" t="s">
        <v>1550</v>
      </c>
      <c r="B75" s="2419"/>
      <c r="C75" s="2419"/>
      <c r="D75" s="2419"/>
      <c r="E75" s="2419"/>
      <c r="F75" s="2419"/>
      <c r="G75" s="2419"/>
      <c r="H75" s="2319"/>
      <c r="I75" s="2319"/>
      <c r="J75" s="2294"/>
      <c r="K75" s="2327"/>
      <c r="L75" s="2327"/>
      <c r="M75" s="2327"/>
      <c r="N75" s="2302"/>
      <c r="O75" s="2302"/>
      <c r="P75" s="2302"/>
      <c r="Q75" s="2302"/>
      <c r="R75" s="2302"/>
      <c r="S75" s="2302"/>
      <c r="T75" s="2302"/>
      <c r="U75" s="2302"/>
      <c r="V75" s="2302"/>
      <c r="W75" s="2302"/>
      <c r="X75" s="2302"/>
      <c r="Y75" s="2294"/>
      <c r="Z75" s="2347"/>
      <c r="AA75" s="2294"/>
      <c r="AB75" s="2294"/>
      <c r="AC75" s="2294"/>
      <c r="AD75" s="2294"/>
      <c r="AE75" s="2294"/>
      <c r="AF75" s="2294"/>
      <c r="AG75" s="2294"/>
      <c r="AH75" s="2294"/>
      <c r="AI75" s="2294"/>
      <c r="AJ75" s="2294"/>
      <c r="AK75" s="2294"/>
    </row>
    <row r="76" spans="1:37" ht="9.75" customHeight="1">
      <c r="A76" s="2420" t="s">
        <v>1433</v>
      </c>
      <c r="B76" s="2311"/>
      <c r="C76" s="2311"/>
      <c r="D76" s="2311"/>
      <c r="E76" s="2311"/>
      <c r="F76" s="2311"/>
      <c r="G76" s="2311"/>
      <c r="H76" s="2311"/>
      <c r="I76" s="2329"/>
      <c r="J76" s="2294"/>
      <c r="K76" s="2327"/>
      <c r="L76" s="2327"/>
      <c r="M76" s="2327"/>
      <c r="N76" s="2302"/>
      <c r="O76" s="2302"/>
      <c r="P76" s="2302"/>
      <c r="Q76" s="2302"/>
      <c r="R76" s="2302"/>
      <c r="S76" s="2302"/>
      <c r="T76" s="2302"/>
      <c r="U76" s="2302"/>
      <c r="V76" s="2302"/>
      <c r="W76" s="2302"/>
      <c r="X76" s="2302"/>
      <c r="Y76" s="2294"/>
      <c r="Z76" s="2294"/>
      <c r="AA76" s="2294"/>
      <c r="AB76" s="2294"/>
      <c r="AC76" s="2294"/>
      <c r="AD76" s="2294"/>
      <c r="AE76" s="2294"/>
      <c r="AF76" s="2294"/>
      <c r="AG76" s="2294"/>
      <c r="AH76" s="2294"/>
      <c r="AI76" s="2294"/>
      <c r="AJ76" s="2294"/>
      <c r="AK76" s="2294"/>
    </row>
    <row r="77" spans="1:37" ht="137.1" customHeight="1">
      <c r="A77" s="2420"/>
      <c r="B77" s="2311"/>
      <c r="C77" s="2311"/>
      <c r="D77" s="2311"/>
      <c r="E77" s="2311"/>
      <c r="F77" s="2311"/>
      <c r="G77" s="2311"/>
      <c r="H77" s="2311"/>
      <c r="I77" s="2329"/>
      <c r="J77" s="2294"/>
      <c r="K77" s="2327"/>
      <c r="L77" s="2327"/>
      <c r="M77" s="2326"/>
      <c r="N77" s="2302"/>
      <c r="O77" s="2302"/>
      <c r="P77" s="2302"/>
      <c r="Q77" s="2302"/>
      <c r="R77" s="2302"/>
      <c r="S77" s="2302"/>
      <c r="T77" s="2302"/>
      <c r="U77" s="2302"/>
      <c r="V77" s="2302"/>
      <c r="W77" s="2302"/>
      <c r="X77" s="2302"/>
      <c r="Y77" s="2294"/>
      <c r="Z77" s="2294"/>
      <c r="AA77" s="2294"/>
      <c r="AB77" s="2294"/>
      <c r="AC77" s="2294"/>
      <c r="AD77" s="2294"/>
      <c r="AE77" s="2294"/>
      <c r="AF77" s="2294"/>
      <c r="AG77" s="2294"/>
      <c r="AH77" s="2294"/>
      <c r="AI77" s="2294"/>
      <c r="AJ77" s="2294"/>
      <c r="AK77" s="2294"/>
    </row>
    <row r="78" spans="1:37" ht="10.5" customHeight="1">
      <c r="A78" s="2420" t="s">
        <v>1434</v>
      </c>
      <c r="B78" s="2311"/>
      <c r="C78" s="2311"/>
      <c r="D78" s="2311"/>
      <c r="E78" s="2311"/>
      <c r="F78" s="2311"/>
      <c r="G78" s="2311"/>
      <c r="H78" s="2311"/>
      <c r="I78" s="2329"/>
      <c r="J78" s="2294"/>
      <c r="K78" s="2327"/>
      <c r="L78" s="2327"/>
      <c r="M78" s="2327"/>
      <c r="N78" s="2302"/>
      <c r="O78" s="2302"/>
      <c r="P78" s="2302"/>
      <c r="Q78" s="2302"/>
      <c r="R78" s="2302"/>
      <c r="S78" s="2302"/>
      <c r="T78" s="2302"/>
      <c r="U78" s="2302"/>
      <c r="V78" s="2302"/>
      <c r="W78" s="2302"/>
      <c r="X78" s="2302"/>
      <c r="Y78" s="2294"/>
      <c r="Z78" s="2294"/>
      <c r="AA78" s="2294"/>
      <c r="AB78" s="2294"/>
      <c r="AC78" s="2294"/>
      <c r="AD78" s="2294"/>
      <c r="AE78" s="2294"/>
      <c r="AF78" s="2294"/>
      <c r="AG78" s="2294"/>
      <c r="AH78" s="2294"/>
      <c r="AI78" s="2294"/>
      <c r="AJ78" s="2294"/>
      <c r="AK78" s="2294"/>
    </row>
    <row r="79" spans="1:37" ht="191.1" customHeight="1">
      <c r="A79" s="2420"/>
      <c r="B79" s="2311"/>
      <c r="C79" s="2311"/>
      <c r="D79" s="2311"/>
      <c r="E79" s="2311"/>
      <c r="F79" s="2311"/>
      <c r="G79" s="2311"/>
      <c r="H79" s="2311"/>
      <c r="I79" s="2329"/>
      <c r="J79" s="2294"/>
      <c r="K79" s="2327"/>
      <c r="L79" s="2441"/>
      <c r="M79" s="2327"/>
      <c r="N79" s="2302"/>
      <c r="O79" s="2302"/>
      <c r="P79" s="2302"/>
      <c r="Q79" s="2302"/>
      <c r="R79" s="2302"/>
      <c r="S79" s="2302"/>
      <c r="T79" s="2302"/>
      <c r="U79" s="2302"/>
      <c r="V79" s="2302"/>
      <c r="W79" s="2302"/>
      <c r="X79" s="2302"/>
      <c r="Y79" s="2294"/>
      <c r="Z79" s="2294"/>
      <c r="AA79" s="2294"/>
      <c r="AB79" s="2294"/>
      <c r="AC79" s="2294"/>
      <c r="AD79" s="2294"/>
      <c r="AE79" s="2294"/>
      <c r="AF79" s="2294"/>
      <c r="AG79" s="2294"/>
      <c r="AH79" s="2294"/>
      <c r="AI79" s="2294"/>
      <c r="AJ79" s="2294"/>
      <c r="AK79" s="2294"/>
    </row>
    <row r="80" spans="1:37" s="2421" customFormat="1" ht="20.100000000000001" customHeight="1" thickBot="1"/>
    <row r="81" spans="1:37" s="2421" customFormat="1" ht="20.100000000000001" customHeight="1">
      <c r="A81" s="2442" t="s">
        <v>1532</v>
      </c>
      <c r="B81" s="2443"/>
      <c r="C81" s="2424" t="s">
        <v>1533</v>
      </c>
      <c r="D81" s="2425"/>
      <c r="E81" s="2426" t="s">
        <v>1534</v>
      </c>
      <c r="F81" s="2427" t="s">
        <v>1535</v>
      </c>
      <c r="G81" s="2427" t="s">
        <v>1536</v>
      </c>
      <c r="H81" s="2427" t="s">
        <v>1537</v>
      </c>
      <c r="I81" s="2428" t="s">
        <v>1538</v>
      </c>
    </row>
    <row r="82" spans="1:37" s="2421" customFormat="1" ht="20.100000000000001" customHeight="1">
      <c r="A82" s="2444" t="s">
        <v>1551</v>
      </c>
      <c r="B82" s="2445"/>
      <c r="C82" s="2430"/>
      <c r="D82" s="2425"/>
      <c r="E82" s="2431" t="str">
        <f t="shared" ref="E82:I86" si="7">IF($C82=E$55,"X","")</f>
        <v/>
      </c>
      <c r="F82" s="2432" t="str">
        <f t="shared" si="7"/>
        <v/>
      </c>
      <c r="G82" s="2432" t="str">
        <f t="shared" si="7"/>
        <v/>
      </c>
      <c r="H82" s="2432" t="str">
        <f t="shared" si="7"/>
        <v/>
      </c>
      <c r="I82" s="2433" t="str">
        <f t="shared" si="7"/>
        <v/>
      </c>
    </row>
    <row r="83" spans="1:37" s="2421" customFormat="1" ht="20.100000000000001" customHeight="1">
      <c r="A83" s="2446" t="s">
        <v>1552</v>
      </c>
      <c r="B83" s="2447"/>
      <c r="C83" s="2430"/>
      <c r="D83" s="2425"/>
      <c r="E83" s="2431" t="str">
        <f t="shared" si="7"/>
        <v/>
      </c>
      <c r="F83" s="2432" t="str">
        <f t="shared" si="7"/>
        <v/>
      </c>
      <c r="G83" s="2432" t="str">
        <f t="shared" si="7"/>
        <v/>
      </c>
      <c r="H83" s="2432" t="str">
        <f t="shared" si="7"/>
        <v/>
      </c>
      <c r="I83" s="2433" t="str">
        <f t="shared" si="7"/>
        <v/>
      </c>
    </row>
    <row r="84" spans="1:37" s="2421" customFormat="1" ht="20.100000000000001" customHeight="1">
      <c r="A84" s="2446" t="s">
        <v>1553</v>
      </c>
      <c r="B84" s="2447"/>
      <c r="C84" s="2430"/>
      <c r="D84" s="2425"/>
      <c r="E84" s="2431" t="str">
        <f t="shared" si="7"/>
        <v/>
      </c>
      <c r="F84" s="2432" t="str">
        <f t="shared" si="7"/>
        <v/>
      </c>
      <c r="G84" s="2432" t="str">
        <f t="shared" si="7"/>
        <v/>
      </c>
      <c r="H84" s="2432" t="str">
        <f t="shared" si="7"/>
        <v/>
      </c>
      <c r="I84" s="2433" t="str">
        <f t="shared" si="7"/>
        <v/>
      </c>
    </row>
    <row r="85" spans="1:37" s="2421" customFormat="1" ht="20.100000000000001" customHeight="1">
      <c r="A85" s="2446" t="s">
        <v>1554</v>
      </c>
      <c r="B85" s="2447"/>
      <c r="C85" s="2430"/>
      <c r="D85" s="2425"/>
      <c r="E85" s="2431" t="str">
        <f t="shared" si="7"/>
        <v/>
      </c>
      <c r="F85" s="2432" t="str">
        <f t="shared" si="7"/>
        <v/>
      </c>
      <c r="G85" s="2432" t="str">
        <f t="shared" si="7"/>
        <v/>
      </c>
      <c r="H85" s="2432" t="str">
        <f t="shared" si="7"/>
        <v/>
      </c>
      <c r="I85" s="2433" t="str">
        <f t="shared" si="7"/>
        <v/>
      </c>
    </row>
    <row r="86" spans="1:37" s="2421" customFormat="1" ht="20.100000000000001" customHeight="1" thickBot="1">
      <c r="A86" s="2448" t="s">
        <v>1555</v>
      </c>
      <c r="B86" s="2449"/>
      <c r="C86" s="2435"/>
      <c r="D86" s="2425"/>
      <c r="E86" s="2436" t="str">
        <f t="shared" si="7"/>
        <v/>
      </c>
      <c r="F86" s="2437" t="str">
        <f t="shared" si="7"/>
        <v/>
      </c>
      <c r="G86" s="2437" t="str">
        <f t="shared" si="7"/>
        <v/>
      </c>
      <c r="H86" s="2437" t="str">
        <f t="shared" si="7"/>
        <v/>
      </c>
      <c r="I86" s="2438" t="str">
        <f t="shared" si="7"/>
        <v/>
      </c>
    </row>
    <row r="87" spans="1:37" s="2421" customFormat="1" ht="20.100000000000001" customHeight="1"/>
    <row r="88" spans="1:37" ht="12" customHeight="1">
      <c r="A88" s="2450" t="s">
        <v>1556</v>
      </c>
      <c r="B88" s="2337"/>
      <c r="C88" s="2451" t="s">
        <v>1557</v>
      </c>
      <c r="D88" s="2452"/>
      <c r="E88" s="2452"/>
      <c r="F88" s="2452"/>
      <c r="G88" s="2452"/>
      <c r="H88" s="2452"/>
      <c r="I88" s="2453"/>
      <c r="J88" s="2294"/>
      <c r="K88" s="2327"/>
      <c r="L88" s="2327"/>
      <c r="M88" s="2327"/>
      <c r="N88" s="2302"/>
      <c r="O88" s="2302"/>
      <c r="P88" s="2302"/>
      <c r="Q88" s="2302"/>
      <c r="R88" s="2302"/>
      <c r="S88" s="2302"/>
      <c r="T88" s="2302"/>
      <c r="U88" s="2302"/>
      <c r="V88" s="2302"/>
      <c r="W88" s="2302"/>
      <c r="X88" s="2302"/>
      <c r="Y88" s="2294"/>
      <c r="Z88" s="2294"/>
      <c r="AA88" s="2294"/>
      <c r="AB88" s="2294"/>
      <c r="AC88" s="2294"/>
      <c r="AD88" s="2294"/>
      <c r="AE88" s="2294"/>
      <c r="AF88" s="2294"/>
      <c r="AG88" s="2294"/>
      <c r="AH88" s="2294"/>
      <c r="AI88" s="2294"/>
      <c r="AJ88" s="2294"/>
      <c r="AK88" s="2294"/>
    </row>
    <row r="89" spans="1:37" ht="22.5" customHeight="1">
      <c r="A89" s="2454"/>
      <c r="B89" s="2298"/>
      <c r="C89" s="2298"/>
      <c r="D89" s="2298"/>
      <c r="E89" s="2298"/>
      <c r="F89" s="2298"/>
      <c r="G89" s="2298"/>
      <c r="H89" s="2298"/>
      <c r="I89" s="2366"/>
      <c r="J89" s="2294"/>
      <c r="K89" s="2327"/>
      <c r="L89" s="2327"/>
      <c r="M89" s="2327"/>
      <c r="N89" s="2302"/>
      <c r="O89" s="2302"/>
      <c r="P89" s="2302"/>
      <c r="Q89" s="2302"/>
      <c r="R89" s="2302"/>
      <c r="S89" s="2302"/>
      <c r="T89" s="2302"/>
      <c r="U89" s="2302"/>
      <c r="V89" s="2302"/>
      <c r="W89" s="2302"/>
      <c r="X89" s="2302"/>
      <c r="Y89" s="2294"/>
      <c r="Z89" s="2294"/>
      <c r="AA89" s="2294"/>
      <c r="AB89" s="2294"/>
      <c r="AC89" s="2294"/>
      <c r="AD89" s="2294"/>
      <c r="AE89" s="2294"/>
      <c r="AF89" s="2294"/>
      <c r="AG89" s="2294"/>
      <c r="AH89" s="2294"/>
      <c r="AI89" s="2294"/>
      <c r="AJ89" s="2294"/>
      <c r="AK89" s="2294"/>
    </row>
    <row r="90" spans="1:37" ht="21.75" customHeight="1">
      <c r="A90" s="2455"/>
      <c r="B90" s="2456" t="s">
        <v>1436</v>
      </c>
      <c r="C90" s="2455"/>
      <c r="D90" s="2457" t="s">
        <v>1437</v>
      </c>
      <c r="E90" s="2298"/>
      <c r="F90" s="2455"/>
      <c r="G90" s="2458" t="s">
        <v>1438</v>
      </c>
      <c r="H90" s="2298"/>
      <c r="I90" s="2366"/>
      <c r="J90" s="2294"/>
      <c r="K90" s="2327"/>
      <c r="L90" s="2327"/>
      <c r="M90" s="2327"/>
      <c r="N90" s="2302"/>
      <c r="O90" s="2302"/>
      <c r="P90" s="2302"/>
      <c r="Q90" s="2302"/>
      <c r="R90" s="2302"/>
      <c r="S90" s="2302"/>
      <c r="T90" s="2302"/>
      <c r="U90" s="2302"/>
      <c r="V90" s="2302"/>
      <c r="W90" s="2302"/>
      <c r="X90" s="2302"/>
      <c r="Y90" s="2294"/>
      <c r="Z90" s="2294"/>
      <c r="AA90" s="2294"/>
      <c r="AB90" s="2294"/>
      <c r="AC90" s="2294"/>
      <c r="AD90" s="2294"/>
      <c r="AE90" s="2294"/>
      <c r="AF90" s="2294"/>
      <c r="AG90" s="2294"/>
      <c r="AH90" s="2294"/>
      <c r="AI90" s="2294"/>
      <c r="AJ90" s="2294"/>
      <c r="AK90" s="2294"/>
    </row>
    <row r="91" spans="1:37" ht="3.75" customHeight="1">
      <c r="A91" s="2459"/>
      <c r="B91" s="2460"/>
      <c r="C91" s="2460"/>
      <c r="D91" s="2298"/>
      <c r="E91" s="2298"/>
      <c r="F91" s="2460"/>
      <c r="G91" s="2298"/>
      <c r="H91" s="2298"/>
      <c r="I91" s="2366"/>
      <c r="J91" s="2294"/>
      <c r="K91" s="2327"/>
      <c r="L91" s="2327"/>
      <c r="M91" s="2327"/>
      <c r="N91" s="2302"/>
      <c r="O91" s="2302"/>
      <c r="P91" s="2302"/>
      <c r="Q91" s="2302"/>
      <c r="R91" s="2302"/>
      <c r="S91" s="2302"/>
      <c r="T91" s="2302"/>
      <c r="U91" s="2302"/>
      <c r="V91" s="2302"/>
      <c r="W91" s="2302"/>
      <c r="X91" s="2302"/>
      <c r="Y91" s="2294"/>
      <c r="Z91" s="2294"/>
      <c r="AA91" s="2294"/>
      <c r="AB91" s="2294"/>
      <c r="AC91" s="2294"/>
      <c r="AD91" s="2294"/>
      <c r="AE91" s="2294"/>
      <c r="AF91" s="2294"/>
      <c r="AG91" s="2294"/>
      <c r="AH91" s="2294"/>
      <c r="AI91" s="2294"/>
      <c r="AJ91" s="2294"/>
      <c r="AK91" s="2294"/>
    </row>
    <row r="92" spans="1:37" ht="12.75" customHeight="1">
      <c r="A92" s="2461" t="s">
        <v>1558</v>
      </c>
      <c r="B92" s="2311"/>
      <c r="C92" s="2311"/>
      <c r="D92" s="2311"/>
      <c r="E92" s="2311"/>
      <c r="F92" s="2311"/>
      <c r="G92" s="2311"/>
      <c r="H92" s="2311"/>
      <c r="I92" s="2329"/>
      <c r="J92" s="2294"/>
      <c r="K92" s="2327"/>
      <c r="L92" s="2327"/>
      <c r="M92" s="2327"/>
      <c r="N92" s="2302"/>
      <c r="O92" s="2302"/>
      <c r="P92" s="2302"/>
      <c r="Q92" s="2302"/>
      <c r="R92" s="2302"/>
      <c r="S92" s="2302"/>
      <c r="T92" s="2302"/>
      <c r="U92" s="2302"/>
      <c r="V92" s="2302"/>
      <c r="W92" s="2302"/>
      <c r="X92" s="2302"/>
      <c r="Y92" s="2294"/>
      <c r="Z92" s="2294"/>
      <c r="AA92" s="2294"/>
      <c r="AB92" s="2294"/>
      <c r="AC92" s="2294"/>
      <c r="AD92" s="2294"/>
      <c r="AE92" s="2294"/>
      <c r="AF92" s="2294"/>
      <c r="AG92" s="2294"/>
      <c r="AH92" s="2294"/>
      <c r="AI92" s="2294"/>
      <c r="AJ92" s="2294"/>
      <c r="AK92" s="2294"/>
    </row>
    <row r="93" spans="1:37" ht="99" customHeight="1">
      <c r="A93" s="2420"/>
      <c r="B93" s="2311"/>
      <c r="C93" s="2311"/>
      <c r="D93" s="2311"/>
      <c r="E93" s="2311"/>
      <c r="F93" s="2311"/>
      <c r="G93" s="2311"/>
      <c r="H93" s="2311"/>
      <c r="I93" s="2329"/>
      <c r="J93" s="2294"/>
      <c r="K93" s="2327"/>
      <c r="L93" s="2327"/>
      <c r="M93" s="2327"/>
      <c r="N93" s="2302"/>
      <c r="O93" s="2302"/>
      <c r="P93" s="2302"/>
      <c r="Q93" s="2302"/>
      <c r="R93" s="2302"/>
      <c r="S93" s="2302"/>
      <c r="T93" s="2302"/>
      <c r="U93" s="2302"/>
      <c r="V93" s="2302"/>
      <c r="W93" s="2302"/>
      <c r="X93" s="2302"/>
      <c r="Y93" s="2294"/>
      <c r="Z93" s="2294"/>
      <c r="AA93" s="2294"/>
      <c r="AB93" s="2294"/>
      <c r="AC93" s="2294"/>
      <c r="AD93" s="2294"/>
      <c r="AE93" s="2294"/>
      <c r="AF93" s="2294"/>
      <c r="AG93" s="2294"/>
      <c r="AH93" s="2294"/>
      <c r="AI93" s="2294"/>
      <c r="AJ93" s="2294"/>
      <c r="AK93" s="2294"/>
    </row>
    <row r="94" spans="1:37" ht="15">
      <c r="A94" s="2461" t="s">
        <v>1559</v>
      </c>
      <c r="B94" s="2311"/>
      <c r="C94" s="2311"/>
      <c r="D94" s="2311"/>
      <c r="E94" s="2311"/>
      <c r="F94" s="2311"/>
      <c r="G94" s="2311"/>
      <c r="H94" s="2311"/>
      <c r="I94" s="2329"/>
      <c r="J94" s="2294"/>
      <c r="K94" s="2327"/>
      <c r="L94" s="2327"/>
      <c r="M94" s="2327"/>
      <c r="N94" s="2302"/>
      <c r="O94" s="2302"/>
      <c r="P94" s="2302"/>
      <c r="Q94" s="2302"/>
      <c r="R94" s="2302"/>
      <c r="S94" s="2302"/>
      <c r="T94" s="2302"/>
      <c r="U94" s="2302"/>
      <c r="V94" s="2302"/>
      <c r="W94" s="2302"/>
      <c r="X94" s="2302"/>
      <c r="Y94" s="2294"/>
      <c r="Z94" s="2294"/>
      <c r="AA94" s="2294"/>
      <c r="AB94" s="2294"/>
      <c r="AC94" s="2294"/>
      <c r="AD94" s="2294"/>
      <c r="AE94" s="2294"/>
      <c r="AF94" s="2294"/>
      <c r="AG94" s="2294"/>
      <c r="AH94" s="2294"/>
      <c r="AI94" s="2294"/>
      <c r="AJ94" s="2294"/>
      <c r="AK94" s="2294"/>
    </row>
    <row r="95" spans="1:37" ht="87.6" customHeight="1">
      <c r="A95" s="2462"/>
      <c r="B95" s="2337"/>
      <c r="C95" s="2337"/>
      <c r="D95" s="2337"/>
      <c r="E95" s="2337"/>
      <c r="F95" s="2337"/>
      <c r="G95" s="2337"/>
      <c r="H95" s="2337"/>
      <c r="I95" s="2338"/>
      <c r="J95" s="2294"/>
      <c r="K95" s="2327"/>
      <c r="L95" s="2327"/>
      <c r="M95" s="2327"/>
      <c r="N95" s="2302"/>
      <c r="O95" s="2302"/>
      <c r="P95" s="2302"/>
      <c r="Q95" s="2302"/>
      <c r="R95" s="2302"/>
      <c r="S95" s="2302"/>
      <c r="T95" s="2302"/>
      <c r="U95" s="2302"/>
      <c r="V95" s="2302"/>
      <c r="W95" s="2302"/>
      <c r="X95" s="2302"/>
      <c r="Y95" s="2294"/>
      <c r="Z95" s="2294"/>
      <c r="AA95" s="2294"/>
      <c r="AB95" s="2294"/>
      <c r="AC95" s="2294"/>
      <c r="AD95" s="2294"/>
      <c r="AE95" s="2294"/>
      <c r="AF95" s="2294"/>
      <c r="AG95" s="2294"/>
      <c r="AH95" s="2294"/>
      <c r="AI95" s="2294"/>
      <c r="AJ95" s="2294"/>
      <c r="AK95" s="2294"/>
    </row>
    <row r="96" spans="1:37" ht="12" customHeight="1" thickBot="1">
      <c r="A96" s="2463" t="b">
        <f>IF(A90="x","Sí, es aprobado",IF(C90="x","Parcialmente aprobado",IF(F90="x","No, requiere modificaciones")))</f>
        <v>0</v>
      </c>
      <c r="B96" s="2464" t="str">
        <f>H40</f>
        <v/>
      </c>
      <c r="C96" s="2465">
        <f>A64</f>
        <v>0</v>
      </c>
      <c r="D96" s="2465">
        <f>A66</f>
        <v>0</v>
      </c>
      <c r="E96" s="2465">
        <f>A77</f>
        <v>0</v>
      </c>
      <c r="F96" s="2465">
        <f>A79</f>
        <v>0</v>
      </c>
      <c r="G96" s="2465">
        <f>A93</f>
        <v>0</v>
      </c>
      <c r="H96" s="2465">
        <f>A95</f>
        <v>0</v>
      </c>
      <c r="I96" s="2465"/>
      <c r="J96" s="2294"/>
      <c r="K96" s="2327"/>
      <c r="L96" s="2327"/>
      <c r="M96" s="2327"/>
      <c r="N96" s="2302"/>
      <c r="O96" s="2302"/>
      <c r="P96" s="2302"/>
      <c r="Q96" s="2302"/>
      <c r="R96" s="2302"/>
      <c r="S96" s="2302"/>
      <c r="T96" s="2302"/>
      <c r="U96" s="2302"/>
      <c r="V96" s="2302"/>
      <c r="W96" s="2302"/>
      <c r="X96" s="2302"/>
      <c r="Y96" s="2294"/>
      <c r="Z96" s="2294"/>
      <c r="AA96" s="2294"/>
      <c r="AB96" s="2294"/>
      <c r="AC96" s="2294"/>
      <c r="AD96" s="2294"/>
      <c r="AE96" s="2294"/>
      <c r="AF96" s="2294"/>
      <c r="AG96" s="2294"/>
      <c r="AH96" s="2294"/>
      <c r="AI96" s="2294"/>
      <c r="AJ96" s="2294"/>
      <c r="AK96" s="2294"/>
    </row>
    <row r="97" spans="1:37" ht="12.75" customHeight="1">
      <c r="A97" s="2466" t="s">
        <v>1560</v>
      </c>
      <c r="B97" s="2345"/>
      <c r="C97" s="2345"/>
      <c r="D97" s="2345"/>
      <c r="E97" s="2345"/>
      <c r="F97" s="2345"/>
      <c r="G97" s="2345"/>
      <c r="H97" s="2345"/>
      <c r="I97" s="2467"/>
      <c r="J97" s="2294"/>
      <c r="K97" s="2327"/>
      <c r="L97" s="2327"/>
      <c r="M97" s="2327"/>
      <c r="N97" s="2302"/>
      <c r="O97" s="2302"/>
      <c r="P97" s="2302"/>
      <c r="Q97" s="2302"/>
      <c r="R97" s="2302"/>
      <c r="S97" s="2302"/>
      <c r="T97" s="2302"/>
      <c r="U97" s="2302"/>
      <c r="V97" s="2302"/>
      <c r="W97" s="2302"/>
      <c r="X97" s="2302"/>
      <c r="Y97" s="2294"/>
      <c r="Z97" s="2294"/>
      <c r="AA97" s="2294"/>
      <c r="AB97" s="2294"/>
      <c r="AC97" s="2294"/>
      <c r="AD97" s="2294"/>
      <c r="AE97" s="2294"/>
      <c r="AF97" s="2294"/>
      <c r="AG97" s="2294"/>
      <c r="AH97" s="2294"/>
      <c r="AI97" s="2294"/>
      <c r="AJ97" s="2294"/>
      <c r="AK97" s="2294"/>
    </row>
    <row r="98" spans="1:37" ht="10.5" customHeight="1">
      <c r="A98" s="2468"/>
      <c r="B98" s="2469"/>
      <c r="C98" s="2469"/>
      <c r="D98" s="2469"/>
      <c r="E98" s="2469"/>
      <c r="F98" s="2469"/>
      <c r="G98" s="2469"/>
      <c r="H98" s="2469"/>
      <c r="I98" s="2470"/>
      <c r="J98" s="2294"/>
      <c r="K98" s="2327"/>
      <c r="L98" s="2327"/>
      <c r="M98" s="2327"/>
      <c r="N98" s="2302"/>
      <c r="O98" s="2302"/>
      <c r="P98" s="2302"/>
      <c r="Q98" s="2302"/>
      <c r="R98" s="2302"/>
      <c r="S98" s="2302"/>
      <c r="T98" s="2302"/>
      <c r="U98" s="2302"/>
      <c r="V98" s="2302"/>
      <c r="W98" s="2302"/>
      <c r="X98" s="2302"/>
      <c r="Y98" s="2294"/>
      <c r="Z98" s="2294"/>
      <c r="AA98" s="2294"/>
      <c r="AB98" s="2294"/>
      <c r="AC98" s="2294"/>
      <c r="AD98" s="2294"/>
      <c r="AE98" s="2294"/>
      <c r="AF98" s="2294"/>
      <c r="AG98" s="2294"/>
      <c r="AH98" s="2294"/>
      <c r="AI98" s="2294"/>
      <c r="AJ98" s="2294"/>
      <c r="AK98" s="2294"/>
    </row>
    <row r="99" spans="1:37" ht="32.25" customHeight="1">
      <c r="A99" s="2471" t="s">
        <v>1561</v>
      </c>
      <c r="B99" s="2366"/>
      <c r="C99" s="2472"/>
      <c r="D99" s="2311"/>
      <c r="E99" s="2311"/>
      <c r="F99" s="2309"/>
      <c r="G99" s="2473" t="s">
        <v>1393</v>
      </c>
      <c r="H99" s="2474"/>
      <c r="I99" s="2475"/>
      <c r="J99" s="2302"/>
      <c r="K99" s="2303"/>
      <c r="L99" s="2303"/>
      <c r="M99" s="2303"/>
      <c r="N99" s="2302"/>
      <c r="O99" s="2302"/>
      <c r="P99" s="2302"/>
      <c r="Q99" s="2302"/>
      <c r="R99" s="2302"/>
      <c r="S99" s="2302"/>
      <c r="T99" s="2302"/>
      <c r="U99" s="2302"/>
      <c r="V99" s="2302"/>
      <c r="W99" s="2302"/>
      <c r="X99" s="2302"/>
      <c r="Y99" s="2302"/>
      <c r="Z99" s="2302"/>
      <c r="AA99" s="2302"/>
      <c r="AB99" s="2302"/>
      <c r="AC99" s="2302"/>
      <c r="AD99" s="2302"/>
      <c r="AE99" s="2302"/>
      <c r="AF99" s="2302"/>
      <c r="AG99" s="2302"/>
      <c r="AH99" s="2302"/>
      <c r="AI99" s="2302"/>
      <c r="AJ99" s="2302"/>
      <c r="AK99" s="2302"/>
    </row>
    <row r="100" spans="1:37" ht="12.75" customHeight="1">
      <c r="A100" s="2476" t="s">
        <v>1562</v>
      </c>
      <c r="B100" s="2337"/>
      <c r="C100" s="2337"/>
      <c r="D100" s="2337"/>
      <c r="E100" s="2337"/>
      <c r="F100" s="2337"/>
      <c r="G100" s="2337"/>
      <c r="H100" s="2337"/>
      <c r="I100" s="2477"/>
      <c r="J100" s="2302"/>
      <c r="K100" s="2303"/>
      <c r="L100" s="2303"/>
      <c r="M100" s="2303"/>
      <c r="N100" s="2302"/>
      <c r="O100" s="2302"/>
      <c r="P100" s="2302"/>
      <c r="Q100" s="2302"/>
      <c r="R100" s="2302"/>
      <c r="S100" s="2302"/>
      <c r="T100" s="2302"/>
      <c r="U100" s="2302"/>
      <c r="V100" s="2302"/>
      <c r="W100" s="2302"/>
      <c r="X100" s="2302"/>
      <c r="Y100" s="2302"/>
      <c r="Z100" s="2302"/>
      <c r="AA100" s="2302"/>
      <c r="AB100" s="2302"/>
      <c r="AC100" s="2302"/>
      <c r="AD100" s="2302"/>
      <c r="AE100" s="2302"/>
      <c r="AF100" s="2302"/>
      <c r="AG100" s="2302"/>
      <c r="AH100" s="2302"/>
      <c r="AI100" s="2302"/>
      <c r="AJ100" s="2302"/>
      <c r="AK100" s="2302"/>
    </row>
    <row r="101" spans="1:37" ht="30" customHeight="1">
      <c r="A101" s="2478"/>
      <c r="B101" s="2479" t="s">
        <v>1563</v>
      </c>
      <c r="C101" s="2298"/>
      <c r="D101" s="2298"/>
      <c r="E101" s="2480"/>
      <c r="F101" s="2481" t="s">
        <v>1564</v>
      </c>
      <c r="G101" s="2298"/>
      <c r="H101" s="2298"/>
      <c r="I101" s="2475"/>
      <c r="J101" s="2302"/>
      <c r="K101" s="2303"/>
      <c r="L101" s="2303"/>
      <c r="M101" s="2303"/>
      <c r="N101" s="2302"/>
      <c r="O101" s="2302"/>
      <c r="P101" s="2302"/>
      <c r="Q101" s="2302"/>
      <c r="R101" s="2302"/>
      <c r="S101" s="2302"/>
      <c r="T101" s="2302"/>
      <c r="U101" s="2302"/>
      <c r="V101" s="2302"/>
      <c r="W101" s="2302"/>
      <c r="X101" s="2302"/>
      <c r="Y101" s="2302"/>
      <c r="Z101" s="2302"/>
      <c r="AA101" s="2302"/>
      <c r="AB101" s="2302"/>
      <c r="AC101" s="2302"/>
      <c r="AD101" s="2302"/>
      <c r="AE101" s="2302"/>
      <c r="AF101" s="2302"/>
      <c r="AG101" s="2302"/>
      <c r="AH101" s="2302"/>
      <c r="AI101" s="2302"/>
      <c r="AJ101" s="2302"/>
      <c r="AK101" s="2302"/>
    </row>
    <row r="102" spans="1:37" ht="17.25" customHeight="1">
      <c r="A102" s="2482" t="s">
        <v>1565</v>
      </c>
      <c r="B102" s="2298"/>
      <c r="C102" s="2298"/>
      <c r="D102" s="2298"/>
      <c r="E102" s="2298"/>
      <c r="F102" s="2298"/>
      <c r="G102" s="2298"/>
      <c r="H102" s="2298"/>
      <c r="I102" s="2475"/>
      <c r="J102" s="2302"/>
      <c r="K102" s="2303"/>
      <c r="L102" s="2303"/>
      <c r="M102" s="2303"/>
      <c r="N102" s="2302"/>
      <c r="O102" s="2302"/>
      <c r="P102" s="2302"/>
      <c r="Q102" s="2302"/>
      <c r="R102" s="2302"/>
      <c r="S102" s="2302"/>
      <c r="T102" s="2302"/>
      <c r="U102" s="2302"/>
      <c r="V102" s="2302"/>
      <c r="W102" s="2302"/>
      <c r="X102" s="2302"/>
      <c r="Y102" s="2302"/>
      <c r="Z102" s="2302"/>
      <c r="AA102" s="2302"/>
      <c r="AB102" s="2302"/>
      <c r="AC102" s="2302"/>
      <c r="AD102" s="2302"/>
      <c r="AE102" s="2302"/>
      <c r="AF102" s="2302"/>
      <c r="AG102" s="2302"/>
      <c r="AH102" s="2302"/>
      <c r="AI102" s="2302"/>
      <c r="AJ102" s="2302"/>
      <c r="AK102" s="2302"/>
    </row>
    <row r="103" spans="1:37" ht="18.75" customHeight="1">
      <c r="A103" s="2478"/>
      <c r="B103" s="2483" t="s">
        <v>1566</v>
      </c>
      <c r="C103" s="2480"/>
      <c r="D103" s="2484" t="s">
        <v>1567</v>
      </c>
      <c r="E103" s="2366"/>
      <c r="F103" s="2480"/>
      <c r="G103" s="2485" t="s">
        <v>1568</v>
      </c>
      <c r="H103" s="2298"/>
      <c r="I103" s="2475"/>
      <c r="J103" s="2302"/>
      <c r="K103" s="2303"/>
      <c r="L103" s="2303"/>
      <c r="M103" s="2303"/>
      <c r="N103" s="2302"/>
      <c r="O103" s="2302"/>
      <c r="P103" s="2302"/>
      <c r="Q103" s="2302"/>
      <c r="R103" s="2302"/>
      <c r="S103" s="2302"/>
      <c r="T103" s="2302"/>
      <c r="U103" s="2302"/>
      <c r="V103" s="2302"/>
      <c r="W103" s="2302"/>
      <c r="X103" s="2302"/>
      <c r="Y103" s="2302"/>
      <c r="Z103" s="2302"/>
      <c r="AA103" s="2302"/>
      <c r="AB103" s="2302"/>
      <c r="AC103" s="2302"/>
      <c r="AD103" s="2302"/>
      <c r="AE103" s="2302"/>
      <c r="AF103" s="2302"/>
      <c r="AG103" s="2302"/>
      <c r="AH103" s="2302"/>
      <c r="AI103" s="2302"/>
      <c r="AJ103" s="2302"/>
      <c r="AK103" s="2302"/>
    </row>
    <row r="104" spans="1:37">
      <c r="A104" s="2486"/>
      <c r="B104" s="2487"/>
      <c r="C104" s="2487"/>
      <c r="D104" s="2487"/>
      <c r="E104" s="2487"/>
      <c r="F104" s="2487"/>
      <c r="G104" s="2487"/>
      <c r="H104" s="2487"/>
      <c r="I104" s="2488"/>
      <c r="J104" s="2302"/>
      <c r="K104" s="2303"/>
      <c r="L104" s="2303"/>
      <c r="M104" s="2303"/>
      <c r="N104" s="2302"/>
      <c r="O104" s="2302"/>
      <c r="P104" s="2302"/>
      <c r="Q104" s="2302"/>
      <c r="R104" s="2302"/>
      <c r="S104" s="2302"/>
      <c r="T104" s="2302"/>
      <c r="U104" s="2302"/>
      <c r="V104" s="2302"/>
      <c r="W104" s="2302"/>
      <c r="X104" s="2302"/>
      <c r="Y104" s="2302"/>
      <c r="Z104" s="2302"/>
      <c r="AA104" s="2302"/>
      <c r="AB104" s="2302"/>
      <c r="AC104" s="2302"/>
      <c r="AD104" s="2302"/>
      <c r="AE104" s="2302"/>
      <c r="AF104" s="2302"/>
      <c r="AG104" s="2302"/>
      <c r="AH104" s="2302"/>
      <c r="AI104" s="2302"/>
      <c r="AJ104" s="2302"/>
      <c r="AK104" s="2302"/>
    </row>
    <row r="105" spans="1:37" ht="12.75" customHeight="1">
      <c r="A105" s="2489" t="s">
        <v>1569</v>
      </c>
      <c r="B105" s="2311"/>
      <c r="C105" s="2311"/>
      <c r="D105" s="2311"/>
      <c r="E105" s="2311"/>
      <c r="F105" s="2311"/>
      <c r="G105" s="2311"/>
      <c r="H105" s="2311"/>
      <c r="I105" s="2490"/>
      <c r="J105" s="2302"/>
      <c r="K105" s="2303"/>
      <c r="L105" s="2303"/>
      <c r="M105" s="2303"/>
      <c r="N105" s="2302"/>
      <c r="O105" s="2302"/>
      <c r="P105" s="2302"/>
      <c r="Q105" s="2302"/>
      <c r="R105" s="2302"/>
      <c r="S105" s="2302"/>
      <c r="T105" s="2302"/>
      <c r="U105" s="2302"/>
      <c r="V105" s="2302"/>
      <c r="W105" s="2302"/>
      <c r="X105" s="2302"/>
      <c r="Y105" s="2302"/>
      <c r="Z105" s="2302"/>
      <c r="AA105" s="2302"/>
      <c r="AB105" s="2302"/>
      <c r="AC105" s="2302"/>
      <c r="AD105" s="2302"/>
      <c r="AE105" s="2302"/>
      <c r="AF105" s="2302"/>
      <c r="AG105" s="2302"/>
      <c r="AH105" s="2302"/>
      <c r="AI105" s="2302"/>
      <c r="AJ105" s="2302"/>
      <c r="AK105" s="2302"/>
    </row>
    <row r="106" spans="1:37" ht="50.25" customHeight="1" thickBot="1">
      <c r="A106" s="2491"/>
      <c r="B106" s="2492"/>
      <c r="C106" s="2492"/>
      <c r="D106" s="2492"/>
      <c r="E106" s="2492"/>
      <c r="F106" s="2492"/>
      <c r="G106" s="2492"/>
      <c r="H106" s="2492"/>
      <c r="I106" s="2493"/>
      <c r="J106" s="2302"/>
      <c r="K106" s="2303"/>
      <c r="L106" s="2303"/>
      <c r="M106" s="2303"/>
      <c r="N106" s="2302"/>
      <c r="O106" s="2302"/>
      <c r="P106" s="2302"/>
      <c r="Q106" s="2302"/>
      <c r="R106" s="2302"/>
      <c r="S106" s="2302"/>
      <c r="T106" s="2302"/>
      <c r="U106" s="2302"/>
      <c r="V106" s="2302"/>
      <c r="W106" s="2302"/>
      <c r="X106" s="2302"/>
      <c r="Y106" s="2302"/>
      <c r="Z106" s="2302"/>
      <c r="AA106" s="2302"/>
      <c r="AB106" s="2302"/>
      <c r="AC106" s="2302"/>
      <c r="AD106" s="2302"/>
      <c r="AE106" s="2302"/>
      <c r="AF106" s="2302"/>
      <c r="AG106" s="2302"/>
      <c r="AH106" s="2302"/>
      <c r="AI106" s="2302"/>
      <c r="AJ106" s="2302"/>
      <c r="AK106" s="2302"/>
    </row>
    <row r="107" spans="1:37" ht="15.75" customHeight="1" thickBot="1">
      <c r="A107" s="2374"/>
      <c r="B107" s="2374"/>
      <c r="C107" s="2374"/>
      <c r="D107" s="2374"/>
      <c r="E107" s="2374"/>
      <c r="F107" s="2374"/>
      <c r="G107" s="2374"/>
      <c r="H107" s="2374"/>
      <c r="I107" s="2374"/>
      <c r="J107" s="2302"/>
      <c r="K107" s="2303"/>
      <c r="L107" s="2303"/>
      <c r="M107" s="2303"/>
      <c r="N107" s="2302"/>
      <c r="O107" s="2302"/>
      <c r="P107" s="2302"/>
      <c r="Q107" s="2302"/>
      <c r="R107" s="2302"/>
      <c r="S107" s="2302"/>
      <c r="T107" s="2302"/>
      <c r="U107" s="2302"/>
      <c r="V107" s="2302"/>
      <c r="W107" s="2302"/>
      <c r="X107" s="2302"/>
      <c r="Y107" s="2302"/>
      <c r="Z107" s="2302"/>
      <c r="AA107" s="2302"/>
      <c r="AB107" s="2302"/>
      <c r="AC107" s="2302"/>
      <c r="AD107" s="2302"/>
      <c r="AE107" s="2302"/>
      <c r="AF107" s="2302"/>
      <c r="AG107" s="2302"/>
      <c r="AH107" s="2302"/>
      <c r="AI107" s="2302"/>
      <c r="AJ107" s="2302"/>
      <c r="AK107" s="2302"/>
    </row>
    <row r="108" spans="1:37" ht="12.75" customHeight="1">
      <c r="A108" s="2494" t="s">
        <v>1570</v>
      </c>
      <c r="B108" s="2495"/>
      <c r="C108" s="2495"/>
      <c r="D108" s="2495"/>
      <c r="E108" s="2495"/>
      <c r="F108" s="2495"/>
      <c r="G108" s="2495"/>
      <c r="H108" s="2495"/>
      <c r="I108" s="2496"/>
      <c r="J108" s="2302"/>
      <c r="K108" s="2303"/>
      <c r="L108" s="2303"/>
      <c r="M108" s="2303"/>
      <c r="N108" s="2302"/>
      <c r="O108" s="2302"/>
      <c r="P108" s="2302"/>
      <c r="Q108" s="2302"/>
      <c r="R108" s="2302"/>
      <c r="S108" s="2302"/>
      <c r="T108" s="2302"/>
      <c r="U108" s="2302"/>
      <c r="V108" s="2302"/>
      <c r="W108" s="2302"/>
      <c r="X108" s="2302"/>
      <c r="Y108" s="2302"/>
      <c r="Z108" s="2302"/>
      <c r="AA108" s="2302"/>
      <c r="AB108" s="2302"/>
      <c r="AC108" s="2302"/>
      <c r="AD108" s="2302"/>
      <c r="AE108" s="2302"/>
      <c r="AF108" s="2302"/>
      <c r="AG108" s="2302"/>
      <c r="AH108" s="2302"/>
      <c r="AI108" s="2302"/>
      <c r="AJ108" s="2302"/>
      <c r="AK108" s="2302"/>
    </row>
    <row r="109" spans="1:37" ht="12.75" customHeight="1">
      <c r="A109" s="2497" t="s">
        <v>1439</v>
      </c>
      <c r="B109" s="2498" t="s">
        <v>1440</v>
      </c>
      <c r="C109" s="2499" t="s">
        <v>1441</v>
      </c>
      <c r="D109" s="2298"/>
      <c r="E109" s="2298"/>
      <c r="F109" s="2298"/>
      <c r="G109" s="2298"/>
      <c r="H109" s="2298"/>
      <c r="I109" s="2475"/>
      <c r="J109" s="2302"/>
      <c r="K109" s="2303"/>
      <c r="L109" s="2303"/>
      <c r="M109" s="2303"/>
      <c r="N109" s="2302"/>
      <c r="O109" s="2302"/>
      <c r="P109" s="2302"/>
      <c r="Q109" s="2302"/>
      <c r="R109" s="2302"/>
      <c r="S109" s="2302"/>
      <c r="T109" s="2302"/>
      <c r="U109" s="2302"/>
      <c r="V109" s="2302"/>
      <c r="W109" s="2302"/>
      <c r="X109" s="2302"/>
      <c r="Y109" s="2302"/>
      <c r="Z109" s="2302"/>
      <c r="AA109" s="2302"/>
      <c r="AB109" s="2302"/>
      <c r="AC109" s="2302"/>
      <c r="AD109" s="2302"/>
      <c r="AE109" s="2302"/>
      <c r="AF109" s="2302"/>
      <c r="AG109" s="2302"/>
      <c r="AH109" s="2302"/>
      <c r="AI109" s="2302"/>
      <c r="AJ109" s="2302"/>
      <c r="AK109" s="2302"/>
    </row>
    <row r="110" spans="1:37" ht="12.75" customHeight="1">
      <c r="A110" s="2497" t="s">
        <v>1442</v>
      </c>
      <c r="B110" s="2498" t="s">
        <v>1443</v>
      </c>
      <c r="C110" s="2499" t="s">
        <v>1444</v>
      </c>
      <c r="D110" s="2298"/>
      <c r="E110" s="2298"/>
      <c r="F110" s="2298"/>
      <c r="G110" s="2298"/>
      <c r="H110" s="2298"/>
      <c r="I110" s="2475"/>
      <c r="J110" s="2302"/>
      <c r="K110" s="2303"/>
      <c r="L110" s="2303"/>
      <c r="M110" s="2303"/>
      <c r="N110" s="2302"/>
      <c r="O110" s="2302"/>
      <c r="P110" s="2302"/>
      <c r="Q110" s="2302"/>
      <c r="R110" s="2302"/>
      <c r="S110" s="2302"/>
      <c r="T110" s="2302"/>
      <c r="U110" s="2302"/>
      <c r="V110" s="2302"/>
      <c r="W110" s="2302"/>
      <c r="X110" s="2302"/>
      <c r="Y110" s="2302"/>
      <c r="Z110" s="2302"/>
      <c r="AA110" s="2302"/>
      <c r="AB110" s="2302"/>
      <c r="AC110" s="2302"/>
      <c r="AD110" s="2302"/>
      <c r="AE110" s="2302"/>
      <c r="AF110" s="2302"/>
      <c r="AG110" s="2302"/>
      <c r="AH110" s="2302"/>
      <c r="AI110" s="2302"/>
      <c r="AJ110" s="2302"/>
      <c r="AK110" s="2302"/>
    </row>
    <row r="111" spans="1:37" ht="12.75" customHeight="1">
      <c r="A111" s="2497" t="s">
        <v>1445</v>
      </c>
      <c r="B111" s="2498" t="s">
        <v>1446</v>
      </c>
      <c r="C111" s="2499" t="s">
        <v>1447</v>
      </c>
      <c r="D111" s="2298"/>
      <c r="E111" s="2298"/>
      <c r="F111" s="2298"/>
      <c r="G111" s="2298"/>
      <c r="H111" s="2298"/>
      <c r="I111" s="2475"/>
      <c r="J111" s="2302"/>
      <c r="K111" s="2303"/>
      <c r="L111" s="2303"/>
      <c r="M111" s="2303"/>
      <c r="N111" s="2302"/>
      <c r="O111" s="2302"/>
      <c r="P111" s="2302"/>
      <c r="Q111" s="2302"/>
      <c r="R111" s="2302"/>
      <c r="S111" s="2302"/>
      <c r="T111" s="2302"/>
      <c r="U111" s="2302"/>
      <c r="V111" s="2302"/>
      <c r="W111" s="2302"/>
      <c r="X111" s="2302"/>
      <c r="Y111" s="2302"/>
      <c r="Z111" s="2302"/>
      <c r="AA111" s="2302"/>
      <c r="AB111" s="2302"/>
      <c r="AC111" s="2302"/>
      <c r="AD111" s="2302"/>
      <c r="AE111" s="2302"/>
      <c r="AF111" s="2302"/>
      <c r="AG111" s="2302"/>
      <c r="AH111" s="2302"/>
      <c r="AI111" s="2302"/>
      <c r="AJ111" s="2302"/>
      <c r="AK111" s="2302"/>
    </row>
    <row r="112" spans="1:37" ht="12.75" customHeight="1">
      <c r="A112" s="2497" t="s">
        <v>1448</v>
      </c>
      <c r="B112" s="2498" t="s">
        <v>1449</v>
      </c>
      <c r="C112" s="2499" t="s">
        <v>1450</v>
      </c>
      <c r="D112" s="2298"/>
      <c r="E112" s="2298"/>
      <c r="F112" s="2298"/>
      <c r="G112" s="2298"/>
      <c r="H112" s="2298"/>
      <c r="I112" s="2475"/>
      <c r="J112" s="2302"/>
      <c r="K112" s="2303"/>
      <c r="L112" s="2303"/>
      <c r="M112" s="2303"/>
      <c r="N112" s="2302"/>
      <c r="O112" s="2302"/>
      <c r="P112" s="2302"/>
      <c r="Q112" s="2302"/>
      <c r="R112" s="2302"/>
      <c r="S112" s="2302"/>
      <c r="T112" s="2302"/>
      <c r="U112" s="2302"/>
      <c r="V112" s="2302"/>
      <c r="W112" s="2302"/>
      <c r="X112" s="2302"/>
      <c r="Y112" s="2302"/>
      <c r="Z112" s="2302"/>
      <c r="AA112" s="2302"/>
      <c r="AB112" s="2302"/>
      <c r="AC112" s="2302"/>
      <c r="AD112" s="2302"/>
      <c r="AE112" s="2302"/>
      <c r="AF112" s="2302"/>
      <c r="AG112" s="2302"/>
      <c r="AH112" s="2302"/>
      <c r="AI112" s="2302"/>
      <c r="AJ112" s="2302"/>
      <c r="AK112" s="2302"/>
    </row>
    <row r="113" spans="1:37" ht="12.75" customHeight="1">
      <c r="A113" s="2497" t="s">
        <v>1451</v>
      </c>
      <c r="B113" s="2498" t="s">
        <v>1452</v>
      </c>
      <c r="C113" s="2499" t="s">
        <v>1453</v>
      </c>
      <c r="D113" s="2298"/>
      <c r="E113" s="2298"/>
      <c r="F113" s="2298"/>
      <c r="G113" s="2298"/>
      <c r="H113" s="2298"/>
      <c r="I113" s="2475"/>
      <c r="J113" s="2302"/>
      <c r="K113" s="2303"/>
      <c r="L113" s="2303"/>
      <c r="M113" s="2303"/>
      <c r="N113" s="2302"/>
      <c r="O113" s="2302"/>
      <c r="P113" s="2302"/>
      <c r="Q113" s="2302"/>
      <c r="R113" s="2302"/>
      <c r="S113" s="2302"/>
      <c r="T113" s="2302"/>
      <c r="U113" s="2302"/>
      <c r="V113" s="2302"/>
      <c r="W113" s="2302"/>
      <c r="X113" s="2302"/>
      <c r="Y113" s="2302"/>
      <c r="Z113" s="2302"/>
      <c r="AA113" s="2302"/>
      <c r="AB113" s="2302"/>
      <c r="AC113" s="2302"/>
      <c r="AD113" s="2302"/>
      <c r="AE113" s="2302"/>
      <c r="AF113" s="2302"/>
      <c r="AG113" s="2302"/>
      <c r="AH113" s="2302"/>
      <c r="AI113" s="2302"/>
      <c r="AJ113" s="2302"/>
      <c r="AK113" s="2302"/>
    </row>
    <row r="114" spans="1:37" ht="13.5" customHeight="1" thickBot="1">
      <c r="A114" s="2500" t="s">
        <v>1454</v>
      </c>
      <c r="B114" s="2501"/>
      <c r="C114" s="2501"/>
      <c r="D114" s="2501"/>
      <c r="E114" s="2501"/>
      <c r="F114" s="2501"/>
      <c r="G114" s="2501"/>
      <c r="H114" s="2501"/>
      <c r="I114" s="2502"/>
      <c r="J114" s="2302"/>
      <c r="K114" s="2303"/>
      <c r="L114" s="2303"/>
      <c r="M114" s="2303"/>
      <c r="N114" s="2302"/>
      <c r="O114" s="2302"/>
      <c r="P114" s="2302"/>
      <c r="Q114" s="2302"/>
      <c r="R114" s="2302"/>
      <c r="S114" s="2302"/>
      <c r="T114" s="2302"/>
      <c r="U114" s="2302"/>
      <c r="V114" s="2302"/>
      <c r="W114" s="2302"/>
      <c r="X114" s="2302"/>
      <c r="Y114" s="2302"/>
      <c r="Z114" s="2302"/>
      <c r="AA114" s="2302"/>
      <c r="AB114" s="2302"/>
      <c r="AC114" s="2302"/>
      <c r="AD114" s="2302"/>
      <c r="AE114" s="2302"/>
      <c r="AF114" s="2302"/>
      <c r="AG114" s="2302"/>
      <c r="AH114" s="2302"/>
      <c r="AI114" s="2302"/>
      <c r="AJ114" s="2302"/>
      <c r="AK114" s="2302"/>
    </row>
    <row r="115" spans="1:37">
      <c r="A115" s="2303"/>
      <c r="B115" s="2303"/>
      <c r="C115" s="2303"/>
      <c r="D115" s="2303"/>
      <c r="E115" s="2303"/>
      <c r="F115" s="2303"/>
      <c r="G115" s="2303"/>
      <c r="H115" s="2303"/>
      <c r="I115" s="2303"/>
      <c r="J115" s="2302"/>
      <c r="K115" s="2303"/>
      <c r="L115" s="2303"/>
      <c r="M115" s="2303"/>
      <c r="N115" s="2302"/>
      <c r="O115" s="2302"/>
      <c r="P115" s="2302"/>
      <c r="Q115" s="2302"/>
      <c r="R115" s="2302"/>
      <c r="S115" s="2302"/>
      <c r="T115" s="2302"/>
      <c r="U115" s="2302"/>
      <c r="V115" s="2302"/>
      <c r="W115" s="2302"/>
      <c r="X115" s="2302"/>
      <c r="Y115" s="2302"/>
      <c r="Z115" s="2302"/>
      <c r="AA115" s="2302"/>
      <c r="AB115" s="2302"/>
      <c r="AC115" s="2302"/>
      <c r="AD115" s="2302"/>
      <c r="AE115" s="2302"/>
      <c r="AF115" s="2302"/>
      <c r="AG115" s="2302"/>
      <c r="AH115" s="2302"/>
      <c r="AI115" s="2302"/>
      <c r="AJ115" s="2302"/>
      <c r="AK115" s="2302"/>
    </row>
    <row r="116" spans="1:37">
      <c r="A116" s="2303"/>
      <c r="B116" s="2303"/>
      <c r="C116" s="2303"/>
      <c r="D116" s="2303"/>
      <c r="E116" s="2303"/>
      <c r="F116" s="2303"/>
      <c r="G116" s="2303"/>
      <c r="H116" s="2303"/>
      <c r="I116" s="2303"/>
      <c r="J116" s="2302"/>
      <c r="K116" s="2303"/>
      <c r="L116" s="2303"/>
      <c r="M116" s="2303"/>
      <c r="N116" s="2302"/>
      <c r="O116" s="2302"/>
      <c r="P116" s="2302"/>
      <c r="Q116" s="2302"/>
      <c r="R116" s="2302"/>
      <c r="S116" s="2302"/>
      <c r="T116" s="2302"/>
      <c r="U116" s="2302"/>
      <c r="V116" s="2302"/>
      <c r="W116" s="2302"/>
      <c r="X116" s="2302"/>
      <c r="Y116" s="2302"/>
      <c r="Z116" s="2302"/>
      <c r="AA116" s="2302"/>
      <c r="AB116" s="2302"/>
      <c r="AC116" s="2302"/>
      <c r="AD116" s="2302"/>
      <c r="AE116" s="2302"/>
      <c r="AF116" s="2302"/>
      <c r="AG116" s="2302"/>
      <c r="AH116" s="2302"/>
      <c r="AI116" s="2302"/>
      <c r="AJ116" s="2302"/>
      <c r="AK116" s="2302"/>
    </row>
    <row r="117" spans="1:37">
      <c r="A117" s="2303"/>
      <c r="B117" s="2303"/>
      <c r="C117" s="2303"/>
      <c r="D117" s="2303"/>
      <c r="E117" s="2303"/>
      <c r="F117" s="2303"/>
      <c r="G117" s="2303"/>
      <c r="H117" s="2303"/>
      <c r="I117" s="2303"/>
      <c r="J117" s="2302"/>
      <c r="K117" s="2303"/>
      <c r="L117" s="2303"/>
      <c r="M117" s="2303"/>
      <c r="N117" s="2302"/>
      <c r="O117" s="2302"/>
      <c r="P117" s="2302"/>
      <c r="Q117" s="2302"/>
      <c r="R117" s="2302"/>
      <c r="S117" s="2302"/>
      <c r="T117" s="2302"/>
      <c r="U117" s="2302"/>
      <c r="V117" s="2302"/>
      <c r="W117" s="2302"/>
      <c r="X117" s="2302"/>
      <c r="Y117" s="2302"/>
      <c r="Z117" s="2302"/>
      <c r="AA117" s="2302"/>
      <c r="AB117" s="2302"/>
      <c r="AC117" s="2302"/>
      <c r="AD117" s="2302"/>
      <c r="AE117" s="2302"/>
      <c r="AF117" s="2302"/>
      <c r="AG117" s="2302"/>
      <c r="AH117" s="2302"/>
      <c r="AI117" s="2302"/>
      <c r="AJ117" s="2302"/>
      <c r="AK117" s="2302"/>
    </row>
    <row r="118" spans="1:37" hidden="1">
      <c r="A118" s="2303"/>
      <c r="B118" s="2303"/>
      <c r="C118" s="2303"/>
      <c r="D118" s="2303"/>
      <c r="E118" s="2303"/>
      <c r="F118" s="2303"/>
      <c r="G118" s="2303"/>
      <c r="H118" s="2303"/>
      <c r="I118" s="2303"/>
      <c r="J118" s="2302"/>
      <c r="K118" s="2303"/>
      <c r="L118" s="2303"/>
      <c r="M118" s="2303"/>
      <c r="N118" s="2302"/>
      <c r="O118" s="2302"/>
      <c r="P118" s="2302"/>
      <c r="Q118" s="2302"/>
      <c r="R118" s="2302"/>
      <c r="S118" s="2302"/>
      <c r="T118" s="2302"/>
      <c r="U118" s="2302"/>
      <c r="V118" s="2302"/>
      <c r="W118" s="2302"/>
      <c r="X118" s="2302"/>
      <c r="Y118" s="2302"/>
      <c r="Z118" s="2302"/>
      <c r="AA118" s="2302"/>
      <c r="AB118" s="2302"/>
      <c r="AC118" s="2302"/>
      <c r="AD118" s="2302"/>
      <c r="AE118" s="2302"/>
      <c r="AF118" s="2302"/>
      <c r="AG118" s="2302"/>
      <c r="AH118" s="2302"/>
      <c r="AI118" s="2302"/>
      <c r="AJ118" s="2302"/>
      <c r="AK118" s="2302"/>
    </row>
    <row r="119" spans="1:37" hidden="1">
      <c r="A119" s="2303"/>
      <c r="B119" s="2303"/>
      <c r="C119" s="2303"/>
      <c r="D119" s="2303"/>
      <c r="E119" s="2303"/>
      <c r="F119" s="2303"/>
      <c r="G119" s="2303"/>
      <c r="H119" s="2303"/>
      <c r="I119" s="2303"/>
      <c r="J119" s="2302"/>
      <c r="K119" s="2303"/>
      <c r="L119" s="2303"/>
      <c r="M119" s="2303"/>
      <c r="N119" s="2302"/>
      <c r="O119" s="2302"/>
      <c r="P119" s="2302"/>
      <c r="Q119" s="2302"/>
      <c r="R119" s="2302"/>
      <c r="S119" s="2302"/>
      <c r="T119" s="2302"/>
      <c r="U119" s="2302"/>
      <c r="V119" s="2302"/>
      <c r="W119" s="2302"/>
      <c r="X119" s="2302"/>
      <c r="Y119" s="2302"/>
      <c r="Z119" s="2302"/>
      <c r="AA119" s="2302"/>
      <c r="AB119" s="2302"/>
      <c r="AC119" s="2302"/>
      <c r="AD119" s="2302"/>
      <c r="AE119" s="2302"/>
      <c r="AF119" s="2302"/>
      <c r="AG119" s="2302"/>
      <c r="AH119" s="2302"/>
      <c r="AI119" s="2302"/>
      <c r="AJ119" s="2302"/>
      <c r="AK119" s="2302"/>
    </row>
    <row r="120" spans="1:37" hidden="1">
      <c r="A120" s="2303"/>
      <c r="B120" s="2303"/>
      <c r="C120" s="2303"/>
      <c r="D120" s="2303"/>
      <c r="E120" s="2303"/>
      <c r="F120" s="2303"/>
      <c r="G120" s="2303"/>
      <c r="H120" s="2303"/>
      <c r="I120" s="2303"/>
      <c r="J120" s="2302"/>
      <c r="K120" s="2303"/>
      <c r="L120" s="2303"/>
      <c r="M120" s="2303"/>
      <c r="N120" s="2302"/>
      <c r="O120" s="2302"/>
      <c r="P120" s="2302"/>
      <c r="Q120" s="2302"/>
      <c r="R120" s="2302"/>
      <c r="S120" s="2302"/>
      <c r="T120" s="2302"/>
      <c r="U120" s="2302"/>
      <c r="V120" s="2302"/>
      <c r="W120" s="2302"/>
      <c r="X120" s="2302"/>
      <c r="Y120" s="2302"/>
      <c r="Z120" s="2302"/>
      <c r="AA120" s="2302"/>
      <c r="AB120" s="2302"/>
      <c r="AC120" s="2302"/>
      <c r="AD120" s="2302"/>
      <c r="AE120" s="2302"/>
      <c r="AF120" s="2302"/>
      <c r="AG120" s="2302"/>
      <c r="AH120" s="2302"/>
      <c r="AI120" s="2302"/>
      <c r="AJ120" s="2302"/>
      <c r="AK120" s="2302"/>
    </row>
    <row r="121" spans="1:37" hidden="1">
      <c r="A121" s="2303"/>
      <c r="B121" s="2303"/>
      <c r="C121" s="2303"/>
      <c r="D121" s="2303"/>
      <c r="E121" s="2303"/>
      <c r="F121" s="2303"/>
      <c r="G121" s="2303"/>
      <c r="H121" s="2303"/>
      <c r="I121" s="2303"/>
      <c r="J121" s="2302"/>
      <c r="K121" s="2303"/>
      <c r="L121" s="2303"/>
      <c r="M121" s="2303"/>
      <c r="N121" s="2302"/>
      <c r="O121" s="2302"/>
      <c r="P121" s="2302"/>
      <c r="Q121" s="2302"/>
      <c r="R121" s="2302"/>
      <c r="S121" s="2302"/>
      <c r="T121" s="2302"/>
      <c r="U121" s="2302"/>
      <c r="V121" s="2302"/>
      <c r="W121" s="2302"/>
      <c r="X121" s="2302"/>
      <c r="Y121" s="2302"/>
      <c r="Z121" s="2302"/>
      <c r="AA121" s="2302"/>
      <c r="AB121" s="2302"/>
      <c r="AC121" s="2302"/>
      <c r="AD121" s="2302"/>
      <c r="AE121" s="2302"/>
      <c r="AF121" s="2302"/>
      <c r="AG121" s="2302"/>
      <c r="AH121" s="2302"/>
      <c r="AI121" s="2302"/>
      <c r="AJ121" s="2302"/>
      <c r="AK121" s="2302"/>
    </row>
    <row r="122" spans="1:37" hidden="1">
      <c r="A122" s="2303"/>
      <c r="B122" s="2303"/>
      <c r="C122" s="2303"/>
      <c r="D122" s="2303"/>
      <c r="E122" s="2303"/>
      <c r="F122" s="2303"/>
      <c r="G122" s="2303"/>
      <c r="H122" s="2303"/>
      <c r="I122" s="2303"/>
      <c r="J122" s="2302"/>
      <c r="K122" s="2303"/>
      <c r="L122" s="2303"/>
      <c r="M122" s="2303"/>
      <c r="N122" s="2302"/>
      <c r="O122" s="2302"/>
      <c r="P122" s="2302"/>
      <c r="Q122" s="2302"/>
      <c r="R122" s="2302"/>
      <c r="S122" s="2302"/>
      <c r="T122" s="2302"/>
      <c r="U122" s="2302"/>
      <c r="V122" s="2302"/>
      <c r="W122" s="2302"/>
      <c r="X122" s="2302"/>
      <c r="Y122" s="2302"/>
      <c r="Z122" s="2302"/>
      <c r="AA122" s="2302"/>
      <c r="AB122" s="2302"/>
      <c r="AC122" s="2302"/>
      <c r="AD122" s="2302"/>
      <c r="AE122" s="2302"/>
      <c r="AF122" s="2302"/>
      <c r="AG122" s="2302"/>
      <c r="AH122" s="2302"/>
      <c r="AI122" s="2302"/>
      <c r="AJ122" s="2302"/>
      <c r="AK122" s="2302"/>
    </row>
    <row r="123" spans="1:37" hidden="1">
      <c r="A123" s="2303"/>
      <c r="B123" s="2303"/>
      <c r="C123" s="2303"/>
      <c r="D123" s="2303"/>
      <c r="E123" s="2303"/>
      <c r="F123" s="2303"/>
      <c r="G123" s="2303"/>
      <c r="H123" s="2303"/>
      <c r="I123" s="2303"/>
      <c r="J123" s="2302"/>
      <c r="K123" s="2303"/>
      <c r="L123" s="2303"/>
      <c r="M123" s="2303"/>
      <c r="N123" s="2302"/>
      <c r="O123" s="2302"/>
      <c r="P123" s="2302"/>
      <c r="Q123" s="2302"/>
      <c r="R123" s="2302"/>
      <c r="S123" s="2302"/>
      <c r="T123" s="2302"/>
      <c r="U123" s="2302"/>
      <c r="V123" s="2302"/>
      <c r="W123" s="2302"/>
      <c r="X123" s="2302"/>
      <c r="Y123" s="2302"/>
      <c r="Z123" s="2302"/>
      <c r="AA123" s="2302"/>
      <c r="AB123" s="2302"/>
      <c r="AC123" s="2302"/>
      <c r="AD123" s="2302"/>
      <c r="AE123" s="2302"/>
      <c r="AF123" s="2302"/>
      <c r="AG123" s="2302"/>
      <c r="AH123" s="2302"/>
      <c r="AI123" s="2302"/>
      <c r="AJ123" s="2302"/>
      <c r="AK123" s="2302"/>
    </row>
    <row r="124" spans="1:37" hidden="1">
      <c r="A124" s="2303"/>
      <c r="B124" s="2303"/>
      <c r="C124" s="2303"/>
      <c r="D124" s="2303"/>
      <c r="E124" s="2303"/>
      <c r="F124" s="2303"/>
      <c r="G124" s="2303"/>
      <c r="H124" s="2303"/>
      <c r="I124" s="2303"/>
      <c r="J124" s="2302"/>
      <c r="K124" s="2303"/>
      <c r="L124" s="2303"/>
      <c r="M124" s="2303"/>
      <c r="N124" s="2302"/>
      <c r="O124" s="2302"/>
      <c r="P124" s="2302"/>
      <c r="Q124" s="2302"/>
      <c r="R124" s="2302"/>
      <c r="S124" s="2302"/>
      <c r="T124" s="2302"/>
      <c r="U124" s="2302"/>
      <c r="V124" s="2302"/>
      <c r="W124" s="2302"/>
      <c r="X124" s="2302"/>
      <c r="Y124" s="2302"/>
      <c r="Z124" s="2302"/>
      <c r="AA124" s="2302"/>
      <c r="AB124" s="2302"/>
      <c r="AC124" s="2302"/>
      <c r="AD124" s="2302"/>
      <c r="AE124" s="2302"/>
      <c r="AF124" s="2302"/>
      <c r="AG124" s="2302"/>
      <c r="AH124" s="2302"/>
      <c r="AI124" s="2302"/>
      <c r="AJ124" s="2302"/>
      <c r="AK124" s="2302"/>
    </row>
    <row r="125" spans="1:37" hidden="1">
      <c r="A125" s="2303"/>
      <c r="B125" s="2303"/>
      <c r="C125" s="2303"/>
      <c r="D125" s="2303"/>
      <c r="E125" s="2303"/>
      <c r="F125" s="2303"/>
      <c r="G125" s="2303"/>
      <c r="H125" s="2303"/>
      <c r="I125" s="2303"/>
      <c r="J125" s="2302"/>
      <c r="K125" s="2303"/>
      <c r="L125" s="2303"/>
      <c r="M125" s="2303"/>
      <c r="N125" s="2302"/>
      <c r="O125" s="2302"/>
      <c r="P125" s="2302"/>
      <c r="Q125" s="2302"/>
      <c r="R125" s="2302"/>
      <c r="S125" s="2302"/>
      <c r="T125" s="2302"/>
      <c r="U125" s="2302"/>
      <c r="V125" s="2302"/>
      <c r="W125" s="2302"/>
      <c r="X125" s="2302"/>
      <c r="Y125" s="2302"/>
      <c r="Z125" s="2302"/>
      <c r="AA125" s="2302"/>
      <c r="AB125" s="2302"/>
      <c r="AC125" s="2302"/>
      <c r="AD125" s="2302"/>
      <c r="AE125" s="2302"/>
      <c r="AF125" s="2302"/>
      <c r="AG125" s="2302"/>
      <c r="AH125" s="2302"/>
      <c r="AI125" s="2302"/>
      <c r="AJ125" s="2302"/>
      <c r="AK125" s="2302"/>
    </row>
    <row r="126" spans="1:37" hidden="1">
      <c r="A126" s="2303"/>
      <c r="B126" s="2303"/>
      <c r="C126" s="2303"/>
      <c r="D126" s="2303"/>
      <c r="E126" s="2303"/>
      <c r="F126" s="2303"/>
      <c r="G126" s="2303"/>
      <c r="H126" s="2303"/>
      <c r="I126" s="2303"/>
      <c r="J126" s="2302"/>
      <c r="K126" s="2303"/>
      <c r="L126" s="2303"/>
      <c r="M126" s="2303"/>
      <c r="N126" s="2302"/>
      <c r="O126" s="2302"/>
      <c r="P126" s="2302"/>
      <c r="Q126" s="2302"/>
      <c r="R126" s="2302"/>
      <c r="S126" s="2302"/>
      <c r="T126" s="2302"/>
      <c r="U126" s="2302"/>
      <c r="V126" s="2302"/>
      <c r="W126" s="2302"/>
      <c r="X126" s="2302"/>
      <c r="Y126" s="2302"/>
      <c r="Z126" s="2302"/>
      <c r="AA126" s="2302"/>
      <c r="AB126" s="2302"/>
      <c r="AC126" s="2302"/>
      <c r="AD126" s="2302"/>
      <c r="AE126" s="2302"/>
      <c r="AF126" s="2302"/>
      <c r="AG126" s="2302"/>
      <c r="AH126" s="2302"/>
      <c r="AI126" s="2302"/>
      <c r="AJ126" s="2302"/>
      <c r="AK126" s="2302"/>
    </row>
    <row r="127" spans="1:37" hidden="1">
      <c r="A127" s="2303"/>
      <c r="B127" s="2303"/>
      <c r="C127" s="2303"/>
      <c r="D127" s="2303"/>
      <c r="E127" s="2303"/>
      <c r="F127" s="2303"/>
      <c r="G127" s="2303"/>
      <c r="H127" s="2303"/>
      <c r="I127" s="2303"/>
      <c r="J127" s="2302"/>
      <c r="K127" s="2303"/>
      <c r="L127" s="2303"/>
      <c r="M127" s="2303"/>
      <c r="N127" s="2302"/>
      <c r="O127" s="2302"/>
      <c r="P127" s="2302"/>
      <c r="Q127" s="2302"/>
      <c r="R127" s="2302"/>
      <c r="S127" s="2302"/>
      <c r="T127" s="2302"/>
      <c r="U127" s="2302"/>
      <c r="V127" s="2302"/>
      <c r="W127" s="2302"/>
      <c r="X127" s="2302"/>
      <c r="Y127" s="2302"/>
      <c r="Z127" s="2302"/>
      <c r="AA127" s="2302"/>
      <c r="AB127" s="2302"/>
      <c r="AC127" s="2302"/>
      <c r="AD127" s="2302"/>
      <c r="AE127" s="2302"/>
      <c r="AF127" s="2302"/>
      <c r="AG127" s="2302"/>
      <c r="AH127" s="2302"/>
      <c r="AI127" s="2302"/>
      <c r="AJ127" s="2302"/>
      <c r="AK127" s="2302"/>
    </row>
    <row r="128" spans="1:37" hidden="1">
      <c r="A128" s="2303"/>
      <c r="B128" s="2303"/>
      <c r="C128" s="2303"/>
      <c r="D128" s="2303"/>
      <c r="E128" s="2303"/>
      <c r="F128" s="2303"/>
      <c r="G128" s="2303"/>
      <c r="H128" s="2303"/>
      <c r="I128" s="2303"/>
      <c r="J128" s="2302"/>
      <c r="K128" s="2303"/>
      <c r="L128" s="2303"/>
      <c r="M128" s="2303"/>
      <c r="N128" s="2302"/>
      <c r="O128" s="2302"/>
      <c r="P128" s="2302"/>
      <c r="Q128" s="2302"/>
      <c r="R128" s="2302"/>
      <c r="S128" s="2302"/>
      <c r="T128" s="2302"/>
      <c r="U128" s="2302"/>
      <c r="V128" s="2302"/>
      <c r="W128" s="2302"/>
      <c r="X128" s="2302"/>
      <c r="Y128" s="2302"/>
      <c r="Z128" s="2302"/>
      <c r="AA128" s="2302"/>
      <c r="AB128" s="2302"/>
      <c r="AC128" s="2302"/>
      <c r="AD128" s="2302"/>
      <c r="AE128" s="2302"/>
      <c r="AF128" s="2302"/>
      <c r="AG128" s="2302"/>
      <c r="AH128" s="2302"/>
      <c r="AI128" s="2302"/>
      <c r="AJ128" s="2302"/>
      <c r="AK128" s="2302"/>
    </row>
  </sheetData>
  <mergeCells count="177">
    <mergeCell ref="N39:P39"/>
    <mergeCell ref="A99:B99"/>
    <mergeCell ref="H31:I31"/>
    <mergeCell ref="A43:G43"/>
    <mergeCell ref="D90:E91"/>
    <mergeCell ref="A50:I50"/>
    <mergeCell ref="A95:I95"/>
    <mergeCell ref="A47:I47"/>
    <mergeCell ref="A31:G31"/>
    <mergeCell ref="C109:I109"/>
    <mergeCell ref="R23:T23"/>
    <mergeCell ref="H37:I37"/>
    <mergeCell ref="K34:M34"/>
    <mergeCell ref="A48:I48"/>
    <mergeCell ref="A37:G37"/>
    <mergeCell ref="G103:I103"/>
    <mergeCell ref="H35:I35"/>
    <mergeCell ref="N33:P33"/>
    <mergeCell ref="K32:M32"/>
    <mergeCell ref="F29:G29"/>
    <mergeCell ref="A108:I108"/>
    <mergeCell ref="F25:G25"/>
    <mergeCell ref="A35:G35"/>
    <mergeCell ref="A88:B88"/>
    <mergeCell ref="N32:P32"/>
    <mergeCell ref="K36:M36"/>
    <mergeCell ref="A100:I100"/>
    <mergeCell ref="A52:I52"/>
    <mergeCell ref="A63:I63"/>
    <mergeCell ref="G90:I91"/>
    <mergeCell ref="A106:I106"/>
    <mergeCell ref="F101:I101"/>
    <mergeCell ref="B101:D101"/>
    <mergeCell ref="A2:D2"/>
    <mergeCell ref="U17:W17"/>
    <mergeCell ref="C110:I110"/>
    <mergeCell ref="A46:I46"/>
    <mergeCell ref="N18:P18"/>
    <mergeCell ref="A89:I89"/>
    <mergeCell ref="K31:M31"/>
    <mergeCell ref="R26:T26"/>
    <mergeCell ref="A5:A7"/>
    <mergeCell ref="A105:I105"/>
    <mergeCell ref="A33:F33"/>
    <mergeCell ref="U21:W21"/>
    <mergeCell ref="H34:I34"/>
    <mergeCell ref="H25:I25"/>
    <mergeCell ref="R32:W32"/>
    <mergeCell ref="A76:I76"/>
    <mergeCell ref="A34:G34"/>
    <mergeCell ref="R17:T17"/>
    <mergeCell ref="H36:I36"/>
    <mergeCell ref="A29:C29"/>
    <mergeCell ref="N34:P34"/>
    <mergeCell ref="R12:W14"/>
    <mergeCell ref="A26:C26"/>
    <mergeCell ref="R35:W35"/>
    <mergeCell ref="E4:H4"/>
    <mergeCell ref="U26:W26"/>
    <mergeCell ref="K18:M18"/>
    <mergeCell ref="F28:G28"/>
    <mergeCell ref="A77:I77"/>
    <mergeCell ref="C112:I112"/>
    <mergeCell ref="H28:I28"/>
    <mergeCell ref="A92:I92"/>
    <mergeCell ref="A24:C24"/>
    <mergeCell ref="K33:M33"/>
    <mergeCell ref="R29:T29"/>
    <mergeCell ref="N22:P22"/>
    <mergeCell ref="N13:P14"/>
    <mergeCell ref="A94:I94"/>
    <mergeCell ref="N37:P37"/>
    <mergeCell ref="A45:I45"/>
    <mergeCell ref="K35:M35"/>
    <mergeCell ref="H15:I15"/>
    <mergeCell ref="A79:I79"/>
    <mergeCell ref="H23:I23"/>
    <mergeCell ref="H39:I39"/>
    <mergeCell ref="C111:I111"/>
    <mergeCell ref="A23:C23"/>
    <mergeCell ref="N28:P28"/>
    <mergeCell ref="A12:I12"/>
    <mergeCell ref="H40:I40"/>
    <mergeCell ref="F21:G21"/>
    <mergeCell ref="U28:W28"/>
    <mergeCell ref="H21:I21"/>
    <mergeCell ref="A40:G40"/>
    <mergeCell ref="R15:V15"/>
    <mergeCell ref="A22:C22"/>
    <mergeCell ref="N40:P40"/>
    <mergeCell ref="K39:M39"/>
    <mergeCell ref="A28:C28"/>
    <mergeCell ref="R33:W33"/>
    <mergeCell ref="N36:P36"/>
    <mergeCell ref="A39:G39"/>
    <mergeCell ref="K16:M16"/>
    <mergeCell ref="H13:I13"/>
    <mergeCell ref="A21:C21"/>
    <mergeCell ref="U19:W19"/>
    <mergeCell ref="H32:I32"/>
    <mergeCell ref="K37:M37"/>
    <mergeCell ref="R18:T18"/>
    <mergeCell ref="A13:G13"/>
    <mergeCell ref="N38:P38"/>
    <mergeCell ref="F24:G24"/>
    <mergeCell ref="F2:G2"/>
    <mergeCell ref="K38:M38"/>
    <mergeCell ref="U29:W29"/>
    <mergeCell ref="C88:I88"/>
    <mergeCell ref="U23:W23"/>
    <mergeCell ref="N27:P27"/>
    <mergeCell ref="A16:G16"/>
    <mergeCell ref="F22:G22"/>
    <mergeCell ref="U22:W22"/>
    <mergeCell ref="N35:P35"/>
    <mergeCell ref="H22:I22"/>
    <mergeCell ref="K15:M15"/>
    <mergeCell ref="N25:P25"/>
    <mergeCell ref="A18:G18"/>
    <mergeCell ref="R19:T19"/>
    <mergeCell ref="A36:F36"/>
    <mergeCell ref="R28:T28"/>
    <mergeCell ref="R25:T25"/>
    <mergeCell ref="B4:C4"/>
    <mergeCell ref="R34:W34"/>
    <mergeCell ref="J13:J14"/>
    <mergeCell ref="H29:I29"/>
    <mergeCell ref="A66:I66"/>
    <mergeCell ref="A20:G20"/>
    <mergeCell ref="A14:F14"/>
    <mergeCell ref="N31:P31"/>
    <mergeCell ref="A15:G15"/>
    <mergeCell ref="H14:I14"/>
    <mergeCell ref="A78:I78"/>
    <mergeCell ref="N21:P21"/>
    <mergeCell ref="A25:C25"/>
    <mergeCell ref="A65:I65"/>
    <mergeCell ref="U25:W25"/>
    <mergeCell ref="H38:I38"/>
    <mergeCell ref="N23:P23"/>
    <mergeCell ref="A38:G38"/>
    <mergeCell ref="R22:T22"/>
    <mergeCell ref="U18:W18"/>
    <mergeCell ref="A32:F32"/>
    <mergeCell ref="K17:M17"/>
    <mergeCell ref="A53:I53"/>
    <mergeCell ref="A19:I19"/>
    <mergeCell ref="F23:G23"/>
    <mergeCell ref="A17:G17"/>
    <mergeCell ref="N17:P17"/>
    <mergeCell ref="R21:T21"/>
    <mergeCell ref="K19:M21"/>
    <mergeCell ref="A27:C27"/>
    <mergeCell ref="A3:D3"/>
    <mergeCell ref="H33:I33"/>
    <mergeCell ref="K13:M14"/>
    <mergeCell ref="H26:I26"/>
    <mergeCell ref="H99:I99"/>
    <mergeCell ref="A114:I114"/>
    <mergeCell ref="N26:P26"/>
    <mergeCell ref="F27:G27"/>
    <mergeCell ref="C99:F99"/>
    <mergeCell ref="H27:I27"/>
    <mergeCell ref="A64:I64"/>
    <mergeCell ref="N16:P16"/>
    <mergeCell ref="A51:I51"/>
    <mergeCell ref="H24:I24"/>
    <mergeCell ref="A97:I97"/>
    <mergeCell ref="F26:G26"/>
    <mergeCell ref="N15:P15"/>
    <mergeCell ref="N24:P24"/>
    <mergeCell ref="B6:E6"/>
    <mergeCell ref="A10:I10"/>
    <mergeCell ref="A93:I93"/>
    <mergeCell ref="D103:E103"/>
    <mergeCell ref="A102:I102"/>
    <mergeCell ref="C113:I113"/>
  </mergeCells>
  <dataValidations count="10">
    <dataValidation type="list" allowBlank="1" showDropDown="1" showInputMessage="1" showErrorMessage="1" errorTitle="DATO ERRÓNEO" error="MARCAR CON UNA &quot;X&quot; EN OPCIÓN QUE CORRESPONDA" sqref="A90 C90 F90" xr:uid="{00000000-0002-0000-0E00-000000000000}">
      <formula1>$AA$3:$AA$4</formula1>
    </dataValidation>
    <dataValidation type="whole" allowBlank="1" showInputMessage="1" showErrorMessage="1" errorTitle="FORMATO AÑO ERRÓNEO" error="INGRESAR AÑO CON NÚMERO DE 4 DÍGITOS, POR EJEMPLO 2005" sqref="I6" xr:uid="{00000000-0002-0000-0E00-000001000000}">
      <formula1>2000</formula1>
      <formula2>2020</formula2>
    </dataValidation>
    <dataValidation allowBlank="1" showInputMessage="1" showErrorMessage="1" errorTitle="FORMATO AÑO ERRÓNEO" error="INGRESAR AÑO CON NÚMERO DE 4 DÍGITOS, POR EJEMPLO 2005" sqref="G6" xr:uid="{00000000-0002-0000-0E00-000002000000}"/>
    <dataValidation type="whole" allowBlank="1" showInputMessage="1" showErrorMessage="1" errorTitle="FORMATO AÑO ERRÓNEO" error="INGRESAR AÑO CON NÚMERO DE 4 DÍGITOS, POR EJEMPLO 2005" sqref="J6" xr:uid="{00000000-0002-0000-0E00-000003000000}">
      <formula1>2000</formula1>
      <formula2>2010</formula2>
    </dataValidation>
    <dataValidation type="decimal" allowBlank="1" showDropDown="1" showInputMessage="1" showErrorMessage="1" errorTitle="DATO ERRÓNEO" error="Usar categorías NOTAS 0 a 7, según categorías en tabla anexa_x000a_7 = OPTIMO _x000a_5 = REGULAR_x000a_3 = DEFICIENTE_x000a_0 = NO CALIFICA" sqref="D22:F28" xr:uid="{00000000-0002-0000-0E00-000004000000}">
      <formula1>0</formula1>
      <formula2>7</formula2>
    </dataValidation>
    <dataValidation type="list" allowBlank="1" showDropDown="1" showInputMessage="1" showErrorMessage="1" errorTitle="DATO ERRÓNEO" error="MARCAR CON UNA &quot;X&quot; EN OPCIÓN QUE CORRESPONDA" sqref="J2:J3" xr:uid="{00000000-0002-0000-0E00-000005000000}">
      <formula1>$Q$4:$Q$5</formula1>
    </dataValidation>
    <dataValidation type="decimal" allowBlank="1" showDropDown="1" showInputMessage="1" showErrorMessage="1" errorTitle="DATO ERRÓNEO" error="Usar categorías NOTAS indicadas en tabla anexa_x000a_7 = OPTIMO _x000a_5 = REGULAR_x000a_3 = DEFICIENTE_x000a_0 = NO CALIFICA" sqref="H15 H30:I30 H34:I35 H37:I39" xr:uid="{00000000-0002-0000-0E00-000006000000}">
      <formula1>0</formula1>
      <formula2>7</formula2>
    </dataValidation>
    <dataValidation type="list" allowBlank="1" showDropDown="1" showInputMessage="1" showErrorMessage="1" errorTitle="DATO ERRÓNEO" error="MARCAR CON UNA &quot;X&quot; EN OPCIÓN QUE CORRESPONDA" sqref="A101 A103 C103 E101 F103" xr:uid="{00000000-0002-0000-0E00-000007000000}">
      <formula1>$Z$3:$Z$4</formula1>
    </dataValidation>
    <dataValidation allowBlank="1" showDropDown="1" showInputMessage="1" showErrorMessage="1" errorTitle="DATO ERRÓNEO" error="MARCAR CON UNA &quot;X&quot; EN OPCIÓN QUE CORRESPONDA" sqref="I2:I3" xr:uid="{00000000-0002-0000-0E00-000008000000}"/>
    <dataValidation type="list" allowBlank="1" showInputMessage="1" showErrorMessage="1" sqref="C56:C60 C69:C73 C82:C86" xr:uid="{00000000-0002-0000-0E00-000009000000}">
      <formula1>$E$55:$I$55</formula1>
    </dataValidation>
  </dataValidations>
  <printOptions horizontalCentered="1"/>
  <pageMargins left="0" right="0" top="0" bottom="0" header="0" footer="0"/>
  <pageSetup scale="90" fitToHeight="100" orientation="portrait"/>
  <rowBreaks count="1" manualBreakCount="1">
    <brk id="4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dimension ref="A1:Y182"/>
  <sheetViews>
    <sheetView showGridLines="0" zoomScale="115" zoomScaleNormal="115" zoomScaleSheetLayoutView="100" workbookViewId="0">
      <selection activeCell="B181" activeCellId="1" sqref="B179:M179 B181:M181"/>
    </sheetView>
  </sheetViews>
  <sheetFormatPr defaultColWidth="0" defaultRowHeight="12.75"/>
  <cols>
    <col min="1" max="1" width="5.140625" style="582" customWidth="1"/>
    <col min="2" max="2" width="11.42578125" style="582" customWidth="1"/>
    <col min="3" max="3" width="10.42578125" style="582" customWidth="1"/>
    <col min="4" max="4" width="11.140625" style="582" customWidth="1"/>
    <col min="5" max="5" width="9.42578125" style="582" customWidth="1"/>
    <col min="6" max="6" width="8.42578125" style="582" customWidth="1"/>
    <col min="7" max="7" width="9.42578125" style="582" customWidth="1"/>
    <col min="8" max="8" width="7" style="582" customWidth="1"/>
    <col min="9" max="9" width="8.42578125" style="582" customWidth="1"/>
    <col min="10" max="10" width="10.140625" style="582" customWidth="1"/>
    <col min="11" max="12" width="7.42578125" style="582" customWidth="1"/>
    <col min="13" max="13" width="10.42578125" style="582" customWidth="1"/>
    <col min="14" max="14" width="3.42578125" style="582" customWidth="1"/>
    <col min="15" max="25" width="0" style="582" hidden="1" customWidth="1"/>
    <col min="26" max="26" width="11.42578125" style="582" hidden="1" customWidth="1"/>
    <col min="27" max="16384" width="11.42578125" style="582" hidden="1"/>
  </cols>
  <sheetData>
    <row r="1" spans="2:13" ht="18.75" customHeight="1">
      <c r="B1" s="581" t="s">
        <v>1571</v>
      </c>
      <c r="F1" s="583"/>
      <c r="H1" s="584"/>
      <c r="J1" s="584"/>
      <c r="K1" s="585" t="s">
        <v>1572</v>
      </c>
      <c r="L1" s="2113">
        <f>'F1 COBERTURA ESTABLECIMIENTOS'!N4</f>
        <v>0</v>
      </c>
      <c r="M1" s="1553"/>
    </row>
    <row r="2" spans="2:13" ht="7.35" customHeight="1">
      <c r="B2" s="586" t="s">
        <v>1573</v>
      </c>
      <c r="L2" s="587"/>
      <c r="M2" s="587"/>
    </row>
    <row r="3" spans="2:13" ht="4.3499999999999996" customHeight="1">
      <c r="B3" s="586"/>
      <c r="L3" s="587"/>
      <c r="M3" s="587"/>
    </row>
    <row r="4" spans="2:13" ht="10.5" customHeight="1">
      <c r="B4" s="588" t="s">
        <v>549</v>
      </c>
      <c r="C4" s="2131">
        <f>'F1 COBERTURA ESTABLECIMIENTOS'!C10</f>
        <v>0</v>
      </c>
      <c r="D4" s="1654"/>
      <c r="E4" s="1644"/>
      <c r="F4" s="589" t="s">
        <v>550</v>
      </c>
      <c r="G4" s="2120">
        <f>'F1 COBERTURA ESTABLECIMIENTOS'!$G$10</f>
        <v>2025</v>
      </c>
      <c r="H4" s="1644"/>
      <c r="K4" s="2136" t="s">
        <v>1178</v>
      </c>
      <c r="L4" s="590" t="s">
        <v>541</v>
      </c>
      <c r="M4" s="1193"/>
    </row>
    <row r="5" spans="2:13" ht="4.5" customHeight="1">
      <c r="B5" s="591"/>
      <c r="K5" s="1553"/>
      <c r="L5" s="592"/>
    </row>
    <row r="6" spans="2:13" ht="10.5" customHeight="1">
      <c r="B6" s="588" t="s">
        <v>553</v>
      </c>
      <c r="C6" s="2176">
        <f>'F1 COBERTURA ESTABLECIMIENTOS'!C13</f>
        <v>0</v>
      </c>
      <c r="D6" s="1654"/>
      <c r="E6" s="1654"/>
      <c r="F6" s="1654"/>
      <c r="G6" s="1654"/>
      <c r="H6" s="1644"/>
      <c r="I6" s="593" t="s">
        <v>809</v>
      </c>
      <c r="J6" s="1504" t="str">
        <f>'F1 COBERTURA ESTABLECIMIENTOS'!K10</f>
        <v>region</v>
      </c>
      <c r="L6" s="594" t="s">
        <v>544</v>
      </c>
      <c r="M6" s="1505" t="str">
        <f>'F1 COBERTURA ESTABLECIMIENTOS'!I5</f>
        <v>X</v>
      </c>
    </row>
    <row r="7" spans="2:13" ht="14.45" hidden="1" customHeight="1"/>
    <row r="8" spans="2:13" ht="16.5" customHeight="1" thickBot="1">
      <c r="B8" s="595" t="s">
        <v>1574</v>
      </c>
    </row>
    <row r="9" spans="2:13" ht="12.75" customHeight="1">
      <c r="B9" s="2128" t="s">
        <v>1575</v>
      </c>
      <c r="C9" s="1565"/>
      <c r="D9" s="1565"/>
      <c r="E9" s="1565"/>
      <c r="F9" s="1565"/>
      <c r="G9" s="1565"/>
      <c r="H9" s="1565"/>
      <c r="I9" s="1565"/>
      <c r="J9" s="1565"/>
      <c r="K9" s="1565"/>
      <c r="L9" s="1565"/>
      <c r="M9" s="1566"/>
    </row>
    <row r="10" spans="2:13" ht="14.45" customHeight="1">
      <c r="B10" s="2129"/>
      <c r="C10" s="1741"/>
      <c r="D10" s="1741"/>
      <c r="E10" s="1741"/>
      <c r="F10" s="1741"/>
      <c r="G10" s="1741"/>
      <c r="H10" s="1741"/>
      <c r="I10" s="1741"/>
      <c r="J10" s="1741"/>
      <c r="K10" s="1741"/>
      <c r="L10" s="1741"/>
      <c r="M10" s="2130"/>
    </row>
    <row r="11" spans="2:13" ht="15" customHeight="1">
      <c r="B11" s="2171" t="s">
        <v>1576</v>
      </c>
      <c r="C11" s="2172"/>
      <c r="D11" s="2172"/>
      <c r="E11" s="2173"/>
      <c r="F11" s="1195" t="s">
        <v>567</v>
      </c>
      <c r="G11" s="1195" t="s">
        <v>568</v>
      </c>
      <c r="H11" s="1195" t="s">
        <v>569</v>
      </c>
      <c r="I11" s="1195" t="s">
        <v>570</v>
      </c>
      <c r="J11" s="1195" t="s">
        <v>594</v>
      </c>
      <c r="K11" s="2159" t="s">
        <v>1577</v>
      </c>
      <c r="L11" s="1553"/>
      <c r="M11" s="1508">
        <f>+'F1 COBERTURA ESTABLECIMIENTOS'!$D$63</f>
        <v>0</v>
      </c>
    </row>
    <row r="12" spans="2:13" ht="12.75" customHeight="1">
      <c r="B12" s="2202" t="s">
        <v>595</v>
      </c>
      <c r="C12" s="1569"/>
      <c r="D12" s="1569"/>
      <c r="E12" s="1570"/>
      <c r="F12" s="1506">
        <f>+'F1 COBERTURA ESTABLECIMIENTOS'!E69</f>
        <v>0</v>
      </c>
      <c r="G12" s="1506">
        <f>+'F1 COBERTURA ESTABLECIMIENTOS'!F69</f>
        <v>0</v>
      </c>
      <c r="H12" s="1506">
        <f>+'F1 COBERTURA ESTABLECIMIENTOS'!G69</f>
        <v>0</v>
      </c>
      <c r="I12" s="1506">
        <f>+'F1 COBERTURA ESTABLECIMIENTOS'!H69</f>
        <v>0</v>
      </c>
      <c r="J12" s="1507">
        <f>SUM(F12:I12)</f>
        <v>0</v>
      </c>
      <c r="M12" s="596"/>
    </row>
    <row r="13" spans="2:13" ht="12.75" customHeight="1">
      <c r="B13" s="2202" t="s">
        <v>596</v>
      </c>
      <c r="C13" s="1569"/>
      <c r="D13" s="1569"/>
      <c r="E13" s="1570"/>
      <c r="F13" s="1506">
        <f>+'F1 COBERTURA ESTABLECIMIENTOS'!E70</f>
        <v>0</v>
      </c>
      <c r="G13" s="1506">
        <f>+'F1 COBERTURA ESTABLECIMIENTOS'!F70</f>
        <v>0</v>
      </c>
      <c r="H13" s="1506">
        <f>+'F1 COBERTURA ESTABLECIMIENTOS'!G70</f>
        <v>0</v>
      </c>
      <c r="I13" s="1506">
        <f>+'F1 COBERTURA ESTABLECIMIENTOS'!H70</f>
        <v>0</v>
      </c>
      <c r="J13" s="1507">
        <f>SUM(F13:I13)</f>
        <v>0</v>
      </c>
      <c r="M13" s="596"/>
    </row>
    <row r="14" spans="2:13" ht="12.75" customHeight="1">
      <c r="B14" s="2202" t="s">
        <v>1578</v>
      </c>
      <c r="C14" s="1569"/>
      <c r="D14" s="1569"/>
      <c r="E14" s="1570"/>
      <c r="F14" s="1506">
        <f>+'F1 COBERTURA ESTABLECIMIENTOS'!E71</f>
        <v>0</v>
      </c>
      <c r="G14" s="1506">
        <f>+'F1 COBERTURA ESTABLECIMIENTOS'!F71</f>
        <v>0</v>
      </c>
      <c r="H14" s="1506">
        <f>+'F1 COBERTURA ESTABLECIMIENTOS'!G71</f>
        <v>0</v>
      </c>
      <c r="I14" s="1506">
        <f>+'F1 COBERTURA ESTABLECIMIENTOS'!H71</f>
        <v>0</v>
      </c>
      <c r="J14" s="1507">
        <f>SUM(F14:I14)</f>
        <v>0</v>
      </c>
      <c r="M14" s="596"/>
    </row>
    <row r="15" spans="2:13" ht="12.75" customHeight="1">
      <c r="B15" s="2183" t="s">
        <v>589</v>
      </c>
      <c r="C15" s="1569"/>
      <c r="D15" s="1569"/>
      <c r="E15" s="1570"/>
      <c r="F15" s="1507">
        <f>SUM(F12:F14)</f>
        <v>0</v>
      </c>
      <c r="G15" s="1507">
        <f>SUM(G12:G14)</f>
        <v>0</v>
      </c>
      <c r="H15" s="1507">
        <f>SUM(H12:H14)</f>
        <v>0</v>
      </c>
      <c r="I15" s="1507">
        <f>SUM(I12:I14)</f>
        <v>0</v>
      </c>
      <c r="J15" s="1507">
        <f>SUM(F15:I15)</f>
        <v>0</v>
      </c>
      <c r="M15" s="596"/>
    </row>
    <row r="16" spans="2:13" ht="5.25" customHeight="1" thickBot="1">
      <c r="B16" s="597"/>
      <c r="C16" s="598"/>
      <c r="D16" s="598"/>
      <c r="E16" s="598"/>
      <c r="F16" s="598"/>
      <c r="G16" s="598"/>
      <c r="H16" s="598"/>
      <c r="I16" s="598"/>
      <c r="J16" s="598"/>
      <c r="K16" s="598"/>
      <c r="L16" s="598"/>
      <c r="M16" s="599"/>
    </row>
    <row r="17" spans="2:13" ht="4.5" customHeight="1">
      <c r="B17" s="600"/>
      <c r="C17" s="600"/>
      <c r="D17" s="600"/>
      <c r="E17" s="600"/>
      <c r="F17" s="600"/>
      <c r="G17" s="600"/>
      <c r="H17" s="600"/>
      <c r="I17" s="600"/>
      <c r="J17" s="600"/>
      <c r="K17" s="600"/>
      <c r="L17" s="600"/>
      <c r="M17" s="600"/>
    </row>
    <row r="18" spans="2:13" ht="12.6" customHeight="1" thickBot="1">
      <c r="B18" s="601" t="s">
        <v>1579</v>
      </c>
      <c r="C18" s="598"/>
      <c r="D18" s="598"/>
      <c r="E18" s="598"/>
      <c r="F18" s="598"/>
      <c r="G18" s="598"/>
      <c r="H18" s="598"/>
      <c r="I18" s="598"/>
      <c r="J18" s="598"/>
      <c r="K18" s="598"/>
      <c r="L18" s="598"/>
      <c r="M18" s="598"/>
    </row>
    <row r="19" spans="2:13" ht="14.85" customHeight="1">
      <c r="B19" s="2167" t="s">
        <v>1580</v>
      </c>
      <c r="C19" s="2168"/>
      <c r="D19" s="2168"/>
      <c r="E19" s="2169"/>
      <c r="F19" s="2186" t="s">
        <v>1581</v>
      </c>
      <c r="G19" s="1709"/>
      <c r="H19" s="600"/>
      <c r="I19" s="600"/>
      <c r="J19" s="600"/>
      <c r="K19" s="600"/>
      <c r="L19" s="600"/>
      <c r="M19" s="602"/>
    </row>
    <row r="20" spans="2:13" ht="15" customHeight="1">
      <c r="B20" s="2133" t="s">
        <v>788</v>
      </c>
      <c r="C20" s="1550"/>
      <c r="D20" s="1550"/>
      <c r="E20" s="1581"/>
      <c r="F20" s="1196" t="s">
        <v>1582</v>
      </c>
      <c r="G20" s="1196" t="s">
        <v>606</v>
      </c>
      <c r="M20" s="596"/>
    </row>
    <row r="21" spans="2:13" ht="21" customHeight="1">
      <c r="B21" s="2157" t="s">
        <v>1583</v>
      </c>
      <c r="C21" s="1569"/>
      <c r="D21" s="1569"/>
      <c r="E21" s="1570"/>
      <c r="F21" s="1509">
        <f>+'F3 UNIDAD PROMOCIÓN'!M63</f>
        <v>0</v>
      </c>
      <c r="G21" s="1511" t="str">
        <f>+'F3 UNIDAD PROMOCIÓN'!$N$63</f>
        <v>-</v>
      </c>
      <c r="M21" s="596"/>
    </row>
    <row r="22" spans="2:13" ht="16.350000000000001" customHeight="1">
      <c r="B22" s="2157" t="s">
        <v>1584</v>
      </c>
      <c r="C22" s="1569"/>
      <c r="D22" s="1569"/>
      <c r="E22" s="1570"/>
      <c r="F22" s="1509">
        <f>+'F3 UNIDAD PROMOCIÓN'!M64</f>
        <v>0</v>
      </c>
      <c r="G22" s="1511" t="str">
        <f>+'F3 UNIDAD PROMOCIÓN'!$N$64</f>
        <v>-</v>
      </c>
      <c r="I22" s="1198" t="s">
        <v>1585</v>
      </c>
      <c r="J22" s="1199"/>
      <c r="K22" s="1199"/>
      <c r="L22" s="1199"/>
      <c r="M22" s="1200"/>
    </row>
    <row r="23" spans="2:13" ht="16.350000000000001" customHeight="1">
      <c r="B23" s="2157" t="s">
        <v>1586</v>
      </c>
      <c r="C23" s="1569"/>
      <c r="D23" s="1569"/>
      <c r="E23" s="1570"/>
      <c r="F23" s="1509">
        <f>+'F3 UNIDAD PROMOCIÓN'!M65</f>
        <v>0</v>
      </c>
      <c r="G23" s="1511" t="str">
        <f>+'F3 UNIDAD PROMOCIÓN'!$N$67</f>
        <v>-</v>
      </c>
      <c r="I23" s="2184" t="s">
        <v>1587</v>
      </c>
      <c r="J23" s="1547"/>
      <c r="K23" s="1547"/>
      <c r="L23" s="1194" t="s">
        <v>1582</v>
      </c>
      <c r="M23" s="1201" t="s">
        <v>606</v>
      </c>
    </row>
    <row r="24" spans="2:13" ht="16.350000000000001" customHeight="1">
      <c r="B24" s="2157" t="s">
        <v>1588</v>
      </c>
      <c r="C24" s="1569"/>
      <c r="D24" s="1569"/>
      <c r="E24" s="1570"/>
      <c r="F24" s="1509">
        <f>+'F3 UNIDAD PROMOCIÓN'!M68</f>
        <v>0</v>
      </c>
      <c r="G24" s="1511" t="str">
        <f>+'F3 UNIDAD PROMOCIÓN'!$N$68</f>
        <v>-</v>
      </c>
      <c r="I24" s="2154" t="s">
        <v>740</v>
      </c>
      <c r="J24" s="1569"/>
      <c r="K24" s="1570"/>
      <c r="L24" s="1509">
        <f>+'F3 UNIDAD PROMOCIÓN'!AD63</f>
        <v>0</v>
      </c>
      <c r="M24" s="1510" t="str">
        <f>+'F3 UNIDAD PROMOCIÓN'!AE63</f>
        <v>-</v>
      </c>
    </row>
    <row r="25" spans="2:13" ht="20.100000000000001" customHeight="1">
      <c r="B25" s="2157" t="s">
        <v>1589</v>
      </c>
      <c r="C25" s="1569"/>
      <c r="D25" s="1569"/>
      <c r="E25" s="1570"/>
      <c r="F25" s="1509">
        <f>+'F3 UNIDAD PROMOCIÓN'!M69</f>
        <v>0</v>
      </c>
      <c r="G25" s="1511" t="str">
        <f>+'F3 UNIDAD PROMOCIÓN'!$N$69</f>
        <v>-</v>
      </c>
      <c r="I25" s="2154" t="s">
        <v>1590</v>
      </c>
      <c r="J25" s="1569"/>
      <c r="K25" s="1570"/>
      <c r="L25" s="1509">
        <f>+'F3 UNIDAD PROMOCIÓN'!AD64</f>
        <v>0</v>
      </c>
      <c r="M25" s="1510" t="str">
        <f>+'F3 UNIDAD PROMOCIÓN'!AE64</f>
        <v>-</v>
      </c>
    </row>
    <row r="26" spans="2:13" ht="16.350000000000001" customHeight="1">
      <c r="B26" s="2157" t="s">
        <v>1591</v>
      </c>
      <c r="C26" s="1569"/>
      <c r="D26" s="1569"/>
      <c r="E26" s="1570"/>
      <c r="F26" s="1509">
        <f>+'F3 UNIDAD PROMOCIÓN'!M65</f>
        <v>0</v>
      </c>
      <c r="G26" s="1511" t="str">
        <f>+'F3 UNIDAD PROMOCIÓN'!$N$65</f>
        <v>-</v>
      </c>
      <c r="I26" s="2154" t="s">
        <v>742</v>
      </c>
      <c r="J26" s="1569"/>
      <c r="K26" s="1570"/>
      <c r="L26" s="1509">
        <f>+'F3 UNIDAD PROMOCIÓN'!AD65</f>
        <v>0</v>
      </c>
      <c r="M26" s="1510" t="str">
        <f>+'F3 UNIDAD PROMOCIÓN'!AE65</f>
        <v>-</v>
      </c>
    </row>
    <row r="27" spans="2:13" ht="16.350000000000001" customHeight="1">
      <c r="B27" s="2157" t="s">
        <v>1592</v>
      </c>
      <c r="C27" s="1569"/>
      <c r="D27" s="1569"/>
      <c r="E27" s="1570"/>
      <c r="F27" s="1509">
        <f>+'F3 UNIDAD PROMOCIÓN'!M66</f>
        <v>0</v>
      </c>
      <c r="G27" s="1511" t="str">
        <f>+'F3 UNIDAD PROMOCIÓN'!$N$66</f>
        <v>-</v>
      </c>
      <c r="I27" s="2154" t="s">
        <v>743</v>
      </c>
      <c r="J27" s="1569"/>
      <c r="K27" s="1570"/>
      <c r="L27" s="1509">
        <f>+'F3 UNIDAD PROMOCIÓN'!AD66</f>
        <v>0</v>
      </c>
      <c r="M27" s="1510" t="str">
        <f>+'F3 UNIDAD PROMOCIÓN'!AE66</f>
        <v>-</v>
      </c>
    </row>
    <row r="28" spans="2:13" ht="16.350000000000001" customHeight="1">
      <c r="B28" s="2157" t="s">
        <v>1593</v>
      </c>
      <c r="C28" s="1569"/>
      <c r="D28" s="1569"/>
      <c r="E28" s="1570"/>
      <c r="F28" s="1509">
        <f>+'F3 UNIDAD PROMOCIÓN'!M70</f>
        <v>0</v>
      </c>
      <c r="G28" s="1511" t="str">
        <f>+'F3 UNIDAD PROMOCIÓN'!$N$66</f>
        <v>-</v>
      </c>
      <c r="I28" s="2154" t="s">
        <v>745</v>
      </c>
      <c r="J28" s="1569"/>
      <c r="K28" s="1570"/>
      <c r="L28" s="1509">
        <f>+'F3 UNIDAD PROMOCIÓN'!AD67</f>
        <v>0</v>
      </c>
      <c r="M28" s="1510" t="str">
        <f>+'F3 UNIDAD PROMOCIÓN'!AE67</f>
        <v>-</v>
      </c>
    </row>
    <row r="29" spans="2:13" ht="16.350000000000001" customHeight="1">
      <c r="B29" s="2157" t="s">
        <v>1594</v>
      </c>
      <c r="C29" s="1569"/>
      <c r="D29" s="1569"/>
      <c r="E29" s="1570"/>
      <c r="F29" s="1509">
        <f>+'F3 UNIDAD PROMOCIÓN'!AL65</f>
        <v>0</v>
      </c>
      <c r="G29" s="1511" t="str">
        <f>+'F3 UNIDAD PROMOCIÓN'!AM65</f>
        <v/>
      </c>
      <c r="I29" s="2154" t="s">
        <v>746</v>
      </c>
      <c r="J29" s="1569"/>
      <c r="K29" s="1570"/>
      <c r="L29" s="1509">
        <f>+'F3 UNIDAD PROMOCIÓN'!AD68</f>
        <v>0</v>
      </c>
      <c r="M29" s="1510" t="str">
        <f>+'F3 UNIDAD PROMOCIÓN'!AE68</f>
        <v>-</v>
      </c>
    </row>
    <row r="30" spans="2:13" ht="17.100000000000001" customHeight="1" thickBot="1">
      <c r="B30" s="597"/>
      <c r="C30" s="598"/>
      <c r="D30" s="598"/>
      <c r="E30" s="598"/>
      <c r="F30" s="598"/>
      <c r="G30" s="598"/>
      <c r="H30" s="598"/>
      <c r="I30" s="598"/>
      <c r="J30" s="598"/>
      <c r="K30" s="598"/>
      <c r="L30" s="598"/>
      <c r="M30" s="599"/>
    </row>
    <row r="31" spans="2:13" ht="17.100000000000001" customHeight="1"/>
    <row r="32" spans="2:13" ht="17.100000000000001" customHeight="1" thickBot="1">
      <c r="B32" s="601" t="s">
        <v>1595</v>
      </c>
      <c r="H32" s="598"/>
      <c r="I32" s="598"/>
      <c r="J32" s="598"/>
      <c r="K32" s="598"/>
      <c r="L32" s="598"/>
      <c r="M32" s="598"/>
    </row>
    <row r="33" spans="2:13" ht="17.100000000000001" customHeight="1">
      <c r="B33" s="2167" t="s">
        <v>1596</v>
      </c>
      <c r="C33" s="2168"/>
      <c r="D33" s="2168"/>
      <c r="E33" s="2169"/>
      <c r="F33" s="2186" t="s">
        <v>1581</v>
      </c>
      <c r="G33" s="1709"/>
      <c r="M33" s="596"/>
    </row>
    <row r="34" spans="2:13" ht="17.100000000000001" customHeight="1">
      <c r="B34" s="2133" t="s">
        <v>1597</v>
      </c>
      <c r="C34" s="1550"/>
      <c r="D34" s="1550"/>
      <c r="E34" s="1581"/>
      <c r="F34" s="1196" t="s">
        <v>1582</v>
      </c>
      <c r="G34" s="1196" t="s">
        <v>606</v>
      </c>
      <c r="M34" s="596"/>
    </row>
    <row r="35" spans="2:13" ht="17.100000000000001" customHeight="1">
      <c r="B35" s="2157" t="s">
        <v>818</v>
      </c>
      <c r="C35" s="1569"/>
      <c r="D35" s="1569"/>
      <c r="E35" s="1570"/>
      <c r="F35" s="1509">
        <f>'F3.1 MONITOREO CONVIVENCIA'!Q55</f>
        <v>0</v>
      </c>
      <c r="G35" s="1509" t="str">
        <f>'F3.1 MONITOREO CONVIVENCIA'!R55</f>
        <v>-</v>
      </c>
      <c r="M35" s="596"/>
    </row>
    <row r="36" spans="2:13" ht="17.100000000000001" customHeight="1">
      <c r="B36" s="2157" t="s">
        <v>821</v>
      </c>
      <c r="C36" s="1569"/>
      <c r="D36" s="1569"/>
      <c r="E36" s="1570"/>
      <c r="F36" s="1509">
        <f>'F3.1 MONITOREO CONVIVENCIA'!S55</f>
        <v>0</v>
      </c>
      <c r="G36" s="1509" t="str">
        <f>'F3.1 MONITOREO CONVIVENCIA'!T55</f>
        <v>-</v>
      </c>
      <c r="M36" s="596"/>
    </row>
    <row r="37" spans="2:13" ht="17.100000000000001" customHeight="1">
      <c r="B37" s="2157" t="s">
        <v>822</v>
      </c>
      <c r="C37" s="1569"/>
      <c r="D37" s="1569"/>
      <c r="E37" s="1570"/>
      <c r="F37" s="1509">
        <f>'F3.1 MONITOREO CONVIVENCIA'!U55</f>
        <v>0</v>
      </c>
      <c r="G37" s="1509" t="str">
        <f>'F3.1 MONITOREO CONVIVENCIA'!V55</f>
        <v>-</v>
      </c>
      <c r="M37" s="596"/>
    </row>
    <row r="38" spans="2:13" ht="17.100000000000001" customHeight="1">
      <c r="B38" s="2205" t="s">
        <v>1598</v>
      </c>
      <c r="C38" s="1550"/>
      <c r="D38" s="1550"/>
      <c r="E38" s="1581"/>
      <c r="F38" s="1509">
        <f>'F3.1 MONITOREO CONVIVENCIA'!D55</f>
        <v>0</v>
      </c>
      <c r="G38" s="1197"/>
      <c r="M38" s="596"/>
    </row>
    <row r="39" spans="2:13" ht="17.100000000000001" customHeight="1">
      <c r="B39" s="2205" t="s">
        <v>1599</v>
      </c>
      <c r="C39" s="1550"/>
      <c r="D39" s="1550"/>
      <c r="E39" s="1581"/>
      <c r="F39" s="1509">
        <f>'F3.1 MONITOREO CONVIVENCIA'!W55</f>
        <v>0</v>
      </c>
      <c r="G39" s="1197"/>
      <c r="M39" s="596"/>
    </row>
    <row r="40" spans="2:13" ht="17.100000000000001" customHeight="1" thickBot="1">
      <c r="B40" s="597"/>
      <c r="M40" s="596"/>
    </row>
    <row r="41" spans="2:13" ht="17.100000000000001" customHeight="1">
      <c r="B41" s="600"/>
      <c r="C41" s="600"/>
      <c r="D41" s="600"/>
      <c r="E41" s="600"/>
      <c r="F41" s="600"/>
      <c r="G41" s="600"/>
      <c r="H41" s="600"/>
      <c r="I41" s="600"/>
      <c r="J41" s="600"/>
      <c r="K41" s="600"/>
      <c r="L41" s="600"/>
      <c r="M41" s="600"/>
    </row>
    <row r="42" spans="2:13" ht="11.25" customHeight="1" thickBot="1">
      <c r="B42" s="2194" t="s">
        <v>1600</v>
      </c>
      <c r="C42" s="1553"/>
      <c r="D42" s="1553"/>
      <c r="E42" s="1553"/>
      <c r="F42" s="1553"/>
      <c r="G42" s="1553"/>
      <c r="H42" s="603"/>
      <c r="I42" s="603"/>
      <c r="J42" s="603"/>
      <c r="K42" s="603"/>
      <c r="L42" s="603"/>
      <c r="M42" s="603"/>
    </row>
    <row r="43" spans="2:13" ht="15" customHeight="1">
      <c r="B43" s="2211" t="s">
        <v>1601</v>
      </c>
      <c r="C43" s="2168"/>
      <c r="D43" s="2168"/>
      <c r="E43" s="2168"/>
      <c r="F43" s="2168"/>
      <c r="G43" s="2168"/>
      <c r="H43" s="2168"/>
      <c r="I43" s="2168"/>
      <c r="J43" s="2168"/>
      <c r="K43" s="2168"/>
      <c r="L43" s="2168"/>
      <c r="M43" s="2212"/>
    </row>
    <row r="44" spans="2:13" ht="10.5" customHeight="1">
      <c r="B44" s="2147" t="s">
        <v>857</v>
      </c>
      <c r="C44" s="2148"/>
      <c r="D44" s="2148"/>
      <c r="E44" s="2149"/>
      <c r="G44" s="604"/>
      <c r="H44" s="2126" t="s">
        <v>1602</v>
      </c>
      <c r="I44" s="1550"/>
      <c r="J44" s="1550"/>
      <c r="K44" s="1550"/>
      <c r="L44" s="1550"/>
      <c r="M44" s="1551"/>
    </row>
    <row r="45" spans="2:13" ht="12.75" customHeight="1">
      <c r="B45" s="2150" t="s">
        <v>1603</v>
      </c>
      <c r="C45" s="1570"/>
      <c r="D45" s="1202" t="s">
        <v>1604</v>
      </c>
      <c r="E45" s="1202" t="s">
        <v>1605</v>
      </c>
      <c r="G45" s="605"/>
      <c r="H45" s="2210" t="s">
        <v>1603</v>
      </c>
      <c r="I45" s="1569"/>
      <c r="J45" s="1569"/>
      <c r="K45" s="1570"/>
      <c r="L45" s="1203" t="s">
        <v>1604</v>
      </c>
      <c r="M45" s="1204" t="s">
        <v>1605</v>
      </c>
    </row>
    <row r="46" spans="2:13" ht="18.75" customHeight="1">
      <c r="B46" s="2193" t="s">
        <v>1606</v>
      </c>
      <c r="C46" s="1570"/>
      <c r="D46" s="608" t="str">
        <f>+'F4 UNIDAD DETECCIÓN'!E14</f>
        <v/>
      </c>
      <c r="E46" s="1205" t="str">
        <f>+'F4 UNIDAD DETECCIÓN'!I14</f>
        <v/>
      </c>
      <c r="F46" s="606"/>
      <c r="G46" s="607"/>
      <c r="H46" s="2116" t="s">
        <v>1606</v>
      </c>
      <c r="I46" s="1569"/>
      <c r="J46" s="1569"/>
      <c r="K46" s="1570"/>
      <c r="L46" s="608" t="str">
        <f>+'F4 UNIDAD DETECCIÓN'!E34</f>
        <v/>
      </c>
      <c r="M46" s="609" t="str">
        <f>+'F4 UNIDAD DETECCIÓN'!I34</f>
        <v/>
      </c>
    </row>
    <row r="47" spans="2:13" ht="18" customHeight="1">
      <c r="B47" s="2193" t="s">
        <v>1607</v>
      </c>
      <c r="C47" s="1570"/>
      <c r="D47" s="608" t="str">
        <f>+'F4 UNIDAD DETECCIÓN'!E15</f>
        <v/>
      </c>
      <c r="E47" s="608" t="str">
        <f>+'F4 UNIDAD DETECCIÓN'!I15</f>
        <v/>
      </c>
      <c r="F47" s="606"/>
      <c r="G47" s="607"/>
      <c r="H47" s="2116" t="s">
        <v>1607</v>
      </c>
      <c r="I47" s="1569"/>
      <c r="J47" s="1569"/>
      <c r="K47" s="1570"/>
      <c r="L47" s="608" t="str">
        <f>+'F4 UNIDAD DETECCIÓN'!E35</f>
        <v/>
      </c>
      <c r="M47" s="610" t="str">
        <f>+'F4 UNIDAD DETECCIÓN'!I35</f>
        <v/>
      </c>
    </row>
    <row r="48" spans="2:13" ht="24.75" customHeight="1">
      <c r="B48" s="2199" t="s">
        <v>1608</v>
      </c>
      <c r="C48" s="1547"/>
      <c r="D48" s="1512">
        <f>+'F4 UNIDAD DETECCIÓN'!$D$16</f>
        <v>0</v>
      </c>
      <c r="E48" s="2196" t="s">
        <v>1609</v>
      </c>
      <c r="F48" s="1746"/>
      <c r="G48" s="1512">
        <f>+'F4 UNIDAD DETECCIÓN'!$H$16</f>
        <v>0</v>
      </c>
      <c r="H48" s="2178" t="s">
        <v>1608</v>
      </c>
      <c r="I48" s="1570"/>
      <c r="J48" s="1512">
        <f>+'F4 UNIDAD DETECCIÓN'!$D$36</f>
        <v>0</v>
      </c>
      <c r="K48" s="2118" t="s">
        <v>1609</v>
      </c>
      <c r="L48" s="1570"/>
      <c r="M48" s="1513">
        <f>+'F4 UNIDAD DETECCIÓN'!$H$36</f>
        <v>0</v>
      </c>
    </row>
    <row r="49" spans="1:23" ht="26.25" customHeight="1">
      <c r="B49" s="2199" t="s">
        <v>1610</v>
      </c>
      <c r="C49" s="1547"/>
      <c r="D49" s="1512">
        <f>+'F4 UNIDAD DETECCIÓN'!$D$17</f>
        <v>0</v>
      </c>
      <c r="E49" s="2196" t="s">
        <v>892</v>
      </c>
      <c r="F49" s="1746"/>
      <c r="G49" s="1512">
        <f>+'F4 UNIDAD DETECCIÓN'!$H$17</f>
        <v>0</v>
      </c>
      <c r="H49" s="2178" t="s">
        <v>1610</v>
      </c>
      <c r="I49" s="1570"/>
      <c r="J49" s="1512">
        <f>+'F4 UNIDAD DETECCIÓN'!$D$37</f>
        <v>0</v>
      </c>
      <c r="K49" s="2118" t="s">
        <v>892</v>
      </c>
      <c r="L49" s="1570"/>
      <c r="M49" s="1513">
        <f>+'F4 UNIDAD DETECCIÓN'!$H$37</f>
        <v>0</v>
      </c>
    </row>
    <row r="50" spans="1:23" ht="22.5" customHeight="1">
      <c r="B50" s="2127" t="s">
        <v>1611</v>
      </c>
      <c r="C50" s="1569"/>
      <c r="D50" s="1206">
        <f>+'F4 UNIDAD DETECCIÓN'!$D$18</f>
        <v>0</v>
      </c>
      <c r="E50" s="2181" t="s">
        <v>1612</v>
      </c>
      <c r="F50" s="1569"/>
      <c r="G50" s="1206">
        <f>+'F4 UNIDAD DETECCIÓN'!$H$18</f>
        <v>0</v>
      </c>
      <c r="H50" s="2178" t="s">
        <v>1611</v>
      </c>
      <c r="I50" s="1570"/>
      <c r="J50" s="1206">
        <f>+'F4 UNIDAD DETECCIÓN'!$D$38</f>
        <v>0</v>
      </c>
      <c r="K50" s="2118" t="s">
        <v>1612</v>
      </c>
      <c r="L50" s="1570"/>
      <c r="M50" s="1207">
        <f>+'F4 UNIDAD DETECCIÓN'!$H$38</f>
        <v>0</v>
      </c>
      <c r="O50" s="611"/>
      <c r="P50" s="611"/>
      <c r="Q50" s="611"/>
      <c r="R50" s="611"/>
      <c r="S50" s="611"/>
      <c r="T50" s="611"/>
      <c r="U50" s="611"/>
    </row>
    <row r="51" spans="1:23" ht="5.25" customHeight="1" thickBot="1">
      <c r="B51" s="597"/>
      <c r="C51" s="598"/>
      <c r="D51" s="612"/>
      <c r="E51" s="612"/>
      <c r="F51" s="612"/>
      <c r="G51" s="613"/>
      <c r="H51" s="612"/>
      <c r="I51" s="612"/>
      <c r="J51" s="612"/>
      <c r="K51" s="612"/>
      <c r="L51" s="612"/>
      <c r="M51" s="614"/>
      <c r="O51" s="611"/>
      <c r="P51" s="611"/>
      <c r="Q51" s="611"/>
      <c r="R51" s="611"/>
      <c r="S51" s="611"/>
      <c r="T51" s="611"/>
      <c r="U51" s="611"/>
    </row>
    <row r="52" spans="1:23" ht="12.6" customHeight="1">
      <c r="A52" s="596"/>
      <c r="B52" s="1208" t="s">
        <v>1613</v>
      </c>
      <c r="C52" s="1209"/>
      <c r="D52" s="1209"/>
      <c r="E52" s="1209"/>
      <c r="F52" s="1209"/>
      <c r="G52" s="1209"/>
      <c r="H52" s="1210"/>
      <c r="I52" s="1211" t="s">
        <v>1614</v>
      </c>
      <c r="J52" s="1212"/>
      <c r="K52" s="1212"/>
      <c r="L52" s="1212"/>
      <c r="M52" s="1213"/>
      <c r="O52" s="611"/>
      <c r="P52" s="611"/>
      <c r="Q52" s="611"/>
      <c r="R52" s="611"/>
      <c r="S52" s="611"/>
      <c r="T52" s="611"/>
      <c r="U52" s="611"/>
    </row>
    <row r="53" spans="1:23" ht="17.25" customHeight="1">
      <c r="A53" s="596"/>
      <c r="B53" s="2189" t="s">
        <v>1587</v>
      </c>
      <c r="C53" s="1570"/>
      <c r="D53" s="2200" t="s">
        <v>1615</v>
      </c>
      <c r="E53" s="1569"/>
      <c r="F53" s="1570"/>
      <c r="G53" s="2200" t="s">
        <v>1616</v>
      </c>
      <c r="H53" s="1570"/>
      <c r="I53" s="2163" t="s">
        <v>1617</v>
      </c>
      <c r="J53" s="2164"/>
      <c r="K53" s="2164"/>
      <c r="L53" s="2164"/>
      <c r="M53" s="2165"/>
      <c r="O53" s="611"/>
      <c r="P53" s="611"/>
      <c r="Q53" s="611"/>
      <c r="R53" s="611"/>
      <c r="S53" s="611"/>
      <c r="T53" s="611"/>
      <c r="U53" s="611"/>
      <c r="V53" s="611"/>
      <c r="W53" s="611"/>
    </row>
    <row r="54" spans="1:23" ht="17.25" customHeight="1">
      <c r="A54" s="596"/>
      <c r="B54" s="2158" t="s">
        <v>1618</v>
      </c>
      <c r="C54" s="1570"/>
      <c r="D54" s="1514">
        <f>+'F5.2 PREVENCIÓN TALLERES'!$F$70</f>
        <v>0</v>
      </c>
      <c r="E54" s="2146" t="s">
        <v>1133</v>
      </c>
      <c r="F54" s="1570"/>
      <c r="G54" s="1514">
        <f>'F5.1 COBERTURA PREVENCIÓN'!M688</f>
        <v>0</v>
      </c>
      <c r="H54" s="615" t="s">
        <v>1619</v>
      </c>
      <c r="I54" s="2138" t="s">
        <v>788</v>
      </c>
      <c r="J54" s="2141" t="s">
        <v>1620</v>
      </c>
      <c r="K54" s="2141" t="s">
        <v>1236</v>
      </c>
      <c r="L54" s="2141"/>
      <c r="M54" s="2174" t="s">
        <v>1169</v>
      </c>
      <c r="O54" s="611"/>
      <c r="P54" s="611"/>
      <c r="Q54" s="611"/>
      <c r="R54" s="611"/>
      <c r="S54" s="611"/>
      <c r="T54" s="611"/>
      <c r="U54" s="611"/>
      <c r="V54" s="611"/>
      <c r="W54" s="611"/>
    </row>
    <row r="55" spans="1:23" ht="10.5" customHeight="1">
      <c r="A55" s="596"/>
      <c r="B55" s="2158" t="s">
        <v>1005</v>
      </c>
      <c r="C55" s="1570"/>
      <c r="D55" s="1514">
        <f>+'F5.2 PREVENCIÓN TALLERES'!$L$70</f>
        <v>0</v>
      </c>
      <c r="E55" s="2146" t="s">
        <v>1005</v>
      </c>
      <c r="F55" s="1570"/>
      <c r="G55" s="1514">
        <f>+'F5.2 PREVENCIÓN TALLERES'!$M$70</f>
        <v>0</v>
      </c>
      <c r="H55" s="615" t="s">
        <v>1621</v>
      </c>
      <c r="I55" s="2139"/>
      <c r="J55" s="1632"/>
      <c r="K55" s="1632"/>
      <c r="L55" s="1632"/>
      <c r="M55" s="2175"/>
      <c r="O55" s="611"/>
      <c r="P55" s="611"/>
      <c r="Q55" s="611"/>
      <c r="R55" s="611"/>
      <c r="S55" s="611"/>
      <c r="T55" s="611"/>
      <c r="U55" s="611"/>
      <c r="V55" s="611"/>
      <c r="W55" s="611"/>
    </row>
    <row r="56" spans="1:23" ht="10.5" customHeight="1">
      <c r="A56" s="596"/>
      <c r="B56" s="2158" t="s">
        <v>1622</v>
      </c>
      <c r="C56" s="1570"/>
      <c r="D56" s="1514">
        <f>+'F5.2 PREVENCIÓN TALLERES'!$R$69</f>
        <v>0</v>
      </c>
      <c r="E56" s="2146" t="s">
        <v>1623</v>
      </c>
      <c r="F56" s="1570"/>
      <c r="G56" s="1514">
        <f>+'F5.2 PREVENCIÓN TALLERES'!$R$70</f>
        <v>0</v>
      </c>
      <c r="H56" s="615" t="s">
        <v>1624</v>
      </c>
      <c r="I56" s="2139"/>
      <c r="J56" s="1632"/>
      <c r="K56" s="1632"/>
      <c r="L56" s="1632"/>
      <c r="M56" s="2175"/>
      <c r="O56" s="611"/>
      <c r="P56" s="611"/>
      <c r="Q56" s="611"/>
      <c r="R56" s="611"/>
      <c r="S56" s="611"/>
      <c r="T56" s="611"/>
      <c r="U56" s="611"/>
      <c r="V56" s="611"/>
      <c r="W56" s="611"/>
    </row>
    <row r="57" spans="1:23" ht="10.5" customHeight="1">
      <c r="A57" s="596"/>
      <c r="C57" s="616" t="s">
        <v>1625</v>
      </c>
      <c r="D57" s="1515" t="str">
        <f>+'F5.2 PREVENCIÓN TALLERES'!$I$83</f>
        <v/>
      </c>
      <c r="E57" s="617"/>
      <c r="F57" s="617"/>
      <c r="G57" s="618" t="s">
        <v>1626</v>
      </c>
      <c r="H57" s="1516" t="str">
        <f>+'F5.2 PREVENCIÓN TALLERES'!$O$12</f>
        <v/>
      </c>
      <c r="I57" s="2139"/>
      <c r="J57" s="1632"/>
      <c r="K57" s="1632"/>
      <c r="L57" s="1632"/>
      <c r="M57" s="2175"/>
      <c r="O57" s="611"/>
      <c r="P57" s="611"/>
      <c r="Q57" s="611"/>
      <c r="R57" s="611"/>
      <c r="S57" s="611"/>
      <c r="T57" s="611"/>
      <c r="U57" s="611"/>
      <c r="V57" s="611"/>
      <c r="W57" s="611"/>
    </row>
    <row r="58" spans="1:23" ht="10.5" customHeight="1">
      <c r="A58" s="596"/>
      <c r="B58" s="201"/>
      <c r="C58" s="618" t="s">
        <v>1627</v>
      </c>
      <c r="D58" s="1515" t="str">
        <f>+'F5.2 PREVENCIÓN TALLERES'!$N$83</f>
        <v/>
      </c>
      <c r="E58" s="616"/>
      <c r="F58" s="616"/>
      <c r="G58" s="618" t="s">
        <v>1628</v>
      </c>
      <c r="H58" s="1516" t="str">
        <f>+'F5.2 PREVENCIÓN TALLERES'!U82</f>
        <v/>
      </c>
      <c r="I58" s="2140"/>
      <c r="J58" s="1633"/>
      <c r="K58" s="1633"/>
      <c r="L58" s="1633"/>
      <c r="M58" s="1696"/>
      <c r="O58" s="611"/>
      <c r="P58" s="611"/>
      <c r="Q58" s="611"/>
      <c r="R58" s="611"/>
      <c r="S58" s="611"/>
      <c r="T58" s="611"/>
      <c r="U58" s="611"/>
      <c r="V58" s="611"/>
      <c r="W58" s="611"/>
    </row>
    <row r="59" spans="1:23" ht="19.350000000000001" customHeight="1" thickBot="1">
      <c r="A59" s="596"/>
      <c r="B59" s="619"/>
      <c r="C59" s="618"/>
      <c r="D59" s="618" t="s">
        <v>1629</v>
      </c>
      <c r="E59" s="2166" t="str">
        <f>+'F5.2 PREVENCIÓN TALLERES'!$U$83</f>
        <v/>
      </c>
      <c r="F59" s="1898"/>
      <c r="I59" s="1214" t="s">
        <v>789</v>
      </c>
      <c r="J59" s="1470">
        <f>+'F6 UNIDAD DERIVACIÓN'!F304</f>
        <v>0</v>
      </c>
      <c r="K59" s="1470">
        <f>+'F6 UNIDAD DERIVACIÓN'!F305</f>
        <v>0</v>
      </c>
      <c r="L59" s="557"/>
      <c r="M59" s="1520">
        <f>SUM(J59:L59)</f>
        <v>0</v>
      </c>
      <c r="O59" s="611"/>
      <c r="P59" s="611"/>
      <c r="Q59" s="611"/>
      <c r="R59" s="611"/>
      <c r="S59" s="611"/>
      <c r="T59" s="611"/>
      <c r="U59" s="611"/>
      <c r="V59" s="611"/>
      <c r="W59" s="611"/>
    </row>
    <row r="60" spans="1:23" ht="10.5" customHeight="1" thickBot="1">
      <c r="A60" s="596"/>
      <c r="B60" s="1215" t="s">
        <v>1630</v>
      </c>
      <c r="C60" s="1216"/>
      <c r="D60" s="1216"/>
      <c r="E60" s="1216"/>
      <c r="F60" s="1216"/>
      <c r="G60" s="1216"/>
      <c r="H60" s="1217"/>
      <c r="I60" s="1214" t="s">
        <v>790</v>
      </c>
      <c r="J60" s="1470">
        <f>+'F6 UNIDAD DERIVACIÓN'!G304</f>
        <v>0</v>
      </c>
      <c r="K60" s="1470">
        <f>+'F6 UNIDAD DERIVACIÓN'!G305</f>
        <v>0</v>
      </c>
      <c r="L60" s="557"/>
      <c r="M60" s="1520">
        <f>SUM(J60:L60)</f>
        <v>0</v>
      </c>
      <c r="O60" s="611"/>
      <c r="P60" s="611"/>
      <c r="Q60" s="611"/>
      <c r="R60" s="611"/>
      <c r="S60" s="611"/>
      <c r="T60" s="611"/>
      <c r="U60" s="611"/>
      <c r="V60" s="611"/>
      <c r="W60" s="611"/>
    </row>
    <row r="61" spans="1:23" ht="10.5" customHeight="1">
      <c r="A61" s="596"/>
      <c r="B61" s="620" t="s">
        <v>1631</v>
      </c>
      <c r="C61" s="621"/>
      <c r="D61" s="621"/>
      <c r="F61" s="622" t="s">
        <v>1632</v>
      </c>
      <c r="G61" s="1514">
        <f>+'F7 RED'!$K$16</f>
        <v>0</v>
      </c>
      <c r="I61" s="1214" t="s">
        <v>791</v>
      </c>
      <c r="J61" s="1470">
        <f>+'F6 UNIDAD DERIVACIÓN'!H304</f>
        <v>0</v>
      </c>
      <c r="K61" s="1470">
        <f>+'F6 UNIDAD DERIVACIÓN'!H305</f>
        <v>0</v>
      </c>
      <c r="L61" s="557"/>
      <c r="M61" s="1520">
        <f>SUM(J61:L61)</f>
        <v>0</v>
      </c>
      <c r="O61" s="611"/>
      <c r="P61" s="611"/>
      <c r="Q61" s="611"/>
      <c r="R61" s="611"/>
      <c r="S61" s="611"/>
      <c r="T61" s="611"/>
      <c r="U61" s="611"/>
      <c r="V61" s="611"/>
      <c r="W61" s="611"/>
    </row>
    <row r="62" spans="1:23" ht="14.85" customHeight="1">
      <c r="A62" s="596"/>
      <c r="B62" s="2170" t="s">
        <v>1633</v>
      </c>
      <c r="C62" s="1553"/>
      <c r="D62" s="1521" t="str">
        <f>+IF('F7 RED'!$E$9="X","SI",IF('F7 RED'!$F$9="X","NO",""))</f>
        <v/>
      </c>
      <c r="E62" s="623"/>
      <c r="F62" s="624"/>
      <c r="G62" s="624" t="s">
        <v>1279</v>
      </c>
      <c r="H62" s="1521" t="str">
        <f>+IF('F7 RED'!$E$10="X","SI",IF('F7 RED'!$E$10="X","NO",""))</f>
        <v/>
      </c>
      <c r="I62" s="1214" t="s">
        <v>792</v>
      </c>
      <c r="J62" s="1470">
        <f>+'F6 UNIDAD DERIVACIÓN'!I304</f>
        <v>0</v>
      </c>
      <c r="K62" s="1470">
        <f>+'F6 UNIDAD DERIVACIÓN'!I305</f>
        <v>0</v>
      </c>
      <c r="L62" s="557"/>
      <c r="M62" s="1520">
        <f>SUM(J62:L62)</f>
        <v>0</v>
      </c>
      <c r="O62" s="611"/>
      <c r="P62" s="611"/>
      <c r="Q62" s="611"/>
      <c r="R62" s="611"/>
      <c r="S62" s="611"/>
      <c r="T62" s="611"/>
      <c r="U62" s="611"/>
      <c r="V62" s="611"/>
      <c r="W62" s="611"/>
    </row>
    <row r="63" spans="1:23" ht="13.5" customHeight="1">
      <c r="A63" s="596"/>
      <c r="B63" s="2170" t="s">
        <v>1634</v>
      </c>
      <c r="C63" s="1553"/>
      <c r="D63" s="1521" t="str">
        <f>+IF('F7 RED'!$E$12="X","SI",IF('F7 RED'!$F$12="X","NO",""))</f>
        <v/>
      </c>
      <c r="E63" s="623"/>
      <c r="F63" s="624"/>
      <c r="G63" s="624" t="s">
        <v>1281</v>
      </c>
      <c r="H63" s="1521" t="str">
        <f>+IF('F7 RED'!$E$11="X","SI",IF('F7 RED'!$E$11="X","NO",""))</f>
        <v/>
      </c>
      <c r="I63" s="1218" t="s">
        <v>718</v>
      </c>
      <c r="J63" s="1517">
        <f>'F6 UNIDAD DERIVACIÓN'!J304</f>
        <v>0</v>
      </c>
      <c r="K63" s="1517">
        <f>'F6 UNIDAD DERIVACIÓN'!J305</f>
        <v>0</v>
      </c>
      <c r="L63" s="625"/>
      <c r="M63" s="1520">
        <f>SUM(J63:L63)</f>
        <v>0</v>
      </c>
      <c r="O63" s="611"/>
      <c r="P63" s="611"/>
      <c r="Q63" s="611"/>
      <c r="R63" s="611"/>
      <c r="S63" s="611"/>
      <c r="T63" s="611"/>
      <c r="U63" s="611"/>
      <c r="V63" s="611"/>
      <c r="W63" s="611"/>
    </row>
    <row r="64" spans="1:23" ht="10.5" customHeight="1" thickBot="1">
      <c r="B64" s="2206" t="s">
        <v>1635</v>
      </c>
      <c r="C64" s="1608"/>
      <c r="D64" s="1521" t="str">
        <f>+IF('F7 RED'!$E$13="X","SI",IF('F7 RED'!$F$13="X","NO",""))</f>
        <v/>
      </c>
      <c r="E64" s="626"/>
      <c r="F64" s="626"/>
      <c r="G64" s="627"/>
      <c r="H64" s="628"/>
      <c r="I64" s="629"/>
      <c r="J64" s="1518">
        <f>SUM(J59:J63)</f>
        <v>0</v>
      </c>
      <c r="K64" s="1518">
        <f>SUM(K59:K63)</f>
        <v>0</v>
      </c>
      <c r="L64" s="1518">
        <f>SUM(L59:L63)</f>
        <v>0</v>
      </c>
      <c r="M64" s="1519">
        <f>SUM(M59:M63)</f>
        <v>0</v>
      </c>
      <c r="O64" s="611"/>
      <c r="P64" s="611"/>
      <c r="Q64" s="611"/>
      <c r="R64" s="611"/>
      <c r="S64" s="611"/>
      <c r="T64" s="611"/>
      <c r="U64" s="611"/>
    </row>
    <row r="65" spans="2:21" ht="0.95" customHeight="1">
      <c r="B65" s="630"/>
      <c r="C65" s="630"/>
      <c r="D65" s="630"/>
      <c r="E65" s="631"/>
      <c r="F65" s="631"/>
      <c r="G65" s="632"/>
      <c r="H65" s="632"/>
      <c r="I65" s="631"/>
      <c r="J65" s="633"/>
      <c r="K65" s="633"/>
      <c r="L65" s="634"/>
      <c r="M65" s="634"/>
      <c r="O65" s="611"/>
      <c r="P65" s="611"/>
      <c r="Q65" s="611"/>
      <c r="R65" s="611"/>
      <c r="S65" s="611"/>
      <c r="T65" s="611"/>
      <c r="U65" s="611"/>
    </row>
    <row r="66" spans="2:21" ht="15.95" customHeight="1" thickBot="1">
      <c r="B66" s="2195" t="s">
        <v>1636</v>
      </c>
      <c r="C66" s="1608"/>
      <c r="D66" s="1608"/>
      <c r="E66" s="1608"/>
      <c r="F66" s="1608"/>
      <c r="G66" s="627"/>
      <c r="H66" s="627"/>
      <c r="I66" s="626"/>
      <c r="J66" s="635"/>
      <c r="K66" s="635"/>
      <c r="L66" s="636"/>
      <c r="M66" s="636"/>
      <c r="O66" s="611"/>
      <c r="P66" s="611"/>
      <c r="Q66" s="611"/>
      <c r="R66" s="611"/>
      <c r="S66" s="611"/>
      <c r="T66" s="611"/>
      <c r="U66" s="611"/>
    </row>
    <row r="67" spans="2:21" ht="7.35" customHeight="1">
      <c r="B67" s="637"/>
      <c r="C67" s="201"/>
      <c r="D67" s="201"/>
      <c r="E67" s="2124"/>
      <c r="F67" s="1553"/>
      <c r="G67" s="1553"/>
      <c r="H67" s="201"/>
      <c r="I67" s="201"/>
      <c r="J67" s="201"/>
      <c r="M67" s="596"/>
      <c r="P67" s="611"/>
      <c r="Q67" s="611"/>
      <c r="R67" s="611"/>
      <c r="S67" s="611"/>
      <c r="T67" s="611"/>
    </row>
    <row r="68" spans="2:21" ht="15.75" customHeight="1">
      <c r="B68" s="2187" t="s">
        <v>1637</v>
      </c>
      <c r="C68" s="1569"/>
      <c r="D68" s="1570"/>
      <c r="F68" s="638" t="s">
        <v>1638</v>
      </c>
      <c r="G68" s="2219" t="s">
        <v>1639</v>
      </c>
      <c r="H68" s="1570"/>
      <c r="J68" s="2153" t="s">
        <v>657</v>
      </c>
      <c r="K68" s="2153" t="s">
        <v>1640</v>
      </c>
      <c r="L68" s="2153" t="s">
        <v>660</v>
      </c>
      <c r="M68" s="596"/>
      <c r="O68" s="639"/>
      <c r="P68" s="611"/>
      <c r="Q68" s="611"/>
      <c r="R68" s="611"/>
      <c r="S68" s="611"/>
      <c r="T68" s="611"/>
    </row>
    <row r="69" spans="2:21" ht="15.75" customHeight="1">
      <c r="B69" s="2134" t="s">
        <v>1641</v>
      </c>
      <c r="C69" s="1569"/>
      <c r="D69" s="1570"/>
      <c r="F69" s="640" t="s">
        <v>669</v>
      </c>
      <c r="G69" s="1219" t="s">
        <v>1234</v>
      </c>
      <c r="H69" s="1220" t="s">
        <v>606</v>
      </c>
      <c r="J69" s="1650"/>
      <c r="K69" s="1650"/>
      <c r="L69" s="1650"/>
      <c r="M69" s="596"/>
      <c r="O69" s="1221"/>
      <c r="P69" s="611"/>
      <c r="Q69" s="611"/>
      <c r="R69" s="611"/>
      <c r="S69" s="611"/>
      <c r="T69" s="611"/>
    </row>
    <row r="70" spans="2:21" ht="15.75" customHeight="1">
      <c r="B70" s="2135" t="s">
        <v>1642</v>
      </c>
      <c r="C70" s="1570"/>
      <c r="D70" s="1529">
        <f>SUMIF('F2 PERFIL EQUIPO EJECUTOR'!$H$14:$H$51,"x",'F2 PERFIL EQUIPO EJECUTOR'!$L$14:$L$51)</f>
        <v>0</v>
      </c>
      <c r="F70" s="1222">
        <f>+'F2 PERFIL EQUIPO EJECUTOR'!K52</f>
        <v>0</v>
      </c>
      <c r="G70" s="1523">
        <f>COUNTIF('F2 PERFIL EQUIPO EJECUTOR'!$AG$14:$AG$52,"x")</f>
        <v>0</v>
      </c>
      <c r="H70" s="1527" t="str">
        <f>+IF(ISERROR(G70/$G$71),"",G70/$G$71)</f>
        <v/>
      </c>
      <c r="J70" s="1531">
        <f>+'F2 PERFIL EQUIPO EJECUTOR'!X6</f>
        <v>0</v>
      </c>
      <c r="K70" s="1531">
        <f>'F2 PERFIL EQUIPO EJECUTOR'!Y6</f>
        <v>0</v>
      </c>
      <c r="L70" s="1532" t="str">
        <f>+'F2 PERFIL EQUIPO EJECUTOR'!AA6</f>
        <v/>
      </c>
      <c r="M70" s="596"/>
      <c r="P70" s="611"/>
      <c r="Q70" s="611"/>
      <c r="R70" s="611"/>
      <c r="S70" s="611"/>
      <c r="T70" s="611"/>
    </row>
    <row r="71" spans="2:21" ht="15.75" customHeight="1">
      <c r="B71" s="2135" t="s">
        <v>690</v>
      </c>
      <c r="C71" s="1570"/>
      <c r="D71" s="1529">
        <f>SUMIF('F2 PERFIL EQUIPO EJECUTOR'!$I$14:$I$51,"x",'F2 PERFIL EQUIPO EJECUTOR'!$L$14:$L$51)</f>
        <v>0</v>
      </c>
      <c r="E71" s="2214" t="s">
        <v>1643</v>
      </c>
      <c r="F71" s="1553"/>
      <c r="G71" s="1528">
        <f>COUNTIF('F2 PERFIL EQUIPO EJECUTOR'!$H$14:$H$51,"x")</f>
        <v>0</v>
      </c>
      <c r="I71" s="2180" t="s">
        <v>1644</v>
      </c>
      <c r="J71" s="1553"/>
      <c r="K71" s="1553"/>
      <c r="L71" s="1553"/>
      <c r="M71" s="1603"/>
      <c r="P71" s="611"/>
      <c r="Q71" s="611"/>
      <c r="R71" s="611"/>
      <c r="S71" s="611"/>
      <c r="T71" s="611"/>
    </row>
    <row r="72" spans="2:21" ht="15" customHeight="1">
      <c r="B72" s="2135" t="s">
        <v>693</v>
      </c>
      <c r="C72" s="1570"/>
      <c r="D72" s="1530">
        <f>SUM(D70:D71)</f>
        <v>0</v>
      </c>
      <c r="I72" s="1553"/>
      <c r="J72" s="1553"/>
      <c r="K72" s="1553"/>
      <c r="L72" s="1553"/>
      <c r="M72" s="1603"/>
      <c r="P72" s="611"/>
      <c r="Q72" s="611"/>
      <c r="R72" s="611"/>
      <c r="S72" s="611"/>
      <c r="T72" s="611"/>
    </row>
    <row r="73" spans="2:21" ht="15" hidden="1" customHeight="1">
      <c r="B73" s="641"/>
      <c r="C73" s="642"/>
      <c r="D73" s="642"/>
      <c r="E73" s="642"/>
      <c r="F73" s="201"/>
      <c r="G73" s="642"/>
      <c r="H73" s="642"/>
      <c r="I73" s="642"/>
      <c r="J73" s="642"/>
      <c r="K73" s="643"/>
      <c r="L73" s="644"/>
      <c r="M73" s="645"/>
      <c r="P73" s="611"/>
      <c r="Q73" s="611"/>
      <c r="R73" s="611"/>
      <c r="S73" s="611"/>
      <c r="T73" s="611"/>
    </row>
    <row r="74" spans="2:21" ht="7.5" customHeight="1">
      <c r="B74" s="646"/>
      <c r="C74" s="647"/>
      <c r="D74" s="647"/>
      <c r="E74" s="647"/>
      <c r="F74" s="201"/>
      <c r="G74" s="647"/>
      <c r="H74" s="647"/>
      <c r="J74" s="647"/>
      <c r="K74" s="648"/>
      <c r="L74" s="649"/>
      <c r="M74" s="645"/>
      <c r="P74" s="611"/>
      <c r="Q74" s="611"/>
      <c r="R74" s="611"/>
      <c r="S74" s="611"/>
      <c r="T74" s="611"/>
    </row>
    <row r="75" spans="2:21" ht="15" hidden="1" customHeight="1">
      <c r="B75" s="650"/>
      <c r="D75" s="201"/>
      <c r="E75" s="201"/>
      <c r="F75" s="201"/>
      <c r="G75" s="201"/>
      <c r="H75" s="201"/>
      <c r="I75" s="201"/>
      <c r="J75" s="201"/>
      <c r="K75" s="651" t="s">
        <v>1645</v>
      </c>
      <c r="L75" s="652"/>
      <c r="M75" s="645"/>
      <c r="P75" s="611"/>
      <c r="Q75" s="611"/>
      <c r="R75" s="611"/>
      <c r="S75" s="611"/>
      <c r="T75" s="611"/>
    </row>
    <row r="76" spans="2:21">
      <c r="B76" s="1223" t="s">
        <v>1646</v>
      </c>
      <c r="C76" s="1224"/>
      <c r="D76" s="1224"/>
      <c r="E76" s="1224"/>
      <c r="F76" s="1224"/>
      <c r="G76" s="265"/>
      <c r="H76" s="201"/>
      <c r="I76" s="201"/>
      <c r="J76" s="201"/>
      <c r="K76" s="1225"/>
      <c r="L76" s="1225"/>
      <c r="M76" s="645"/>
    </row>
    <row r="77" spans="2:21" ht="14.1" customHeight="1">
      <c r="B77" s="2192" t="s">
        <v>1647</v>
      </c>
      <c r="C77" s="1569"/>
      <c r="D77" s="1569"/>
      <c r="E77" s="1570"/>
      <c r="F77" s="2177" t="s">
        <v>1648</v>
      </c>
      <c r="G77" s="1569"/>
      <c r="H77" s="1569"/>
      <c r="I77" s="1569"/>
      <c r="J77" s="1570"/>
      <c r="K77" s="2119" t="s">
        <v>1649</v>
      </c>
      <c r="L77" s="1559"/>
      <c r="M77" s="2203" t="s">
        <v>1650</v>
      </c>
    </row>
    <row r="78" spans="2:21" ht="11.25" customHeight="1">
      <c r="B78" s="2207" t="s">
        <v>1651</v>
      </c>
      <c r="C78" s="2137" t="s">
        <v>1652</v>
      </c>
      <c r="D78" s="2137" t="s">
        <v>1653</v>
      </c>
      <c r="E78" s="2137" t="s">
        <v>1654</v>
      </c>
      <c r="F78" s="2137" t="s">
        <v>1655</v>
      </c>
      <c r="G78" s="2137" t="s">
        <v>1643</v>
      </c>
      <c r="H78" s="2115" t="s">
        <v>1656</v>
      </c>
      <c r="I78" s="2115" t="s">
        <v>1657</v>
      </c>
      <c r="J78" s="2115" t="s">
        <v>1658</v>
      </c>
      <c r="K78" s="1554"/>
      <c r="L78" s="1572"/>
      <c r="M78" s="2204"/>
    </row>
    <row r="79" spans="2:21" ht="10.5" customHeight="1">
      <c r="B79" s="2208"/>
      <c r="C79" s="1633"/>
      <c r="D79" s="1633"/>
      <c r="E79" s="1633"/>
      <c r="F79" s="1633"/>
      <c r="G79" s="1633"/>
      <c r="H79" s="1633"/>
      <c r="I79" s="1633"/>
      <c r="J79" s="1633"/>
      <c r="K79" s="1580"/>
      <c r="L79" s="1581"/>
      <c r="M79" s="2204"/>
    </row>
    <row r="80" spans="2:21" ht="15">
      <c r="B80" s="1522">
        <f>SUMIF('F2 PERFIL EQUIPO EJECUTOR'!$H$14:$H$51,"x",'F2 PERFIL EQUIPO EJECUTOR'!$L$14:$L$51)</f>
        <v>0</v>
      </c>
      <c r="C80" s="1523">
        <f>$B80*4</f>
        <v>0</v>
      </c>
      <c r="D80" s="1523">
        <f>+J12</f>
        <v>0</v>
      </c>
      <c r="E80" s="1524" t="str">
        <f>+IF(ISERROR(C80/D80),"",C80/D80)</f>
        <v/>
      </c>
      <c r="F80" s="1523">
        <f>SUMIF('F2 PERFIL EQUIPO EJECUTOR'!$H$14:$H$52,"x",'F2 PERFIL EQUIPO EJECUTOR'!$M$14:$M$52)</f>
        <v>0</v>
      </c>
      <c r="G80" s="1523">
        <f>COUNTIF('F2 PERFIL EQUIPO EJECUTOR'!$H$14:$H$52,"x")</f>
        <v>0</v>
      </c>
      <c r="H80" s="1523" t="str">
        <f>+IF(ISERROR(F80/G80),"",F80/G80)</f>
        <v/>
      </c>
      <c r="I80" s="1525" t="str">
        <f>+'F1 COBERTURA ESTABLECIMIENTOS'!R11</f>
        <v/>
      </c>
      <c r="J80" s="1526" t="str">
        <f>+IF(ISERROR(H80/I80),"",H80/I80)</f>
        <v/>
      </c>
      <c r="K80" s="2221" t="str">
        <f>+IF(ISERROR(E80*J80),"",(E80*J80))</f>
        <v/>
      </c>
      <c r="L80" s="1644"/>
      <c r="M80" s="2204"/>
    </row>
    <row r="81" spans="2:13" ht="6" customHeight="1" thickBot="1">
      <c r="B81" s="597"/>
      <c r="C81" s="598"/>
      <c r="D81" s="598"/>
      <c r="E81" s="598"/>
      <c r="F81" s="598"/>
      <c r="G81" s="598"/>
      <c r="H81" s="598"/>
      <c r="I81" s="598"/>
      <c r="J81" s="598"/>
      <c r="K81" s="598"/>
      <c r="L81" s="598"/>
      <c r="M81" s="599"/>
    </row>
    <row r="82" spans="2:13" ht="6" customHeight="1" thickBot="1">
      <c r="B82" s="598"/>
      <c r="C82" s="598"/>
      <c r="D82" s="598"/>
      <c r="E82" s="598"/>
      <c r="F82" s="598"/>
      <c r="G82" s="598"/>
      <c r="H82" s="598"/>
      <c r="I82" s="598"/>
      <c r="J82" s="598"/>
      <c r="K82" s="598"/>
      <c r="L82" s="598"/>
      <c r="M82" s="598"/>
    </row>
    <row r="83" spans="2:13" ht="13.5" customHeight="1" thickBot="1">
      <c r="B83" s="601" t="s">
        <v>1659</v>
      </c>
      <c r="C83" s="601"/>
      <c r="D83" s="601"/>
      <c r="E83" s="601"/>
      <c r="F83" s="601"/>
      <c r="G83" s="601"/>
      <c r="H83" s="601"/>
      <c r="I83" s="601"/>
      <c r="J83" s="601"/>
      <c r="K83" s="601"/>
      <c r="L83" s="2188"/>
      <c r="M83" s="1608"/>
    </row>
    <row r="84" spans="2:13" ht="14.1" customHeight="1">
      <c r="B84" s="265" t="s">
        <v>49</v>
      </c>
      <c r="C84" s="2176">
        <f>+'F1 COBERTURA ESTABLECIMIENTOS'!$C$10</f>
        <v>0</v>
      </c>
      <c r="D84" s="1654"/>
      <c r="E84" s="1644"/>
      <c r="F84" s="653" t="s">
        <v>550</v>
      </c>
      <c r="G84" s="2120">
        <f>'F1 COBERTURA ESTABLECIMIENTOS'!$G$10</f>
        <v>2025</v>
      </c>
      <c r="H84" s="1644"/>
      <c r="I84" s="265"/>
      <c r="J84" s="265"/>
      <c r="K84" s="654" t="s">
        <v>1273</v>
      </c>
      <c r="L84" s="1514" t="str">
        <f>+M6</f>
        <v>X</v>
      </c>
      <c r="M84" s="265"/>
    </row>
    <row r="85" spans="2:13" ht="14.85" customHeight="1">
      <c r="B85" s="2190" t="s">
        <v>1660</v>
      </c>
      <c r="C85" s="1553"/>
      <c r="D85" s="1553"/>
      <c r="E85" s="1553"/>
      <c r="F85" s="1553"/>
      <c r="G85" s="1553"/>
      <c r="H85" s="1553"/>
      <c r="I85" s="1553"/>
      <c r="J85" s="1553"/>
      <c r="K85" s="1553"/>
      <c r="L85" s="1553"/>
      <c r="M85" s="1553"/>
    </row>
    <row r="86" spans="2:13" ht="14.85" customHeight="1">
      <c r="B86" s="1226" t="s">
        <v>1277</v>
      </c>
      <c r="C86" s="2191" t="s">
        <v>1290</v>
      </c>
      <c r="D86" s="1569"/>
      <c r="E86" s="1569"/>
      <c r="F86" s="1569"/>
      <c r="G86" s="1569"/>
      <c r="H86" s="1569"/>
      <c r="I86" s="1569"/>
      <c r="J86" s="1569"/>
      <c r="K86" s="1569"/>
      <c r="L86" s="1570"/>
      <c r="M86" s="1227" t="s">
        <v>1661</v>
      </c>
    </row>
    <row r="87" spans="2:13" ht="14.85" customHeight="1">
      <c r="B87" s="2198" t="s">
        <v>1294</v>
      </c>
      <c r="C87" s="2151" t="s">
        <v>1295</v>
      </c>
      <c r="D87" s="1569"/>
      <c r="E87" s="1569"/>
      <c r="F87" s="1569"/>
      <c r="G87" s="1569"/>
      <c r="H87" s="1569"/>
      <c r="I87" s="1569"/>
      <c r="J87" s="1569"/>
      <c r="K87" s="1569"/>
      <c r="L87" s="1570"/>
      <c r="M87" s="1533" t="str">
        <f>+'F8 AUTOEV INS-IMPL'!$E$13</f>
        <v/>
      </c>
    </row>
    <row r="88" spans="2:13" ht="14.85" customHeight="1">
      <c r="B88" s="1649"/>
      <c r="C88" s="2151" t="s">
        <v>1298</v>
      </c>
      <c r="D88" s="1569"/>
      <c r="E88" s="1569"/>
      <c r="F88" s="1569"/>
      <c r="G88" s="1569"/>
      <c r="H88" s="1569"/>
      <c r="I88" s="1569"/>
      <c r="J88" s="1569"/>
      <c r="K88" s="1569"/>
      <c r="L88" s="1570"/>
      <c r="M88" s="2144" t="str">
        <f>+'F8 AUTOEV INS-IMPL'!$E$14</f>
        <v/>
      </c>
    </row>
    <row r="89" spans="2:13" ht="14.85" customHeight="1">
      <c r="B89" s="1649"/>
      <c r="C89" s="2114" t="s">
        <v>1300</v>
      </c>
      <c r="D89" s="1569"/>
      <c r="E89" s="1569"/>
      <c r="F89" s="1569"/>
      <c r="G89" s="1569"/>
      <c r="H89" s="1569"/>
      <c r="I89" s="1569"/>
      <c r="J89" s="1569"/>
      <c r="K89" s="1569"/>
      <c r="L89" s="1570"/>
      <c r="M89" s="2023"/>
    </row>
    <row r="90" spans="2:13" ht="14.85" customHeight="1">
      <c r="B90" s="1649"/>
      <c r="C90" s="2151" t="s">
        <v>1301</v>
      </c>
      <c r="D90" s="1569"/>
      <c r="E90" s="1569"/>
      <c r="F90" s="1569"/>
      <c r="G90" s="1569"/>
      <c r="H90" s="1569"/>
      <c r="I90" s="1569"/>
      <c r="J90" s="1569"/>
      <c r="K90" s="1569"/>
      <c r="L90" s="1570"/>
      <c r="M90" s="2144" t="str">
        <f>+'F8 AUTOEV INS-IMPL'!$E$15</f>
        <v/>
      </c>
    </row>
    <row r="91" spans="2:13" ht="14.85" customHeight="1">
      <c r="B91" s="1649"/>
      <c r="C91" s="2114" t="s">
        <v>1662</v>
      </c>
      <c r="D91" s="1569"/>
      <c r="E91" s="1569"/>
      <c r="F91" s="1569"/>
      <c r="G91" s="1569"/>
      <c r="H91" s="1569"/>
      <c r="I91" s="1569"/>
      <c r="J91" s="1569"/>
      <c r="K91" s="1569"/>
      <c r="L91" s="1570"/>
      <c r="M91" s="2023"/>
    </row>
    <row r="92" spans="2:13" ht="14.85" customHeight="1">
      <c r="B92" s="1649"/>
      <c r="C92" s="2151" t="s">
        <v>1308</v>
      </c>
      <c r="D92" s="1569"/>
      <c r="E92" s="1569"/>
      <c r="F92" s="1569"/>
      <c r="G92" s="1569"/>
      <c r="H92" s="1569"/>
      <c r="I92" s="1569"/>
      <c r="J92" s="1569"/>
      <c r="K92" s="1569"/>
      <c r="L92" s="1570"/>
      <c r="M92" s="2144" t="str">
        <f>+'F8 AUTOEV INS-IMPL'!$E$20</f>
        <v/>
      </c>
    </row>
    <row r="93" spans="2:13" ht="14.85" customHeight="1">
      <c r="B93" s="1650"/>
      <c r="C93" s="2114" t="s">
        <v>1663</v>
      </c>
      <c r="D93" s="1569"/>
      <c r="E93" s="1569"/>
      <c r="F93" s="1569"/>
      <c r="G93" s="1569"/>
      <c r="H93" s="1569"/>
      <c r="I93" s="1569"/>
      <c r="J93" s="1569"/>
      <c r="K93" s="1569"/>
      <c r="L93" s="1570"/>
      <c r="M93" s="2023"/>
    </row>
    <row r="94" spans="2:13" ht="14.85" customHeight="1">
      <c r="B94" s="2179" t="s">
        <v>1310</v>
      </c>
      <c r="C94" s="2151" t="s">
        <v>1311</v>
      </c>
      <c r="D94" s="1569"/>
      <c r="E94" s="1569"/>
      <c r="F94" s="1569"/>
      <c r="G94" s="1569"/>
      <c r="H94" s="1569"/>
      <c r="I94" s="1569"/>
      <c r="J94" s="1569"/>
      <c r="K94" s="1569"/>
      <c r="L94" s="1570"/>
      <c r="M94" s="2197" t="str">
        <f>+'F8 AUTOEV INS-IMPL'!$E$25</f>
        <v/>
      </c>
    </row>
    <row r="95" spans="2:13" ht="14.85" customHeight="1">
      <c r="B95" s="1632"/>
      <c r="C95" s="2114" t="s">
        <v>1313</v>
      </c>
      <c r="D95" s="1569"/>
      <c r="E95" s="1569"/>
      <c r="F95" s="1569"/>
      <c r="G95" s="1569"/>
      <c r="H95" s="1569"/>
      <c r="I95" s="1569"/>
      <c r="J95" s="1569"/>
      <c r="K95" s="1569"/>
      <c r="L95" s="1570"/>
      <c r="M95" s="2023"/>
    </row>
    <row r="96" spans="2:13" ht="14.85" customHeight="1">
      <c r="B96" s="1632"/>
      <c r="C96" s="2151" t="s">
        <v>1664</v>
      </c>
      <c r="D96" s="1569"/>
      <c r="E96" s="1569"/>
      <c r="F96" s="1569"/>
      <c r="G96" s="1569"/>
      <c r="H96" s="1569"/>
      <c r="I96" s="1569"/>
      <c r="J96" s="1569"/>
      <c r="K96" s="1569"/>
      <c r="L96" s="1570"/>
      <c r="M96" s="1492" t="str">
        <f>+'F8 AUTOEV INS-IMPL'!$E$25</f>
        <v/>
      </c>
    </row>
    <row r="97" spans="2:13" ht="14.85" customHeight="1">
      <c r="B97" s="1632"/>
      <c r="C97" s="2151" t="s">
        <v>1320</v>
      </c>
      <c r="D97" s="1569"/>
      <c r="E97" s="1569"/>
      <c r="F97" s="1569"/>
      <c r="G97" s="1569"/>
      <c r="H97" s="1569"/>
      <c r="I97" s="1569"/>
      <c r="J97" s="1569"/>
      <c r="K97" s="1569"/>
      <c r="L97" s="1570"/>
      <c r="M97" s="2144" t="str">
        <f>+'F8 AUTOEV INS-IMPL'!$E$29</f>
        <v/>
      </c>
    </row>
    <row r="98" spans="2:13" ht="14.85" customHeight="1">
      <c r="B98" s="1632"/>
      <c r="C98" s="2114" t="s">
        <v>1665</v>
      </c>
      <c r="D98" s="1569"/>
      <c r="E98" s="1569"/>
      <c r="F98" s="1569"/>
      <c r="G98" s="1569"/>
      <c r="H98" s="1569"/>
      <c r="I98" s="1569"/>
      <c r="J98" s="1569"/>
      <c r="K98" s="1569"/>
      <c r="L98" s="1570"/>
      <c r="M98" s="2023"/>
    </row>
    <row r="99" spans="2:13" ht="16.5" customHeight="1">
      <c r="B99" s="1632"/>
      <c r="C99" s="2151" t="s">
        <v>1666</v>
      </c>
      <c r="D99" s="1569"/>
      <c r="E99" s="1569"/>
      <c r="F99" s="1569"/>
      <c r="G99" s="1569"/>
      <c r="H99" s="1569"/>
      <c r="I99" s="1569"/>
      <c r="J99" s="1569"/>
      <c r="K99" s="1569"/>
      <c r="L99" s="1570"/>
      <c r="M99" s="2144" t="str">
        <f>+'F8 AUTOEV INS-IMPL'!$E$34</f>
        <v/>
      </c>
    </row>
    <row r="100" spans="2:13" ht="9" customHeight="1">
      <c r="B100" s="1633"/>
      <c r="C100" s="2114" t="s">
        <v>1300</v>
      </c>
      <c r="D100" s="1569"/>
      <c r="E100" s="1569"/>
      <c r="F100" s="1569"/>
      <c r="G100" s="1569"/>
      <c r="H100" s="1569"/>
      <c r="I100" s="1569"/>
      <c r="J100" s="1569"/>
      <c r="K100" s="1569"/>
      <c r="L100" s="1570"/>
      <c r="M100" s="2023"/>
    </row>
    <row r="101" spans="2:13" ht="11.1" customHeight="1">
      <c r="B101" s="655" t="s">
        <v>1667</v>
      </c>
      <c r="C101" s="265"/>
      <c r="D101" s="265"/>
      <c r="E101" s="265"/>
      <c r="F101" s="265"/>
      <c r="G101" s="265"/>
      <c r="H101" s="265"/>
      <c r="I101" s="265"/>
      <c r="J101" s="265"/>
      <c r="K101" s="265"/>
      <c r="M101" s="265"/>
    </row>
    <row r="102" spans="2:13" ht="11.1" customHeight="1">
      <c r="B102" s="1226" t="s">
        <v>1277</v>
      </c>
      <c r="C102" s="2191" t="s">
        <v>1290</v>
      </c>
      <c r="D102" s="1569"/>
      <c r="E102" s="1569"/>
      <c r="F102" s="1569"/>
      <c r="G102" s="1569"/>
      <c r="H102" s="1569"/>
      <c r="I102" s="1569"/>
      <c r="J102" s="1569"/>
      <c r="K102" s="1570"/>
      <c r="L102" s="1228"/>
      <c r="M102" s="1227" t="s">
        <v>1668</v>
      </c>
    </row>
    <row r="103" spans="2:13" ht="15.6" customHeight="1">
      <c r="B103" s="2182" t="s">
        <v>1669</v>
      </c>
      <c r="C103" s="2152" t="s">
        <v>1670</v>
      </c>
      <c r="D103" s="1569"/>
      <c r="E103" s="1569"/>
      <c r="F103" s="1569"/>
      <c r="G103" s="1569"/>
      <c r="H103" s="1569"/>
      <c r="I103" s="1569"/>
      <c r="J103" s="1569"/>
      <c r="K103" s="1569"/>
      <c r="L103" s="1570"/>
      <c r="M103" s="1534">
        <f>'F9 AUTOEV SOPORTE'!$E$13</f>
        <v>0</v>
      </c>
    </row>
    <row r="104" spans="2:13" ht="15.6" customHeight="1">
      <c r="B104" s="1572"/>
      <c r="C104" s="2152" t="s">
        <v>1671</v>
      </c>
      <c r="D104" s="1569"/>
      <c r="E104" s="1569"/>
      <c r="F104" s="1569"/>
      <c r="G104" s="1569"/>
      <c r="H104" s="1569"/>
      <c r="I104" s="1569"/>
      <c r="J104" s="1569"/>
      <c r="K104" s="1569"/>
      <c r="L104" s="1570"/>
      <c r="M104" s="1534">
        <f>'F9 AUTOEV SOPORTE'!$E$18</f>
        <v>0</v>
      </c>
    </row>
    <row r="105" spans="2:13" ht="15.6" customHeight="1">
      <c r="B105" s="1572"/>
      <c r="C105" s="2152" t="s">
        <v>1672</v>
      </c>
      <c r="D105" s="1569"/>
      <c r="E105" s="1569"/>
      <c r="F105" s="1569"/>
      <c r="G105" s="1569"/>
      <c r="H105" s="1569"/>
      <c r="I105" s="1569"/>
      <c r="J105" s="1569"/>
      <c r="K105" s="1569"/>
      <c r="L105" s="1570"/>
      <c r="M105" s="1534">
        <f>'F9 AUTOEV SOPORTE'!$E$23</f>
        <v>0</v>
      </c>
    </row>
    <row r="106" spans="2:13" ht="15.6" customHeight="1">
      <c r="B106" s="1572"/>
      <c r="C106" s="2152" t="s">
        <v>1673</v>
      </c>
      <c r="D106" s="1569"/>
      <c r="E106" s="1569"/>
      <c r="F106" s="1569"/>
      <c r="G106" s="1569"/>
      <c r="H106" s="1569"/>
      <c r="I106" s="1569"/>
      <c r="J106" s="1569"/>
      <c r="K106" s="1569"/>
      <c r="L106" s="1570"/>
      <c r="M106" s="1534">
        <f>'F9 AUTOEV SOPORTE'!$E$28</f>
        <v>0</v>
      </c>
    </row>
    <row r="107" spans="2:13" ht="15.6" customHeight="1">
      <c r="B107" s="1581"/>
      <c r="C107" s="2152" t="s">
        <v>1674</v>
      </c>
      <c r="D107" s="1569"/>
      <c r="E107" s="1569"/>
      <c r="F107" s="1569"/>
      <c r="G107" s="1569"/>
      <c r="H107" s="1569"/>
      <c r="I107" s="1569"/>
      <c r="J107" s="1569"/>
      <c r="K107" s="1569"/>
      <c r="L107" s="1570"/>
      <c r="M107" s="1534">
        <f>'F9 AUTOEV SOPORTE'!$E$33</f>
        <v>0</v>
      </c>
    </row>
    <row r="108" spans="2:13" ht="15.6" customHeight="1">
      <c r="B108" s="2179" t="s">
        <v>1347</v>
      </c>
      <c r="C108" s="2201" t="s">
        <v>1348</v>
      </c>
      <c r="D108" s="1547"/>
      <c r="E108" s="1547"/>
      <c r="F108" s="1547"/>
      <c r="G108" s="1547"/>
      <c r="H108" s="1547"/>
      <c r="I108" s="1547"/>
      <c r="J108" s="1547"/>
      <c r="K108" s="1547"/>
      <c r="L108" s="1547"/>
      <c r="M108" s="2122">
        <f>'F9 AUTOEV SOPORTE'!$E$38</f>
        <v>0</v>
      </c>
    </row>
    <row r="109" spans="2:13" ht="15.6" customHeight="1">
      <c r="B109" s="1632"/>
      <c r="C109" s="2117" t="s">
        <v>1675</v>
      </c>
      <c r="D109" s="1550"/>
      <c r="E109" s="1550"/>
      <c r="F109" s="1550"/>
      <c r="G109" s="1550"/>
      <c r="H109" s="1550"/>
      <c r="I109" s="1550"/>
      <c r="J109" s="1550"/>
      <c r="K109" s="1550"/>
      <c r="L109" s="1550"/>
      <c r="M109" s="2123"/>
    </row>
    <row r="110" spans="2:13" ht="15.6" customHeight="1">
      <c r="B110" s="1632"/>
      <c r="C110" s="2145" t="s">
        <v>1352</v>
      </c>
      <c r="D110" s="1547"/>
      <c r="E110" s="1547"/>
      <c r="F110" s="1547"/>
      <c r="G110" s="1547"/>
      <c r="H110" s="1547"/>
      <c r="I110" s="1547"/>
      <c r="J110" s="1547"/>
      <c r="K110" s="1547"/>
      <c r="L110" s="1559"/>
      <c r="M110" s="2122">
        <f>'F9 AUTOEV SOPORTE'!$E$41</f>
        <v>0</v>
      </c>
    </row>
    <row r="111" spans="2:13" ht="15.6" customHeight="1">
      <c r="B111" s="1632"/>
      <c r="C111" s="2125" t="s">
        <v>1676</v>
      </c>
      <c r="D111" s="1550"/>
      <c r="E111" s="1550"/>
      <c r="F111" s="1550"/>
      <c r="G111" s="1550"/>
      <c r="H111" s="1550"/>
      <c r="I111" s="1550"/>
      <c r="J111" s="1550"/>
      <c r="K111" s="1550"/>
      <c r="L111" s="1581"/>
      <c r="M111" s="2123"/>
    </row>
    <row r="112" spans="2:13" ht="15.6" customHeight="1">
      <c r="B112" s="1632"/>
      <c r="C112" s="2145" t="s">
        <v>1361</v>
      </c>
      <c r="D112" s="1547"/>
      <c r="E112" s="1547"/>
      <c r="F112" s="1547"/>
      <c r="G112" s="1547"/>
      <c r="H112" s="1547"/>
      <c r="I112" s="1547"/>
      <c r="J112" s="1547"/>
      <c r="K112" s="1547"/>
      <c r="L112" s="1559"/>
      <c r="M112" s="2122">
        <f>+'F9 AUTOEV SOPORTE'!$E$49</f>
        <v>0</v>
      </c>
    </row>
    <row r="113" spans="2:13" ht="15.6" customHeight="1">
      <c r="B113" s="1632"/>
      <c r="C113" s="2125" t="s">
        <v>1677</v>
      </c>
      <c r="D113" s="1550"/>
      <c r="E113" s="1550"/>
      <c r="F113" s="1550"/>
      <c r="G113" s="1550"/>
      <c r="H113" s="1550"/>
      <c r="I113" s="1550"/>
      <c r="J113" s="1550"/>
      <c r="K113" s="1550"/>
      <c r="L113" s="1581"/>
      <c r="M113" s="2123"/>
    </row>
    <row r="114" spans="2:13" ht="15.6" customHeight="1">
      <c r="B114" s="1632"/>
      <c r="C114" s="2145" t="s">
        <v>1368</v>
      </c>
      <c r="D114" s="1547"/>
      <c r="E114" s="1547"/>
      <c r="F114" s="1547"/>
      <c r="G114" s="1547"/>
      <c r="H114" s="1547"/>
      <c r="I114" s="1547"/>
      <c r="J114" s="1547"/>
      <c r="K114" s="1547"/>
      <c r="L114" s="1559"/>
      <c r="M114" s="2122">
        <f>+'F9 AUTOEV SOPORTE'!$E$54</f>
        <v>0</v>
      </c>
    </row>
    <row r="115" spans="2:13" ht="15.6" customHeight="1">
      <c r="B115" s="1633"/>
      <c r="C115" s="2125" t="s">
        <v>1675</v>
      </c>
      <c r="D115" s="1550"/>
      <c r="E115" s="1550"/>
      <c r="F115" s="1550"/>
      <c r="G115" s="1550"/>
      <c r="H115" s="1550"/>
      <c r="I115" s="1550"/>
      <c r="J115" s="1550"/>
      <c r="K115" s="1550"/>
      <c r="L115" s="1581"/>
      <c r="M115" s="2123"/>
    </row>
    <row r="116" spans="2:13" ht="15.6" customHeight="1">
      <c r="B116" s="2179" t="s">
        <v>1370</v>
      </c>
      <c r="C116" s="2145" t="s">
        <v>1371</v>
      </c>
      <c r="D116" s="1547"/>
      <c r="E116" s="1547"/>
      <c r="F116" s="1547"/>
      <c r="G116" s="1547"/>
      <c r="H116" s="1547"/>
      <c r="I116" s="1547"/>
      <c r="J116" s="1547"/>
      <c r="K116" s="1547"/>
      <c r="L116" s="1559"/>
      <c r="M116" s="2122">
        <f>+'F9 AUTOEV SOPORTE'!$E$57</f>
        <v>0</v>
      </c>
    </row>
    <row r="117" spans="2:13" ht="15.6" customHeight="1">
      <c r="B117" s="1632"/>
      <c r="C117" s="2125" t="s">
        <v>1675</v>
      </c>
      <c r="D117" s="1550"/>
      <c r="E117" s="1550"/>
      <c r="F117" s="1550"/>
      <c r="G117" s="1550"/>
      <c r="H117" s="1550"/>
      <c r="I117" s="1550"/>
      <c r="J117" s="1550"/>
      <c r="K117" s="1550"/>
      <c r="L117" s="1581"/>
      <c r="M117" s="2123"/>
    </row>
    <row r="118" spans="2:13" ht="15.6" customHeight="1">
      <c r="B118" s="1632"/>
      <c r="C118" s="2145" t="s">
        <v>1373</v>
      </c>
      <c r="D118" s="1547"/>
      <c r="E118" s="1547"/>
      <c r="F118" s="1547"/>
      <c r="G118" s="1547"/>
      <c r="H118" s="1547"/>
      <c r="I118" s="1547"/>
      <c r="J118" s="1547"/>
      <c r="K118" s="1547"/>
      <c r="L118" s="1559"/>
      <c r="M118" s="2122">
        <f>+'F9 AUTOEV SOPORTE'!$E$60</f>
        <v>0</v>
      </c>
    </row>
    <row r="119" spans="2:13" ht="15.6" customHeight="1">
      <c r="B119" s="1632"/>
      <c r="C119" s="2125" t="s">
        <v>1675</v>
      </c>
      <c r="D119" s="1550"/>
      <c r="E119" s="1550"/>
      <c r="F119" s="1550"/>
      <c r="G119" s="1550"/>
      <c r="H119" s="1550"/>
      <c r="I119" s="1550"/>
      <c r="J119" s="1550"/>
      <c r="K119" s="1550"/>
      <c r="L119" s="1581"/>
      <c r="M119" s="2123"/>
    </row>
    <row r="120" spans="2:13" ht="15.6" customHeight="1">
      <c r="B120" s="1632"/>
      <c r="C120" s="2145" t="s">
        <v>1375</v>
      </c>
      <c r="D120" s="1547"/>
      <c r="E120" s="1547"/>
      <c r="F120" s="1547"/>
      <c r="G120" s="1547"/>
      <c r="H120" s="1547"/>
      <c r="I120" s="1547"/>
      <c r="J120" s="1547"/>
      <c r="K120" s="1547"/>
      <c r="L120" s="1559"/>
      <c r="M120" s="2122">
        <f>+'F9 AUTOEV SOPORTE'!$E$63</f>
        <v>0</v>
      </c>
    </row>
    <row r="121" spans="2:13" ht="15.6" customHeight="1">
      <c r="B121" s="1632"/>
      <c r="C121" s="2125" t="s">
        <v>1675</v>
      </c>
      <c r="D121" s="1550"/>
      <c r="E121" s="1550"/>
      <c r="F121" s="1550"/>
      <c r="G121" s="1550"/>
      <c r="H121" s="1550"/>
      <c r="I121" s="1550"/>
      <c r="J121" s="1550"/>
      <c r="K121" s="1550"/>
      <c r="L121" s="1581"/>
      <c r="M121" s="2123"/>
    </row>
    <row r="122" spans="2:13" ht="15.6" customHeight="1">
      <c r="B122" s="1632"/>
      <c r="C122" s="2145" t="s">
        <v>1377</v>
      </c>
      <c r="D122" s="1547"/>
      <c r="E122" s="1547"/>
      <c r="F122" s="1547"/>
      <c r="G122" s="1547"/>
      <c r="H122" s="1547"/>
      <c r="I122" s="1547"/>
      <c r="J122" s="1547"/>
      <c r="K122" s="1547"/>
      <c r="L122" s="1559"/>
      <c r="M122" s="2122">
        <f>+'F9 AUTOEV SOPORTE'!$E$66</f>
        <v>0</v>
      </c>
    </row>
    <row r="123" spans="2:13" ht="15.6" customHeight="1">
      <c r="B123" s="1633"/>
      <c r="C123" s="2125" t="s">
        <v>1675</v>
      </c>
      <c r="D123" s="1550"/>
      <c r="E123" s="1550"/>
      <c r="F123" s="1550"/>
      <c r="G123" s="1550"/>
      <c r="H123" s="1550"/>
      <c r="I123" s="1550"/>
      <c r="J123" s="1550"/>
      <c r="K123" s="1550"/>
      <c r="L123" s="1581"/>
      <c r="M123" s="2123"/>
    </row>
    <row r="124" spans="2:13" ht="15.6" customHeight="1">
      <c r="B124" s="2179" t="s">
        <v>1379</v>
      </c>
      <c r="C124" s="2145" t="s">
        <v>1380</v>
      </c>
      <c r="D124" s="1547"/>
      <c r="E124" s="1547"/>
      <c r="F124" s="1547"/>
      <c r="G124" s="1547"/>
      <c r="H124" s="1547"/>
      <c r="I124" s="1547"/>
      <c r="J124" s="1547"/>
      <c r="K124" s="1547"/>
      <c r="L124" s="1559"/>
      <c r="M124" s="2122">
        <f>+'F9 AUTOEV SOPORTE'!$E$69</f>
        <v>0</v>
      </c>
    </row>
    <row r="125" spans="2:13" ht="15.6" customHeight="1">
      <c r="B125" s="1632"/>
      <c r="C125" s="2125" t="s">
        <v>1678</v>
      </c>
      <c r="D125" s="1550"/>
      <c r="E125" s="1550"/>
      <c r="F125" s="1550"/>
      <c r="G125" s="1550"/>
      <c r="H125" s="1550"/>
      <c r="I125" s="1550"/>
      <c r="J125" s="1550"/>
      <c r="K125" s="1550"/>
      <c r="L125" s="1581"/>
      <c r="M125" s="2123"/>
    </row>
    <row r="126" spans="2:13" ht="15.6" customHeight="1">
      <c r="B126" s="1632"/>
      <c r="C126" s="2145" t="s">
        <v>1384</v>
      </c>
      <c r="D126" s="1547"/>
      <c r="E126" s="1547"/>
      <c r="F126" s="1547"/>
      <c r="G126" s="1547"/>
      <c r="H126" s="1547"/>
      <c r="I126" s="1547"/>
      <c r="J126" s="1547"/>
      <c r="K126" s="1547"/>
      <c r="L126" s="1559"/>
      <c r="M126" s="2197">
        <f>+'F9 AUTOEV SOPORTE'!$E$74</f>
        <v>0</v>
      </c>
    </row>
    <row r="127" spans="2:13" ht="15.6" customHeight="1">
      <c r="B127" s="1632"/>
      <c r="C127" s="2125" t="s">
        <v>1678</v>
      </c>
      <c r="D127" s="1550"/>
      <c r="E127" s="1550"/>
      <c r="F127" s="1550"/>
      <c r="G127" s="1550"/>
      <c r="H127" s="1550"/>
      <c r="I127" s="1550"/>
      <c r="J127" s="1550"/>
      <c r="K127" s="1550"/>
      <c r="L127" s="1581"/>
      <c r="M127" s="2023"/>
    </row>
    <row r="128" spans="2:13" ht="15.6" customHeight="1">
      <c r="B128" s="1632"/>
      <c r="C128" s="2145" t="s">
        <v>1679</v>
      </c>
      <c r="D128" s="1547"/>
      <c r="E128" s="1547"/>
      <c r="F128" s="1547"/>
      <c r="G128" s="1547"/>
      <c r="H128" s="1547"/>
      <c r="I128" s="1547"/>
      <c r="J128" s="1547"/>
      <c r="K128" s="1547"/>
      <c r="L128" s="1559"/>
      <c r="M128" s="2122">
        <f>+'F9 AUTOEV SOPORTE'!$E$79</f>
        <v>0</v>
      </c>
    </row>
    <row r="129" spans="2:13" ht="15.6" customHeight="1">
      <c r="B129" s="1633"/>
      <c r="C129" s="2125" t="s">
        <v>1678</v>
      </c>
      <c r="D129" s="1550"/>
      <c r="E129" s="1550"/>
      <c r="F129" s="1550"/>
      <c r="G129" s="1550"/>
      <c r="H129" s="1550"/>
      <c r="I129" s="1550"/>
      <c r="J129" s="1550"/>
      <c r="K129" s="1550"/>
      <c r="L129" s="1581"/>
      <c r="M129" s="2123"/>
    </row>
    <row r="130" spans="2:13" ht="15.6" customHeight="1">
      <c r="B130" s="2220" t="s">
        <v>1388</v>
      </c>
      <c r="C130" s="2145" t="s">
        <v>1389</v>
      </c>
      <c r="D130" s="1547"/>
      <c r="E130" s="1547"/>
      <c r="F130" s="1547"/>
      <c r="G130" s="1547"/>
      <c r="H130" s="1547"/>
      <c r="I130" s="1547"/>
      <c r="J130" s="1547"/>
      <c r="K130" s="1547"/>
      <c r="L130" s="1559"/>
      <c r="M130" s="2122">
        <f>+'F9 AUTOEV SOPORTE'!$E$84</f>
        <v>0</v>
      </c>
    </row>
    <row r="131" spans="2:13" ht="15.6" customHeight="1">
      <c r="B131" s="1633"/>
      <c r="C131" s="2125" t="s">
        <v>1678</v>
      </c>
      <c r="D131" s="1550"/>
      <c r="E131" s="1550"/>
      <c r="F131" s="1550"/>
      <c r="G131" s="1550"/>
      <c r="H131" s="1550"/>
      <c r="I131" s="1550"/>
      <c r="J131" s="1550"/>
      <c r="K131" s="1550"/>
      <c r="L131" s="1581"/>
      <c r="M131" s="2123"/>
    </row>
    <row r="133" spans="2:13" ht="13.5" customHeight="1" thickBot="1">
      <c r="B133" s="2185" t="s">
        <v>1680</v>
      </c>
      <c r="C133" s="1553"/>
      <c r="D133" s="1553"/>
      <c r="E133" s="1553"/>
      <c r="F133" s="1553"/>
      <c r="G133" s="1553"/>
      <c r="H133" s="1553"/>
      <c r="I133" s="1553"/>
      <c r="J133" s="1553"/>
      <c r="K133" s="1553"/>
      <c r="L133" s="1553"/>
      <c r="M133" s="1553"/>
    </row>
    <row r="134" spans="2:13" ht="15" customHeight="1">
      <c r="B134" s="656"/>
      <c r="C134" s="657"/>
      <c r="D134" s="657"/>
      <c r="E134" s="657"/>
      <c r="F134" s="657"/>
      <c r="G134" s="657"/>
      <c r="H134" s="657"/>
      <c r="I134" s="657"/>
      <c r="J134" s="657"/>
      <c r="K134" s="657"/>
      <c r="L134" s="657"/>
      <c r="M134" s="658"/>
    </row>
    <row r="135" spans="2:13" ht="15">
      <c r="B135" s="637"/>
      <c r="C135" s="2161">
        <f>+'F1 COBERTURA ESTABLECIMIENTOS'!$C$10</f>
        <v>0</v>
      </c>
      <c r="D135" s="1654"/>
      <c r="E135" s="1644"/>
      <c r="F135" s="659" t="s">
        <v>550</v>
      </c>
      <c r="G135" s="2142">
        <f>+'F1 COBERTURA ESTABLECIMIENTOS'!$G$10</f>
        <v>2025</v>
      </c>
      <c r="H135" s="1644"/>
      <c r="I135" s="201"/>
      <c r="J135" s="1535">
        <f>'F1 COBERTURA ESTABLECIMIENTOS'!I4</f>
        <v>0</v>
      </c>
      <c r="K135" s="660"/>
      <c r="L135" s="1514" t="str">
        <f>'F1 COBERTURA ESTABLECIMIENTOS'!I5</f>
        <v>X</v>
      </c>
      <c r="M135" s="645"/>
    </row>
    <row r="136" spans="2:13" ht="15" customHeight="1">
      <c r="B136" s="637"/>
      <c r="C136" s="201"/>
      <c r="D136" s="201"/>
      <c r="E136" s="119"/>
      <c r="F136" s="119"/>
      <c r="G136" s="119"/>
      <c r="H136" s="119"/>
      <c r="I136" s="119"/>
      <c r="J136" s="661" t="s">
        <v>541</v>
      </c>
      <c r="K136" s="119"/>
      <c r="L136" s="661" t="s">
        <v>544</v>
      </c>
      <c r="M136" s="662"/>
    </row>
    <row r="137" spans="2:13" ht="15">
      <c r="B137" s="2160" t="s">
        <v>1681</v>
      </c>
      <c r="C137" s="1569"/>
      <c r="D137" s="1569"/>
      <c r="E137" s="1569"/>
      <c r="F137" s="1569"/>
      <c r="G137" s="1569"/>
      <c r="H137" s="1569"/>
      <c r="I137" s="1569"/>
      <c r="J137" s="1569"/>
      <c r="K137" s="1569"/>
      <c r="L137" s="1569"/>
      <c r="M137" s="1859"/>
    </row>
    <row r="138" spans="2:13" ht="15">
      <c r="B138" s="2121" t="s">
        <v>1432</v>
      </c>
      <c r="C138" s="1547"/>
      <c r="D138" s="1547"/>
      <c r="E138" s="1547"/>
      <c r="F138" s="1547"/>
      <c r="G138" s="1547"/>
      <c r="H138" s="1547"/>
      <c r="I138" s="1547"/>
      <c r="J138" s="1547"/>
      <c r="K138" s="1547"/>
      <c r="L138" s="1547"/>
      <c r="M138" s="1548"/>
    </row>
    <row r="139" spans="2:13" ht="15" customHeight="1">
      <c r="B139" s="2112" t="s">
        <v>1682</v>
      </c>
      <c r="C139" s="1569"/>
      <c r="D139" s="1569"/>
      <c r="E139" s="1569"/>
      <c r="F139" s="1570"/>
      <c r="G139" s="2143" t="s">
        <v>1683</v>
      </c>
      <c r="H139" s="1569"/>
      <c r="I139" s="1569"/>
      <c r="J139" s="1569"/>
      <c r="K139" s="1569"/>
      <c r="L139" s="1569"/>
      <c r="M139" s="1570"/>
    </row>
    <row r="140" spans="2:13" ht="61.35" customHeight="1">
      <c r="B140" s="2132">
        <f>'F11 EVALUACIÓN TÉCNICA'!$A$46</f>
        <v>0</v>
      </c>
      <c r="C140" s="1654"/>
      <c r="D140" s="1654"/>
      <c r="E140" s="1654"/>
      <c r="F140" s="1644"/>
      <c r="G140" s="2213">
        <f>+'F11 EVALUACIÓN TÉCNICA'!$A$48</f>
        <v>0</v>
      </c>
      <c r="H140" s="1654"/>
      <c r="I140" s="1654"/>
      <c r="J140" s="1654"/>
      <c r="K140" s="1654"/>
      <c r="L140" s="1654"/>
      <c r="M140" s="1644"/>
    </row>
    <row r="141" spans="2:13" ht="15" hidden="1">
      <c r="B141" s="2121" t="s">
        <v>1531</v>
      </c>
      <c r="C141" s="1547"/>
      <c r="D141" s="1547"/>
      <c r="E141" s="1547"/>
      <c r="F141" s="1547"/>
      <c r="G141" s="1547"/>
      <c r="H141" s="1547"/>
      <c r="I141" s="1547"/>
      <c r="J141" s="1547"/>
      <c r="K141" s="1547"/>
      <c r="L141" s="1547"/>
      <c r="M141" s="1548"/>
    </row>
    <row r="142" spans="2:13" ht="15" hidden="1" customHeight="1">
      <c r="B142" s="2112" t="s">
        <v>1682</v>
      </c>
      <c r="C142" s="1569"/>
      <c r="D142" s="1569"/>
      <c r="E142" s="1569"/>
      <c r="F142" s="1570"/>
      <c r="G142" s="2143" t="s">
        <v>1683</v>
      </c>
      <c r="H142" s="1569"/>
      <c r="I142" s="1569"/>
      <c r="J142" s="1569"/>
      <c r="K142" s="1569"/>
      <c r="L142" s="1569"/>
      <c r="M142" s="1570"/>
    </row>
    <row r="143" spans="2:13" ht="15" hidden="1">
      <c r="B143" s="2209">
        <f>+'F11 EVALUACIÓN TÉCNICA'!A51</f>
        <v>0</v>
      </c>
      <c r="C143" s="1569"/>
      <c r="D143" s="1569"/>
      <c r="E143" s="1569"/>
      <c r="F143" s="1570"/>
      <c r="G143" s="2215">
        <f>+'F11 EVALUACIÓN TÉCNICA'!A53</f>
        <v>0</v>
      </c>
      <c r="H143" s="1569"/>
      <c r="I143" s="1569"/>
      <c r="J143" s="1569"/>
      <c r="K143" s="1569"/>
      <c r="L143" s="1569"/>
      <c r="M143" s="1570"/>
    </row>
    <row r="144" spans="2:13" ht="20.100000000000001" customHeight="1" thickBot="1">
      <c r="B144" s="107"/>
      <c r="C144" s="107"/>
      <c r="D144" s="107"/>
      <c r="E144" s="107"/>
      <c r="F144" s="107"/>
      <c r="G144" s="107"/>
      <c r="H144" s="107"/>
      <c r="I144" s="107"/>
      <c r="J144" s="107"/>
      <c r="K144" s="107"/>
      <c r="L144" s="107"/>
      <c r="M144" s="107"/>
    </row>
    <row r="145" spans="2:13" ht="20.100000000000001" customHeight="1">
      <c r="B145" s="1192" t="s">
        <v>1684</v>
      </c>
      <c r="C145" s="1229"/>
      <c r="D145" s="1230"/>
      <c r="E145" s="1189" t="s">
        <v>1534</v>
      </c>
      <c r="F145" s="1190" t="s">
        <v>1535</v>
      </c>
      <c r="G145" s="1190" t="s">
        <v>1536</v>
      </c>
      <c r="H145" s="1190" t="s">
        <v>1537</v>
      </c>
      <c r="I145" s="1191" t="s">
        <v>1538</v>
      </c>
      <c r="L145" s="107"/>
      <c r="M145" s="107"/>
    </row>
    <row r="146" spans="2:13" ht="20.100000000000001" customHeight="1">
      <c r="B146" s="663" t="s">
        <v>1539</v>
      </c>
      <c r="C146" s="664"/>
      <c r="D146" s="665"/>
      <c r="E146" s="666" t="str">
        <f>IF('F11 EVALUACIÓN TÉCNICA'!E56=0,"",'F11 EVALUACIÓN TÉCNICA'!E56)</f>
        <v/>
      </c>
      <c r="F146" s="667" t="str">
        <f>IF('F11 EVALUACIÓN TÉCNICA'!F56=0,"",'F11 EVALUACIÓN TÉCNICA'!F56)</f>
        <v/>
      </c>
      <c r="G146" s="667" t="str">
        <f>IF('F11 EVALUACIÓN TÉCNICA'!G56=0,"",'F11 EVALUACIÓN TÉCNICA'!G56)</f>
        <v/>
      </c>
      <c r="H146" s="667" t="str">
        <f>IF('F11 EVALUACIÓN TÉCNICA'!H56=0,"",'F11 EVALUACIÓN TÉCNICA'!H56)</f>
        <v/>
      </c>
      <c r="I146" s="668" t="str">
        <f>IF('F11 EVALUACIÓN TÉCNICA'!I56=0,"",'F11 EVALUACIÓN TÉCNICA'!I56)</f>
        <v/>
      </c>
      <c r="L146" s="107"/>
      <c r="M146" s="107"/>
    </row>
    <row r="147" spans="2:13" ht="20.100000000000001" customHeight="1">
      <c r="B147" s="663" t="s">
        <v>1540</v>
      </c>
      <c r="C147" s="664"/>
      <c r="D147" s="665"/>
      <c r="E147" s="666" t="str">
        <f>IF('F11 EVALUACIÓN TÉCNICA'!E57=0,"",'F11 EVALUACIÓN TÉCNICA'!E57)</f>
        <v/>
      </c>
      <c r="F147" s="667" t="str">
        <f>IF('F11 EVALUACIÓN TÉCNICA'!F57=0,"",'F11 EVALUACIÓN TÉCNICA'!F57)</f>
        <v/>
      </c>
      <c r="G147" s="667" t="str">
        <f>IF('F11 EVALUACIÓN TÉCNICA'!G57=0,"",'F11 EVALUACIÓN TÉCNICA'!G57)</f>
        <v/>
      </c>
      <c r="H147" s="667" t="str">
        <f>IF('F11 EVALUACIÓN TÉCNICA'!H57=0,"",'F11 EVALUACIÓN TÉCNICA'!H57)</f>
        <v/>
      </c>
      <c r="I147" s="668" t="str">
        <f>IF('F11 EVALUACIÓN TÉCNICA'!I57=0,"",'F11 EVALUACIÓN TÉCNICA'!I57)</f>
        <v/>
      </c>
      <c r="L147" s="107"/>
      <c r="M147" s="107"/>
    </row>
    <row r="148" spans="2:13" ht="20.100000000000001" customHeight="1">
      <c r="B148" s="663" t="s">
        <v>1541</v>
      </c>
      <c r="C148" s="664"/>
      <c r="D148" s="665"/>
      <c r="E148" s="666" t="str">
        <f>IF('F11 EVALUACIÓN TÉCNICA'!E58=0,"",'F11 EVALUACIÓN TÉCNICA'!E58)</f>
        <v/>
      </c>
      <c r="F148" s="667" t="str">
        <f>IF('F11 EVALUACIÓN TÉCNICA'!F58=0,"",'F11 EVALUACIÓN TÉCNICA'!F58)</f>
        <v/>
      </c>
      <c r="G148" s="667" t="str">
        <f>IF('F11 EVALUACIÓN TÉCNICA'!G58=0,"",'F11 EVALUACIÓN TÉCNICA'!G58)</f>
        <v/>
      </c>
      <c r="H148" s="667" t="str">
        <f>IF('F11 EVALUACIÓN TÉCNICA'!H58=0,"",'F11 EVALUACIÓN TÉCNICA'!H58)</f>
        <v/>
      </c>
      <c r="I148" s="668" t="str">
        <f>IF('F11 EVALUACIÓN TÉCNICA'!I58=0,"",'F11 EVALUACIÓN TÉCNICA'!I58)</f>
        <v/>
      </c>
      <c r="L148" s="107"/>
      <c r="M148" s="107"/>
    </row>
    <row r="149" spans="2:13" ht="20.100000000000001" customHeight="1">
      <c r="B149" s="663" t="s">
        <v>1542</v>
      </c>
      <c r="C149" s="664"/>
      <c r="D149" s="665"/>
      <c r="E149" s="666" t="str">
        <f>IF('F11 EVALUACIÓN TÉCNICA'!E59=0,"",'F11 EVALUACIÓN TÉCNICA'!E59)</f>
        <v/>
      </c>
      <c r="F149" s="667" t="str">
        <f>IF('F11 EVALUACIÓN TÉCNICA'!F59=0,"",'F11 EVALUACIÓN TÉCNICA'!F59)</f>
        <v/>
      </c>
      <c r="G149" s="667" t="str">
        <f>IF('F11 EVALUACIÓN TÉCNICA'!G59=0,"",'F11 EVALUACIÓN TÉCNICA'!G59)</f>
        <v/>
      </c>
      <c r="H149" s="667" t="str">
        <f>IF('F11 EVALUACIÓN TÉCNICA'!H59=0,"",'F11 EVALUACIÓN TÉCNICA'!H59)</f>
        <v/>
      </c>
      <c r="I149" s="668" t="str">
        <f>IF('F11 EVALUACIÓN TÉCNICA'!I59=0,"",'F11 EVALUACIÓN TÉCNICA'!I59)</f>
        <v/>
      </c>
      <c r="L149" s="107"/>
      <c r="M149" s="107"/>
    </row>
    <row r="150" spans="2:13" ht="20.100000000000001" customHeight="1" thickBot="1">
      <c r="B150" s="669" t="s">
        <v>1543</v>
      </c>
      <c r="C150" s="670"/>
      <c r="D150" s="671"/>
      <c r="E150" s="672" t="str">
        <f>IF('F11 EVALUACIÓN TÉCNICA'!E60=0,"",'F11 EVALUACIÓN TÉCNICA'!E60)</f>
        <v/>
      </c>
      <c r="F150" s="673" t="str">
        <f>IF('F11 EVALUACIÓN TÉCNICA'!F60=0,"",'F11 EVALUACIÓN TÉCNICA'!F60)</f>
        <v/>
      </c>
      <c r="G150" s="673" t="str">
        <f>IF('F11 EVALUACIÓN TÉCNICA'!G60=0,"",'F11 EVALUACIÓN TÉCNICA'!G60)</f>
        <v/>
      </c>
      <c r="H150" s="673" t="str">
        <f>IF('F11 EVALUACIÓN TÉCNICA'!H60=0,"",'F11 EVALUACIÓN TÉCNICA'!H60)</f>
        <v/>
      </c>
      <c r="I150" s="674" t="str">
        <f>IF('F11 EVALUACIÓN TÉCNICA'!I60=0,"",'F11 EVALUACIÓN TÉCNICA'!I60)</f>
        <v/>
      </c>
      <c r="L150" s="107"/>
      <c r="M150" s="107"/>
    </row>
    <row r="151" spans="2:13" ht="20.100000000000001" customHeight="1">
      <c r="B151" s="107"/>
      <c r="C151" s="107"/>
      <c r="D151" s="107"/>
      <c r="E151" s="107"/>
      <c r="F151" s="107"/>
      <c r="G151" s="107"/>
      <c r="H151" s="107"/>
      <c r="I151" s="107"/>
      <c r="J151" s="107"/>
      <c r="K151" s="107"/>
      <c r="L151" s="107"/>
      <c r="M151" s="107"/>
    </row>
    <row r="152" spans="2:13" ht="15">
      <c r="B152" s="2121" t="s">
        <v>1544</v>
      </c>
      <c r="C152" s="1547"/>
      <c r="D152" s="1547"/>
      <c r="E152" s="1547"/>
      <c r="F152" s="1547"/>
      <c r="G152" s="1547"/>
      <c r="H152" s="1547"/>
      <c r="I152" s="1547"/>
      <c r="J152" s="1547"/>
      <c r="K152" s="1547"/>
      <c r="L152" s="1547"/>
      <c r="M152" s="1548"/>
    </row>
    <row r="153" spans="2:13" ht="15" customHeight="1">
      <c r="B153" s="2112" t="s">
        <v>1682</v>
      </c>
      <c r="C153" s="1569"/>
      <c r="D153" s="1569"/>
      <c r="E153" s="1569"/>
      <c r="F153" s="1570"/>
      <c r="G153" s="2143" t="s">
        <v>1683</v>
      </c>
      <c r="H153" s="1569"/>
      <c r="I153" s="1569"/>
      <c r="J153" s="1569"/>
      <c r="K153" s="1569"/>
      <c r="L153" s="1569"/>
      <c r="M153" s="1570"/>
    </row>
    <row r="154" spans="2:13" ht="76.5" customHeight="1">
      <c r="B154" s="2132">
        <f>+'F11 EVALUACIÓN TÉCNICA'!$A$64</f>
        <v>0</v>
      </c>
      <c r="C154" s="1654"/>
      <c r="D154" s="1654"/>
      <c r="E154" s="1654"/>
      <c r="F154" s="1644"/>
      <c r="G154" s="2213">
        <f>+'F11 EVALUACIÓN TÉCNICA'!A66</f>
        <v>0</v>
      </c>
      <c r="H154" s="1654"/>
      <c r="I154" s="1654"/>
      <c r="J154" s="1654"/>
      <c r="K154" s="1654"/>
      <c r="L154" s="1654"/>
      <c r="M154" s="1644"/>
    </row>
    <row r="155" spans="2:13" ht="20.100000000000001" customHeight="1" thickBot="1">
      <c r="B155" s="107"/>
      <c r="C155" s="107"/>
      <c r="D155" s="107"/>
      <c r="E155" s="107"/>
      <c r="F155" s="107"/>
      <c r="G155" s="107"/>
      <c r="H155" s="107"/>
      <c r="I155" s="107"/>
      <c r="J155" s="107"/>
      <c r="K155" s="107"/>
      <c r="L155" s="107"/>
      <c r="M155" s="107"/>
    </row>
    <row r="156" spans="2:13" ht="20.100000000000001" customHeight="1">
      <c r="B156" s="1192" t="s">
        <v>1532</v>
      </c>
      <c r="C156" s="1229"/>
      <c r="D156" s="1230"/>
      <c r="E156" s="1189" t="s">
        <v>1534</v>
      </c>
      <c r="F156" s="1190" t="s">
        <v>1535</v>
      </c>
      <c r="G156" s="1190" t="s">
        <v>1536</v>
      </c>
      <c r="H156" s="1190" t="s">
        <v>1537</v>
      </c>
      <c r="I156" s="1191" t="s">
        <v>1538</v>
      </c>
      <c r="L156" s="107"/>
      <c r="M156" s="107"/>
    </row>
    <row r="157" spans="2:13" ht="20.100000000000001" customHeight="1">
      <c r="B157" s="663" t="s">
        <v>1545</v>
      </c>
      <c r="C157" s="664"/>
      <c r="D157" s="665"/>
      <c r="E157" s="666" t="str">
        <f>IF('F11 EVALUACIÓN TÉCNICA'!E69=0,"",'F11 EVALUACIÓN TÉCNICA'!E69)</f>
        <v/>
      </c>
      <c r="F157" s="667" t="str">
        <f>IF('F11 EVALUACIÓN TÉCNICA'!F69=0,"",'F11 EVALUACIÓN TÉCNICA'!F69)</f>
        <v/>
      </c>
      <c r="G157" s="667" t="str">
        <f>IF('F11 EVALUACIÓN TÉCNICA'!G69=0,"",'F11 EVALUACIÓN TÉCNICA'!G69)</f>
        <v/>
      </c>
      <c r="H157" s="667" t="str">
        <f>IF('F11 EVALUACIÓN TÉCNICA'!H69=0,"",'F11 EVALUACIÓN TÉCNICA'!H69)</f>
        <v/>
      </c>
      <c r="I157" s="668" t="str">
        <f>IF('F11 EVALUACIÓN TÉCNICA'!I69=0,"",'F11 EVALUACIÓN TÉCNICA'!I69)</f>
        <v/>
      </c>
      <c r="L157" s="107"/>
      <c r="M157" s="107"/>
    </row>
    <row r="158" spans="2:13" ht="20.100000000000001" customHeight="1">
      <c r="B158" s="663" t="s">
        <v>1546</v>
      </c>
      <c r="C158" s="664"/>
      <c r="D158" s="665"/>
      <c r="E158" s="666" t="str">
        <f>IF('F11 EVALUACIÓN TÉCNICA'!E70=0,"",'F11 EVALUACIÓN TÉCNICA'!E70)</f>
        <v/>
      </c>
      <c r="F158" s="667" t="str">
        <f>IF('F11 EVALUACIÓN TÉCNICA'!F70=0,"",'F11 EVALUACIÓN TÉCNICA'!F70)</f>
        <v/>
      </c>
      <c r="G158" s="667" t="str">
        <f>IF('F11 EVALUACIÓN TÉCNICA'!G70=0,"",'F11 EVALUACIÓN TÉCNICA'!G70)</f>
        <v/>
      </c>
      <c r="H158" s="667" t="str">
        <f>IF('F11 EVALUACIÓN TÉCNICA'!H70=0,"",'F11 EVALUACIÓN TÉCNICA'!H70)</f>
        <v/>
      </c>
      <c r="I158" s="668" t="str">
        <f>IF('F11 EVALUACIÓN TÉCNICA'!I70=0,"",'F11 EVALUACIÓN TÉCNICA'!I70)</f>
        <v/>
      </c>
      <c r="L158" s="107"/>
      <c r="M158" s="107"/>
    </row>
    <row r="159" spans="2:13" ht="20.100000000000001" customHeight="1">
      <c r="B159" s="663" t="s">
        <v>1547</v>
      </c>
      <c r="C159" s="664"/>
      <c r="D159" s="665"/>
      <c r="E159" s="666" t="str">
        <f>IF('F11 EVALUACIÓN TÉCNICA'!E71=0,"",'F11 EVALUACIÓN TÉCNICA'!E71)</f>
        <v/>
      </c>
      <c r="F159" s="667" t="str">
        <f>IF('F11 EVALUACIÓN TÉCNICA'!F71=0,"",'F11 EVALUACIÓN TÉCNICA'!F71)</f>
        <v/>
      </c>
      <c r="G159" s="667" t="str">
        <f>IF('F11 EVALUACIÓN TÉCNICA'!G71=0,"",'F11 EVALUACIÓN TÉCNICA'!G71)</f>
        <v/>
      </c>
      <c r="H159" s="667" t="str">
        <f>IF('F11 EVALUACIÓN TÉCNICA'!H71=0,"",'F11 EVALUACIÓN TÉCNICA'!H71)</f>
        <v/>
      </c>
      <c r="I159" s="668" t="str">
        <f>IF('F11 EVALUACIÓN TÉCNICA'!I71=0,"",'F11 EVALUACIÓN TÉCNICA'!I71)</f>
        <v/>
      </c>
      <c r="L159" s="107"/>
      <c r="M159" s="107"/>
    </row>
    <row r="160" spans="2:13" ht="20.100000000000001" customHeight="1">
      <c r="B160" s="663" t="s">
        <v>1548</v>
      </c>
      <c r="C160" s="664"/>
      <c r="D160" s="665"/>
      <c r="E160" s="666" t="str">
        <f>IF('F11 EVALUACIÓN TÉCNICA'!E72=0,"",'F11 EVALUACIÓN TÉCNICA'!E72)</f>
        <v/>
      </c>
      <c r="F160" s="667" t="str">
        <f>IF('F11 EVALUACIÓN TÉCNICA'!F72=0,"",'F11 EVALUACIÓN TÉCNICA'!F72)</f>
        <v/>
      </c>
      <c r="G160" s="667" t="str">
        <f>IF('F11 EVALUACIÓN TÉCNICA'!G72=0,"",'F11 EVALUACIÓN TÉCNICA'!G72)</f>
        <v/>
      </c>
      <c r="H160" s="667" t="str">
        <f>IF('F11 EVALUACIÓN TÉCNICA'!H72=0,"",'F11 EVALUACIÓN TÉCNICA'!H72)</f>
        <v/>
      </c>
      <c r="I160" s="668" t="str">
        <f>IF('F11 EVALUACIÓN TÉCNICA'!I72=0,"",'F11 EVALUACIÓN TÉCNICA'!I72)</f>
        <v/>
      </c>
      <c r="L160" s="107"/>
      <c r="M160" s="107"/>
    </row>
    <row r="161" spans="2:13" ht="20.100000000000001" customHeight="1" thickBot="1">
      <c r="B161" s="669" t="s">
        <v>1549</v>
      </c>
      <c r="C161" s="670"/>
      <c r="D161" s="671"/>
      <c r="E161" s="675" t="str">
        <f>IF('F11 EVALUACIÓN TÉCNICA'!E73=0,"",'F11 EVALUACIÓN TÉCNICA'!E73)</f>
        <v/>
      </c>
      <c r="F161" s="676" t="str">
        <f>IF('F11 EVALUACIÓN TÉCNICA'!F73=0,"",'F11 EVALUACIÓN TÉCNICA'!F73)</f>
        <v/>
      </c>
      <c r="G161" s="676" t="str">
        <f>IF('F11 EVALUACIÓN TÉCNICA'!G73=0,"",'F11 EVALUACIÓN TÉCNICA'!G73)</f>
        <v/>
      </c>
      <c r="H161" s="676" t="str">
        <f>IF('F11 EVALUACIÓN TÉCNICA'!H73=0,"",'F11 EVALUACIÓN TÉCNICA'!H73)</f>
        <v/>
      </c>
      <c r="I161" s="677" t="str">
        <f>IF('F11 EVALUACIÓN TÉCNICA'!I73=0,"",'F11 EVALUACIÓN TÉCNICA'!I73)</f>
        <v/>
      </c>
      <c r="L161" s="107"/>
      <c r="M161" s="107"/>
    </row>
    <row r="162" spans="2:13" ht="20.100000000000001" customHeight="1">
      <c r="B162" s="107"/>
      <c r="C162" s="107"/>
      <c r="D162" s="107"/>
      <c r="E162" s="107"/>
      <c r="F162" s="107"/>
      <c r="G162" s="107"/>
      <c r="H162" s="107"/>
      <c r="I162" s="107"/>
      <c r="J162" s="107"/>
      <c r="K162" s="107"/>
      <c r="L162" s="107"/>
      <c r="M162" s="107"/>
    </row>
    <row r="163" spans="2:13" ht="15">
      <c r="B163" s="2121" t="s">
        <v>1550</v>
      </c>
      <c r="C163" s="1547"/>
      <c r="D163" s="1547"/>
      <c r="E163" s="1547"/>
      <c r="F163" s="1547"/>
      <c r="G163" s="1547"/>
      <c r="H163" s="1547"/>
      <c r="I163" s="1547"/>
      <c r="J163" s="1547"/>
      <c r="K163" s="1547"/>
      <c r="L163" s="1547"/>
      <c r="M163" s="1548"/>
    </row>
    <row r="164" spans="2:13" ht="15" customHeight="1">
      <c r="B164" s="2112" t="s">
        <v>1682</v>
      </c>
      <c r="C164" s="1569"/>
      <c r="D164" s="1569"/>
      <c r="E164" s="1569"/>
      <c r="F164" s="1570"/>
      <c r="G164" s="2143" t="s">
        <v>1683</v>
      </c>
      <c r="H164" s="1569"/>
      <c r="I164" s="1569"/>
      <c r="J164" s="1569"/>
      <c r="K164" s="1569"/>
      <c r="L164" s="1569"/>
      <c r="M164" s="1570"/>
    </row>
    <row r="165" spans="2:13" ht="86.85" customHeight="1">
      <c r="B165" s="2132">
        <f>+'F11 EVALUACIÓN TÉCNICA'!A77:I77</f>
        <v>0</v>
      </c>
      <c r="C165" s="1654"/>
      <c r="D165" s="1654"/>
      <c r="E165" s="1654"/>
      <c r="F165" s="1644"/>
      <c r="G165" s="2213">
        <f>+'F11 EVALUACIÓN TÉCNICA'!A79:I79</f>
        <v>0</v>
      </c>
      <c r="H165" s="1654"/>
      <c r="I165" s="1654"/>
      <c r="J165" s="1654"/>
      <c r="K165" s="1654"/>
      <c r="L165" s="1654"/>
      <c r="M165" s="1644"/>
    </row>
    <row r="166" spans="2:13" ht="20.100000000000001" customHeight="1" thickBot="1">
      <c r="B166" s="678"/>
      <c r="C166" s="679"/>
      <c r="D166" s="679"/>
      <c r="E166" s="679"/>
      <c r="F166" s="679"/>
      <c r="G166" s="679"/>
      <c r="H166" s="679"/>
      <c r="I166" s="679"/>
      <c r="J166" s="679"/>
      <c r="K166" s="679"/>
      <c r="L166" s="679"/>
      <c r="M166" s="680"/>
    </row>
    <row r="167" spans="2:13" ht="20.100000000000001" customHeight="1">
      <c r="B167" s="1192" t="s">
        <v>1532</v>
      </c>
      <c r="C167" s="1229"/>
      <c r="D167" s="1230"/>
      <c r="E167" s="1189" t="s">
        <v>1534</v>
      </c>
      <c r="F167" s="1190" t="s">
        <v>1535</v>
      </c>
      <c r="G167" s="1190" t="s">
        <v>1536</v>
      </c>
      <c r="H167" s="1190" t="s">
        <v>1537</v>
      </c>
      <c r="I167" s="1191" t="s">
        <v>1538</v>
      </c>
      <c r="L167" s="679"/>
      <c r="M167" s="680"/>
    </row>
    <row r="168" spans="2:13" ht="20.100000000000001" customHeight="1">
      <c r="B168" s="663" t="s">
        <v>1551</v>
      </c>
      <c r="C168" s="664"/>
      <c r="D168" s="665"/>
      <c r="E168" s="666" t="str">
        <f>IF('F11 EVALUACIÓN TÉCNICA'!E82=0,"",'F11 EVALUACIÓN TÉCNICA'!E82)</f>
        <v/>
      </c>
      <c r="F168" s="667" t="str">
        <f>IF('F11 EVALUACIÓN TÉCNICA'!F82=0,"",'F11 EVALUACIÓN TÉCNICA'!F82)</f>
        <v/>
      </c>
      <c r="G168" s="667" t="str">
        <f>IF('F11 EVALUACIÓN TÉCNICA'!G82=0,"",'F11 EVALUACIÓN TÉCNICA'!G82)</f>
        <v/>
      </c>
      <c r="H168" s="667" t="str">
        <f>IF('F11 EVALUACIÓN TÉCNICA'!H82=0,"",'F11 EVALUACIÓN TÉCNICA'!H82)</f>
        <v/>
      </c>
      <c r="I168" s="668" t="str">
        <f>IF('F11 EVALUACIÓN TÉCNICA'!I82=0,"",'F11 EVALUACIÓN TÉCNICA'!I82)</f>
        <v/>
      </c>
      <c r="L168" s="679"/>
      <c r="M168" s="680"/>
    </row>
    <row r="169" spans="2:13" ht="20.100000000000001" customHeight="1">
      <c r="B169" s="663" t="s">
        <v>1552</v>
      </c>
      <c r="C169" s="664"/>
      <c r="D169" s="665"/>
      <c r="E169" s="666" t="str">
        <f>IF('F11 EVALUACIÓN TÉCNICA'!E83=0,"",'F11 EVALUACIÓN TÉCNICA'!E83)</f>
        <v/>
      </c>
      <c r="F169" s="667" t="str">
        <f>IF('F11 EVALUACIÓN TÉCNICA'!F83=0,"",'F11 EVALUACIÓN TÉCNICA'!F83)</f>
        <v/>
      </c>
      <c r="G169" s="667" t="str">
        <f>IF('F11 EVALUACIÓN TÉCNICA'!G83=0,"",'F11 EVALUACIÓN TÉCNICA'!G83)</f>
        <v/>
      </c>
      <c r="H169" s="667" t="str">
        <f>IF('F11 EVALUACIÓN TÉCNICA'!H83=0,"",'F11 EVALUACIÓN TÉCNICA'!H83)</f>
        <v/>
      </c>
      <c r="I169" s="668" t="str">
        <f>IF('F11 EVALUACIÓN TÉCNICA'!I83=0,"",'F11 EVALUACIÓN TÉCNICA'!I83)</f>
        <v/>
      </c>
      <c r="L169" s="679"/>
      <c r="M169" s="680"/>
    </row>
    <row r="170" spans="2:13" ht="20.100000000000001" customHeight="1">
      <c r="B170" s="663" t="s">
        <v>1553</v>
      </c>
      <c r="C170" s="664"/>
      <c r="D170" s="665"/>
      <c r="E170" s="666" t="str">
        <f>IF('F11 EVALUACIÓN TÉCNICA'!E84=0,"",'F11 EVALUACIÓN TÉCNICA'!E84)</f>
        <v/>
      </c>
      <c r="F170" s="667" t="str">
        <f>IF('F11 EVALUACIÓN TÉCNICA'!F84=0,"",'F11 EVALUACIÓN TÉCNICA'!F84)</f>
        <v/>
      </c>
      <c r="G170" s="667" t="str">
        <f>IF('F11 EVALUACIÓN TÉCNICA'!G84=0,"",'F11 EVALUACIÓN TÉCNICA'!G84)</f>
        <v/>
      </c>
      <c r="H170" s="667" t="str">
        <f>IF('F11 EVALUACIÓN TÉCNICA'!H84=0,"",'F11 EVALUACIÓN TÉCNICA'!H84)</f>
        <v/>
      </c>
      <c r="I170" s="668" t="str">
        <f>IF('F11 EVALUACIÓN TÉCNICA'!I84=0,"",'F11 EVALUACIÓN TÉCNICA'!I84)</f>
        <v/>
      </c>
      <c r="L170" s="679"/>
      <c r="M170" s="680"/>
    </row>
    <row r="171" spans="2:13" ht="20.100000000000001" customHeight="1">
      <c r="B171" s="663" t="s">
        <v>1554</v>
      </c>
      <c r="C171" s="664"/>
      <c r="D171" s="665"/>
      <c r="E171" s="666" t="str">
        <f>IF('F11 EVALUACIÓN TÉCNICA'!E85=0,"",'F11 EVALUACIÓN TÉCNICA'!E85)</f>
        <v/>
      </c>
      <c r="F171" s="667" t="str">
        <f>IF('F11 EVALUACIÓN TÉCNICA'!F85=0,"",'F11 EVALUACIÓN TÉCNICA'!F85)</f>
        <v/>
      </c>
      <c r="G171" s="667" t="str">
        <f>IF('F11 EVALUACIÓN TÉCNICA'!G85=0,"",'F11 EVALUACIÓN TÉCNICA'!G85)</f>
        <v/>
      </c>
      <c r="H171" s="667" t="str">
        <f>IF('F11 EVALUACIÓN TÉCNICA'!H85=0,"",'F11 EVALUACIÓN TÉCNICA'!H85)</f>
        <v/>
      </c>
      <c r="I171" s="668" t="str">
        <f>IF('F11 EVALUACIÓN TÉCNICA'!I85=0,"",'F11 EVALUACIÓN TÉCNICA'!I85)</f>
        <v/>
      </c>
      <c r="L171" s="679"/>
      <c r="M171" s="680"/>
    </row>
    <row r="172" spans="2:13" ht="20.100000000000001" customHeight="1" thickBot="1">
      <c r="B172" s="669" t="s">
        <v>1555</v>
      </c>
      <c r="C172" s="670"/>
      <c r="D172" s="671"/>
      <c r="E172" s="675" t="str">
        <f>IF('F11 EVALUACIÓN TÉCNICA'!E86=0,"",'F11 EVALUACIÓN TÉCNICA'!E86)</f>
        <v/>
      </c>
      <c r="F172" s="676" t="str">
        <f>IF('F11 EVALUACIÓN TÉCNICA'!F86=0,"",'F11 EVALUACIÓN TÉCNICA'!F86)</f>
        <v/>
      </c>
      <c r="G172" s="676" t="str">
        <f>IF('F11 EVALUACIÓN TÉCNICA'!G86=0,"",'F11 EVALUACIÓN TÉCNICA'!G86)</f>
        <v/>
      </c>
      <c r="H172" s="676" t="str">
        <f>IF('F11 EVALUACIÓN TÉCNICA'!H86=0,"",'F11 EVALUACIÓN TÉCNICA'!H86)</f>
        <v/>
      </c>
      <c r="I172" s="677" t="str">
        <f>IF('F11 EVALUACIÓN TÉCNICA'!I86=0,"",'F11 EVALUACIÓN TÉCNICA'!I86)</f>
        <v/>
      </c>
      <c r="L172" s="679"/>
      <c r="M172" s="680"/>
    </row>
    <row r="173" spans="2:13" ht="20.100000000000001" customHeight="1">
      <c r="B173" s="678"/>
      <c r="C173" s="679"/>
      <c r="D173" s="679"/>
      <c r="E173" s="679"/>
      <c r="F173" s="679"/>
      <c r="G173" s="679"/>
      <c r="H173" s="679"/>
      <c r="I173" s="679"/>
      <c r="J173" s="679"/>
      <c r="K173" s="679"/>
      <c r="L173" s="679"/>
      <c r="M173" s="680"/>
    </row>
    <row r="174" spans="2:13" ht="23.25" customHeight="1">
      <c r="B174" s="681" t="s">
        <v>1556</v>
      </c>
      <c r="C174" s="682"/>
      <c r="D174" s="682"/>
      <c r="E174" s="682"/>
      <c r="F174" s="682"/>
      <c r="G174" s="682"/>
      <c r="H174" s="682"/>
      <c r="I174" s="682"/>
      <c r="J174" s="682"/>
      <c r="K174" s="682"/>
      <c r="L174" s="682"/>
      <c r="M174" s="683"/>
    </row>
    <row r="175" spans="2:13" ht="17.100000000000001" customHeight="1">
      <c r="B175" s="2216" t="s">
        <v>1685</v>
      </c>
      <c r="C175" s="1553"/>
      <c r="D175" s="1553"/>
      <c r="E175" s="1553"/>
      <c r="F175" s="1553"/>
      <c r="G175" s="1553"/>
      <c r="H175" s="1553"/>
      <c r="I175" s="1553"/>
      <c r="J175" s="1553"/>
      <c r="K175" s="1553"/>
      <c r="L175" s="1553"/>
      <c r="M175" s="1603"/>
    </row>
    <row r="176" spans="2:13" ht="15">
      <c r="B176" s="1536">
        <f>+'F11 EVALUACIÓN TÉCNICA'!A90</f>
        <v>0</v>
      </c>
      <c r="C176" s="2162" t="s">
        <v>1436</v>
      </c>
      <c r="D176" s="1553"/>
      <c r="E176" s="1537">
        <f>+'F11 EVALUACIÓN TÉCNICA'!C90</f>
        <v>0</v>
      </c>
      <c r="F176" s="2218" t="s">
        <v>1686</v>
      </c>
      <c r="G176" s="1553"/>
      <c r="H176" s="1553"/>
      <c r="I176" s="1553"/>
      <c r="J176" s="1537">
        <f>+'F11 EVALUACIÓN TÉCNICA'!F90</f>
        <v>0</v>
      </c>
      <c r="K176" s="2217" t="s">
        <v>1438</v>
      </c>
      <c r="L176" s="1553"/>
      <c r="M176" s="1603"/>
    </row>
    <row r="177" spans="2:13" ht="11.1" customHeight="1">
      <c r="B177" s="684"/>
      <c r="C177" s="685"/>
      <c r="D177" s="685"/>
      <c r="E177" s="119"/>
      <c r="F177" s="1553"/>
      <c r="G177" s="1553"/>
      <c r="H177" s="1553"/>
      <c r="I177" s="1553"/>
      <c r="J177" s="119"/>
      <c r="K177" s="1553"/>
      <c r="L177" s="1553"/>
      <c r="M177" s="1603"/>
    </row>
    <row r="178" spans="2:13" ht="15" customHeight="1">
      <c r="B178" s="2111" t="s">
        <v>1687</v>
      </c>
      <c r="C178" s="1550"/>
      <c r="D178" s="1550"/>
      <c r="E178" s="1550"/>
      <c r="F178" s="1550"/>
      <c r="G178" s="1550"/>
      <c r="H178" s="1550"/>
      <c r="I178" s="1550"/>
      <c r="J178" s="1550"/>
      <c r="K178" s="1550"/>
      <c r="L178" s="1550"/>
      <c r="M178" s="1551"/>
    </row>
    <row r="179" spans="2:13" ht="59.1" customHeight="1">
      <c r="B179" s="2155">
        <f>+'F11 EVALUACIÓN TÉCNICA'!A93</f>
        <v>0</v>
      </c>
      <c r="C179" s="1654"/>
      <c r="D179" s="1654"/>
      <c r="E179" s="1654"/>
      <c r="F179" s="1654"/>
      <c r="G179" s="1654"/>
      <c r="H179" s="1654"/>
      <c r="I179" s="1654"/>
      <c r="J179" s="1654"/>
      <c r="K179" s="1654"/>
      <c r="L179" s="1654"/>
      <c r="M179" s="2156"/>
    </row>
    <row r="180" spans="2:13" ht="12" customHeight="1">
      <c r="B180" s="2111" t="s">
        <v>1688</v>
      </c>
      <c r="C180" s="1550"/>
      <c r="D180" s="1550"/>
      <c r="E180" s="1550"/>
      <c r="F180" s="1550"/>
      <c r="G180" s="1550"/>
      <c r="H180" s="1550"/>
      <c r="I180" s="1550"/>
      <c r="J180" s="1550"/>
      <c r="K180" s="1550"/>
      <c r="L180" s="1550"/>
      <c r="M180" s="1551"/>
    </row>
    <row r="181" spans="2:13" ht="52.5" customHeight="1">
      <c r="B181" s="2155">
        <f>+'F11 EVALUACIÓN TÉCNICA'!A95</f>
        <v>0</v>
      </c>
      <c r="C181" s="1654"/>
      <c r="D181" s="1654"/>
      <c r="E181" s="1654"/>
      <c r="F181" s="1654"/>
      <c r="G181" s="1654"/>
      <c r="H181" s="1654"/>
      <c r="I181" s="1654"/>
      <c r="J181" s="1654"/>
      <c r="K181" s="1654"/>
      <c r="L181" s="1654"/>
      <c r="M181" s="2156"/>
    </row>
    <row r="182" spans="2:13" ht="13.5" customHeight="1" thickBot="1">
      <c r="B182" s="597"/>
      <c r="C182" s="598"/>
      <c r="D182" s="598"/>
      <c r="E182" s="598"/>
      <c r="F182" s="598"/>
      <c r="G182" s="598"/>
      <c r="H182" s="598"/>
      <c r="I182" s="598"/>
      <c r="J182" s="598"/>
      <c r="K182" s="598"/>
      <c r="L182" s="598"/>
      <c r="M182" s="599"/>
    </row>
  </sheetData>
  <mergeCells count="213">
    <mergeCell ref="G154:M154"/>
    <mergeCell ref="M114:M115"/>
    <mergeCell ref="M88:M89"/>
    <mergeCell ref="E71:F71"/>
    <mergeCell ref="C91:L91"/>
    <mergeCell ref="B179:M179"/>
    <mergeCell ref="G143:M143"/>
    <mergeCell ref="D53:F53"/>
    <mergeCell ref="B175:M175"/>
    <mergeCell ref="K176:M177"/>
    <mergeCell ref="G142:M142"/>
    <mergeCell ref="B152:M152"/>
    <mergeCell ref="B165:F165"/>
    <mergeCell ref="F176:I177"/>
    <mergeCell ref="G165:M165"/>
    <mergeCell ref="G68:H68"/>
    <mergeCell ref="G153:M153"/>
    <mergeCell ref="B130:B131"/>
    <mergeCell ref="E78:E79"/>
    <mergeCell ref="K80:L80"/>
    <mergeCell ref="C131:L131"/>
    <mergeCell ref="G140:M140"/>
    <mergeCell ref="I24:K24"/>
    <mergeCell ref="J68:J69"/>
    <mergeCell ref="K50:L50"/>
    <mergeCell ref="B78:B79"/>
    <mergeCell ref="D78:D79"/>
    <mergeCell ref="C86:L86"/>
    <mergeCell ref="M124:M125"/>
    <mergeCell ref="B143:F143"/>
    <mergeCell ref="B142:F142"/>
    <mergeCell ref="M118:M119"/>
    <mergeCell ref="C114:L114"/>
    <mergeCell ref="B38:E38"/>
    <mergeCell ref="C130:L130"/>
    <mergeCell ref="G84:H84"/>
    <mergeCell ref="B63:C63"/>
    <mergeCell ref="H45:K45"/>
    <mergeCell ref="B43:M43"/>
    <mergeCell ref="J54:J58"/>
    <mergeCell ref="L54:L58"/>
    <mergeCell ref="E55:F55"/>
    <mergeCell ref="I28:K28"/>
    <mergeCell ref="K49:L49"/>
    <mergeCell ref="C123:L123"/>
    <mergeCell ref="C126:L126"/>
    <mergeCell ref="B12:E12"/>
    <mergeCell ref="M126:M127"/>
    <mergeCell ref="E49:F49"/>
    <mergeCell ref="C128:L128"/>
    <mergeCell ref="B21:E21"/>
    <mergeCell ref="M77:M80"/>
    <mergeCell ref="B39:E39"/>
    <mergeCell ref="C113:L113"/>
    <mergeCell ref="C103:L103"/>
    <mergeCell ref="M116:M117"/>
    <mergeCell ref="C112:L112"/>
    <mergeCell ref="C94:L94"/>
    <mergeCell ref="B49:C49"/>
    <mergeCell ref="B14:E14"/>
    <mergeCell ref="B55:C55"/>
    <mergeCell ref="B23:E23"/>
    <mergeCell ref="C118:L118"/>
    <mergeCell ref="B64:C64"/>
    <mergeCell ref="C127:L127"/>
    <mergeCell ref="B13:E13"/>
    <mergeCell ref="B36:E36"/>
    <mergeCell ref="M90:M91"/>
    <mergeCell ref="F19:G19"/>
    <mergeCell ref="C106:L106"/>
    <mergeCell ref="B33:E33"/>
    <mergeCell ref="G78:G79"/>
    <mergeCell ref="L68:L69"/>
    <mergeCell ref="C125:L125"/>
    <mergeCell ref="E48:F48"/>
    <mergeCell ref="M94:M95"/>
    <mergeCell ref="H50:I50"/>
    <mergeCell ref="M128:M129"/>
    <mergeCell ref="B26:E26"/>
    <mergeCell ref="B87:B93"/>
    <mergeCell ref="B35:E35"/>
    <mergeCell ref="C87:L87"/>
    <mergeCell ref="H47:K47"/>
    <mergeCell ref="C84:E84"/>
    <mergeCell ref="B48:C48"/>
    <mergeCell ref="C111:L111"/>
    <mergeCell ref="M99:M100"/>
    <mergeCell ref="G53:H53"/>
    <mergeCell ref="C108:L108"/>
    <mergeCell ref="M108:M109"/>
    <mergeCell ref="C97:L97"/>
    <mergeCell ref="B94:B100"/>
    <mergeCell ref="B116:B123"/>
    <mergeCell ref="I23:K23"/>
    <mergeCell ref="H49:I49"/>
    <mergeCell ref="B22:E22"/>
    <mergeCell ref="B133:M133"/>
    <mergeCell ref="F33:G33"/>
    <mergeCell ref="B25:E25"/>
    <mergeCell ref="B68:D68"/>
    <mergeCell ref="L83:M83"/>
    <mergeCell ref="B53:C53"/>
    <mergeCell ref="M120:M121"/>
    <mergeCell ref="C104:L104"/>
    <mergeCell ref="C116:L116"/>
    <mergeCell ref="C89:L89"/>
    <mergeCell ref="B27:E27"/>
    <mergeCell ref="C88:L88"/>
    <mergeCell ref="B85:M85"/>
    <mergeCell ref="C102:K102"/>
    <mergeCell ref="B77:E77"/>
    <mergeCell ref="B47:C47"/>
    <mergeCell ref="B42:G42"/>
    <mergeCell ref="C119:L119"/>
    <mergeCell ref="J78:J79"/>
    <mergeCell ref="B66:F66"/>
    <mergeCell ref="B46:C46"/>
    <mergeCell ref="B11:E11"/>
    <mergeCell ref="C121:L121"/>
    <mergeCell ref="M54:M58"/>
    <mergeCell ref="C117:L117"/>
    <mergeCell ref="C6:H6"/>
    <mergeCell ref="C99:L99"/>
    <mergeCell ref="B141:M141"/>
    <mergeCell ref="F77:J77"/>
    <mergeCell ref="H48:I48"/>
    <mergeCell ref="I27:K27"/>
    <mergeCell ref="B124:B129"/>
    <mergeCell ref="B29:E29"/>
    <mergeCell ref="B108:B115"/>
    <mergeCell ref="M92:M93"/>
    <mergeCell ref="B37:E37"/>
    <mergeCell ref="C115:L115"/>
    <mergeCell ref="I71:M72"/>
    <mergeCell ref="I25:K25"/>
    <mergeCell ref="E50:F50"/>
    <mergeCell ref="B54:C54"/>
    <mergeCell ref="B72:C72"/>
    <mergeCell ref="B103:B107"/>
    <mergeCell ref="B15:E15"/>
    <mergeCell ref="C122:L122"/>
    <mergeCell ref="B181:M181"/>
    <mergeCell ref="B24:E24"/>
    <mergeCell ref="B56:C56"/>
    <mergeCell ref="B71:C71"/>
    <mergeCell ref="M110:M111"/>
    <mergeCell ref="B178:M178"/>
    <mergeCell ref="G164:M164"/>
    <mergeCell ref="K11:L11"/>
    <mergeCell ref="C96:L96"/>
    <mergeCell ref="B137:M137"/>
    <mergeCell ref="C92:L92"/>
    <mergeCell ref="C135:E135"/>
    <mergeCell ref="C176:D176"/>
    <mergeCell ref="I53:M53"/>
    <mergeCell ref="I29:K29"/>
    <mergeCell ref="C98:L98"/>
    <mergeCell ref="E59:F59"/>
    <mergeCell ref="C107:L107"/>
    <mergeCell ref="B164:F164"/>
    <mergeCell ref="B28:E28"/>
    <mergeCell ref="B19:E19"/>
    <mergeCell ref="C120:L120"/>
    <mergeCell ref="C110:L110"/>
    <mergeCell ref="B62:C62"/>
    <mergeCell ref="K4:K5"/>
    <mergeCell ref="C78:C79"/>
    <mergeCell ref="B163:M163"/>
    <mergeCell ref="I54:I58"/>
    <mergeCell ref="K54:K58"/>
    <mergeCell ref="G135:H135"/>
    <mergeCell ref="G139:M139"/>
    <mergeCell ref="M97:M98"/>
    <mergeCell ref="C124:L124"/>
    <mergeCell ref="C93:L93"/>
    <mergeCell ref="E54:F54"/>
    <mergeCell ref="B139:F139"/>
    <mergeCell ref="B44:E44"/>
    <mergeCell ref="B45:C45"/>
    <mergeCell ref="C90:L90"/>
    <mergeCell ref="C105:L105"/>
    <mergeCell ref="F78:F79"/>
    <mergeCell ref="H78:H79"/>
    <mergeCell ref="B154:F154"/>
    <mergeCell ref="M130:M131"/>
    <mergeCell ref="K68:K69"/>
    <mergeCell ref="B34:E34"/>
    <mergeCell ref="I26:K26"/>
    <mergeCell ref="E56:F56"/>
    <mergeCell ref="B180:M180"/>
    <mergeCell ref="B153:F153"/>
    <mergeCell ref="L1:M1"/>
    <mergeCell ref="C100:L100"/>
    <mergeCell ref="I78:I79"/>
    <mergeCell ref="H46:K46"/>
    <mergeCell ref="C109:L109"/>
    <mergeCell ref="K48:L48"/>
    <mergeCell ref="K77:L79"/>
    <mergeCell ref="G4:H4"/>
    <mergeCell ref="B138:M138"/>
    <mergeCell ref="M122:M123"/>
    <mergeCell ref="E67:G67"/>
    <mergeCell ref="C129:L129"/>
    <mergeCell ref="H44:M44"/>
    <mergeCell ref="M112:M113"/>
    <mergeCell ref="B50:C50"/>
    <mergeCell ref="C95:L95"/>
    <mergeCell ref="B9:M10"/>
    <mergeCell ref="C4:E4"/>
    <mergeCell ref="B140:F140"/>
    <mergeCell ref="B20:E20"/>
    <mergeCell ref="B69:D69"/>
    <mergeCell ref="B70:C70"/>
  </mergeCells>
  <dataValidations count="5">
    <dataValidation type="whole" allowBlank="1" showInputMessage="1" showErrorMessage="1" errorTitle="FORMATO AÑO ERRÓNEO" error="INGRESAR AÑO CON NÚMERO DE 4 DÍGITOS, POR EJEMPLO 2005" sqref="G135:H135" xr:uid="{00000000-0002-0000-0F00-000000000000}">
      <formula1>2000</formula1>
      <formula2>2020</formula2>
    </dataValidation>
    <dataValidation type="whole" allowBlank="1" showInputMessage="1" showErrorMessage="1" errorTitle="FORMATO AÑO ERRÓNEO" error="INGRESAR AÑO CON NÚMERO DE 4 DÍGITOS, POR EJEMPLO 2005" sqref="G136:H136" xr:uid="{00000000-0002-0000-0F00-000001000000}">
      <formula1>2000</formula1>
      <formula2>2010</formula2>
    </dataValidation>
    <dataValidation allowBlank="1" showInputMessage="1" showErrorMessage="1" errorTitle="FORMATO AÑO ERRÓNEO" error="INGRESAR AÑO CON NÚMERO DE 4 DÍGITOS, POR EJEMPLO 2005" sqref="G4:H4 G84:H84 J6" xr:uid="{00000000-0002-0000-0F00-000002000000}"/>
    <dataValidation allowBlank="1" showDropDown="1" showInputMessage="1" showErrorMessage="1" errorTitle="DATO ERRÓNEO" error="MARCAR CON UNA &quot;X&quot; EN OPCIÓN QUE CORRESPONDA" sqref="M4" xr:uid="{00000000-0002-0000-0F00-000003000000}"/>
    <dataValidation type="whole" allowBlank="1" showInputMessage="1" showErrorMessage="1" errorTitle="dato erróneo" error="ingresar número entero" sqref="J59:M62 M63" xr:uid="{00000000-0002-0000-0F00-000004000000}">
      <formula1>0</formula1>
      <formula2>1111111111111110</formula2>
    </dataValidation>
  </dataValidations>
  <pageMargins left="0.62992125984251968" right="0" top="0.47244094488188981" bottom="0" header="0" footer="0"/>
  <pageSetup paperSize="9" scale="86" fitToHeight="100" orientation="portrait" verticalDpi="96"/>
  <rowBreaks count="2" manualBreakCount="2">
    <brk id="81" min="1" max="12" man="1"/>
    <brk id="132" min="1"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theme="3" tint="0.39997558519241921"/>
  </sheetPr>
  <dimension ref="A1:EZ168"/>
  <sheetViews>
    <sheetView showGridLines="0" zoomScale="115" zoomScaleNormal="115" workbookViewId="0">
      <selection activeCell="AU6" sqref="AU6:CL10"/>
    </sheetView>
  </sheetViews>
  <sheetFormatPr defaultColWidth="11.42578125" defaultRowHeight="12.75" zeroHeight="1"/>
  <cols>
    <col min="1" max="1" width="3" style="87" customWidth="1"/>
    <col min="2" max="2" width="11.42578125" style="87" customWidth="1"/>
    <col min="3" max="3" width="23.42578125" style="87" customWidth="1"/>
    <col min="4" max="4" width="8.42578125" style="87" customWidth="1"/>
    <col min="5" max="5" width="4.42578125" style="87" customWidth="1"/>
    <col min="6" max="6" width="6" style="87" customWidth="1"/>
    <col min="7" max="9" width="4" style="87" customWidth="1"/>
    <col min="10" max="10" width="6.42578125" style="87" customWidth="1"/>
    <col min="11" max="19" width="4" style="87" customWidth="1"/>
    <col min="20" max="20" width="6.140625" style="87" customWidth="1"/>
    <col min="21" max="21" width="5.42578125" style="87" hidden="1" customWidth="1"/>
    <col min="22" max="25" width="4" style="87" hidden="1" customWidth="1"/>
    <col min="26" max="26" width="5.42578125" style="87" hidden="1" customWidth="1"/>
    <col min="27" max="27" width="8.140625" style="87" customWidth="1"/>
    <col min="28" max="28" width="7.42578125" style="87" customWidth="1"/>
    <col min="29" max="34" width="7.28515625" style="87" customWidth="1"/>
    <col min="35" max="38" width="5.42578125" style="87" customWidth="1"/>
    <col min="39" max="39" width="7.140625" style="87" customWidth="1"/>
    <col min="40" max="41" width="5.42578125" style="87" customWidth="1"/>
    <col min="42" max="42" width="8.42578125" style="87" customWidth="1"/>
    <col min="43" max="45" width="5.42578125" style="87" customWidth="1"/>
    <col min="46" max="46" width="6.42578125" style="87" customWidth="1"/>
    <col min="47" max="53" width="5.42578125" style="87" customWidth="1"/>
    <col min="54" max="54" width="7.140625" style="87" customWidth="1"/>
    <col min="55" max="55" width="5.42578125" style="87" customWidth="1"/>
    <col min="56" max="56" width="6.42578125" style="87" bestFit="1" customWidth="1"/>
    <col min="57" max="58" width="5.42578125" style="87" customWidth="1"/>
    <col min="59" max="60" width="9.42578125" style="87" customWidth="1"/>
    <col min="61" max="61" width="10.28515625" style="87" customWidth="1"/>
    <col min="62" max="63" width="9.42578125" style="87" customWidth="1"/>
    <col min="64" max="64" width="12.28515625" style="87" customWidth="1"/>
    <col min="65" max="67" width="5" style="87" customWidth="1"/>
    <col min="68" max="68" width="5.42578125" style="87" customWidth="1"/>
    <col min="69" max="69" width="6.42578125" style="87" customWidth="1"/>
    <col min="70" max="70" width="5.42578125" style="87" customWidth="1"/>
    <col min="71" max="71" width="6.42578125" style="87" customWidth="1"/>
    <col min="72" max="72" width="8.42578125" style="87" customWidth="1"/>
    <col min="73" max="74" width="10" style="87" customWidth="1"/>
    <col min="75" max="76" width="8.42578125" style="87" customWidth="1"/>
    <col min="77" max="77" width="10.7109375" style="87" customWidth="1"/>
    <col min="78" max="79" width="6.42578125" style="87" customWidth="1"/>
    <col min="80" max="85" width="4.42578125" style="87" customWidth="1"/>
    <col min="86" max="86" width="6.42578125" style="87" customWidth="1"/>
    <col min="87" max="90" width="4.42578125" style="87" customWidth="1"/>
    <col min="91" max="92" width="5.42578125" style="87" customWidth="1"/>
    <col min="93" max="93" width="4.42578125" style="87" customWidth="1"/>
    <col min="94" max="99" width="5.42578125" style="87" customWidth="1"/>
    <col min="100" max="102" width="5" style="87" customWidth="1"/>
    <col min="103" max="119" width="7.42578125" style="87" customWidth="1"/>
    <col min="120" max="120" width="8.42578125" style="87" customWidth="1"/>
    <col min="121" max="130" width="7.42578125" style="87" customWidth="1"/>
    <col min="131" max="133" width="5.42578125" style="87" customWidth="1"/>
    <col min="134" max="134" width="4.42578125" style="87" customWidth="1"/>
    <col min="135" max="135" width="5.42578125" style="87" customWidth="1"/>
    <col min="136" max="136" width="6.42578125" style="87" customWidth="1"/>
    <col min="137" max="137" width="5.42578125" style="87" customWidth="1"/>
    <col min="138" max="138" width="6.42578125" style="87" customWidth="1"/>
    <col min="139" max="139" width="16.28515625" style="87" bestFit="1" customWidth="1"/>
    <col min="140" max="140" width="31.28515625" style="87" bestFit="1" customWidth="1"/>
    <col min="141" max="141" width="16.42578125" style="87" bestFit="1" customWidth="1"/>
    <col min="142" max="142" width="11" style="87" bestFit="1" customWidth="1"/>
    <col min="143" max="143" width="9.85546875" style="87" bestFit="1" customWidth="1"/>
    <col min="144" max="144" width="21.140625" style="87" bestFit="1" customWidth="1"/>
    <col min="145" max="145" width="11.28515625" style="87" bestFit="1" customWidth="1"/>
    <col min="146" max="146" width="13.42578125" style="87" bestFit="1" customWidth="1"/>
    <col min="147" max="147" width="21.42578125" style="87" bestFit="1" customWidth="1"/>
    <col min="148" max="148" width="17" style="87" bestFit="1" customWidth="1"/>
    <col min="149" max="149" width="34.42578125" style="87" bestFit="1" customWidth="1"/>
    <col min="150" max="150" width="24.85546875" style="87" bestFit="1" customWidth="1"/>
    <col min="151" max="151" width="21.140625" style="87" bestFit="1" customWidth="1"/>
    <col min="152" max="152" width="20.85546875" style="87" bestFit="1" customWidth="1"/>
    <col min="153" max="153" width="23.140625" style="87" bestFit="1" customWidth="1"/>
    <col min="154" max="157" width="10.7109375" style="87" customWidth="1"/>
    <col min="158" max="158" width="4.42578125" style="87" customWidth="1"/>
    <col min="159" max="159" width="5.42578125" style="87" customWidth="1"/>
    <col min="160" max="160" width="11.42578125" style="87" customWidth="1"/>
    <col min="161" max="16384" width="11.42578125" style="87"/>
  </cols>
  <sheetData>
    <row r="1" spans="1:156" ht="12" customHeight="1">
      <c r="A1" s="752" t="s">
        <v>1689</v>
      </c>
      <c r="B1" s="109"/>
      <c r="C1" s="109"/>
      <c r="D1" s="109"/>
      <c r="E1" s="109"/>
      <c r="F1" s="109"/>
      <c r="G1" s="753" t="s">
        <v>1178</v>
      </c>
      <c r="H1" s="109"/>
      <c r="I1" s="754" t="s">
        <v>1272</v>
      </c>
      <c r="J1" s="1231"/>
      <c r="K1" s="109"/>
      <c r="L1" s="306" t="s">
        <v>1273</v>
      </c>
      <c r="M1" s="1231" t="str">
        <f>'F1 COBERTURA ESTABLECIMIENTOS'!I5</f>
        <v>X</v>
      </c>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8"/>
      <c r="EB1" s="108"/>
      <c r="EC1" s="108"/>
      <c r="ED1" s="108"/>
      <c r="EE1" s="108"/>
      <c r="EF1" s="108"/>
      <c r="EG1" s="108"/>
      <c r="EH1" s="108"/>
      <c r="EI1" s="108"/>
      <c r="EJ1" s="108"/>
      <c r="EK1" s="108"/>
      <c r="EL1" s="108"/>
      <c r="EM1" s="108"/>
      <c r="EN1" s="108"/>
      <c r="EO1" s="108"/>
      <c r="EP1" s="108"/>
      <c r="EQ1" s="108"/>
      <c r="ER1" s="108"/>
      <c r="ES1" s="108"/>
      <c r="ET1" s="108"/>
      <c r="EU1" s="108"/>
      <c r="EV1" s="108"/>
      <c r="EW1" s="109"/>
      <c r="EX1" s="109"/>
      <c r="EY1" s="109"/>
      <c r="EZ1" s="109"/>
    </row>
    <row r="2" spans="1:156" ht="12" customHeight="1">
      <c r="A2" s="109"/>
      <c r="B2" s="109"/>
      <c r="C2" s="109"/>
      <c r="D2" s="109"/>
      <c r="E2" s="755" t="s">
        <v>551</v>
      </c>
      <c r="F2" s="756" t="str">
        <f>'F1 COBERTURA ESTABLECIMIENTOS'!K10</f>
        <v>region</v>
      </c>
      <c r="G2" s="109"/>
      <c r="H2" s="109"/>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8"/>
      <c r="EB2" s="108"/>
      <c r="EC2" s="108"/>
      <c r="ED2" s="108"/>
      <c r="EE2" s="108"/>
      <c r="EF2" s="108"/>
      <c r="EG2" s="108"/>
      <c r="EH2" s="108"/>
      <c r="EI2" s="108"/>
      <c r="EJ2" s="108"/>
      <c r="EK2" s="108"/>
      <c r="EL2" s="108"/>
      <c r="EM2" s="108"/>
      <c r="EN2" s="108"/>
      <c r="EO2" s="108"/>
      <c r="EP2" s="108"/>
      <c r="EQ2" s="108"/>
      <c r="ER2" s="108"/>
      <c r="ES2" s="108"/>
      <c r="ET2" s="108"/>
      <c r="EU2" s="108"/>
      <c r="EV2" s="108"/>
      <c r="EW2" s="109"/>
      <c r="EX2" s="109"/>
      <c r="EY2" s="109"/>
      <c r="EZ2" s="109"/>
    </row>
    <row r="3" spans="1:156" ht="12" customHeight="1">
      <c r="A3" s="109"/>
      <c r="B3" s="109"/>
      <c r="C3" s="109"/>
      <c r="D3" s="109"/>
      <c r="E3" s="757" t="s">
        <v>655</v>
      </c>
      <c r="F3" s="758">
        <f>+'F1 COBERTURA ESTABLECIMIENTOS'!$G$10</f>
        <v>2025</v>
      </c>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19"/>
      <c r="EB3" s="119"/>
      <c r="EC3" s="119"/>
      <c r="ED3" s="119"/>
      <c r="EE3" s="119"/>
      <c r="EF3" s="119"/>
      <c r="EG3" s="119"/>
      <c r="EH3" s="119"/>
      <c r="EI3" s="119"/>
      <c r="EJ3" s="119"/>
      <c r="EK3" s="119"/>
      <c r="EL3" s="119"/>
      <c r="EM3" s="119"/>
      <c r="EN3" s="119"/>
      <c r="EO3" s="119"/>
      <c r="EP3" s="119"/>
      <c r="EQ3" s="119"/>
      <c r="ER3" s="119"/>
      <c r="ES3" s="119"/>
      <c r="ET3" s="119"/>
      <c r="EU3" s="119"/>
      <c r="EV3" s="119"/>
      <c r="EW3" s="109"/>
      <c r="EX3" s="109"/>
      <c r="EY3" s="109"/>
      <c r="EZ3" s="109"/>
    </row>
    <row r="4" spans="1:156" ht="12" customHeight="1">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759"/>
      <c r="EB4" s="759"/>
      <c r="EC4" s="119"/>
      <c r="ED4" s="119"/>
      <c r="EE4" s="119"/>
      <c r="EF4" s="119"/>
      <c r="EG4" s="119"/>
      <c r="EH4" s="119"/>
      <c r="EI4" s="119"/>
      <c r="EJ4" s="119"/>
      <c r="EK4" s="119"/>
      <c r="EL4" s="119"/>
      <c r="EM4" s="119"/>
      <c r="EN4" s="119"/>
      <c r="EO4" s="119"/>
      <c r="EP4" s="119"/>
      <c r="EQ4" s="119"/>
      <c r="ER4" s="119"/>
      <c r="ES4" s="119"/>
      <c r="ET4" s="119"/>
      <c r="EU4" s="119"/>
      <c r="EV4" s="119"/>
      <c r="EW4" s="109"/>
      <c r="EX4" s="109"/>
      <c r="EY4" s="109"/>
      <c r="EZ4" s="109"/>
    </row>
    <row r="5" spans="1:156" ht="12" customHeight="1">
      <c r="A5" s="109"/>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t="str">
        <f>+UPPER(CA7)</f>
        <v>UNIDAD DE PREVENCIÓN</v>
      </c>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760" t="s">
        <v>1690</v>
      </c>
      <c r="DB5" s="761"/>
      <c r="DC5" s="761"/>
      <c r="DD5" s="761"/>
      <c r="DE5" s="761"/>
      <c r="DF5" s="761"/>
      <c r="DG5" s="761"/>
      <c r="DH5" s="762"/>
      <c r="DI5" s="1232" t="s">
        <v>1691</v>
      </c>
      <c r="DJ5" s="1233"/>
      <c r="DK5" s="1233"/>
      <c r="DL5" s="1233"/>
      <c r="DM5" s="1233"/>
      <c r="DN5" s="1233"/>
      <c r="DO5" s="1233"/>
      <c r="DP5" s="1233"/>
      <c r="DQ5" s="1233"/>
      <c r="DR5" s="1233"/>
      <c r="DS5" s="1233"/>
      <c r="DT5" s="1233"/>
      <c r="DU5" s="1233"/>
      <c r="DV5" s="1233"/>
      <c r="DW5" s="1233"/>
      <c r="DX5" s="1233"/>
      <c r="DY5" s="1233"/>
      <c r="DZ5" s="1234"/>
      <c r="EA5" s="1235"/>
      <c r="EB5" s="759"/>
      <c r="EC5" s="119"/>
      <c r="ED5" s="119"/>
      <c r="EE5" s="119"/>
      <c r="EF5" s="119"/>
      <c r="EG5" s="119"/>
      <c r="EH5" s="119"/>
      <c r="EI5" s="119"/>
      <c r="EJ5" s="119"/>
      <c r="EK5" s="119"/>
      <c r="EL5" s="119"/>
      <c r="EM5" s="119"/>
      <c r="EN5" s="119"/>
      <c r="EO5" s="119"/>
      <c r="EP5" s="119"/>
      <c r="EQ5" s="119"/>
      <c r="ER5" s="119"/>
      <c r="ES5" s="119"/>
      <c r="ET5" s="119"/>
      <c r="EU5" s="119"/>
      <c r="EV5" s="119"/>
      <c r="EW5" s="109"/>
      <c r="EX5" s="109"/>
      <c r="EY5" s="109"/>
      <c r="EZ5" s="109"/>
    </row>
    <row r="6" spans="1:156" ht="25.35" customHeight="1">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2254" t="s">
        <v>1637</v>
      </c>
      <c r="AJ6" s="1569"/>
      <c r="AK6" s="1569"/>
      <c r="AL6" s="1569"/>
      <c r="AM6" s="1569"/>
      <c r="AN6" s="1569"/>
      <c r="AO6" s="1569"/>
      <c r="AP6" s="1569"/>
      <c r="AQ6" s="1569"/>
      <c r="AR6" s="1569"/>
      <c r="AS6" s="1569"/>
      <c r="AT6" s="1570"/>
      <c r="AU6" s="1236" t="s">
        <v>1692</v>
      </c>
      <c r="AV6" s="1236"/>
      <c r="AW6" s="1236"/>
      <c r="AX6" s="1236"/>
      <c r="AY6" s="1236"/>
      <c r="AZ6" s="1236"/>
      <c r="BA6" s="1236"/>
      <c r="BB6" s="1236"/>
      <c r="BC6" s="109"/>
      <c r="BD6" s="109"/>
      <c r="BE6" s="109"/>
      <c r="BF6" s="109"/>
      <c r="BG6" s="109"/>
      <c r="BH6" s="109"/>
      <c r="BI6" s="109"/>
      <c r="BJ6" s="109"/>
      <c r="BK6" s="109"/>
      <c r="BL6" s="109"/>
      <c r="BM6" s="109"/>
      <c r="BN6" s="109"/>
      <c r="BO6" s="109"/>
      <c r="BP6" s="109"/>
      <c r="BQ6" s="109"/>
      <c r="BR6" s="109"/>
      <c r="BS6" s="763" t="s">
        <v>1693</v>
      </c>
      <c r="BT6" s="109"/>
      <c r="BU6" s="109"/>
      <c r="BV6" s="109"/>
      <c r="BW6" s="109"/>
      <c r="BX6" s="109"/>
      <c r="BY6" s="109"/>
      <c r="BZ6" s="109"/>
      <c r="CA6" s="109"/>
      <c r="CB6" s="109"/>
      <c r="CC6" s="109"/>
      <c r="CD6" s="109"/>
      <c r="CE6" s="764"/>
      <c r="CF6" s="764"/>
      <c r="CG6" s="109"/>
      <c r="CH6" s="764"/>
      <c r="CI6" s="109"/>
      <c r="CJ6" s="109"/>
      <c r="CK6" s="109"/>
      <c r="CL6" s="109"/>
      <c r="CM6" s="109"/>
      <c r="CN6" s="109"/>
      <c r="CO6" s="109"/>
      <c r="CP6" s="109"/>
      <c r="CQ6" s="109"/>
      <c r="CR6" s="109"/>
      <c r="CS6" s="109"/>
      <c r="CT6" s="109"/>
      <c r="CU6" s="1237"/>
      <c r="CV6" s="109"/>
      <c r="CW6" s="109"/>
      <c r="CX6" s="109"/>
      <c r="CY6" s="109"/>
      <c r="CZ6" s="109"/>
      <c r="DA6" s="2246" t="s">
        <v>1294</v>
      </c>
      <c r="DB6" s="1738"/>
      <c r="DC6" s="1738"/>
      <c r="DD6" s="1738"/>
      <c r="DE6" s="1738"/>
      <c r="DF6" s="1738"/>
      <c r="DG6" s="1738"/>
      <c r="DH6" s="1739"/>
      <c r="DI6" s="2245" t="s">
        <v>1333</v>
      </c>
      <c r="DJ6" s="1738"/>
      <c r="DK6" s="1738"/>
      <c r="DL6" s="1738"/>
      <c r="DM6" s="1738"/>
      <c r="DN6" s="765"/>
      <c r="DO6" s="2246" t="s">
        <v>1347</v>
      </c>
      <c r="DP6" s="1738"/>
      <c r="DQ6" s="1738"/>
      <c r="DR6" s="1739"/>
      <c r="DS6" s="2246" t="s">
        <v>1370</v>
      </c>
      <c r="DT6" s="1738"/>
      <c r="DU6" s="1738"/>
      <c r="DV6" s="1739"/>
      <c r="DW6" s="2246" t="s">
        <v>1379</v>
      </c>
      <c r="DX6" s="1738"/>
      <c r="DY6" s="1739"/>
      <c r="DZ6" s="766" t="s">
        <v>1694</v>
      </c>
      <c r="EA6" s="2250" t="s">
        <v>1695</v>
      </c>
      <c r="EB6" s="1569"/>
      <c r="EC6" s="1569"/>
      <c r="ED6" s="1569"/>
      <c r="EE6" s="1569"/>
      <c r="EF6" s="1569"/>
      <c r="EG6" s="1569"/>
      <c r="EH6" s="1570"/>
      <c r="EI6" s="2244" t="s">
        <v>1696</v>
      </c>
      <c r="EJ6" s="1802"/>
      <c r="EK6" s="1802"/>
      <c r="EL6" s="1802"/>
      <c r="EM6" s="1802"/>
      <c r="EN6" s="1802"/>
      <c r="EO6" s="1802"/>
      <c r="EP6" s="1802"/>
      <c r="EQ6" s="1802"/>
      <c r="ER6" s="1802"/>
      <c r="ES6" s="1802"/>
      <c r="ET6" s="1802"/>
      <c r="EU6" s="1802"/>
      <c r="EV6" s="1802"/>
      <c r="EW6" s="1802"/>
      <c r="EX6" s="107"/>
      <c r="EY6" s="109"/>
      <c r="EZ6" s="109"/>
    </row>
    <row r="7" spans="1:156" ht="55.5" customHeight="1">
      <c r="A7" s="284"/>
      <c r="B7" s="284"/>
      <c r="C7" s="284"/>
      <c r="D7" s="767"/>
      <c r="E7" s="2238" t="s">
        <v>1697</v>
      </c>
      <c r="F7" s="1569"/>
      <c r="G7" s="1569"/>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69"/>
      <c r="AH7" s="1570"/>
      <c r="AI7" s="2240"/>
      <c r="AJ7" s="1569"/>
      <c r="AK7" s="1569"/>
      <c r="AL7" s="1570"/>
      <c r="AM7" s="1675" t="s">
        <v>1698</v>
      </c>
      <c r="AN7" s="1569"/>
      <c r="AO7" s="1569"/>
      <c r="AP7" s="1569"/>
      <c r="AQ7" s="1570"/>
      <c r="AR7" s="2227"/>
      <c r="AS7" s="1569"/>
      <c r="AT7" s="1570"/>
      <c r="AU7" s="2232" t="s">
        <v>816</v>
      </c>
      <c r="AV7" s="2233"/>
      <c r="AW7" s="2233"/>
      <c r="AX7" s="2233"/>
      <c r="AY7" s="2233"/>
      <c r="AZ7" s="2233"/>
      <c r="BA7" s="2233"/>
      <c r="BB7" s="2234"/>
      <c r="BC7" s="2249" t="s">
        <v>1699</v>
      </c>
      <c r="BD7" s="1569"/>
      <c r="BE7" s="1569"/>
      <c r="BF7" s="1569"/>
      <c r="BG7" s="1569"/>
      <c r="BH7" s="1569"/>
      <c r="BI7" s="1569"/>
      <c r="BJ7" s="1569"/>
      <c r="BK7" s="1569"/>
      <c r="BL7" s="1569"/>
      <c r="BM7" s="1569"/>
      <c r="BN7" s="1569"/>
      <c r="BO7" s="1569"/>
      <c r="BP7" s="1569"/>
      <c r="BQ7" s="1569"/>
      <c r="BR7" s="1569"/>
      <c r="BS7" s="1569"/>
      <c r="BT7" s="1569"/>
      <c r="BU7" s="1569"/>
      <c r="BV7" s="1569"/>
      <c r="BW7" s="1569"/>
      <c r="BX7" s="1569"/>
      <c r="BY7" s="1570"/>
      <c r="BZ7" s="2226" t="s">
        <v>1700</v>
      </c>
      <c r="CA7" s="2252" t="s">
        <v>1701</v>
      </c>
      <c r="CB7" s="1569"/>
      <c r="CC7" s="1569"/>
      <c r="CD7" s="1569"/>
      <c r="CE7" s="1569"/>
      <c r="CF7" s="1569"/>
      <c r="CG7" s="1569"/>
      <c r="CH7" s="1569"/>
      <c r="CI7" s="1569"/>
      <c r="CJ7" s="1569"/>
      <c r="CK7" s="1569"/>
      <c r="CL7" s="1570"/>
      <c r="CM7" s="2228" t="s">
        <v>1702</v>
      </c>
      <c r="CN7" s="1569"/>
      <c r="CO7" s="1569"/>
      <c r="CP7" s="1569"/>
      <c r="CQ7" s="1569"/>
      <c r="CR7" s="1569"/>
      <c r="CS7" s="1569"/>
      <c r="CT7" s="1569"/>
      <c r="CU7" s="1569"/>
      <c r="CV7" s="1569"/>
      <c r="CW7" s="1569"/>
      <c r="CX7" s="1569"/>
      <c r="CY7" s="1569"/>
      <c r="CZ7" s="1570"/>
      <c r="DA7" s="1238"/>
      <c r="DB7" s="1239" t="s">
        <v>1300</v>
      </c>
      <c r="DC7" s="1239" t="s">
        <v>1300</v>
      </c>
      <c r="DD7" s="1239" t="s">
        <v>1703</v>
      </c>
      <c r="DE7" s="1239" t="s">
        <v>1313</v>
      </c>
      <c r="DF7" s="1239"/>
      <c r="DG7" s="1239" t="s">
        <v>1665</v>
      </c>
      <c r="DH7" s="1239" t="s">
        <v>1300</v>
      </c>
      <c r="DI7" s="2222" t="s">
        <v>1704</v>
      </c>
      <c r="DJ7" s="1569"/>
      <c r="DK7" s="1569"/>
      <c r="DL7" s="1569"/>
      <c r="DM7" s="1569"/>
      <c r="DN7" s="1570"/>
      <c r="DO7" s="1239" t="s">
        <v>1675</v>
      </c>
      <c r="DP7" s="1239" t="s">
        <v>1705</v>
      </c>
      <c r="DQ7" s="1239" t="s">
        <v>1677</v>
      </c>
      <c r="DR7" s="1239" t="s">
        <v>1675</v>
      </c>
      <c r="DS7" s="1239" t="s">
        <v>1675</v>
      </c>
      <c r="DT7" s="1239" t="s">
        <v>1675</v>
      </c>
      <c r="DU7" s="1239" t="s">
        <v>1675</v>
      </c>
      <c r="DV7" s="1239" t="s">
        <v>1675</v>
      </c>
      <c r="DW7" s="1239" t="s">
        <v>1678</v>
      </c>
      <c r="DX7" s="1239" t="s">
        <v>1678</v>
      </c>
      <c r="DY7" s="1239" t="s">
        <v>1678</v>
      </c>
      <c r="DZ7" s="1239" t="s">
        <v>1678</v>
      </c>
      <c r="EA7" s="2230" t="s">
        <v>1706</v>
      </c>
      <c r="EB7" s="1550"/>
      <c r="EC7" s="1581"/>
      <c r="ED7" s="2251" t="s">
        <v>1707</v>
      </c>
      <c r="EE7" s="1553"/>
      <c r="EF7" s="1572"/>
      <c r="EG7" s="2243" t="s">
        <v>1708</v>
      </c>
      <c r="EH7" s="1572"/>
      <c r="EI7" s="2236" t="s">
        <v>1709</v>
      </c>
      <c r="EJ7" s="1738"/>
      <c r="EK7" s="1738"/>
      <c r="EL7" s="1738"/>
      <c r="EM7" s="1739"/>
      <c r="EN7" s="2236" t="s">
        <v>1710</v>
      </c>
      <c r="EO7" s="1738"/>
      <c r="EP7" s="1738"/>
      <c r="EQ7" s="1738"/>
      <c r="ER7" s="1739"/>
      <c r="ES7" s="2236" t="s">
        <v>1711</v>
      </c>
      <c r="ET7" s="1738"/>
      <c r="EU7" s="1738"/>
      <c r="EV7" s="1738"/>
      <c r="EW7" s="1739"/>
      <c r="EX7" s="107"/>
      <c r="EY7" s="109"/>
      <c r="EZ7" s="109"/>
    </row>
    <row r="8" spans="1:156" ht="41.25" customHeight="1">
      <c r="A8" s="768"/>
      <c r="B8" s="768"/>
      <c r="C8" s="768"/>
      <c r="D8" s="769"/>
      <c r="E8" s="2255" t="s">
        <v>1712</v>
      </c>
      <c r="F8" s="2237" t="s">
        <v>595</v>
      </c>
      <c r="G8" s="1569"/>
      <c r="H8" s="1569"/>
      <c r="I8" s="1569"/>
      <c r="J8" s="1570"/>
      <c r="K8" s="2237" t="s">
        <v>1713</v>
      </c>
      <c r="L8" s="1569"/>
      <c r="M8" s="1569"/>
      <c r="N8" s="1569"/>
      <c r="O8" s="1570"/>
      <c r="P8" s="2237" t="s">
        <v>1578</v>
      </c>
      <c r="Q8" s="1569"/>
      <c r="R8" s="1569"/>
      <c r="S8" s="1569"/>
      <c r="T8" s="1570"/>
      <c r="U8" s="2247" t="s">
        <v>1714</v>
      </c>
      <c r="V8" s="1569"/>
      <c r="W8" s="1569"/>
      <c r="X8" s="1569"/>
      <c r="Y8" s="1569"/>
      <c r="Z8" s="1570"/>
      <c r="AA8" s="1240" t="s">
        <v>1715</v>
      </c>
      <c r="AB8" s="1240"/>
      <c r="AC8" s="41"/>
      <c r="AD8" s="2248" t="s">
        <v>609</v>
      </c>
      <c r="AE8" s="1570"/>
      <c r="AF8" s="2248" t="s">
        <v>1716</v>
      </c>
      <c r="AG8" s="1569"/>
      <c r="AH8" s="1570"/>
      <c r="AI8" s="2225" t="s">
        <v>1717</v>
      </c>
      <c r="AJ8" s="2225" t="s">
        <v>1718</v>
      </c>
      <c r="AK8" s="2225" t="s">
        <v>1719</v>
      </c>
      <c r="AL8" s="2225" t="s">
        <v>660</v>
      </c>
      <c r="AM8" s="2248" t="s">
        <v>1720</v>
      </c>
      <c r="AN8" s="1569"/>
      <c r="AO8" s="1569"/>
      <c r="AP8" s="1570"/>
      <c r="AQ8" s="2253" t="s">
        <v>1721</v>
      </c>
      <c r="AR8" s="2241" t="s">
        <v>1639</v>
      </c>
      <c r="AS8" s="1569"/>
      <c r="AT8" s="1570"/>
      <c r="AU8" s="1732" t="s">
        <v>818</v>
      </c>
      <c r="AV8" s="1600"/>
      <c r="AW8" s="1732" t="s">
        <v>821</v>
      </c>
      <c r="AX8" s="1600"/>
      <c r="AY8" s="1732" t="s">
        <v>822</v>
      </c>
      <c r="AZ8" s="1600"/>
      <c r="BA8" s="2256" t="s">
        <v>1598</v>
      </c>
      <c r="BB8" s="2256" t="s">
        <v>1599</v>
      </c>
      <c r="BC8" s="2239" t="s">
        <v>856</v>
      </c>
      <c r="BD8" s="1569"/>
      <c r="BE8" s="1569"/>
      <c r="BF8" s="1569"/>
      <c r="BG8" s="1569"/>
      <c r="BH8" s="1569"/>
      <c r="BI8" s="1569"/>
      <c r="BJ8" s="1569"/>
      <c r="BK8" s="1569"/>
      <c r="BL8" s="1570"/>
      <c r="BM8" s="2242" t="s">
        <v>1722</v>
      </c>
      <c r="BN8" s="1569"/>
      <c r="BO8" s="1570"/>
      <c r="BP8" s="2239" t="s">
        <v>1723</v>
      </c>
      <c r="BQ8" s="1569"/>
      <c r="BR8" s="1569"/>
      <c r="BS8" s="1569"/>
      <c r="BT8" s="1569"/>
      <c r="BU8" s="1569"/>
      <c r="BV8" s="1569"/>
      <c r="BW8" s="1569"/>
      <c r="BX8" s="1569"/>
      <c r="BY8" s="1570"/>
      <c r="BZ8" s="1632"/>
      <c r="CA8" s="2235" t="s">
        <v>1724</v>
      </c>
      <c r="CB8" s="1569"/>
      <c r="CC8" s="1569"/>
      <c r="CD8" s="1569"/>
      <c r="CE8" s="1569"/>
      <c r="CF8" s="1569"/>
      <c r="CG8" s="1569"/>
      <c r="CH8" s="1569"/>
      <c r="CI8" s="1569"/>
      <c r="CJ8" s="1569"/>
      <c r="CK8" s="1569"/>
      <c r="CL8" s="1570"/>
      <c r="CM8" s="2231" t="s">
        <v>1725</v>
      </c>
      <c r="CN8" s="1569"/>
      <c r="CO8" s="1570"/>
      <c r="CP8" s="2222" t="s">
        <v>1246</v>
      </c>
      <c r="CQ8" s="1569"/>
      <c r="CR8" s="1569"/>
      <c r="CS8" s="1569"/>
      <c r="CT8" s="1569"/>
      <c r="CU8" s="1569"/>
      <c r="CV8" s="1570"/>
      <c r="CW8" s="2222" t="s">
        <v>1726</v>
      </c>
      <c r="CX8" s="852"/>
      <c r="CY8" s="2222" t="s">
        <v>1727</v>
      </c>
      <c r="CZ8" s="1570"/>
      <c r="DA8" s="2229" t="s">
        <v>1728</v>
      </c>
      <c r="DB8" s="2229" t="s">
        <v>1729</v>
      </c>
      <c r="DC8" s="2229" t="s">
        <v>1730</v>
      </c>
      <c r="DD8" s="2229" t="s">
        <v>1731</v>
      </c>
      <c r="DE8" s="2229" t="s">
        <v>1732</v>
      </c>
      <c r="DF8" s="2229" t="s">
        <v>1733</v>
      </c>
      <c r="DG8" s="2229" t="s">
        <v>1734</v>
      </c>
      <c r="DH8" s="2229" t="s">
        <v>1735</v>
      </c>
      <c r="DI8" s="2231" t="s">
        <v>1736</v>
      </c>
      <c r="DJ8" s="1569"/>
      <c r="DK8" s="1569"/>
      <c r="DL8" s="1569"/>
      <c r="DM8" s="1569"/>
      <c r="DN8" s="1570"/>
      <c r="DO8" s="2222" t="s">
        <v>1737</v>
      </c>
      <c r="DP8" s="2222" t="s">
        <v>1738</v>
      </c>
      <c r="DQ8" s="2222" t="s">
        <v>1739</v>
      </c>
      <c r="DR8" s="2222" t="s">
        <v>1740</v>
      </c>
      <c r="DS8" s="2222" t="s">
        <v>1741</v>
      </c>
      <c r="DT8" s="2222" t="s">
        <v>1742</v>
      </c>
      <c r="DU8" s="2222" t="s">
        <v>1743</v>
      </c>
      <c r="DV8" s="2222" t="s">
        <v>1744</v>
      </c>
      <c r="DW8" s="2222" t="s">
        <v>1745</v>
      </c>
      <c r="DX8" s="2222" t="s">
        <v>1746</v>
      </c>
      <c r="DY8" s="2222" t="s">
        <v>1747</v>
      </c>
      <c r="DZ8" s="2222" t="s">
        <v>1748</v>
      </c>
      <c r="EA8" s="2223" t="s">
        <v>1465</v>
      </c>
      <c r="EB8" s="2223" t="s">
        <v>1514</v>
      </c>
      <c r="EC8" s="2223" t="s">
        <v>1749</v>
      </c>
      <c r="ED8" s="1580"/>
      <c r="EE8" s="1550"/>
      <c r="EF8" s="1581"/>
      <c r="EG8" s="1580"/>
      <c r="EH8" s="1581"/>
      <c r="EI8" s="1740"/>
      <c r="EJ8" s="1741"/>
      <c r="EK8" s="1741"/>
      <c r="EL8" s="1741"/>
      <c r="EM8" s="1742"/>
      <c r="EN8" s="1740"/>
      <c r="EO8" s="1741"/>
      <c r="EP8" s="1741"/>
      <c r="EQ8" s="1741"/>
      <c r="ER8" s="1742"/>
      <c r="ES8" s="1740"/>
      <c r="ET8" s="1741"/>
      <c r="EU8" s="1741"/>
      <c r="EV8" s="1741"/>
      <c r="EW8" s="1742"/>
      <c r="EX8" s="107"/>
      <c r="EY8" s="2224" t="s">
        <v>1750</v>
      </c>
      <c r="EZ8" s="1553"/>
    </row>
    <row r="9" spans="1:156" ht="120" customHeight="1">
      <c r="A9" s="1242" t="s">
        <v>551</v>
      </c>
      <c r="B9" s="770" t="s">
        <v>549</v>
      </c>
      <c r="C9" s="770" t="s">
        <v>553</v>
      </c>
      <c r="D9" s="770" t="s">
        <v>552</v>
      </c>
      <c r="E9" s="1633"/>
      <c r="F9" s="1242" t="s">
        <v>789</v>
      </c>
      <c r="G9" s="1242" t="s">
        <v>790</v>
      </c>
      <c r="H9" s="1242" t="s">
        <v>791</v>
      </c>
      <c r="I9" s="1242" t="s">
        <v>792</v>
      </c>
      <c r="J9" s="1243" t="s">
        <v>613</v>
      </c>
      <c r="K9" s="1242" t="s">
        <v>789</v>
      </c>
      <c r="L9" s="1242" t="s">
        <v>790</v>
      </c>
      <c r="M9" s="1242" t="s">
        <v>791</v>
      </c>
      <c r="N9" s="1242" t="s">
        <v>792</v>
      </c>
      <c r="O9" s="1243" t="s">
        <v>613</v>
      </c>
      <c r="P9" s="1242" t="s">
        <v>789</v>
      </c>
      <c r="Q9" s="1242" t="s">
        <v>790</v>
      </c>
      <c r="R9" s="1242" t="s">
        <v>791</v>
      </c>
      <c r="S9" s="1242" t="s">
        <v>792</v>
      </c>
      <c r="T9" s="1243" t="s">
        <v>613</v>
      </c>
      <c r="U9" s="1242" t="s">
        <v>789</v>
      </c>
      <c r="V9" s="1242" t="s">
        <v>790</v>
      </c>
      <c r="W9" s="1242" t="s">
        <v>791</v>
      </c>
      <c r="X9" s="1242" t="s">
        <v>792</v>
      </c>
      <c r="Y9" s="1243" t="s">
        <v>613</v>
      </c>
      <c r="Z9" s="1243" t="s">
        <v>1751</v>
      </c>
      <c r="AA9" s="1244" t="s">
        <v>1752</v>
      </c>
      <c r="AB9" s="1244" t="s">
        <v>1753</v>
      </c>
      <c r="AC9" s="1244" t="s">
        <v>821</v>
      </c>
      <c r="AD9" s="1245" t="s">
        <v>612</v>
      </c>
      <c r="AE9" s="1245" t="s">
        <v>1716</v>
      </c>
      <c r="AF9" s="1245" t="s">
        <v>573</v>
      </c>
      <c r="AG9" s="1245" t="s">
        <v>1754</v>
      </c>
      <c r="AH9" s="1245" t="s">
        <v>1755</v>
      </c>
      <c r="AI9" s="1633"/>
      <c r="AJ9" s="1633"/>
      <c r="AK9" s="1633"/>
      <c r="AL9" s="1633"/>
      <c r="AM9" s="1246" t="s">
        <v>1756</v>
      </c>
      <c r="AN9" s="1246" t="s">
        <v>1757</v>
      </c>
      <c r="AO9" s="1246" t="s">
        <v>1758</v>
      </c>
      <c r="AP9" s="1246" t="s">
        <v>1759</v>
      </c>
      <c r="AQ9" s="1633"/>
      <c r="AR9" s="1242" t="s">
        <v>1760</v>
      </c>
      <c r="AS9" s="1242" t="s">
        <v>1761</v>
      </c>
      <c r="AT9" s="1242" t="s">
        <v>1762</v>
      </c>
      <c r="AU9" s="1247" t="s">
        <v>828</v>
      </c>
      <c r="AV9" s="1247" t="s">
        <v>606</v>
      </c>
      <c r="AW9" s="1247" t="s">
        <v>828</v>
      </c>
      <c r="AX9" s="1247" t="s">
        <v>606</v>
      </c>
      <c r="AY9" s="1247" t="s">
        <v>828</v>
      </c>
      <c r="AZ9" s="1248" t="s">
        <v>606</v>
      </c>
      <c r="BA9" s="2257"/>
      <c r="BB9" s="2257"/>
      <c r="BC9" s="1249" t="s">
        <v>1763</v>
      </c>
      <c r="BD9" s="1249" t="s">
        <v>1764</v>
      </c>
      <c r="BE9" s="1249" t="s">
        <v>1765</v>
      </c>
      <c r="BF9" s="1249" t="s">
        <v>1766</v>
      </c>
      <c r="BG9" s="1249" t="s">
        <v>1767</v>
      </c>
      <c r="BH9" s="1249" t="s">
        <v>1768</v>
      </c>
      <c r="BI9" s="1249" t="s">
        <v>1611</v>
      </c>
      <c r="BJ9" s="1249" t="s">
        <v>1609</v>
      </c>
      <c r="BK9" s="1249" t="s">
        <v>892</v>
      </c>
      <c r="BL9" s="1249" t="s">
        <v>1612</v>
      </c>
      <c r="BM9" s="1250" t="s">
        <v>599</v>
      </c>
      <c r="BN9" s="1250" t="s">
        <v>600</v>
      </c>
      <c r="BO9" s="1250" t="s">
        <v>601</v>
      </c>
      <c r="BP9" s="1251" t="s">
        <v>1769</v>
      </c>
      <c r="BQ9" s="1251" t="s">
        <v>1770</v>
      </c>
      <c r="BR9" s="1251" t="s">
        <v>1771</v>
      </c>
      <c r="BS9" s="1251" t="s">
        <v>1772</v>
      </c>
      <c r="BT9" s="1249" t="s">
        <v>1767</v>
      </c>
      <c r="BU9" s="1249" t="s">
        <v>1768</v>
      </c>
      <c r="BV9" s="1249" t="s">
        <v>1611</v>
      </c>
      <c r="BW9" s="1249" t="s">
        <v>1609</v>
      </c>
      <c r="BX9" s="1249" t="s">
        <v>892</v>
      </c>
      <c r="BY9" s="1249" t="s">
        <v>1612</v>
      </c>
      <c r="BZ9" s="1633"/>
      <c r="CA9" s="1249" t="s">
        <v>1773</v>
      </c>
      <c r="CB9" s="1249" t="s">
        <v>1774</v>
      </c>
      <c r="CC9" s="1249" t="s">
        <v>1775</v>
      </c>
      <c r="CD9" s="1249" t="s">
        <v>1776</v>
      </c>
      <c r="CE9" s="1249" t="s">
        <v>1777</v>
      </c>
      <c r="CF9" s="1249" t="s">
        <v>1778</v>
      </c>
      <c r="CG9" s="1249" t="s">
        <v>1779</v>
      </c>
      <c r="CH9" s="1249" t="s">
        <v>1780</v>
      </c>
      <c r="CI9" s="1249" t="s">
        <v>1781</v>
      </c>
      <c r="CJ9" s="1249" t="s">
        <v>1782</v>
      </c>
      <c r="CK9" s="1249" t="s">
        <v>1783</v>
      </c>
      <c r="CL9" s="1249" t="s">
        <v>1784</v>
      </c>
      <c r="CM9" s="1242" t="s">
        <v>1785</v>
      </c>
      <c r="CN9" s="1242" t="s">
        <v>1786</v>
      </c>
      <c r="CO9" s="1252" t="s">
        <v>594</v>
      </c>
      <c r="CP9" s="772" t="s">
        <v>1214</v>
      </c>
      <c r="CQ9" s="772" t="s">
        <v>1215</v>
      </c>
      <c r="CR9" s="772" t="s">
        <v>1216</v>
      </c>
      <c r="CS9" s="772" t="s">
        <v>1787</v>
      </c>
      <c r="CT9" s="772" t="s">
        <v>1788</v>
      </c>
      <c r="CU9" s="772" t="s">
        <v>1789</v>
      </c>
      <c r="CV9" s="772" t="s">
        <v>1790</v>
      </c>
      <c r="CW9" s="1633"/>
      <c r="CX9" s="852" t="s">
        <v>1791</v>
      </c>
      <c r="CY9" s="772" t="s">
        <v>1792</v>
      </c>
      <c r="CZ9" s="772" t="s">
        <v>1793</v>
      </c>
      <c r="DA9" s="1633"/>
      <c r="DB9" s="1633"/>
      <c r="DC9" s="1633"/>
      <c r="DD9" s="1633"/>
      <c r="DE9" s="1633"/>
      <c r="DF9" s="1633"/>
      <c r="DG9" s="1633"/>
      <c r="DH9" s="1633"/>
      <c r="DI9" s="773" t="s">
        <v>1794</v>
      </c>
      <c r="DJ9" s="773" t="s">
        <v>1795</v>
      </c>
      <c r="DK9" s="773" t="s">
        <v>1796</v>
      </c>
      <c r="DL9" s="773" t="s">
        <v>1797</v>
      </c>
      <c r="DM9" s="773" t="s">
        <v>1798</v>
      </c>
      <c r="DN9" s="1253" t="s">
        <v>1799</v>
      </c>
      <c r="DO9" s="1633"/>
      <c r="DP9" s="1633"/>
      <c r="DQ9" s="1633"/>
      <c r="DR9" s="1633"/>
      <c r="DS9" s="1633"/>
      <c r="DT9" s="1633"/>
      <c r="DU9" s="1633"/>
      <c r="DV9" s="1633"/>
      <c r="DW9" s="1633"/>
      <c r="DX9" s="1633"/>
      <c r="DY9" s="1633"/>
      <c r="DZ9" s="1633"/>
      <c r="EA9" s="1633"/>
      <c r="EB9" s="1633"/>
      <c r="EC9" s="1633"/>
      <c r="ED9" s="1254" t="s">
        <v>737</v>
      </c>
      <c r="EE9" s="1254" t="s">
        <v>1800</v>
      </c>
      <c r="EF9" s="1254" t="s">
        <v>1801</v>
      </c>
      <c r="EG9" s="1254" t="s">
        <v>1563</v>
      </c>
      <c r="EH9" s="1254" t="s">
        <v>1564</v>
      </c>
      <c r="EI9" s="1255" t="s">
        <v>1539</v>
      </c>
      <c r="EJ9" s="1255" t="s">
        <v>1540</v>
      </c>
      <c r="EK9" s="1255" t="s">
        <v>1541</v>
      </c>
      <c r="EL9" s="1255" t="s">
        <v>1542</v>
      </c>
      <c r="EM9" s="1255" t="s">
        <v>1543</v>
      </c>
      <c r="EN9" s="1255" t="s">
        <v>1545</v>
      </c>
      <c r="EO9" s="1255" t="s">
        <v>1546</v>
      </c>
      <c r="EP9" s="1255" t="s">
        <v>1547</v>
      </c>
      <c r="EQ9" s="1255" t="s">
        <v>1548</v>
      </c>
      <c r="ER9" s="1255" t="s">
        <v>1549</v>
      </c>
      <c r="ES9" s="1256" t="s">
        <v>1551</v>
      </c>
      <c r="ET9" s="1257" t="s">
        <v>1552</v>
      </c>
      <c r="EU9" s="1257" t="s">
        <v>1553</v>
      </c>
      <c r="EV9" s="1257" t="s">
        <v>1554</v>
      </c>
      <c r="EW9" s="1257" t="s">
        <v>1555</v>
      </c>
      <c r="EX9" s="107"/>
      <c r="EY9" s="1241" t="s">
        <v>1802</v>
      </c>
      <c r="EZ9" s="1241" t="s">
        <v>1803</v>
      </c>
    </row>
    <row r="10" spans="1:156" ht="20.25" customHeight="1">
      <c r="A10" s="41" t="str">
        <f>'F1 COBERTURA ESTABLECIMIENTOS'!K10</f>
        <v>region</v>
      </c>
      <c r="B10" s="774">
        <f>'F1 COBERTURA ESTABLECIMIENTOS'!C10</f>
        <v>0</v>
      </c>
      <c r="C10" s="774">
        <f>'F1 COBERTURA ESTABLECIMIENTOS'!C13</f>
        <v>0</v>
      </c>
      <c r="D10" s="774" t="str">
        <f>'F1 COBERTURA ESTABLECIMIENTOS'!R10</f>
        <v>año</v>
      </c>
      <c r="E10" s="41">
        <f>'F1 COBERTURA ESTABLECIMIENTOS'!$J$84</f>
        <v>0</v>
      </c>
      <c r="F10" s="41">
        <f>+'F1 COBERTURA ESTABLECIMIENTOS'!$L$63</f>
        <v>0</v>
      </c>
      <c r="G10" s="41">
        <f>+'F1 COBERTURA ESTABLECIMIENTOS'!$M$63</f>
        <v>0</v>
      </c>
      <c r="H10" s="41">
        <f>+'F1 COBERTURA ESTABLECIMIENTOS'!$N$63</f>
        <v>0</v>
      </c>
      <c r="I10" s="41">
        <f>+'F1 COBERTURA ESTABLECIMIENTOS'!$O$63</f>
        <v>0</v>
      </c>
      <c r="J10" s="1258">
        <f>SUM(F10:I10)</f>
        <v>0</v>
      </c>
      <c r="K10" s="41">
        <f>+'F1 COBERTURA ESTABLECIMIENTOS'!$G$63</f>
        <v>0</v>
      </c>
      <c r="L10" s="41">
        <f>+'F1 COBERTURA ESTABLECIMIENTOS'!$H$63</f>
        <v>0</v>
      </c>
      <c r="M10" s="41">
        <f>+'F1 COBERTURA ESTABLECIMIENTOS'!$I$63</f>
        <v>0</v>
      </c>
      <c r="N10" s="41">
        <f>+'F1 COBERTURA ESTABLECIMIENTOS'!$J$63</f>
        <v>0</v>
      </c>
      <c r="O10" s="1258">
        <f>SUM(K10:N10)</f>
        <v>0</v>
      </c>
      <c r="P10" s="41">
        <f>+'F1 COBERTURA ESTABLECIMIENTOS'!$E$71</f>
        <v>0</v>
      </c>
      <c r="Q10" s="41">
        <f>+'F1 COBERTURA ESTABLECIMIENTOS'!$F$71</f>
        <v>0</v>
      </c>
      <c r="R10" s="41">
        <f>+'F1 COBERTURA ESTABLECIMIENTOS'!$G$71</f>
        <v>0</v>
      </c>
      <c r="S10" s="41">
        <f>+'F1 COBERTURA ESTABLECIMIENTOS'!$H$71</f>
        <v>0</v>
      </c>
      <c r="T10" s="1258">
        <f>SUM(P10:S10)</f>
        <v>0</v>
      </c>
      <c r="U10" s="41"/>
      <c r="V10" s="41"/>
      <c r="W10" s="41"/>
      <c r="X10" s="41"/>
      <c r="Y10" s="1258"/>
      <c r="Z10" s="775" t="str">
        <f>+IF(ISERROR(Y10/J10),"",Y10/J10)</f>
        <v/>
      </c>
      <c r="AA10" s="776" t="str">
        <f>+'F1 COBERTURA ESTABLECIMIENTOS'!$H$79</f>
        <v/>
      </c>
      <c r="AB10" s="776" t="str">
        <f>+'F1 COBERTURA ESTABLECIMIENTOS'!$M$79</f>
        <v/>
      </c>
      <c r="AC10" s="776" t="str">
        <f>+'F1 COBERTURA ESTABLECIMIENTOS'!$R$79</f>
        <v/>
      </c>
      <c r="AD10" s="840">
        <f>'F1 COBERTURA ESTABLECIMIENTOS'!Q63</f>
        <v>0</v>
      </c>
      <c r="AE10" s="841">
        <f>'F1 COBERTURA ESTABLECIMIENTOS'!R63</f>
        <v>0</v>
      </c>
      <c r="AF10" s="841">
        <f>'F1 COBERTURA ESTABLECIMIENTOS'!U63</f>
        <v>0</v>
      </c>
      <c r="AG10" s="841">
        <f>'F1 COBERTURA ESTABLECIMIENTOS'!V63</f>
        <v>0</v>
      </c>
      <c r="AH10" s="841">
        <f>'F1 COBERTURA ESTABLECIMIENTOS'!W63</f>
        <v>0</v>
      </c>
      <c r="AI10" s="771" t="str">
        <f>+'F2 PERFIL EQUIPO EJECUTOR'!$R$8</f>
        <v/>
      </c>
      <c r="AJ10" s="771">
        <f>'F2 PERFIL EQUIPO EJECUTOR'!$X$6</f>
        <v>0</v>
      </c>
      <c r="AK10" s="771">
        <f>'F2 PERFIL EQUIPO EJECUTOR'!$Y$6</f>
        <v>0</v>
      </c>
      <c r="AL10" s="777" t="str">
        <f>+'F2 PERFIL EQUIPO EJECUTOR'!$R$7</f>
        <v/>
      </c>
      <c r="AM10" s="778">
        <f>'F12 RESUMEN'!$C$80</f>
        <v>0</v>
      </c>
      <c r="AN10" s="779">
        <f>+$J$10</f>
        <v>0</v>
      </c>
      <c r="AO10" s="780" t="str">
        <f>'F12 RESUMEN'!$H$80</f>
        <v/>
      </c>
      <c r="AP10" s="781">
        <f>'F12 RESUMEN'!$F$80</f>
        <v>0</v>
      </c>
      <c r="AQ10" s="782" t="str">
        <f>'F12 RESUMEN'!$K$80</f>
        <v/>
      </c>
      <c r="AR10" s="41">
        <f>'F12 RESUMEN'!$G$80</f>
        <v>0</v>
      </c>
      <c r="AS10" s="41">
        <f>'F12 RESUMEN'!$G$70</f>
        <v>0</v>
      </c>
      <c r="AT10" s="1259" t="str">
        <f>'F12 RESUMEN'!$H$70</f>
        <v/>
      </c>
      <c r="AU10" s="995">
        <f>'F3.1 MONITOREO CONVIVENCIA'!Q55</f>
        <v>0</v>
      </c>
      <c r="AV10" s="995" t="str">
        <f>'F3.1 MONITOREO CONVIVENCIA'!R55</f>
        <v>-</v>
      </c>
      <c r="AW10" s="995">
        <f>'F3.1 MONITOREO CONVIVENCIA'!S55</f>
        <v>0</v>
      </c>
      <c r="AX10" s="995" t="str">
        <f>'F3.1 MONITOREO CONVIVENCIA'!T55</f>
        <v>-</v>
      </c>
      <c r="AY10" s="995">
        <f>'F3.1 MONITOREO CONVIVENCIA'!U55</f>
        <v>0</v>
      </c>
      <c r="AZ10" s="995" t="str">
        <f>'F3.1 MONITOREO CONVIVENCIA'!V55</f>
        <v>-</v>
      </c>
      <c r="BA10" s="995">
        <f>'F3.1 MONITOREO CONVIVENCIA'!D55</f>
        <v>0</v>
      </c>
      <c r="BB10" s="995">
        <f>'F3.1 MONITOREO CONVIVENCIA'!W55</f>
        <v>0</v>
      </c>
      <c r="BC10" s="771" t="str">
        <f>+'F4 UNIDAD DETECCIÓN'!$D$14</f>
        <v>numero</v>
      </c>
      <c r="BD10" s="783" t="str">
        <f>+IF(ISERROR(BC10/G10),"",BC10/G10)</f>
        <v/>
      </c>
      <c r="BE10" s="784" t="str">
        <f>+'F4 UNIDAD DETECCIÓN'!$H$14</f>
        <v>numero</v>
      </c>
      <c r="BF10" s="785" t="str">
        <f>+IF(ISERROR(BE10/G10),"",BE10/G10)</f>
        <v/>
      </c>
      <c r="BG10" s="786">
        <f>'F4 UNIDAD DETECCIÓN'!$D$16</f>
        <v>0</v>
      </c>
      <c r="BH10" s="786">
        <f>'F4 UNIDAD DETECCIÓN'!$D$17</f>
        <v>0</v>
      </c>
      <c r="BI10" s="786">
        <f>'F4 UNIDAD DETECCIÓN'!$D$18</f>
        <v>0</v>
      </c>
      <c r="BJ10" s="786">
        <f>'F4 UNIDAD DETECCIÓN'!$H$16</f>
        <v>0</v>
      </c>
      <c r="BK10" s="786">
        <f>'F4 UNIDAD DETECCIÓN'!$H$17</f>
        <v>0</v>
      </c>
      <c r="BL10" s="786">
        <f>'F4 UNIDAD DETECCIÓN'!$H$18</f>
        <v>0</v>
      </c>
      <c r="BM10" s="41">
        <f>+'F1 COBERTURA ESTABLECIMIENTOS'!$F$73</f>
        <v>0</v>
      </c>
      <c r="BN10" s="41">
        <f>+'F1 COBERTURA ESTABLECIMIENTOS'!$F$74</f>
        <v>0</v>
      </c>
      <c r="BO10" s="41">
        <f>+'F1 COBERTURA ESTABLECIMIENTOS'!$F$75</f>
        <v>0</v>
      </c>
      <c r="BP10" s="786" t="str">
        <f>+'F4 UNIDAD DETECCIÓN'!$D$34</f>
        <v>numero</v>
      </c>
      <c r="BQ10" s="783" t="str">
        <f>+IF(ISERROR(BP10/BO10),"",BP10/BO10)</f>
        <v/>
      </c>
      <c r="BR10" s="786" t="str">
        <f>+'F4 UNIDAD DETECCIÓN'!$H$34</f>
        <v>numero</v>
      </c>
      <c r="BS10" s="783" t="str">
        <f>+IF(ISERROR(BR10/BO10),"",BR10/BO10)</f>
        <v/>
      </c>
      <c r="BT10" s="786">
        <f>'F4 UNIDAD DETECCIÓN'!$D$36</f>
        <v>0</v>
      </c>
      <c r="BU10" s="786">
        <f>'F4 UNIDAD DETECCIÓN'!$D$37</f>
        <v>0</v>
      </c>
      <c r="BV10" s="786">
        <f>'F4 UNIDAD DETECCIÓN'!$D$38</f>
        <v>0</v>
      </c>
      <c r="BW10" s="786">
        <f>'F4 UNIDAD DETECCIÓN'!$H$36</f>
        <v>0</v>
      </c>
      <c r="BX10" s="786">
        <f>'F4 UNIDAD DETECCIÓN'!$H$37</f>
        <v>0</v>
      </c>
      <c r="BY10" s="786">
        <f>'F4 UNIDAD DETECCIÓN'!$H$38</f>
        <v>0</v>
      </c>
      <c r="BZ10" s="787">
        <f>'F7 RED'!$K$16</f>
        <v>0</v>
      </c>
      <c r="CA10" s="787" t="str">
        <f>'F5.2 PREVENCIÓN TALLERES'!$E$70</f>
        <v/>
      </c>
      <c r="CB10" s="788">
        <f>'F5.2 PREVENCIÓN TALLERES'!$F$70</f>
        <v>0</v>
      </c>
      <c r="CC10" s="788">
        <f>'F5.2 PREVENCIÓN TALLERES'!$E$71</f>
        <v>0</v>
      </c>
      <c r="CD10" s="788" t="str">
        <f>'F5.2 PREVENCIÓN TALLERES'!$F$71</f>
        <v/>
      </c>
      <c r="CE10" s="788">
        <f>'F5.1 COBERTURA PREVENCIÓN'!$H$688</f>
        <v>0</v>
      </c>
      <c r="CF10" s="788">
        <f>'F5.1 COBERTURA PREVENCIÓN'!$H$686</f>
        <v>0</v>
      </c>
      <c r="CG10" s="788">
        <f>'F5.1 COBERTURA PREVENCIÓN'!$M$688</f>
        <v>0</v>
      </c>
      <c r="CH10" s="783" t="str">
        <f>+IF(ISERROR(CG10/CE10),"",CG10/CE10)</f>
        <v/>
      </c>
      <c r="CI10" s="788">
        <f>'F12 RESUMEN'!$D$55</f>
        <v>0</v>
      </c>
      <c r="CJ10" s="788">
        <f>'F12 RESUMEN'!$G$55</f>
        <v>0</v>
      </c>
      <c r="CK10" s="788">
        <f>'F12 RESUMEN'!$D$56</f>
        <v>0</v>
      </c>
      <c r="CL10" s="788">
        <f>'F12 RESUMEN'!$G$56</f>
        <v>0</v>
      </c>
      <c r="CM10" s="789">
        <f>'F6 UNIDAD DERIVACIÓN'!$K$304</f>
        <v>0</v>
      </c>
      <c r="CN10" s="788">
        <f>'F6 UNIDAD DERIVACIÓN'!$K$305</f>
        <v>0</v>
      </c>
      <c r="CO10" s="41">
        <f>+'F6 UNIDAD DERIVACIÓN'!$K$306</f>
        <v>0</v>
      </c>
      <c r="CP10" s="790">
        <f>+'F6 UNIDAD DERIVACIÓN'!$N$316</f>
        <v>0</v>
      </c>
      <c r="CQ10" s="790">
        <f>+'F6 UNIDAD DERIVACIÓN'!$N$317</f>
        <v>0</v>
      </c>
      <c r="CR10" s="790">
        <f>+'F6 UNIDAD DERIVACIÓN'!$N$318</f>
        <v>0</v>
      </c>
      <c r="CS10" s="790">
        <f>+'F6 UNIDAD DERIVACIÓN'!$N$319</f>
        <v>0</v>
      </c>
      <c r="CT10" s="790">
        <f>+'F6 UNIDAD DERIVACIÓN'!$N$320</f>
        <v>0</v>
      </c>
      <c r="CU10" s="790">
        <f>+'F6 UNIDAD DERIVACIÓN'!$N$321</f>
        <v>0</v>
      </c>
      <c r="CV10" s="790">
        <f>'F6 UNIDAD DERIVACIÓN'!$N$322</f>
        <v>0</v>
      </c>
      <c r="CW10" s="790" t="str">
        <f>'F6 UNIDAD DERIVACIÓN'!$X$305</f>
        <v/>
      </c>
      <c r="CX10" s="790" t="str">
        <f>IFERROR(CO10/CW10,"-")</f>
        <v>-</v>
      </c>
      <c r="CY10" s="1260">
        <f>'F6 UNIDAD DERIVACIÓN'!$X$316</f>
        <v>0</v>
      </c>
      <c r="CZ10" s="1261" t="str">
        <f>'F6 UNIDAD DERIVACIÓN'!$X$317</f>
        <v/>
      </c>
      <c r="DA10" s="791" t="str">
        <f>'F8 AUTOEV INS-IMPL'!$E$13</f>
        <v/>
      </c>
      <c r="DB10" s="791" t="str">
        <f>'F8 AUTOEV INS-IMPL'!$E$14</f>
        <v/>
      </c>
      <c r="DC10" s="792" t="str">
        <f>'F8 AUTOEV INS-IMPL'!$E$15</f>
        <v/>
      </c>
      <c r="DD10" s="792" t="str">
        <f>'F8 AUTOEV INS-IMPL'!$E$20</f>
        <v/>
      </c>
      <c r="DE10" s="791" t="str">
        <f>'F8 AUTOEV INS-IMPL'!$E$25</f>
        <v/>
      </c>
      <c r="DF10" s="793" t="str">
        <f>'F8 AUTOEV INS-IMPL'!$E$28</f>
        <v/>
      </c>
      <c r="DG10" s="792" t="str">
        <f>'F8 AUTOEV INS-IMPL'!$E$29</f>
        <v/>
      </c>
      <c r="DH10" s="792" t="str">
        <f>'F8 AUTOEV INS-IMPL'!$E$34</f>
        <v/>
      </c>
      <c r="DI10" s="794">
        <f>'F9 AUTOEV SOPORTE'!$E$13</f>
        <v>0</v>
      </c>
      <c r="DJ10" s="794">
        <f>'F9 AUTOEV SOPORTE'!E18</f>
        <v>0</v>
      </c>
      <c r="DK10" s="794">
        <f>'F9 AUTOEV SOPORTE'!$E$23</f>
        <v>0</v>
      </c>
      <c r="DL10" s="794">
        <f>'F9 AUTOEV SOPORTE'!$E$28</f>
        <v>0</v>
      </c>
      <c r="DM10" s="794">
        <f>'F9 AUTOEV SOPORTE'!$E$33</f>
        <v>0</v>
      </c>
      <c r="DN10" s="1262">
        <f>+IFERROR(AVERAGE(DI10:DM10),"")</f>
        <v>0</v>
      </c>
      <c r="DO10" s="794">
        <f>'F9 AUTOEV SOPORTE'!$E$38</f>
        <v>0</v>
      </c>
      <c r="DP10" s="794">
        <f>'F9 AUTOEV SOPORTE'!E41</f>
        <v>0</v>
      </c>
      <c r="DQ10" s="792">
        <f>'F9 AUTOEV SOPORTE'!$E$49</f>
        <v>0</v>
      </c>
      <c r="DR10" s="792">
        <f>'F9 AUTOEV SOPORTE'!$E$54</f>
        <v>0</v>
      </c>
      <c r="DS10" s="792">
        <f>'F9 AUTOEV SOPORTE'!$E$57</f>
        <v>0</v>
      </c>
      <c r="DT10" s="792">
        <f>'F9 AUTOEV SOPORTE'!$E$60</f>
        <v>0</v>
      </c>
      <c r="DU10" s="792">
        <f>'F9 AUTOEV SOPORTE'!$E$63</f>
        <v>0</v>
      </c>
      <c r="DV10" s="792">
        <f>'F9 AUTOEV SOPORTE'!$E$66</f>
        <v>0</v>
      </c>
      <c r="DW10" s="792">
        <f>'F9 AUTOEV SOPORTE'!$E$69</f>
        <v>0</v>
      </c>
      <c r="DX10" s="792">
        <f>'F9 AUTOEV SOPORTE'!$E$74</f>
        <v>0</v>
      </c>
      <c r="DY10" s="792">
        <f>'F9 AUTOEV SOPORTE'!$E$79</f>
        <v>0</v>
      </c>
      <c r="DZ10" s="792">
        <f>'F9 AUTOEV SOPORTE'!$E$84</f>
        <v>0</v>
      </c>
      <c r="EA10" s="795" t="str">
        <f>+'F11 EVALUACIÓN TÉCNICA'!$H$14</f>
        <v/>
      </c>
      <c r="EB10" s="795" t="str">
        <f>+'F11 EVALUACIÓN TÉCNICA'!$H$32</f>
        <v/>
      </c>
      <c r="EC10" s="795" t="str">
        <f>+'F11 EVALUACIÓN TÉCNICA'!$H$40</f>
        <v/>
      </c>
      <c r="ED10" s="795">
        <f>+'F11 EVALUACIÓN TÉCNICA'!$A$90</f>
        <v>0</v>
      </c>
      <c r="EE10" s="795">
        <f>+'F11 EVALUACIÓN TÉCNICA'!$C$90</f>
        <v>0</v>
      </c>
      <c r="EF10" s="795">
        <f>+'F11 EVALUACIÓN TÉCNICA'!$F$90</f>
        <v>0</v>
      </c>
      <c r="EG10" s="796">
        <f>+'F11 EVALUACIÓN TÉCNICA'!$A$101</f>
        <v>0</v>
      </c>
      <c r="EH10" s="796">
        <f>+'F11 EVALUACIÓN TÉCNICA'!$E$101</f>
        <v>0</v>
      </c>
      <c r="EI10" s="797" t="str">
        <f>IF('F11 EVALUACIÓN TÉCNICA'!$C56=0,"",'F11 EVALUACIÓN TÉCNICA'!$C56)</f>
        <v/>
      </c>
      <c r="EJ10" s="797" t="str">
        <f>IF('F11 EVALUACIÓN TÉCNICA'!$C57=0,"",'F11 EVALUACIÓN TÉCNICA'!$C57)</f>
        <v/>
      </c>
      <c r="EK10" s="797" t="str">
        <f>IF('F11 EVALUACIÓN TÉCNICA'!$C58=0,"",'F11 EVALUACIÓN TÉCNICA'!$C58)</f>
        <v/>
      </c>
      <c r="EL10" s="797" t="str">
        <f>IF('F11 EVALUACIÓN TÉCNICA'!$C59=0,"",'F11 EVALUACIÓN TÉCNICA'!$C59)</f>
        <v/>
      </c>
      <c r="EM10" s="797" t="str">
        <f>IF('F11 EVALUACIÓN TÉCNICA'!$C60=0,"",'F11 EVALUACIÓN TÉCNICA'!$C60)</f>
        <v/>
      </c>
      <c r="EN10" s="797" t="str">
        <f>IF('F11 EVALUACIÓN TÉCNICA'!$C69=0,"",'F11 EVALUACIÓN TÉCNICA'!$C69)</f>
        <v/>
      </c>
      <c r="EO10" s="797" t="str">
        <f>IF('F11 EVALUACIÓN TÉCNICA'!$C70=0,"",'F11 EVALUACIÓN TÉCNICA'!$C70)</f>
        <v/>
      </c>
      <c r="EP10" s="797" t="str">
        <f>IF('F11 EVALUACIÓN TÉCNICA'!$C71=0,"",'F11 EVALUACIÓN TÉCNICA'!$C71)</f>
        <v/>
      </c>
      <c r="EQ10" s="797" t="str">
        <f>IF('F11 EVALUACIÓN TÉCNICA'!$C72=0,"",'F11 EVALUACIÓN TÉCNICA'!$C72)</f>
        <v/>
      </c>
      <c r="ER10" s="797" t="str">
        <f>IF('F11 EVALUACIÓN TÉCNICA'!$C73=0,"",'F11 EVALUACIÓN TÉCNICA'!$C73)</f>
        <v/>
      </c>
      <c r="ES10" s="797" t="str">
        <f>IF('F11 EVALUACIÓN TÉCNICA'!$C82=0,"",'F11 EVALUACIÓN TÉCNICA'!$C82)</f>
        <v/>
      </c>
      <c r="ET10" s="797" t="str">
        <f>IF('F11 EVALUACIÓN TÉCNICA'!$C83=0,"",'F11 EVALUACIÓN TÉCNICA'!$C83)</f>
        <v/>
      </c>
      <c r="EU10" s="797" t="str">
        <f>IF('F11 EVALUACIÓN TÉCNICA'!$C84=0,"",'F11 EVALUACIÓN TÉCNICA'!$C84)</f>
        <v/>
      </c>
      <c r="EV10" s="797" t="str">
        <f>IF('F11 EVALUACIÓN TÉCNICA'!$C85=0,"",'F11 EVALUACIÓN TÉCNICA'!$C85)</f>
        <v/>
      </c>
      <c r="EW10" s="797" t="str">
        <f>IF('F11 EVALUACIÓN TÉCNICA'!$C86=0,"",'F11 EVALUACIÓN TÉCNICA'!$C86)</f>
        <v/>
      </c>
      <c r="EX10" s="107"/>
      <c r="EY10" s="1263">
        <f>+'F5.2 PREVENCIÓN TALLERES'!$K$70</f>
        <v>0</v>
      </c>
      <c r="EZ10" s="1264" t="str">
        <f>+'F6 UNIDAD DERIVACIÓN'!$X$304</f>
        <v/>
      </c>
    </row>
    <row r="11" spans="1:156" ht="12.75" hidden="1" customHeigh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79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row>
    <row r="12" spans="1:156" ht="12.75" hidden="1" customHeigh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row>
    <row r="13" spans="1:156" hidden="1">
      <c r="A13" s="108"/>
      <c r="B13" s="108"/>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row>
    <row r="14" spans="1:156" hidden="1">
      <c r="A14" s="108"/>
      <c r="B14" s="108"/>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row>
    <row r="15" spans="1:156" hidden="1">
      <c r="A15" s="108"/>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row>
    <row r="16" spans="1:156" hidden="1">
      <c r="A16" s="108"/>
      <c r="B16" s="108"/>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row>
    <row r="17" spans="1:156" hidden="1">
      <c r="A17" s="108"/>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row>
    <row r="18" spans="1:156" hidden="1">
      <c r="A18" s="108"/>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row>
    <row r="19" spans="1:156" hidden="1">
      <c r="A19" s="108"/>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row>
    <row r="20" spans="1:156" hidden="1">
      <c r="A20" s="108"/>
      <c r="B20" s="108"/>
      <c r="C20" s="108"/>
      <c r="D20" s="108"/>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row>
    <row r="21" spans="1:156" hidden="1">
      <c r="A21" s="108"/>
      <c r="B21" s="108"/>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row>
    <row r="22" spans="1:156" hidden="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row>
    <row r="23" spans="1:156" hidden="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row>
    <row r="24" spans="1:156" hidden="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row>
    <row r="25" spans="1:156" hidden="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row>
    <row r="26" spans="1:156" hidden="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row>
    <row r="27" spans="1:156" hidden="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row>
    <row r="28" spans="1:156" hidden="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row>
    <row r="29" spans="1:156" hidden="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row>
    <row r="30" spans="1:156" hidden="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row>
    <row r="31" spans="1:156" hidden="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row>
    <row r="32" spans="1:156" hidden="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row>
    <row r="33" spans="1:156" hidden="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row>
    <row r="34" spans="1:156" hidden="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row>
    <row r="35" spans="1:156" hidden="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row>
    <row r="36" spans="1:156" hidden="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row>
    <row r="37" spans="1:156" hidden="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row>
    <row r="38" spans="1:156" hidden="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row>
    <row r="39" spans="1:156" hidden="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row>
    <row r="40" spans="1:156" hidden="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row>
    <row r="41" spans="1:156" hidden="1">
      <c r="A41" s="108"/>
      <c r="B41" s="108"/>
      <c r="C41" s="108" t="s">
        <v>1804</v>
      </c>
      <c r="D41" s="108"/>
      <c r="E41" s="108"/>
      <c r="F41" s="108"/>
      <c r="G41" s="108" t="s">
        <v>1805</v>
      </c>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row>
    <row r="42" spans="1:156" hidden="1">
      <c r="A42" s="108"/>
      <c r="B42" s="108"/>
      <c r="C42" s="108">
        <v>2016</v>
      </c>
      <c r="D42" s="108"/>
      <c r="E42" s="1265" t="s">
        <v>1806</v>
      </c>
      <c r="F42" s="547"/>
      <c r="G42" s="533">
        <v>2016</v>
      </c>
      <c r="H42" s="533" t="s">
        <v>1807</v>
      </c>
      <c r="I42" s="533"/>
      <c r="J42" s="533"/>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row>
    <row r="43" spans="1:156" hidden="1">
      <c r="A43" s="108"/>
      <c r="B43" s="108"/>
      <c r="C43" s="108" t="s">
        <v>1122</v>
      </c>
      <c r="D43" s="1266" t="s">
        <v>549</v>
      </c>
      <c r="E43" s="1266" t="s">
        <v>1808</v>
      </c>
      <c r="F43" s="108"/>
      <c r="G43" s="533"/>
      <c r="H43" s="533"/>
      <c r="I43" s="1267" t="s">
        <v>1805</v>
      </c>
      <c r="J43" s="1267" t="s">
        <v>1809</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row>
    <row r="44" spans="1:156" hidden="1">
      <c r="A44" s="108"/>
      <c r="B44" s="108"/>
      <c r="C44" s="108"/>
      <c r="D44" s="1268"/>
      <c r="E44" s="1268"/>
      <c r="F44" s="108"/>
      <c r="G44" s="533" t="s">
        <v>1122</v>
      </c>
      <c r="H44" s="533" t="s">
        <v>49</v>
      </c>
      <c r="I44" s="533"/>
      <c r="J44" s="533"/>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row>
    <row r="45" spans="1:156" hidden="1">
      <c r="A45" s="108"/>
      <c r="B45" s="108"/>
      <c r="C45" s="108">
        <v>1</v>
      </c>
      <c r="D45" s="108" t="s">
        <v>68</v>
      </c>
      <c r="E45" s="108"/>
      <c r="F45" s="108"/>
      <c r="G45" s="533">
        <v>1</v>
      </c>
      <c r="H45" s="533" t="s">
        <v>68</v>
      </c>
      <c r="I45" s="533">
        <v>60</v>
      </c>
      <c r="J45" s="533">
        <v>18</v>
      </c>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row>
    <row r="46" spans="1:156" hidden="1">
      <c r="A46" s="108"/>
      <c r="B46" s="108"/>
      <c r="C46" s="108">
        <v>2</v>
      </c>
      <c r="D46" s="108" t="s">
        <v>75</v>
      </c>
      <c r="E46" s="108"/>
      <c r="F46" s="108"/>
      <c r="G46" s="533">
        <v>2</v>
      </c>
      <c r="H46" s="533" t="s">
        <v>75</v>
      </c>
      <c r="I46" s="533">
        <v>109</v>
      </c>
      <c r="J46" s="533">
        <v>9</v>
      </c>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row>
    <row r="47" spans="1:156" hidden="1">
      <c r="A47" s="108"/>
      <c r="B47" s="108"/>
      <c r="C47" s="108">
        <v>2</v>
      </c>
      <c r="D47" s="108" t="s">
        <v>506</v>
      </c>
      <c r="E47" s="108"/>
      <c r="F47" s="108"/>
      <c r="G47" s="533">
        <v>15</v>
      </c>
      <c r="H47" s="533" t="s">
        <v>82</v>
      </c>
      <c r="I47" s="533">
        <v>57</v>
      </c>
      <c r="J47" s="533">
        <v>11</v>
      </c>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row>
    <row r="48" spans="1:156" hidden="1">
      <c r="A48" s="108"/>
      <c r="B48" s="108"/>
      <c r="C48" s="108">
        <v>3</v>
      </c>
      <c r="D48" s="108" t="s">
        <v>157</v>
      </c>
      <c r="E48" s="108"/>
      <c r="F48" s="108"/>
      <c r="G48" s="533">
        <v>15</v>
      </c>
      <c r="H48" s="533" t="s">
        <v>80</v>
      </c>
      <c r="I48" s="533">
        <v>25</v>
      </c>
      <c r="J48" s="533">
        <v>10</v>
      </c>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row>
    <row r="49" spans="1:156" hidden="1">
      <c r="A49" s="108"/>
      <c r="B49" s="108"/>
      <c r="C49" s="108">
        <v>4</v>
      </c>
      <c r="D49" s="108" t="s">
        <v>158</v>
      </c>
      <c r="E49" s="108"/>
      <c r="F49" s="108"/>
      <c r="G49" s="533">
        <v>13</v>
      </c>
      <c r="H49" s="533" t="s">
        <v>86</v>
      </c>
      <c r="I49" s="533">
        <v>113</v>
      </c>
      <c r="J49" s="533">
        <v>29</v>
      </c>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row>
    <row r="50" spans="1:156" hidden="1">
      <c r="A50" s="108"/>
      <c r="B50" s="108"/>
      <c r="C50" s="108">
        <v>4</v>
      </c>
      <c r="D50" s="108" t="s">
        <v>234</v>
      </c>
      <c r="E50" s="108"/>
      <c r="F50" s="108"/>
      <c r="G50" s="533">
        <v>5</v>
      </c>
      <c r="H50" s="533" t="s">
        <v>89</v>
      </c>
      <c r="I50" s="533">
        <v>51</v>
      </c>
      <c r="J50" s="533">
        <v>5</v>
      </c>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row>
    <row r="51" spans="1:156" hidden="1">
      <c r="A51" s="108"/>
      <c r="B51" s="108"/>
      <c r="C51" s="108">
        <v>4</v>
      </c>
      <c r="D51" s="108" t="s">
        <v>324</v>
      </c>
      <c r="E51" s="108"/>
      <c r="F51" s="108"/>
      <c r="G51" s="533">
        <v>5</v>
      </c>
      <c r="H51" s="533" t="s">
        <v>1810</v>
      </c>
      <c r="I51" s="533">
        <v>74</v>
      </c>
      <c r="J51" s="533">
        <v>23</v>
      </c>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row>
    <row r="52" spans="1:156" hidden="1">
      <c r="A52" s="108"/>
      <c r="B52" s="108"/>
      <c r="C52" s="108">
        <v>5</v>
      </c>
      <c r="D52" s="108" t="s">
        <v>89</v>
      </c>
      <c r="E52" s="108"/>
      <c r="F52" s="108"/>
      <c r="G52" s="533">
        <v>9</v>
      </c>
      <c r="H52" s="533" t="s">
        <v>106</v>
      </c>
      <c r="I52" s="533">
        <v>26</v>
      </c>
      <c r="J52" s="533">
        <v>2</v>
      </c>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row>
    <row r="53" spans="1:156" hidden="1">
      <c r="A53" s="108"/>
      <c r="B53" s="108"/>
      <c r="C53" s="108">
        <v>5</v>
      </c>
      <c r="D53" s="108" t="s">
        <v>201</v>
      </c>
      <c r="E53" s="108"/>
      <c r="F53" s="108"/>
      <c r="G53" s="533">
        <v>7</v>
      </c>
      <c r="H53" s="533" t="s">
        <v>112</v>
      </c>
      <c r="I53" s="533">
        <v>43</v>
      </c>
      <c r="J53" s="533">
        <v>2</v>
      </c>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row>
    <row r="54" spans="1:156" hidden="1">
      <c r="A54" s="108"/>
      <c r="B54" s="108"/>
      <c r="C54" s="108">
        <v>5</v>
      </c>
      <c r="D54" s="108" t="s">
        <v>97</v>
      </c>
      <c r="E54" s="108"/>
      <c r="F54" s="108"/>
      <c r="G54" s="533">
        <v>13</v>
      </c>
      <c r="H54" s="533" t="s">
        <v>115</v>
      </c>
      <c r="I54" s="533">
        <v>84</v>
      </c>
      <c r="J54" s="533">
        <v>20</v>
      </c>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row>
    <row r="55" spans="1:156" hidden="1">
      <c r="A55" s="108"/>
      <c r="B55" s="108"/>
      <c r="C55" s="108">
        <v>5</v>
      </c>
      <c r="D55" s="108" t="s">
        <v>229</v>
      </c>
      <c r="E55" s="108"/>
      <c r="F55" s="108"/>
      <c r="G55" s="533">
        <v>8</v>
      </c>
      <c r="H55" s="533" t="s">
        <v>1811</v>
      </c>
      <c r="I55" s="533">
        <v>76</v>
      </c>
      <c r="J55" s="533">
        <v>10</v>
      </c>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row>
    <row r="56" spans="1:156" hidden="1">
      <c r="A56" s="108"/>
      <c r="B56" s="108"/>
      <c r="C56" s="108">
        <v>5</v>
      </c>
      <c r="D56" s="108" t="s">
        <v>253</v>
      </c>
      <c r="E56" s="108"/>
      <c r="F56" s="108"/>
      <c r="G56" s="533">
        <v>8</v>
      </c>
      <c r="H56" s="533" t="s">
        <v>1812</v>
      </c>
      <c r="I56" s="533">
        <v>14</v>
      </c>
      <c r="J56" s="533">
        <v>3</v>
      </c>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row>
    <row r="57" spans="1:156" hidden="1">
      <c r="A57" s="108"/>
      <c r="B57" s="108"/>
      <c r="C57" s="108">
        <v>5</v>
      </c>
      <c r="D57" s="108" t="s">
        <v>320</v>
      </c>
      <c r="E57" s="108"/>
      <c r="F57" s="108"/>
      <c r="G57" s="533">
        <v>8</v>
      </c>
      <c r="H57" s="533" t="s">
        <v>139</v>
      </c>
      <c r="I57" s="533">
        <v>14</v>
      </c>
      <c r="J57" s="533">
        <v>3</v>
      </c>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row>
    <row r="58" spans="1:156" hidden="1">
      <c r="A58" s="108"/>
      <c r="B58" s="108"/>
      <c r="C58" s="108">
        <v>5</v>
      </c>
      <c r="D58" s="108" t="s">
        <v>395</v>
      </c>
      <c r="E58" s="108"/>
      <c r="F58" s="108"/>
      <c r="G58" s="533">
        <v>7</v>
      </c>
      <c r="H58" s="533" t="s">
        <v>1813</v>
      </c>
      <c r="I58" s="533">
        <v>37</v>
      </c>
      <c r="J58" s="533">
        <v>5</v>
      </c>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row>
    <row r="59" spans="1:156" hidden="1">
      <c r="A59" s="108"/>
      <c r="B59" s="108"/>
      <c r="C59" s="108">
        <v>5</v>
      </c>
      <c r="D59" s="108" t="s">
        <v>408</v>
      </c>
      <c r="E59" s="108"/>
      <c r="F59" s="108"/>
      <c r="G59" s="533">
        <v>13</v>
      </c>
      <c r="H59" s="533" t="s">
        <v>145</v>
      </c>
      <c r="I59" s="533">
        <v>143</v>
      </c>
      <c r="J59" s="533">
        <v>12</v>
      </c>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row>
    <row r="60" spans="1:156" hidden="1">
      <c r="A60" s="108"/>
      <c r="B60" s="108"/>
      <c r="C60" s="108">
        <v>5</v>
      </c>
      <c r="D60" s="108" t="s">
        <v>410</v>
      </c>
      <c r="E60" s="108"/>
      <c r="F60" s="108"/>
      <c r="G60" s="533">
        <v>8</v>
      </c>
      <c r="H60" s="533" t="s">
        <v>1814</v>
      </c>
      <c r="I60" s="533">
        <v>55</v>
      </c>
      <c r="J60" s="533">
        <v>1</v>
      </c>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row>
    <row r="61" spans="1:156" hidden="1">
      <c r="A61" s="108"/>
      <c r="B61" s="108"/>
      <c r="C61" s="108">
        <v>5</v>
      </c>
      <c r="D61" s="108" t="s">
        <v>417</v>
      </c>
      <c r="E61" s="108"/>
      <c r="F61" s="108"/>
      <c r="G61" s="533">
        <v>3</v>
      </c>
      <c r="H61" s="533" t="s">
        <v>1815</v>
      </c>
      <c r="I61" s="533">
        <v>87</v>
      </c>
      <c r="J61" s="533">
        <v>12</v>
      </c>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row>
    <row r="62" spans="1:156" hidden="1">
      <c r="A62" s="108"/>
      <c r="B62" s="108"/>
      <c r="C62" s="108">
        <v>5</v>
      </c>
      <c r="D62" s="108" t="s">
        <v>447</v>
      </c>
      <c r="E62" s="108"/>
      <c r="F62" s="108"/>
      <c r="G62" s="533">
        <v>4</v>
      </c>
      <c r="H62" s="533" t="s">
        <v>158</v>
      </c>
      <c r="I62" s="533">
        <v>55</v>
      </c>
      <c r="J62" s="533"/>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row>
    <row r="63" spans="1:156" hidden="1">
      <c r="A63" s="108"/>
      <c r="B63" s="108"/>
      <c r="C63" s="108">
        <v>5</v>
      </c>
      <c r="D63" s="108" t="s">
        <v>456</v>
      </c>
      <c r="E63" s="108"/>
      <c r="F63" s="108"/>
      <c r="G63" s="533">
        <v>8</v>
      </c>
      <c r="H63" s="533" t="s">
        <v>160</v>
      </c>
      <c r="I63" s="533">
        <v>74</v>
      </c>
      <c r="J63" s="533">
        <v>3</v>
      </c>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row>
    <row r="64" spans="1:156" hidden="1">
      <c r="A64" s="108"/>
      <c r="B64" s="108"/>
      <c r="C64" s="108">
        <v>5</v>
      </c>
      <c r="D64" s="108" t="s">
        <v>519</v>
      </c>
      <c r="E64" s="108"/>
      <c r="F64" s="108"/>
      <c r="G64" s="533">
        <v>7</v>
      </c>
      <c r="H64" s="533" t="s">
        <v>1816</v>
      </c>
      <c r="I64" s="533">
        <v>78</v>
      </c>
      <c r="J64" s="533">
        <v>14</v>
      </c>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row>
    <row r="65" spans="1:156" hidden="1">
      <c r="A65" s="108"/>
      <c r="B65" s="108"/>
      <c r="C65" s="108">
        <v>6</v>
      </c>
      <c r="D65" s="108" t="s">
        <v>198</v>
      </c>
      <c r="E65" s="108"/>
      <c r="F65" s="108"/>
      <c r="G65" s="533">
        <v>13</v>
      </c>
      <c r="H65" s="533" t="s">
        <v>179</v>
      </c>
      <c r="I65" s="533">
        <v>56</v>
      </c>
      <c r="J65" s="533">
        <v>2</v>
      </c>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row>
    <row r="66" spans="1:156" hidden="1">
      <c r="A66" s="108"/>
      <c r="B66" s="108"/>
      <c r="C66" s="108">
        <v>6</v>
      </c>
      <c r="D66" s="108" t="s">
        <v>300</v>
      </c>
      <c r="E66" s="108"/>
      <c r="F66" s="108"/>
      <c r="G66" s="533">
        <v>9</v>
      </c>
      <c r="H66" s="533" t="s">
        <v>187</v>
      </c>
      <c r="I66" s="533">
        <v>29</v>
      </c>
      <c r="J66" s="533">
        <v>2</v>
      </c>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row>
    <row r="67" spans="1:156" hidden="1">
      <c r="A67" s="108"/>
      <c r="B67" s="108"/>
      <c r="C67" s="108">
        <v>6</v>
      </c>
      <c r="D67" s="108" t="s">
        <v>420</v>
      </c>
      <c r="E67" s="108"/>
      <c r="F67" s="108"/>
      <c r="G67" s="533">
        <v>6</v>
      </c>
      <c r="H67" s="533" t="s">
        <v>198</v>
      </c>
      <c r="I67" s="533">
        <v>52</v>
      </c>
      <c r="J67" s="533">
        <v>5</v>
      </c>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row>
    <row r="68" spans="1:156" hidden="1">
      <c r="A68" s="108"/>
      <c r="B68" s="108"/>
      <c r="C68" s="108">
        <v>6</v>
      </c>
      <c r="D68" s="108" t="s">
        <v>458</v>
      </c>
      <c r="E68" s="108"/>
      <c r="F68" s="108"/>
      <c r="G68" s="533">
        <v>5</v>
      </c>
      <c r="H68" s="533" t="s">
        <v>201</v>
      </c>
      <c r="I68" s="533">
        <v>7</v>
      </c>
      <c r="J68" s="533">
        <v>2</v>
      </c>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row>
    <row r="69" spans="1:156" hidden="1">
      <c r="A69" s="108"/>
      <c r="B69" s="108"/>
      <c r="C69" s="108">
        <v>6</v>
      </c>
      <c r="D69" s="108" t="s">
        <v>483</v>
      </c>
      <c r="E69" s="108"/>
      <c r="F69" s="108"/>
      <c r="G69" s="533">
        <v>13</v>
      </c>
      <c r="H69" s="533" t="s">
        <v>215</v>
      </c>
      <c r="I69" s="533">
        <v>44</v>
      </c>
      <c r="J69" s="533">
        <v>5</v>
      </c>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row>
    <row r="70" spans="1:156" hidden="1">
      <c r="A70" s="108"/>
      <c r="B70" s="108"/>
      <c r="C70" s="108">
        <v>7</v>
      </c>
      <c r="D70" s="108" t="s">
        <v>112</v>
      </c>
      <c r="E70" s="108"/>
      <c r="F70" s="108"/>
      <c r="G70" s="533">
        <v>13</v>
      </c>
      <c r="H70" s="533" t="s">
        <v>222</v>
      </c>
      <c r="I70" s="533">
        <v>70</v>
      </c>
      <c r="J70" s="533">
        <v>5</v>
      </c>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row>
    <row r="71" spans="1:156" hidden="1">
      <c r="A71" s="108"/>
      <c r="B71" s="108"/>
      <c r="C71" s="108">
        <v>7</v>
      </c>
      <c r="D71" s="108" t="s">
        <v>142</v>
      </c>
      <c r="E71" s="108"/>
      <c r="F71" s="108"/>
      <c r="G71" s="533">
        <v>5</v>
      </c>
      <c r="H71" s="533" t="s">
        <v>229</v>
      </c>
      <c r="I71" s="533">
        <v>32</v>
      </c>
      <c r="J71" s="533">
        <v>3</v>
      </c>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row>
    <row r="72" spans="1:156" hidden="1">
      <c r="A72" s="108"/>
      <c r="B72" s="108"/>
      <c r="C72" s="108">
        <v>7</v>
      </c>
      <c r="D72" s="108" t="s">
        <v>172</v>
      </c>
      <c r="E72" s="108"/>
      <c r="F72" s="108"/>
      <c r="G72" s="533">
        <v>13</v>
      </c>
      <c r="H72" s="533" t="s">
        <v>231</v>
      </c>
      <c r="I72" s="533">
        <v>83</v>
      </c>
      <c r="J72" s="533">
        <v>4</v>
      </c>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row>
    <row r="73" spans="1:156" hidden="1">
      <c r="A73" s="108"/>
      <c r="B73" s="108"/>
      <c r="C73" s="108">
        <v>7</v>
      </c>
      <c r="D73" s="108" t="s">
        <v>266</v>
      </c>
      <c r="E73" s="108"/>
      <c r="F73" s="108"/>
      <c r="G73" s="533">
        <v>4</v>
      </c>
      <c r="H73" s="533" t="s">
        <v>234</v>
      </c>
      <c r="I73" s="533">
        <v>61</v>
      </c>
      <c r="J73" s="533">
        <v>4</v>
      </c>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row>
    <row r="74" spans="1:156" hidden="1">
      <c r="A74" s="108"/>
      <c r="B74" s="108"/>
      <c r="C74" s="108">
        <v>7</v>
      </c>
      <c r="D74" s="108" t="s">
        <v>297</v>
      </c>
      <c r="E74" s="108"/>
      <c r="F74" s="108"/>
      <c r="G74" s="533">
        <v>14</v>
      </c>
      <c r="H74" s="533" t="s">
        <v>1817</v>
      </c>
      <c r="I74" s="533">
        <v>13</v>
      </c>
      <c r="J74" s="533">
        <v>4</v>
      </c>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row>
    <row r="75" spans="1:156" hidden="1">
      <c r="A75" s="108"/>
      <c r="B75" s="108"/>
      <c r="C75" s="108">
        <v>7</v>
      </c>
      <c r="D75" s="108" t="s">
        <v>338</v>
      </c>
      <c r="E75" s="108"/>
      <c r="F75" s="108"/>
      <c r="G75" s="533">
        <v>13</v>
      </c>
      <c r="H75" s="533" t="s">
        <v>243</v>
      </c>
      <c r="I75" s="533">
        <v>46</v>
      </c>
      <c r="J75" s="533">
        <v>9</v>
      </c>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row>
    <row r="76" spans="1:156" hidden="1">
      <c r="A76" s="108"/>
      <c r="B76" s="108"/>
      <c r="C76" s="108">
        <v>7</v>
      </c>
      <c r="D76" s="108" t="s">
        <v>431</v>
      </c>
      <c r="E76" s="108"/>
      <c r="F76" s="108"/>
      <c r="G76" s="533">
        <v>5</v>
      </c>
      <c r="H76" s="533" t="s">
        <v>253</v>
      </c>
      <c r="I76" s="533">
        <v>21</v>
      </c>
      <c r="J76" s="533">
        <v>3</v>
      </c>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row>
    <row r="77" spans="1:156" hidden="1">
      <c r="A77" s="108"/>
      <c r="B77" s="108"/>
      <c r="C77" s="108">
        <v>7</v>
      </c>
      <c r="D77" s="108" t="s">
        <v>444</v>
      </c>
      <c r="E77" s="108"/>
      <c r="F77" s="108"/>
      <c r="G77" s="533">
        <v>13</v>
      </c>
      <c r="H77" s="533" t="s">
        <v>260</v>
      </c>
      <c r="I77" s="533">
        <v>147</v>
      </c>
      <c r="J77" s="533">
        <v>15</v>
      </c>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row>
    <row r="78" spans="1:156" hidden="1">
      <c r="A78" s="108"/>
      <c r="B78" s="108"/>
      <c r="C78" s="108">
        <v>7</v>
      </c>
      <c r="D78" s="108" t="s">
        <v>492</v>
      </c>
      <c r="E78" s="108"/>
      <c r="F78" s="108"/>
      <c r="G78" s="533">
        <v>7</v>
      </c>
      <c r="H78" s="533" t="s">
        <v>1818</v>
      </c>
      <c r="I78" s="533">
        <v>34</v>
      </c>
      <c r="J78" s="533">
        <v>7</v>
      </c>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row>
    <row r="79" spans="1:156" hidden="1">
      <c r="A79" s="108"/>
      <c r="B79" s="108"/>
      <c r="C79" s="108">
        <v>7</v>
      </c>
      <c r="D79" s="108" t="s">
        <v>533</v>
      </c>
      <c r="E79" s="108"/>
      <c r="F79" s="108"/>
      <c r="G79" s="533">
        <v>8</v>
      </c>
      <c r="H79" s="533" t="s">
        <v>1819</v>
      </c>
      <c r="I79" s="533">
        <v>75</v>
      </c>
      <c r="J79" s="533">
        <v>14</v>
      </c>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row>
    <row r="80" spans="1:156" hidden="1">
      <c r="A80" s="108"/>
      <c r="B80" s="108"/>
      <c r="C80" s="108">
        <v>8</v>
      </c>
      <c r="D80" s="108" t="s">
        <v>125</v>
      </c>
      <c r="E80" s="108"/>
      <c r="F80" s="108"/>
      <c r="G80" s="533">
        <v>8</v>
      </c>
      <c r="H80" s="533" t="s">
        <v>277</v>
      </c>
      <c r="I80" s="533">
        <v>48</v>
      </c>
      <c r="J80" s="533">
        <v>8</v>
      </c>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row>
    <row r="81" spans="1:156" hidden="1">
      <c r="A81" s="108"/>
      <c r="B81" s="108"/>
      <c r="C81" s="108">
        <v>8</v>
      </c>
      <c r="D81" s="108" t="s">
        <v>127</v>
      </c>
      <c r="E81" s="108"/>
      <c r="F81" s="108"/>
      <c r="G81" s="533">
        <v>13</v>
      </c>
      <c r="H81" s="533" t="s">
        <v>281</v>
      </c>
      <c r="I81" s="533">
        <v>48</v>
      </c>
      <c r="J81" s="533">
        <v>5</v>
      </c>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row>
    <row r="82" spans="1:156" hidden="1">
      <c r="A82" s="108"/>
      <c r="B82" s="108"/>
      <c r="C82" s="108">
        <v>8</v>
      </c>
      <c r="D82" s="108" t="s">
        <v>139</v>
      </c>
      <c r="E82" s="108"/>
      <c r="F82" s="108"/>
      <c r="G82" s="533">
        <v>7</v>
      </c>
      <c r="H82" s="533" t="s">
        <v>297</v>
      </c>
      <c r="I82" s="533">
        <v>41</v>
      </c>
      <c r="J82" s="533">
        <v>4</v>
      </c>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row>
    <row r="83" spans="1:156" hidden="1">
      <c r="A83" s="108"/>
      <c r="B83" s="108"/>
      <c r="C83" s="108">
        <v>8</v>
      </c>
      <c r="D83" s="108" t="s">
        <v>150</v>
      </c>
      <c r="E83" s="108"/>
      <c r="F83" s="108"/>
      <c r="G83" s="533">
        <v>6</v>
      </c>
      <c r="H83" s="533" t="s">
        <v>300</v>
      </c>
      <c r="I83" s="533">
        <v>25</v>
      </c>
      <c r="J83" s="533">
        <v>11</v>
      </c>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row>
    <row r="84" spans="1:156" hidden="1">
      <c r="A84" s="108"/>
      <c r="B84" s="108"/>
      <c r="C84" s="108">
        <v>8</v>
      </c>
      <c r="D84" s="108" t="s">
        <v>160</v>
      </c>
      <c r="E84" s="108"/>
      <c r="F84" s="108"/>
      <c r="G84" s="533">
        <v>8</v>
      </c>
      <c r="H84" s="533" t="s">
        <v>1820</v>
      </c>
      <c r="I84" s="533">
        <v>24</v>
      </c>
      <c r="J84" s="533">
        <v>8</v>
      </c>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row>
    <row r="85" spans="1:156" hidden="1">
      <c r="A85" s="108"/>
      <c r="B85" s="108"/>
      <c r="C85" s="108">
        <v>8</v>
      </c>
      <c r="D85" s="108" t="s">
        <v>271</v>
      </c>
      <c r="E85" s="108"/>
      <c r="F85" s="108"/>
      <c r="G85" s="533">
        <v>9</v>
      </c>
      <c r="H85" s="533" t="s">
        <v>312</v>
      </c>
      <c r="I85" s="533">
        <v>27</v>
      </c>
      <c r="J85" s="533">
        <v>1</v>
      </c>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row>
    <row r="86" spans="1:156" hidden="1">
      <c r="A86" s="108"/>
      <c r="B86" s="108"/>
      <c r="C86" s="108">
        <v>8</v>
      </c>
      <c r="D86" s="108" t="s">
        <v>277</v>
      </c>
      <c r="E86" s="108"/>
      <c r="F86" s="108"/>
      <c r="G86" s="533">
        <v>13</v>
      </c>
      <c r="H86" s="533" t="s">
        <v>315</v>
      </c>
      <c r="I86" s="533">
        <v>51</v>
      </c>
      <c r="J86" s="533">
        <v>4</v>
      </c>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row>
    <row r="87" spans="1:156" hidden="1">
      <c r="A87" s="108"/>
      <c r="B87" s="108"/>
      <c r="C87" s="108">
        <v>8</v>
      </c>
      <c r="D87" s="108" t="s">
        <v>302</v>
      </c>
      <c r="E87" s="108"/>
      <c r="F87" s="108"/>
      <c r="G87" s="533">
        <v>5</v>
      </c>
      <c r="H87" s="533" t="s">
        <v>1821</v>
      </c>
      <c r="I87" s="533">
        <v>14</v>
      </c>
      <c r="J87" s="533">
        <v>3</v>
      </c>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row>
    <row r="88" spans="1:156" hidden="1">
      <c r="A88" s="108"/>
      <c r="B88" s="108"/>
      <c r="C88" s="108">
        <v>8</v>
      </c>
      <c r="D88" s="108" t="s">
        <v>450</v>
      </c>
      <c r="E88" s="108"/>
      <c r="F88" s="108"/>
      <c r="G88" s="533">
        <v>4</v>
      </c>
      <c r="H88" s="533" t="s">
        <v>324</v>
      </c>
      <c r="I88" s="533">
        <v>33</v>
      </c>
      <c r="J88" s="533">
        <v>5</v>
      </c>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row>
    <row r="89" spans="1:156" hidden="1">
      <c r="A89" s="108"/>
      <c r="B89" s="108"/>
      <c r="C89" s="108">
        <v>8</v>
      </c>
      <c r="D89" s="108" t="s">
        <v>474</v>
      </c>
      <c r="E89" s="108"/>
      <c r="F89" s="108"/>
      <c r="G89" s="533">
        <v>7</v>
      </c>
      <c r="H89" s="533" t="s">
        <v>338</v>
      </c>
      <c r="I89" s="533">
        <v>60</v>
      </c>
      <c r="J89" s="533">
        <v>9</v>
      </c>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row>
    <row r="90" spans="1:156" hidden="1">
      <c r="A90" s="108"/>
      <c r="B90" s="108"/>
      <c r="C90" s="108">
        <v>9</v>
      </c>
      <c r="D90" s="108" t="s">
        <v>106</v>
      </c>
      <c r="E90" s="108"/>
      <c r="F90" s="108"/>
      <c r="G90" s="533">
        <v>13</v>
      </c>
      <c r="H90" s="533" t="s">
        <v>340</v>
      </c>
      <c r="I90" s="533">
        <v>43</v>
      </c>
      <c r="J90" s="533">
        <v>6</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row>
    <row r="91" spans="1:156" hidden="1">
      <c r="A91" s="108"/>
      <c r="B91" s="108"/>
      <c r="C91" s="108">
        <v>9</v>
      </c>
      <c r="D91" s="108" t="s">
        <v>187</v>
      </c>
      <c r="E91" s="108"/>
      <c r="F91" s="108"/>
      <c r="G91" s="533">
        <v>13</v>
      </c>
      <c r="H91" s="533" t="s">
        <v>348</v>
      </c>
      <c r="I91" s="533">
        <v>80</v>
      </c>
      <c r="J91" s="533">
        <v>12</v>
      </c>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row>
    <row r="92" spans="1:156" hidden="1">
      <c r="A92" s="108"/>
      <c r="B92" s="108"/>
      <c r="C92" s="108">
        <v>9</v>
      </c>
      <c r="D92" s="108" t="s">
        <v>312</v>
      </c>
      <c r="E92" s="108"/>
      <c r="F92" s="108"/>
      <c r="G92" s="533">
        <v>13</v>
      </c>
      <c r="H92" s="533" t="s">
        <v>1822</v>
      </c>
      <c r="I92" s="533">
        <v>85</v>
      </c>
      <c r="J92" s="533">
        <v>22</v>
      </c>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row>
    <row r="93" spans="1:156" hidden="1">
      <c r="A93" s="108"/>
      <c r="B93" s="108"/>
      <c r="C93" s="108">
        <v>9</v>
      </c>
      <c r="D93" s="108" t="s">
        <v>442</v>
      </c>
      <c r="E93" s="108"/>
      <c r="F93" s="108"/>
      <c r="G93" s="533">
        <v>13</v>
      </c>
      <c r="H93" s="533" t="s">
        <v>377</v>
      </c>
      <c r="I93" s="533">
        <v>127</v>
      </c>
      <c r="J93" s="533">
        <v>20</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row>
    <row r="94" spans="1:156" hidden="1">
      <c r="A94" s="108"/>
      <c r="B94" s="108"/>
      <c r="C94" s="108">
        <v>9</v>
      </c>
      <c r="D94" s="108" t="s">
        <v>522</v>
      </c>
      <c r="E94" s="108"/>
      <c r="F94" s="108"/>
      <c r="G94" s="533">
        <v>13</v>
      </c>
      <c r="H94" s="533" t="s">
        <v>379</v>
      </c>
      <c r="I94" s="533">
        <v>266</v>
      </c>
      <c r="J94" s="533">
        <v>37</v>
      </c>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row>
    <row r="95" spans="1:156" hidden="1">
      <c r="A95" s="108"/>
      <c r="B95" s="108"/>
      <c r="C95" s="108">
        <v>9</v>
      </c>
      <c r="D95" s="108" t="s">
        <v>529</v>
      </c>
      <c r="E95" s="108"/>
      <c r="F95" s="108"/>
      <c r="G95" s="533">
        <v>13</v>
      </c>
      <c r="H95" s="533" t="s">
        <v>381</v>
      </c>
      <c r="I95" s="533">
        <v>53</v>
      </c>
      <c r="J95" s="533">
        <v>17</v>
      </c>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row>
    <row r="96" spans="1:156" hidden="1">
      <c r="A96" s="108"/>
      <c r="B96" s="108"/>
      <c r="C96" s="108">
        <v>10</v>
      </c>
      <c r="D96" s="108" t="s">
        <v>383</v>
      </c>
      <c r="E96" s="108"/>
      <c r="F96" s="108"/>
      <c r="G96" s="533">
        <v>10</v>
      </c>
      <c r="H96" s="533" t="s">
        <v>383</v>
      </c>
      <c r="I96" s="533">
        <v>173</v>
      </c>
      <c r="J96" s="533">
        <v>45</v>
      </c>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row>
    <row r="97" spans="1:156" hidden="1">
      <c r="A97" s="108"/>
      <c r="B97" s="108"/>
      <c r="C97" s="108">
        <v>10</v>
      </c>
      <c r="D97" s="108" t="s">
        <v>393</v>
      </c>
      <c r="E97" s="108"/>
      <c r="F97" s="108"/>
      <c r="G97" s="533">
        <v>12</v>
      </c>
      <c r="H97" s="533" t="s">
        <v>389</v>
      </c>
      <c r="I97" s="533">
        <v>78</v>
      </c>
      <c r="J97" s="533">
        <v>13</v>
      </c>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row>
    <row r="98" spans="1:156" hidden="1">
      <c r="A98" s="108"/>
      <c r="B98" s="108"/>
      <c r="C98" s="108">
        <v>12</v>
      </c>
      <c r="D98" s="108" t="s">
        <v>389</v>
      </c>
      <c r="E98" s="108"/>
      <c r="F98" s="108"/>
      <c r="G98" s="533">
        <v>10</v>
      </c>
      <c r="H98" s="533" t="s">
        <v>393</v>
      </c>
      <c r="I98" s="533">
        <v>10</v>
      </c>
      <c r="J98" s="533">
        <v>1</v>
      </c>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row>
    <row r="99" spans="1:156" hidden="1">
      <c r="A99" s="108"/>
      <c r="B99" s="108"/>
      <c r="C99" s="108">
        <v>13</v>
      </c>
      <c r="D99" s="108" t="s">
        <v>86</v>
      </c>
      <c r="E99" s="108"/>
      <c r="F99" s="108"/>
      <c r="G99" s="533">
        <v>5</v>
      </c>
      <c r="H99" s="533" t="s">
        <v>395</v>
      </c>
      <c r="I99" s="533">
        <v>14</v>
      </c>
      <c r="J99" s="533">
        <v>3</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row>
    <row r="100" spans="1:156" hidden="1">
      <c r="A100" s="108"/>
      <c r="B100" s="108"/>
      <c r="C100" s="108">
        <v>13</v>
      </c>
      <c r="D100" s="108" t="s">
        <v>115</v>
      </c>
      <c r="E100" s="108"/>
      <c r="F100" s="108"/>
      <c r="G100" s="533">
        <v>13</v>
      </c>
      <c r="H100" s="533" t="s">
        <v>403</v>
      </c>
      <c r="I100" s="533">
        <v>176</v>
      </c>
      <c r="J100" s="533">
        <v>19</v>
      </c>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row>
    <row r="101" spans="1:156" hidden="1">
      <c r="A101" s="108"/>
      <c r="B101" s="108"/>
      <c r="C101" s="108">
        <v>13</v>
      </c>
      <c r="D101" s="108" t="s">
        <v>145</v>
      </c>
      <c r="E101" s="108"/>
      <c r="F101" s="108"/>
      <c r="G101" s="533">
        <v>5</v>
      </c>
      <c r="H101" s="533" t="s">
        <v>408</v>
      </c>
      <c r="I101" s="533">
        <v>63</v>
      </c>
      <c r="J101" s="533">
        <v>6</v>
      </c>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row>
    <row r="102" spans="1:156" hidden="1">
      <c r="A102" s="108"/>
      <c r="B102" s="108"/>
      <c r="C102" s="108">
        <v>13</v>
      </c>
      <c r="D102" s="108" t="s">
        <v>179</v>
      </c>
      <c r="E102" s="108"/>
      <c r="F102" s="108"/>
      <c r="G102" s="533">
        <v>5</v>
      </c>
      <c r="H102" s="533" t="s">
        <v>1823</v>
      </c>
      <c r="I102" s="533">
        <v>103</v>
      </c>
      <c r="J102" s="533">
        <v>18</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row>
    <row r="103" spans="1:156" hidden="1">
      <c r="A103" s="108"/>
      <c r="B103" s="108"/>
      <c r="C103" s="108">
        <v>13</v>
      </c>
      <c r="D103" s="108" t="s">
        <v>1824</v>
      </c>
      <c r="E103" s="108"/>
      <c r="F103" s="108"/>
      <c r="G103" s="533">
        <v>5</v>
      </c>
      <c r="H103" s="533" t="s">
        <v>417</v>
      </c>
      <c r="I103" s="533">
        <v>34</v>
      </c>
      <c r="J103" s="533">
        <v>12</v>
      </c>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row>
    <row r="104" spans="1:156" hidden="1">
      <c r="A104" s="108"/>
      <c r="B104" s="108"/>
      <c r="C104" s="108">
        <v>13</v>
      </c>
      <c r="D104" s="108" t="s">
        <v>222</v>
      </c>
      <c r="E104" s="108"/>
      <c r="F104" s="108"/>
      <c r="G104" s="533">
        <v>6</v>
      </c>
      <c r="H104" s="533" t="s">
        <v>420</v>
      </c>
      <c r="I104" s="533">
        <v>174</v>
      </c>
      <c r="J104" s="533">
        <v>25</v>
      </c>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row>
    <row r="105" spans="1:156" hidden="1">
      <c r="A105" s="108"/>
      <c r="B105" s="108"/>
      <c r="C105" s="108">
        <v>13</v>
      </c>
      <c r="D105" s="108" t="s">
        <v>231</v>
      </c>
      <c r="E105" s="108"/>
      <c r="F105" s="108"/>
      <c r="G105" s="533">
        <v>13</v>
      </c>
      <c r="H105" s="533" t="s">
        <v>424</v>
      </c>
      <c r="I105" s="533">
        <v>125</v>
      </c>
      <c r="J105" s="533">
        <v>22</v>
      </c>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row>
    <row r="106" spans="1:156" hidden="1">
      <c r="A106" s="108"/>
      <c r="B106" s="108"/>
      <c r="C106" s="108">
        <v>13</v>
      </c>
      <c r="D106" s="108" t="s">
        <v>243</v>
      </c>
      <c r="E106" s="108"/>
      <c r="F106" s="108"/>
      <c r="G106" s="533">
        <v>7</v>
      </c>
      <c r="H106" s="533" t="s">
        <v>431</v>
      </c>
      <c r="I106" s="533">
        <v>29</v>
      </c>
      <c r="J106" s="533">
        <v>3</v>
      </c>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row>
    <row r="107" spans="1:156" hidden="1">
      <c r="A107" s="108"/>
      <c r="B107" s="108"/>
      <c r="C107" s="108">
        <v>13</v>
      </c>
      <c r="D107" s="108" t="s">
        <v>260</v>
      </c>
      <c r="E107" s="108"/>
      <c r="F107" s="108"/>
      <c r="G107" s="533">
        <v>9</v>
      </c>
      <c r="H107" s="533" t="s">
        <v>442</v>
      </c>
      <c r="I107" s="533">
        <v>4</v>
      </c>
      <c r="J107" s="533">
        <v>3</v>
      </c>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row>
    <row r="108" spans="1:156" hidden="1">
      <c r="A108" s="108"/>
      <c r="B108" s="108"/>
      <c r="C108" s="108">
        <v>13</v>
      </c>
      <c r="D108" s="108" t="s">
        <v>281</v>
      </c>
      <c r="E108" s="108"/>
      <c r="F108" s="108"/>
      <c r="G108" s="533">
        <v>7</v>
      </c>
      <c r="H108" s="533" t="s">
        <v>444</v>
      </c>
      <c r="I108" s="533">
        <v>25</v>
      </c>
      <c r="J108" s="533">
        <v>3</v>
      </c>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row>
    <row r="109" spans="1:156" hidden="1">
      <c r="A109" s="108"/>
      <c r="B109" s="108"/>
      <c r="C109" s="108">
        <v>13</v>
      </c>
      <c r="D109" s="108" t="s">
        <v>315</v>
      </c>
      <c r="E109" s="108"/>
      <c r="F109" s="108"/>
      <c r="G109" s="533">
        <v>5</v>
      </c>
      <c r="H109" s="533" t="s">
        <v>447</v>
      </c>
      <c r="I109" s="533">
        <v>112</v>
      </c>
      <c r="J109" s="533">
        <v>19</v>
      </c>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row>
    <row r="110" spans="1:156" hidden="1">
      <c r="A110" s="108"/>
      <c r="B110" s="108"/>
      <c r="C110" s="108">
        <v>13</v>
      </c>
      <c r="D110" s="108" t="s">
        <v>340</v>
      </c>
      <c r="E110" s="108"/>
      <c r="F110" s="108"/>
      <c r="G110" s="533">
        <v>8</v>
      </c>
      <c r="H110" s="533" t="s">
        <v>450</v>
      </c>
      <c r="I110" s="533">
        <v>35</v>
      </c>
      <c r="J110" s="533">
        <v>2</v>
      </c>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row>
    <row r="111" spans="1:156" hidden="1">
      <c r="A111" s="108"/>
      <c r="B111" s="108"/>
      <c r="C111" s="108">
        <v>13</v>
      </c>
      <c r="D111" s="108" t="s">
        <v>348</v>
      </c>
      <c r="E111" s="108"/>
      <c r="F111" s="108"/>
      <c r="G111" s="533">
        <v>5</v>
      </c>
      <c r="H111" s="533" t="s">
        <v>456</v>
      </c>
      <c r="I111" s="533">
        <v>79</v>
      </c>
      <c r="J111" s="533">
        <v>20</v>
      </c>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row>
    <row r="112" spans="1:156" hidden="1">
      <c r="A112" s="108"/>
      <c r="B112" s="108"/>
      <c r="C112" s="108">
        <v>13</v>
      </c>
      <c r="D112" s="108" t="s">
        <v>350</v>
      </c>
      <c r="E112" s="108"/>
      <c r="F112" s="108"/>
      <c r="G112" s="533">
        <v>6</v>
      </c>
      <c r="H112" s="533" t="s">
        <v>458</v>
      </c>
      <c r="I112" s="533">
        <v>72</v>
      </c>
      <c r="J112" s="533">
        <v>6</v>
      </c>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row>
    <row r="113" spans="1:156" hidden="1">
      <c r="A113" s="108"/>
      <c r="B113" s="108"/>
      <c r="C113" s="108">
        <v>13</v>
      </c>
      <c r="D113" s="108" t="s">
        <v>377</v>
      </c>
      <c r="E113" s="108"/>
      <c r="F113" s="108"/>
      <c r="G113" s="533">
        <v>13</v>
      </c>
      <c r="H113" s="533" t="s">
        <v>471</v>
      </c>
      <c r="I113" s="533">
        <v>7</v>
      </c>
      <c r="J113" s="533">
        <v>2</v>
      </c>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row>
    <row r="114" spans="1:156" hidden="1">
      <c r="A114" s="108"/>
      <c r="B114" s="108"/>
      <c r="C114" s="108">
        <v>13</v>
      </c>
      <c r="D114" s="108" t="s">
        <v>379</v>
      </c>
      <c r="E114" s="108"/>
      <c r="F114" s="108"/>
      <c r="G114" s="533">
        <v>8</v>
      </c>
      <c r="H114" s="533" t="s">
        <v>474</v>
      </c>
      <c r="I114" s="533">
        <v>44</v>
      </c>
      <c r="J114" s="533">
        <v>6</v>
      </c>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row>
    <row r="115" spans="1:156" hidden="1">
      <c r="A115" s="108"/>
      <c r="B115" s="108"/>
      <c r="C115" s="108">
        <v>13</v>
      </c>
      <c r="D115" s="108" t="s">
        <v>381</v>
      </c>
      <c r="E115" s="108"/>
      <c r="F115" s="108"/>
      <c r="G115" s="533">
        <v>13</v>
      </c>
      <c r="H115" s="533" t="s">
        <v>1825</v>
      </c>
      <c r="I115" s="533">
        <v>72</v>
      </c>
      <c r="J115" s="533">
        <v>9</v>
      </c>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row>
    <row r="116" spans="1:156" hidden="1">
      <c r="A116" s="108"/>
      <c r="B116" s="108"/>
      <c r="C116" s="108">
        <v>13</v>
      </c>
      <c r="D116" s="108" t="s">
        <v>1826</v>
      </c>
      <c r="E116" s="108"/>
      <c r="F116" s="108"/>
      <c r="G116" s="533">
        <v>6</v>
      </c>
      <c r="H116" s="533" t="s">
        <v>483</v>
      </c>
      <c r="I116" s="533">
        <v>25</v>
      </c>
      <c r="J116" s="533">
        <v>5</v>
      </c>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row>
    <row r="117" spans="1:156" hidden="1">
      <c r="A117" s="108"/>
      <c r="B117" s="108"/>
      <c r="C117" s="108">
        <v>13</v>
      </c>
      <c r="D117" s="108" t="s">
        <v>424</v>
      </c>
      <c r="E117" s="108"/>
      <c r="F117" s="108"/>
      <c r="G117" s="533">
        <v>13</v>
      </c>
      <c r="H117" s="533" t="s">
        <v>490</v>
      </c>
      <c r="I117" s="533">
        <v>71</v>
      </c>
      <c r="J117" s="533">
        <v>11</v>
      </c>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row>
    <row r="118" spans="1:156" hidden="1">
      <c r="A118" s="108"/>
      <c r="B118" s="108"/>
      <c r="C118" s="108">
        <v>13</v>
      </c>
      <c r="D118" s="108" t="s">
        <v>471</v>
      </c>
      <c r="E118" s="108"/>
      <c r="F118" s="108"/>
      <c r="G118" s="533">
        <v>7</v>
      </c>
      <c r="H118" s="533" t="s">
        <v>492</v>
      </c>
      <c r="I118" s="533">
        <v>94</v>
      </c>
      <c r="J118" s="533">
        <v>20</v>
      </c>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row>
    <row r="119" spans="1:156" hidden="1">
      <c r="A119" s="108"/>
      <c r="B119" s="108"/>
      <c r="C119" s="108">
        <v>13</v>
      </c>
      <c r="D119" s="108" t="s">
        <v>477</v>
      </c>
      <c r="E119" s="108"/>
      <c r="F119" s="108"/>
      <c r="G119" s="533">
        <v>2</v>
      </c>
      <c r="H119" s="533" t="s">
        <v>506</v>
      </c>
      <c r="I119" s="533">
        <v>25</v>
      </c>
      <c r="J119" s="533">
        <v>9</v>
      </c>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row>
    <row r="120" spans="1:156" hidden="1">
      <c r="A120" s="108"/>
      <c r="B120" s="108"/>
      <c r="C120" s="108">
        <v>13</v>
      </c>
      <c r="D120" s="108" t="s">
        <v>490</v>
      </c>
      <c r="E120" s="108"/>
      <c r="F120" s="108"/>
      <c r="G120" s="533">
        <v>5</v>
      </c>
      <c r="H120" s="533" t="s">
        <v>1827</v>
      </c>
      <c r="I120" s="533">
        <v>129</v>
      </c>
      <c r="J120" s="533">
        <v>16</v>
      </c>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row>
    <row r="121" spans="1:156" hidden="1">
      <c r="A121" s="108"/>
      <c r="B121" s="108"/>
      <c r="C121" s="108">
        <v>14</v>
      </c>
      <c r="D121" s="108" t="s">
        <v>236</v>
      </c>
      <c r="E121" s="108"/>
      <c r="F121" s="108"/>
      <c r="G121" s="533">
        <v>9</v>
      </c>
      <c r="H121" s="533" t="s">
        <v>522</v>
      </c>
      <c r="I121" s="533">
        <v>14</v>
      </c>
      <c r="J121" s="533"/>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row>
    <row r="122" spans="1:156" hidden="1">
      <c r="A122" s="108"/>
      <c r="B122" s="108"/>
      <c r="C122" s="108">
        <v>15</v>
      </c>
      <c r="D122" s="108" t="s">
        <v>82</v>
      </c>
      <c r="E122" s="108"/>
      <c r="F122" s="108"/>
      <c r="G122" s="533">
        <v>9</v>
      </c>
      <c r="H122" s="533" t="s">
        <v>529</v>
      </c>
      <c r="I122" s="533">
        <v>22</v>
      </c>
      <c r="J122" s="533">
        <v>3</v>
      </c>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row>
    <row r="123" spans="1:156" hidden="1">
      <c r="A123" s="108"/>
      <c r="B123" s="108"/>
      <c r="C123" s="108">
        <v>15</v>
      </c>
      <c r="D123" s="108" t="s">
        <v>80</v>
      </c>
      <c r="E123" s="108"/>
      <c r="F123" s="108"/>
      <c r="G123" s="533">
        <v>7</v>
      </c>
      <c r="H123" s="533" t="s">
        <v>533</v>
      </c>
      <c r="I123" s="533">
        <v>19</v>
      </c>
      <c r="J123" s="533">
        <v>2</v>
      </c>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row>
    <row r="124" spans="1:156" hidden="1">
      <c r="A124" s="108"/>
      <c r="B124" s="108"/>
      <c r="C124" s="108"/>
      <c r="D124" s="108"/>
      <c r="E124" s="108"/>
      <c r="F124" s="108"/>
      <c r="G124" s="533"/>
      <c r="H124" s="533"/>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row>
    <row r="125" spans="1:156" hidden="1">
      <c r="A125" s="108"/>
      <c r="B125" s="108"/>
      <c r="C125" s="108"/>
      <c r="D125" s="108"/>
      <c r="E125" s="108"/>
      <c r="F125" s="108"/>
      <c r="G125" s="533"/>
      <c r="H125" s="533"/>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row>
    <row r="126" spans="1:156" hidden="1">
      <c r="A126" s="108"/>
      <c r="B126" s="108"/>
      <c r="C126" s="108"/>
      <c r="D126" s="108"/>
      <c r="E126" s="108"/>
      <c r="F126" s="108"/>
      <c r="G126" s="533"/>
      <c r="H126" s="533"/>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row>
    <row r="127" spans="1:156" hidden="1">
      <c r="A127" s="108"/>
      <c r="B127" s="108"/>
      <c r="C127" s="108"/>
      <c r="D127" s="108"/>
      <c r="E127" s="108"/>
      <c r="F127" s="108"/>
      <c r="G127" s="533"/>
      <c r="H127" s="533"/>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row>
    <row r="128" spans="1:156" hidden="1">
      <c r="A128" s="108"/>
      <c r="B128" s="108"/>
      <c r="C128" s="108"/>
      <c r="D128" s="108"/>
      <c r="E128" s="108"/>
      <c r="F128" s="108"/>
      <c r="G128" s="533"/>
      <c r="H128" s="533"/>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row>
    <row r="129" spans="1:156" hidden="1">
      <c r="A129" s="108"/>
      <c r="B129" s="108"/>
      <c r="C129" s="108"/>
      <c r="D129" s="108"/>
      <c r="E129" s="108"/>
      <c r="F129" s="108"/>
      <c r="G129" s="533"/>
      <c r="H129" s="533"/>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row>
    <row r="130" spans="1:156" hidden="1">
      <c r="A130" s="108"/>
      <c r="B130" s="108"/>
      <c r="C130" s="108"/>
      <c r="D130" s="108"/>
      <c r="E130" s="108"/>
      <c r="F130" s="108"/>
      <c r="G130" s="533"/>
      <c r="H130" s="533"/>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row>
    <row r="131" spans="1:156" hidden="1">
      <c r="A131" s="108"/>
      <c r="B131" s="108"/>
      <c r="C131" s="108"/>
      <c r="D131" s="108"/>
      <c r="E131" s="108"/>
      <c r="F131" s="108"/>
      <c r="G131" s="533"/>
      <c r="H131" s="533"/>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row>
    <row r="132" spans="1:156" hidden="1">
      <c r="A132" s="108"/>
      <c r="B132" s="108"/>
      <c r="C132" s="108"/>
      <c r="D132" s="108"/>
      <c r="E132" s="108"/>
      <c r="F132" s="108"/>
      <c r="G132" s="533"/>
      <c r="H132" s="533"/>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row>
    <row r="133" spans="1:156" hidden="1">
      <c r="A133" s="108"/>
      <c r="B133" s="108"/>
      <c r="C133" s="108"/>
      <c r="D133" s="108"/>
      <c r="E133" s="108"/>
      <c r="F133" s="108"/>
      <c r="G133" s="533"/>
      <c r="H133" s="533"/>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row>
    <row r="134" spans="1:156" hidden="1">
      <c r="A134" s="108"/>
      <c r="B134" s="108"/>
      <c r="C134" s="108"/>
      <c r="D134" s="108"/>
      <c r="E134" s="108"/>
      <c r="F134" s="108"/>
      <c r="G134" s="533"/>
      <c r="H134" s="533"/>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row>
    <row r="135" spans="1:156" hidden="1">
      <c r="A135" s="108"/>
      <c r="B135" s="108"/>
      <c r="C135" s="108"/>
      <c r="D135" s="108"/>
      <c r="E135" s="108"/>
      <c r="F135" s="108"/>
      <c r="G135" s="533"/>
      <c r="H135" s="533"/>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row>
    <row r="136" spans="1:156" hidden="1">
      <c r="A136" s="108"/>
      <c r="B136" s="108"/>
      <c r="C136" s="108"/>
      <c r="D136" s="108"/>
      <c r="E136" s="108"/>
      <c r="F136" s="108"/>
      <c r="G136" s="533"/>
      <c r="H136" s="533"/>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row>
    <row r="137" spans="1:156" hidden="1">
      <c r="A137" s="108"/>
      <c r="B137" s="108"/>
      <c r="C137" s="108"/>
      <c r="D137" s="108"/>
      <c r="E137" s="108"/>
      <c r="F137" s="108"/>
      <c r="G137" s="533"/>
      <c r="H137" s="533"/>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row>
    <row r="138" spans="1:156" hidden="1">
      <c r="A138" s="108"/>
      <c r="B138" s="108"/>
      <c r="C138" s="108"/>
      <c r="D138" s="108"/>
      <c r="E138" s="108"/>
      <c r="F138" s="108"/>
      <c r="G138" s="533"/>
      <c r="H138" s="533"/>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row>
    <row r="139" spans="1:156" hidden="1">
      <c r="A139" s="108"/>
      <c r="B139" s="108"/>
      <c r="C139" s="108"/>
      <c r="D139" s="108"/>
      <c r="E139" s="108"/>
      <c r="F139" s="108"/>
      <c r="G139" s="533"/>
      <c r="H139" s="533"/>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row>
    <row r="140" spans="1:156" hidden="1">
      <c r="A140" s="108"/>
      <c r="B140" s="108"/>
      <c r="C140" s="108"/>
      <c r="D140" s="108"/>
      <c r="E140" s="108"/>
      <c r="F140" s="108"/>
      <c r="G140" s="533"/>
      <c r="H140" s="533"/>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row>
    <row r="141" spans="1:156" hidden="1">
      <c r="A141" s="108"/>
      <c r="B141" s="108"/>
      <c r="C141" s="108"/>
      <c r="D141" s="108"/>
      <c r="E141" s="108"/>
      <c r="F141" s="108"/>
      <c r="G141" s="533"/>
      <c r="H141" s="533"/>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row>
    <row r="142" spans="1:156" hidden="1">
      <c r="A142" s="108"/>
      <c r="B142" s="108"/>
      <c r="C142" s="108"/>
      <c r="D142" s="108"/>
      <c r="E142" s="108"/>
      <c r="F142" s="108"/>
      <c r="G142" s="533"/>
      <c r="H142" s="533"/>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row>
    <row r="143" spans="1:156" hidden="1">
      <c r="A143" s="108"/>
      <c r="B143" s="108"/>
      <c r="C143" s="108"/>
      <c r="D143" s="108"/>
      <c r="E143" s="108"/>
      <c r="F143" s="108"/>
      <c r="G143" s="533"/>
      <c r="H143" s="533"/>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row>
    <row r="144" spans="1:156" hidden="1">
      <c r="A144" s="108"/>
      <c r="B144" s="108"/>
      <c r="C144" s="108"/>
      <c r="D144" s="108"/>
      <c r="E144" s="108"/>
      <c r="F144" s="108"/>
      <c r="G144" s="533"/>
      <c r="H144" s="533"/>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row>
    <row r="145" spans="1:156" hidden="1">
      <c r="A145" s="108"/>
      <c r="B145" s="108"/>
      <c r="C145" s="108"/>
      <c r="D145" s="108"/>
      <c r="E145" s="108"/>
      <c r="F145" s="108"/>
      <c r="G145" s="533"/>
      <c r="H145" s="533"/>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row>
    <row r="146" spans="1:156" hidden="1">
      <c r="A146" s="108"/>
      <c r="B146" s="108"/>
      <c r="C146" s="108"/>
      <c r="D146" s="108"/>
      <c r="E146" s="108"/>
      <c r="F146" s="108"/>
      <c r="G146" s="533"/>
      <c r="H146" s="533"/>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row>
    <row r="147" spans="1:156" hidden="1">
      <c r="A147" s="108"/>
      <c r="B147" s="108"/>
      <c r="C147" s="108"/>
      <c r="D147" s="108"/>
      <c r="E147" s="108"/>
      <c r="F147" s="108"/>
      <c r="G147" s="533"/>
      <c r="H147" s="533"/>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row>
    <row r="148" spans="1:156" hidden="1">
      <c r="A148" s="108"/>
      <c r="B148" s="108"/>
      <c r="C148" s="108"/>
      <c r="D148" s="108"/>
      <c r="E148" s="108"/>
      <c r="F148" s="108"/>
      <c r="G148" s="533"/>
      <c r="H148" s="533"/>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row>
    <row r="149" spans="1:156" hidden="1">
      <c r="A149" s="108"/>
      <c r="B149" s="108"/>
      <c r="C149" s="108"/>
      <c r="D149" s="108"/>
      <c r="E149" s="108"/>
      <c r="F149" s="108"/>
      <c r="G149" s="533"/>
      <c r="H149" s="533"/>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row>
    <row r="150" spans="1:156" hidden="1">
      <c r="A150" s="108"/>
      <c r="B150" s="108"/>
      <c r="C150" s="108"/>
      <c r="D150" s="108"/>
      <c r="E150" s="108"/>
      <c r="F150" s="108"/>
      <c r="G150" s="533"/>
      <c r="H150" s="533"/>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row>
    <row r="151" spans="1:156" hidden="1">
      <c r="A151" s="108"/>
      <c r="B151" s="108"/>
      <c r="C151" s="108"/>
      <c r="D151" s="108"/>
      <c r="E151" s="108"/>
      <c r="F151" s="108"/>
      <c r="G151" s="533"/>
      <c r="H151" s="533"/>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row>
    <row r="152" spans="1:156" hidden="1">
      <c r="A152" s="108"/>
      <c r="B152" s="108"/>
      <c r="C152" s="108"/>
      <c r="D152" s="108"/>
      <c r="E152" s="108"/>
      <c r="F152" s="108"/>
      <c r="G152" s="533"/>
      <c r="H152" s="533"/>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row>
    <row r="153" spans="1:156" hidden="1">
      <c r="A153" s="108"/>
      <c r="B153" s="108"/>
      <c r="C153" s="108"/>
      <c r="D153" s="108"/>
      <c r="E153" s="108"/>
      <c r="F153" s="108"/>
      <c r="G153" s="533"/>
      <c r="H153" s="533"/>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row>
    <row r="154" spans="1:156" hidden="1">
      <c r="A154" s="108"/>
      <c r="B154" s="108"/>
      <c r="C154" s="108"/>
      <c r="D154" s="108"/>
      <c r="E154" s="108"/>
      <c r="F154" s="108"/>
      <c r="G154" s="533"/>
      <c r="H154" s="533"/>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row>
    <row r="155" spans="1:156" hidden="1">
      <c r="A155" s="108"/>
      <c r="B155" s="108"/>
      <c r="C155" s="108"/>
      <c r="D155" s="108"/>
      <c r="E155" s="108"/>
      <c r="F155" s="108"/>
      <c r="G155" s="533"/>
      <c r="H155" s="533"/>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row>
    <row r="156" spans="1:156" hidden="1">
      <c r="A156" s="108"/>
      <c r="B156" s="108"/>
      <c r="C156" s="108"/>
      <c r="D156" s="108"/>
      <c r="E156" s="108"/>
      <c r="F156" s="108"/>
      <c r="G156" s="533"/>
      <c r="H156" s="533"/>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row>
    <row r="157" spans="1:156" hidden="1">
      <c r="A157" s="108"/>
      <c r="B157" s="108"/>
      <c r="C157" s="108"/>
      <c r="D157" s="108"/>
      <c r="E157" s="108"/>
      <c r="F157" s="108"/>
      <c r="G157" s="533"/>
      <c r="H157" s="533"/>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row>
    <row r="158" spans="1:156" hidden="1">
      <c r="A158" s="108"/>
      <c r="B158" s="108"/>
      <c r="C158" s="108"/>
      <c r="D158" s="108"/>
      <c r="E158" s="108"/>
      <c r="F158" s="108"/>
      <c r="G158" s="533"/>
      <c r="H158" s="533"/>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row>
    <row r="159" spans="1:156" hidden="1">
      <c r="A159" s="108"/>
      <c r="B159" s="108"/>
      <c r="C159" s="108"/>
      <c r="D159" s="108"/>
      <c r="E159" s="108"/>
      <c r="F159" s="108"/>
      <c r="G159" s="533"/>
      <c r="H159" s="533"/>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row>
    <row r="160" spans="1:156" hidden="1">
      <c r="A160" s="108"/>
      <c r="B160" s="108"/>
      <c r="C160" s="108"/>
      <c r="D160" s="108"/>
      <c r="E160" s="108"/>
      <c r="F160" s="108"/>
      <c r="G160" s="533"/>
      <c r="H160" s="533"/>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row>
    <row r="161" spans="1:156" hidden="1">
      <c r="A161" s="108"/>
      <c r="B161" s="108"/>
      <c r="C161" s="108"/>
      <c r="D161" s="108"/>
      <c r="E161" s="108"/>
      <c r="F161" s="108"/>
      <c r="G161" s="533"/>
      <c r="H161" s="533"/>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row>
    <row r="162" spans="1:156" hidden="1">
      <c r="A162" s="108"/>
      <c r="B162" s="108"/>
      <c r="C162" s="108"/>
      <c r="D162" s="108"/>
      <c r="E162" s="108"/>
      <c r="F162" s="108"/>
      <c r="G162" s="533"/>
      <c r="H162" s="533"/>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row>
    <row r="163" spans="1:156" hidden="1">
      <c r="A163" s="108"/>
      <c r="B163" s="108"/>
      <c r="C163" s="108"/>
      <c r="D163" s="108"/>
      <c r="E163" s="108"/>
      <c r="F163" s="108"/>
      <c r="G163" s="533"/>
      <c r="H163" s="533"/>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row>
    <row r="164" spans="1:156" hidden="1">
      <c r="A164" s="108"/>
      <c r="B164" s="108"/>
      <c r="C164" s="108"/>
      <c r="D164" s="108"/>
      <c r="E164" s="108"/>
      <c r="F164" s="108"/>
      <c r="G164" s="533"/>
      <c r="H164" s="533"/>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row>
    <row r="165" spans="1:156" hidden="1">
      <c r="A165" s="108"/>
      <c r="B165" s="108"/>
      <c r="C165" s="108"/>
      <c r="D165" s="108"/>
      <c r="E165" s="108"/>
      <c r="F165" s="108"/>
      <c r="G165" s="533"/>
      <c r="H165" s="533"/>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row>
    <row r="166" spans="1:156" hidden="1">
      <c r="A166" s="108"/>
      <c r="B166" s="108"/>
      <c r="C166" s="108"/>
      <c r="D166" s="108"/>
      <c r="E166" s="108"/>
      <c r="F166" s="108"/>
      <c r="G166" s="533"/>
      <c r="H166" s="533" t="s">
        <v>589</v>
      </c>
      <c r="I166" s="533">
        <f>SUM(I45:I165)</f>
        <v>4898</v>
      </c>
      <c r="J166" s="533">
        <f>SUM(J45:J165)</f>
        <v>751</v>
      </c>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row>
    <row r="167" spans="1:156" hidden="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row>
    <row r="168" spans="1:156" hidden="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row>
  </sheetData>
  <mergeCells count="76">
    <mergeCell ref="E8:E9"/>
    <mergeCell ref="AU8:AV8"/>
    <mergeCell ref="AD8:AE8"/>
    <mergeCell ref="DU8:DU9"/>
    <mergeCell ref="AW8:AX8"/>
    <mergeCell ref="BA8:BA9"/>
    <mergeCell ref="BC8:BL8"/>
    <mergeCell ref="DR8:DR9"/>
    <mergeCell ref="DA8:DA9"/>
    <mergeCell ref="AJ8:AJ9"/>
    <mergeCell ref="BB8:BB9"/>
    <mergeCell ref="CP8:CV8"/>
    <mergeCell ref="P8:T8"/>
    <mergeCell ref="F8:J8"/>
    <mergeCell ref="DE8:DE9"/>
    <mergeCell ref="AM8:AP8"/>
    <mergeCell ref="AQ8:AQ9"/>
    <mergeCell ref="DY8:DY9"/>
    <mergeCell ref="DO6:DR6"/>
    <mergeCell ref="EB8:EB9"/>
    <mergeCell ref="AI6:AT6"/>
    <mergeCell ref="EI6:EW6"/>
    <mergeCell ref="EN7:ER8"/>
    <mergeCell ref="DX8:DX9"/>
    <mergeCell ref="DI6:DM6"/>
    <mergeCell ref="DA6:DH6"/>
    <mergeCell ref="DS6:DV6"/>
    <mergeCell ref="DG8:DG9"/>
    <mergeCell ref="ES7:EW8"/>
    <mergeCell ref="DW8:DW9"/>
    <mergeCell ref="DW6:DY6"/>
    <mergeCell ref="EA6:EH6"/>
    <mergeCell ref="DF8:DF9"/>
    <mergeCell ref="ED7:EF8"/>
    <mergeCell ref="EC8:EC9"/>
    <mergeCell ref="AL8:AL9"/>
    <mergeCell ref="K8:O8"/>
    <mergeCell ref="DV8:DV9"/>
    <mergeCell ref="E7:AH7"/>
    <mergeCell ref="BP8:BY8"/>
    <mergeCell ref="AI7:AL7"/>
    <mergeCell ref="AR8:AT8"/>
    <mergeCell ref="DH8:DH9"/>
    <mergeCell ref="BM8:BO8"/>
    <mergeCell ref="DC8:DC9"/>
    <mergeCell ref="DD8:DD9"/>
    <mergeCell ref="DT8:DT9"/>
    <mergeCell ref="U8:Z8"/>
    <mergeCell ref="AF8:AH8"/>
    <mergeCell ref="BC7:BY7"/>
    <mergeCell ref="CW8:CW9"/>
    <mergeCell ref="DI8:DN8"/>
    <mergeCell ref="AU7:BB7"/>
    <mergeCell ref="DO8:DO9"/>
    <mergeCell ref="CA8:CL8"/>
    <mergeCell ref="EI7:EM8"/>
    <mergeCell ref="DI7:DN7"/>
    <mergeCell ref="EG7:EH8"/>
    <mergeCell ref="CM8:CO8"/>
    <mergeCell ref="CA7:CL7"/>
    <mergeCell ref="AY8:AZ8"/>
    <mergeCell ref="DZ8:DZ9"/>
    <mergeCell ref="EA8:EA9"/>
    <mergeCell ref="EY8:EZ8"/>
    <mergeCell ref="AI8:AI9"/>
    <mergeCell ref="BZ7:BZ9"/>
    <mergeCell ref="DS8:DS9"/>
    <mergeCell ref="AR7:AT7"/>
    <mergeCell ref="CM7:CZ7"/>
    <mergeCell ref="DB8:DB9"/>
    <mergeCell ref="CY8:CZ8"/>
    <mergeCell ref="AM7:AQ7"/>
    <mergeCell ref="DP8:DP9"/>
    <mergeCell ref="DQ8:DQ9"/>
    <mergeCell ref="EA7:EC7"/>
    <mergeCell ref="AK8:AK9"/>
  </mergeCells>
  <dataValidations count="2">
    <dataValidation allowBlank="1" showDropDown="1" showInputMessage="1" showErrorMessage="1" errorTitle="DATO ERRÓNEO" error="MARCAR CON UNA &quot;X&quot; EN OPCIÓN QUE CORRESPONDA" sqref="J1 M1 ED10:EF10" xr:uid="{00000000-0002-0000-1000-000000000000}"/>
    <dataValidation type="whole" allowBlank="1" showInputMessage="1" showErrorMessage="1" errorTitle="FORMATO AÑO ERRÓNEO" error="INGRESAR AÑO CON NÚMERO DE 4 DÍGITOS, POR EJEMPLO 2005" sqref="F3" xr:uid="{00000000-0002-0000-1000-000001000000}">
      <formula1>2011</formula1>
      <formula2>2020</formula2>
    </dataValidation>
  </dataValidations>
  <pageMargins left="0.2" right="0.2" top="0.98425196850393704" bottom="0.98425196850393704" header="0" footer="0"/>
  <pageSetup paperSize="9" scale="85" orientation="landscape"/>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pageSetUpPr fitToPage="1"/>
  </sheetPr>
  <dimension ref="A1:AM83"/>
  <sheetViews>
    <sheetView showGridLines="0" zoomScaleNormal="100" workbookViewId="0">
      <selection activeCell="D10" sqref="D10:G10"/>
    </sheetView>
  </sheetViews>
  <sheetFormatPr defaultColWidth="11.42578125" defaultRowHeight="15"/>
  <cols>
    <col min="1" max="1" width="6.42578125" style="271" customWidth="1"/>
    <col min="2" max="2" width="2.42578125" style="271" customWidth="1"/>
    <col min="3" max="3" width="28.42578125" style="271" customWidth="1"/>
    <col min="4" max="5" width="4.42578125" style="271" customWidth="1"/>
    <col min="6" max="7" width="5.42578125" style="271" customWidth="1"/>
    <col min="8" max="8" width="6.42578125" style="271" customWidth="1"/>
    <col min="9" max="9" width="4.42578125" style="271" customWidth="1"/>
    <col min="10" max="13" width="5.42578125" style="271" customWidth="1"/>
    <col min="14" max="15" width="6.42578125" style="271" customWidth="1"/>
    <col min="16" max="16" width="4.42578125" style="271" customWidth="1"/>
    <col min="17" max="17" width="8" style="271" customWidth="1"/>
    <col min="18" max="18" width="6" style="271" customWidth="1"/>
    <col min="19" max="19" width="6.42578125" style="271" customWidth="1"/>
    <col min="20" max="20" width="4.42578125" style="271" customWidth="1"/>
    <col min="21" max="21" width="2.85546875" style="271" customWidth="1"/>
    <col min="22" max="22" width="11.140625" style="271" customWidth="1"/>
    <col min="23" max="23" width="13" style="271" customWidth="1"/>
    <col min="24" max="24" width="30" style="271" hidden="1" customWidth="1"/>
    <col min="25" max="25" width="18.42578125" style="271" hidden="1" customWidth="1"/>
    <col min="26" max="27" width="2.140625" style="271" hidden="1" customWidth="1"/>
    <col min="28" max="28" width="4" style="271" hidden="1" customWidth="1"/>
    <col min="29" max="29" width="10" style="271" hidden="1" customWidth="1"/>
    <col min="30" max="30" width="3.28515625" style="271" hidden="1" customWidth="1"/>
    <col min="31" max="32" width="3.7109375" style="271" hidden="1" customWidth="1"/>
    <col min="33" max="33" width="6.7109375" style="271" hidden="1" customWidth="1"/>
    <col min="34" max="34" width="8.42578125" style="271" hidden="1" customWidth="1"/>
    <col min="35" max="37" width="2.140625" style="271" hidden="1" customWidth="1"/>
    <col min="38" max="38" width="3.42578125" style="271" hidden="1" customWidth="1"/>
    <col min="39" max="39" width="1.42578125" style="271" hidden="1" customWidth="1"/>
    <col min="40" max="41" width="11.42578125" style="271" customWidth="1"/>
    <col min="42" max="16384" width="11.42578125" style="271"/>
  </cols>
  <sheetData>
    <row r="1" spans="1:38" ht="18.75" customHeight="1">
      <c r="A1" s="270" t="s">
        <v>1828</v>
      </c>
      <c r="Q1" s="1750" t="s">
        <v>735</v>
      </c>
      <c r="R1" s="1572"/>
      <c r="S1" s="1698">
        <f>+'F1 COBERTURA ESTABLECIMIENTOS'!N4</f>
        <v>0</v>
      </c>
      <c r="T1" s="1569"/>
      <c r="U1" s="1570"/>
      <c r="X1" s="981" t="s">
        <v>1829</v>
      </c>
      <c r="Y1" s="981" t="s">
        <v>808</v>
      </c>
      <c r="Z1" s="981"/>
      <c r="AA1" s="981"/>
      <c r="AB1" s="981"/>
      <c r="AC1" s="981"/>
      <c r="AD1" s="981"/>
    </row>
    <row r="2" spans="1:38" ht="15.75" customHeight="1">
      <c r="X2" s="981"/>
      <c r="Y2" s="981"/>
      <c r="Z2" s="981"/>
      <c r="AA2" s="981"/>
      <c r="AB2" s="981"/>
      <c r="AC2" s="981"/>
      <c r="AD2" s="981"/>
    </row>
    <row r="3" spans="1:38" ht="15" customHeight="1">
      <c r="A3" s="273" t="s">
        <v>549</v>
      </c>
      <c r="B3" s="2270">
        <f>'F1 COBERTURA ESTABLECIMIENTOS'!C10</f>
        <v>0</v>
      </c>
      <c r="C3" s="1569"/>
      <c r="D3" s="1570"/>
      <c r="E3" s="274" t="s">
        <v>550</v>
      </c>
      <c r="F3" s="2271">
        <f>+'F1 COBERTURA ESTABLECIMIENTOS'!$G$10</f>
        <v>2025</v>
      </c>
      <c r="G3" s="1570"/>
      <c r="H3" s="275" t="s">
        <v>809</v>
      </c>
      <c r="I3" s="982" t="str">
        <f>+'F1 COBERTURA ESTABLECIMIENTOS'!$K$10</f>
        <v>region</v>
      </c>
      <c r="L3" s="273" t="s">
        <v>553</v>
      </c>
      <c r="M3" s="2260">
        <f>+'F1 COBERTURA ESTABLECIMIENTOS'!$C$13</f>
        <v>0</v>
      </c>
      <c r="N3" s="1569"/>
      <c r="O3" s="1569"/>
      <c r="P3" s="1569"/>
      <c r="Q3" s="1569"/>
      <c r="R3" s="1569"/>
      <c r="S3" s="1569"/>
      <c r="T3" s="1569"/>
      <c r="U3" s="1570"/>
      <c r="X3" s="981"/>
      <c r="Y3" s="981"/>
      <c r="Z3" s="981"/>
      <c r="AA3" s="981"/>
      <c r="AB3" s="981"/>
      <c r="AC3" s="981"/>
      <c r="AD3" s="981"/>
      <c r="AG3" s="271" t="s">
        <v>737</v>
      </c>
      <c r="AH3" s="271" t="s">
        <v>739</v>
      </c>
    </row>
    <row r="4" spans="1:38" ht="4.3499999999999996" customHeight="1">
      <c r="A4" s="276"/>
      <c r="K4" s="277"/>
      <c r="X4" s="981"/>
      <c r="Y4" s="981"/>
      <c r="Z4" s="981"/>
      <c r="AA4" s="981"/>
      <c r="AB4" s="981"/>
      <c r="AC4" s="981"/>
      <c r="AD4" s="981"/>
    </row>
    <row r="5" spans="1:38" ht="22.5" customHeight="1">
      <c r="A5" s="273" t="s">
        <v>810</v>
      </c>
      <c r="B5" s="2260"/>
      <c r="C5" s="1569"/>
      <c r="D5" s="1570"/>
      <c r="E5" s="1729" t="s">
        <v>811</v>
      </c>
      <c r="F5" s="1553"/>
      <c r="G5" s="1572"/>
      <c r="H5" s="2260" t="str">
        <f>+IFERROR(VLOOKUP(B5,$X$1:$Y$3,2,FALSE),"")</f>
        <v/>
      </c>
      <c r="I5" s="1569"/>
      <c r="J5" s="1569"/>
      <c r="K5" s="1569"/>
      <c r="L5" s="1570"/>
      <c r="P5" s="278" t="s">
        <v>738</v>
      </c>
      <c r="Q5" s="279" t="s">
        <v>541</v>
      </c>
      <c r="R5" s="1269">
        <f>'F1 COBERTURA ESTABLECIMIENTOS'!I4</f>
        <v>0</v>
      </c>
      <c r="S5" s="279" t="s">
        <v>544</v>
      </c>
      <c r="T5" s="1269" t="str">
        <f>'F1 COBERTURA ESTABLECIMIENTOS'!I5</f>
        <v>X</v>
      </c>
      <c r="U5" s="280"/>
      <c r="X5" s="981" t="s">
        <v>6</v>
      </c>
      <c r="Y5" s="981"/>
      <c r="Z5" s="981"/>
      <c r="AA5" s="981"/>
      <c r="AB5" s="981"/>
      <c r="AC5" s="981"/>
      <c r="AD5" s="981"/>
    </row>
    <row r="6" spans="1:38" ht="10.35" customHeight="1">
      <c r="X6" s="981" t="s">
        <v>8</v>
      </c>
      <c r="Y6" s="981"/>
      <c r="Z6" s="981"/>
      <c r="AA6" s="981"/>
      <c r="AB6" s="981"/>
      <c r="AC6" s="981"/>
      <c r="AD6" s="981"/>
    </row>
    <row r="7" spans="1:38" ht="20.100000000000001" customHeight="1" thickBot="1">
      <c r="A7" s="1270" t="s">
        <v>1830</v>
      </c>
      <c r="B7" s="174"/>
      <c r="C7" s="174"/>
      <c r="D7" s="174"/>
      <c r="E7" s="174"/>
      <c r="F7" s="174"/>
      <c r="G7" s="174"/>
      <c r="X7" s="981"/>
      <c r="Y7" s="981"/>
      <c r="Z7" s="981"/>
      <c r="AA7" s="981"/>
      <c r="AB7" s="981"/>
      <c r="AC7" s="981"/>
      <c r="AD7" s="981"/>
    </row>
    <row r="8" spans="1:38" ht="14.85" customHeight="1">
      <c r="A8" s="2265" t="s">
        <v>813</v>
      </c>
      <c r="B8" s="1623"/>
      <c r="C8" s="1623"/>
      <c r="D8" s="1623"/>
      <c r="E8" s="1623"/>
      <c r="F8" s="1623"/>
      <c r="G8" s="1623"/>
      <c r="H8" s="1623"/>
      <c r="I8" s="1623"/>
      <c r="J8" s="1623"/>
      <c r="K8" s="1623"/>
      <c r="L8" s="1623"/>
      <c r="M8" s="1623"/>
      <c r="N8" s="1623"/>
      <c r="O8" s="1623"/>
      <c r="P8" s="1623"/>
      <c r="Q8" s="1623"/>
      <c r="R8" s="1623"/>
      <c r="S8" s="1623"/>
      <c r="T8" s="1623"/>
      <c r="U8" s="1623"/>
      <c r="V8" s="1271"/>
      <c r="W8" s="1271"/>
      <c r="X8" s="986"/>
      <c r="Y8" s="986"/>
      <c r="Z8" s="986"/>
      <c r="AA8" s="986"/>
      <c r="AB8" s="986"/>
      <c r="AC8" s="986"/>
      <c r="AD8" s="986"/>
      <c r="AE8" s="986"/>
      <c r="AF8" s="986"/>
      <c r="AG8" s="986"/>
      <c r="AH8" s="986"/>
      <c r="AI8" s="986"/>
      <c r="AJ8" s="986"/>
      <c r="AK8" s="986"/>
      <c r="AL8" s="986"/>
    </row>
    <row r="9" spans="1:38" ht="30.6" customHeight="1">
      <c r="A9" s="2267" t="s">
        <v>563</v>
      </c>
      <c r="B9" s="2259" t="s">
        <v>564</v>
      </c>
      <c r="C9" s="2263" t="s">
        <v>565</v>
      </c>
      <c r="D9" s="2272" t="str">
        <f>+"COBERTURAS MONITOREO CONVIVENCIA "&amp;$F$3</f>
        <v>COBERTURAS MONITOREO CONVIVENCIA 2025</v>
      </c>
      <c r="E9" s="1569"/>
      <c r="F9" s="1569"/>
      <c r="G9" s="1569"/>
      <c r="H9" s="1569"/>
      <c r="I9" s="1569"/>
      <c r="J9" s="1569"/>
      <c r="K9" s="1569"/>
      <c r="L9" s="1569"/>
      <c r="M9" s="1569"/>
      <c r="N9" s="1569"/>
      <c r="O9" s="1570"/>
      <c r="P9" s="2262" t="s">
        <v>816</v>
      </c>
      <c r="Q9" s="1550"/>
      <c r="R9" s="1550"/>
      <c r="S9" s="1550"/>
      <c r="T9" s="1550"/>
      <c r="U9" s="1550"/>
      <c r="V9" s="1272" t="s">
        <v>1831</v>
      </c>
      <c r="W9" s="1273" t="s">
        <v>1832</v>
      </c>
      <c r="X9" s="986"/>
      <c r="Y9" s="986"/>
      <c r="Z9" s="986"/>
      <c r="AA9" s="986"/>
      <c r="AB9" s="986"/>
      <c r="AC9" s="986"/>
      <c r="AD9" s="986"/>
      <c r="AE9" s="986"/>
      <c r="AF9" s="986"/>
      <c r="AG9" s="986"/>
      <c r="AH9" s="986"/>
      <c r="AI9" s="986"/>
      <c r="AJ9" s="986"/>
      <c r="AK9" s="986"/>
      <c r="AL9" s="986"/>
    </row>
    <row r="10" spans="1:38" ht="15" customHeight="1">
      <c r="A10" s="2139"/>
      <c r="B10" s="1632"/>
      <c r="C10" s="1632"/>
      <c r="D10" s="2261" t="s">
        <v>1833</v>
      </c>
      <c r="E10" s="1569"/>
      <c r="F10" s="1569"/>
      <c r="G10" s="1570"/>
      <c r="H10" s="2261" t="s">
        <v>821</v>
      </c>
      <c r="I10" s="1569"/>
      <c r="J10" s="1569"/>
      <c r="K10" s="1570"/>
      <c r="L10" s="2261" t="s">
        <v>822</v>
      </c>
      <c r="M10" s="1569"/>
      <c r="N10" s="1569"/>
      <c r="O10" s="1570"/>
      <c r="P10" s="2268" t="s">
        <v>1833</v>
      </c>
      <c r="Q10" s="1570"/>
      <c r="R10" s="2269" t="s">
        <v>821</v>
      </c>
      <c r="S10" s="1570"/>
      <c r="T10" s="2264" t="s">
        <v>822</v>
      </c>
      <c r="U10" s="1569"/>
      <c r="V10" s="2258" t="s">
        <v>1834</v>
      </c>
      <c r="W10" s="2258" t="s">
        <v>1834</v>
      </c>
      <c r="X10" s="988" t="s">
        <v>608</v>
      </c>
      <c r="Y10" s="988"/>
      <c r="Z10" s="988"/>
      <c r="AA10" s="988"/>
      <c r="AB10" s="988"/>
      <c r="AC10" s="988" t="s">
        <v>771</v>
      </c>
      <c r="AD10" s="988"/>
      <c r="AE10" s="988"/>
      <c r="AF10" s="988"/>
      <c r="AG10" s="989"/>
      <c r="AH10" s="988" t="s">
        <v>772</v>
      </c>
      <c r="AI10" s="988"/>
      <c r="AJ10" s="988"/>
      <c r="AK10" s="988"/>
      <c r="AL10" s="988"/>
    </row>
    <row r="11" spans="1:38">
      <c r="A11" s="2208"/>
      <c r="B11" s="1633"/>
      <c r="C11" s="1633"/>
      <c r="D11" s="1274" t="s">
        <v>775</v>
      </c>
      <c r="E11" s="1275" t="s">
        <v>776</v>
      </c>
      <c r="F11" s="1275" t="s">
        <v>777</v>
      </c>
      <c r="G11" s="1275" t="s">
        <v>778</v>
      </c>
      <c r="H11" s="1276" t="s">
        <v>775</v>
      </c>
      <c r="I11" s="1276" t="s">
        <v>776</v>
      </c>
      <c r="J11" s="1276" t="s">
        <v>777</v>
      </c>
      <c r="K11" s="1276" t="s">
        <v>778</v>
      </c>
      <c r="L11" s="1277" t="s">
        <v>775</v>
      </c>
      <c r="M11" s="1277" t="s">
        <v>776</v>
      </c>
      <c r="N11" s="1276" t="s">
        <v>777</v>
      </c>
      <c r="O11" s="1276" t="s">
        <v>778</v>
      </c>
      <c r="P11" s="1278" t="s">
        <v>781</v>
      </c>
      <c r="Q11" s="1278" t="s">
        <v>606</v>
      </c>
      <c r="R11" s="1278" t="s">
        <v>781</v>
      </c>
      <c r="S11" s="1278" t="s">
        <v>606</v>
      </c>
      <c r="T11" s="1278" t="s">
        <v>781</v>
      </c>
      <c r="U11" s="1279" t="s">
        <v>606</v>
      </c>
      <c r="V11" s="1921"/>
      <c r="W11" s="1921"/>
      <c r="X11" s="988" t="s">
        <v>779</v>
      </c>
      <c r="Y11" s="988" t="s">
        <v>780</v>
      </c>
      <c r="Z11" s="988" t="s">
        <v>777</v>
      </c>
      <c r="AA11" s="988" t="s">
        <v>778</v>
      </c>
      <c r="AB11" s="988" t="s">
        <v>782</v>
      </c>
      <c r="AC11" s="988" t="s">
        <v>779</v>
      </c>
      <c r="AD11" s="988" t="s">
        <v>780</v>
      </c>
      <c r="AE11" s="988" t="s">
        <v>777</v>
      </c>
      <c r="AF11" s="988" t="s">
        <v>778</v>
      </c>
      <c r="AG11" s="988" t="s">
        <v>576</v>
      </c>
      <c r="AH11" s="988" t="s">
        <v>779</v>
      </c>
      <c r="AI11" s="988" t="s">
        <v>780</v>
      </c>
      <c r="AJ11" s="988" t="s">
        <v>777</v>
      </c>
      <c r="AK11" s="988" t="s">
        <v>778</v>
      </c>
      <c r="AL11" s="988" t="s">
        <v>576</v>
      </c>
    </row>
    <row r="12" spans="1:38">
      <c r="A12" s="1280">
        <f>+'F1 COBERTURA ESTABLECIMIENTOS'!B20</f>
        <v>0</v>
      </c>
      <c r="B12" s="1281">
        <f>+'F1 COBERTURA ESTABLECIMIENTOS'!C20</f>
        <v>0</v>
      </c>
      <c r="C12" s="1282">
        <f>+'F1 COBERTURA ESTABLECIMIENTOS'!D20</f>
        <v>0</v>
      </c>
      <c r="D12" s="1283"/>
      <c r="E12" s="1283"/>
      <c r="F12" s="1283"/>
      <c r="G12" s="1283"/>
      <c r="H12" s="1283"/>
      <c r="I12" s="1283"/>
      <c r="J12" s="1283"/>
      <c r="K12" s="1283"/>
      <c r="L12" s="1283"/>
      <c r="M12" s="1283"/>
      <c r="N12" s="1284"/>
      <c r="O12" s="1284"/>
      <c r="P12" s="1285">
        <f t="shared" ref="P12:P54" si="0">SUM(D12:G12)</f>
        <v>0</v>
      </c>
      <c r="Q12" s="1286" t="str">
        <f t="shared" ref="Q12:Q55" si="1">+IFERROR(IF($H$5=$Y$3,"-",P12/AG12),"-")</f>
        <v>-</v>
      </c>
      <c r="R12" s="1285">
        <f t="shared" ref="R12:R54" si="2">SUM(H12:K12)</f>
        <v>0</v>
      </c>
      <c r="S12" s="1286" t="str">
        <f t="shared" ref="S12:S55" si="3">+IFERROR(IF($H$5=$Y$3,"-",R12/AB12),"-")</f>
        <v>-</v>
      </c>
      <c r="T12" s="1285">
        <f t="shared" ref="T12:T54" si="4">SUM(L12:O12)</f>
        <v>0</v>
      </c>
      <c r="U12" s="1287" t="str">
        <f t="shared" ref="U12:U55" si="5">+IFERROR(IF($H$5=$Y$3,"-",T12/AL12),"-")</f>
        <v>-</v>
      </c>
      <c r="V12" s="1288"/>
      <c r="W12" s="1288"/>
      <c r="X12" s="998">
        <f>+'F1 COBERTURA ESTABLECIMIENTOS'!G20</f>
        <v>0</v>
      </c>
      <c r="Y12" s="998">
        <f>+'F1 COBERTURA ESTABLECIMIENTOS'!H20</f>
        <v>0</v>
      </c>
      <c r="Z12" s="998">
        <f>+'F1 COBERTURA ESTABLECIMIENTOS'!I20</f>
        <v>0</v>
      </c>
      <c r="AA12" s="998">
        <f>+'F1 COBERTURA ESTABLECIMIENTOS'!J20</f>
        <v>0</v>
      </c>
      <c r="AB12" s="998">
        <f t="shared" ref="AB12:AB54" si="6">SUM(X12:AA12)</f>
        <v>0</v>
      </c>
      <c r="AC12" s="998">
        <f>+'F1 COBERTURA ESTABLECIMIENTOS'!L20</f>
        <v>0</v>
      </c>
      <c r="AD12" s="998">
        <f>+'F1 COBERTURA ESTABLECIMIENTOS'!M20</f>
        <v>0</v>
      </c>
      <c r="AE12" s="998">
        <f>+'F1 COBERTURA ESTABLECIMIENTOS'!N20</f>
        <v>0</v>
      </c>
      <c r="AF12" s="998">
        <f>+'F1 COBERTURA ESTABLECIMIENTOS'!O20</f>
        <v>0</v>
      </c>
      <c r="AG12" s="998">
        <f t="shared" ref="AG12:AG54" si="7">SUM(AC12:AF12)</f>
        <v>0</v>
      </c>
      <c r="AH12" s="998">
        <f t="shared" ref="AH12:AH54" si="8">+IF(ISERROR(ROUND(AC12*0.8,0)),"",ROUND(AC12*0.8,0))</f>
        <v>0</v>
      </c>
      <c r="AI12" s="998">
        <f t="shared" ref="AI12:AI54" si="9">+IF(ISERROR(ROUND(AD12*0.8,0)),"",ROUND(AD12*0.8,0))</f>
        <v>0</v>
      </c>
      <c r="AJ12" s="998">
        <f t="shared" ref="AJ12:AJ54" si="10">+IF(ISERROR(ROUND(AE12*0.8,0)),"",ROUND(AE12*0.8,0))</f>
        <v>0</v>
      </c>
      <c r="AK12" s="998">
        <f t="shared" ref="AK12:AK54" si="11">+IF(ISERROR(ROUND(AF12*0.8,0)),"",ROUND(AF12*0.8,0))</f>
        <v>0</v>
      </c>
      <c r="AL12" s="998">
        <f t="shared" ref="AL12:AL54" si="12">SUM(AH12:AK12)</f>
        <v>0</v>
      </c>
    </row>
    <row r="13" spans="1:38">
      <c r="A13" s="1280">
        <f>+'F1 COBERTURA ESTABLECIMIENTOS'!B21</f>
        <v>0</v>
      </c>
      <c r="B13" s="1281">
        <f>+'F1 COBERTURA ESTABLECIMIENTOS'!C21</f>
        <v>0</v>
      </c>
      <c r="C13" s="1282">
        <f>+'F1 COBERTURA ESTABLECIMIENTOS'!D21</f>
        <v>0</v>
      </c>
      <c r="D13" s="1283"/>
      <c r="E13" s="1283"/>
      <c r="F13" s="1283"/>
      <c r="G13" s="1283"/>
      <c r="H13" s="1283"/>
      <c r="I13" s="1283"/>
      <c r="J13" s="1283"/>
      <c r="K13" s="1283"/>
      <c r="L13" s="1283"/>
      <c r="M13" s="1283"/>
      <c r="N13" s="1284"/>
      <c r="O13" s="1284"/>
      <c r="P13" s="1285">
        <f t="shared" si="0"/>
        <v>0</v>
      </c>
      <c r="Q13" s="1286" t="str">
        <f t="shared" si="1"/>
        <v>-</v>
      </c>
      <c r="R13" s="1285">
        <f t="shared" si="2"/>
        <v>0</v>
      </c>
      <c r="S13" s="1286" t="str">
        <f t="shared" si="3"/>
        <v>-</v>
      </c>
      <c r="T13" s="1285">
        <f t="shared" si="4"/>
        <v>0</v>
      </c>
      <c r="U13" s="1287" t="str">
        <f t="shared" si="5"/>
        <v>-</v>
      </c>
      <c r="V13" s="1289"/>
      <c r="W13" s="1289"/>
      <c r="X13" s="998">
        <f>+'F1 COBERTURA ESTABLECIMIENTOS'!G21</f>
        <v>0</v>
      </c>
      <c r="Y13" s="998">
        <f>+'F1 COBERTURA ESTABLECIMIENTOS'!H21</f>
        <v>0</v>
      </c>
      <c r="Z13" s="998">
        <f>+'F1 COBERTURA ESTABLECIMIENTOS'!I21</f>
        <v>0</v>
      </c>
      <c r="AA13" s="998">
        <f>+'F1 COBERTURA ESTABLECIMIENTOS'!J21</f>
        <v>0</v>
      </c>
      <c r="AB13" s="998">
        <f t="shared" si="6"/>
        <v>0</v>
      </c>
      <c r="AC13" s="998">
        <f>+'F1 COBERTURA ESTABLECIMIENTOS'!L21</f>
        <v>0</v>
      </c>
      <c r="AD13" s="998">
        <f>+'F1 COBERTURA ESTABLECIMIENTOS'!M21</f>
        <v>0</v>
      </c>
      <c r="AE13" s="998">
        <f>+'F1 COBERTURA ESTABLECIMIENTOS'!N21</f>
        <v>0</v>
      </c>
      <c r="AF13" s="998">
        <f>+'F1 COBERTURA ESTABLECIMIENTOS'!O21</f>
        <v>0</v>
      </c>
      <c r="AG13" s="998">
        <f t="shared" si="7"/>
        <v>0</v>
      </c>
      <c r="AH13" s="998">
        <f t="shared" si="8"/>
        <v>0</v>
      </c>
      <c r="AI13" s="998">
        <f t="shared" si="9"/>
        <v>0</v>
      </c>
      <c r="AJ13" s="998">
        <f t="shared" si="10"/>
        <v>0</v>
      </c>
      <c r="AK13" s="998">
        <f t="shared" si="11"/>
        <v>0</v>
      </c>
      <c r="AL13" s="998">
        <f t="shared" si="12"/>
        <v>0</v>
      </c>
    </row>
    <row r="14" spans="1:38">
      <c r="A14" s="1280">
        <f>+'F1 COBERTURA ESTABLECIMIENTOS'!B22</f>
        <v>0</v>
      </c>
      <c r="B14" s="1281">
        <f>+'F1 COBERTURA ESTABLECIMIENTOS'!C22</f>
        <v>0</v>
      </c>
      <c r="C14" s="1282">
        <f>+'F1 COBERTURA ESTABLECIMIENTOS'!D22</f>
        <v>0</v>
      </c>
      <c r="D14" s="1283"/>
      <c r="E14" s="1283"/>
      <c r="F14" s="1283"/>
      <c r="G14" s="1283"/>
      <c r="H14" s="1283"/>
      <c r="I14" s="1283"/>
      <c r="J14" s="1283"/>
      <c r="K14" s="1283"/>
      <c r="L14" s="1283"/>
      <c r="M14" s="1283"/>
      <c r="N14" s="1284"/>
      <c r="O14" s="1284"/>
      <c r="P14" s="1285">
        <f t="shared" si="0"/>
        <v>0</v>
      </c>
      <c r="Q14" s="1286" t="str">
        <f t="shared" si="1"/>
        <v>-</v>
      </c>
      <c r="R14" s="1285">
        <f t="shared" si="2"/>
        <v>0</v>
      </c>
      <c r="S14" s="1286" t="str">
        <f t="shared" si="3"/>
        <v>-</v>
      </c>
      <c r="T14" s="1285">
        <f t="shared" si="4"/>
        <v>0</v>
      </c>
      <c r="U14" s="1287" t="str">
        <f t="shared" si="5"/>
        <v>-</v>
      </c>
      <c r="V14" s="1289"/>
      <c r="W14" s="1289"/>
      <c r="X14" s="998">
        <f>+'F1 COBERTURA ESTABLECIMIENTOS'!G22</f>
        <v>0</v>
      </c>
      <c r="Y14" s="998">
        <f>+'F1 COBERTURA ESTABLECIMIENTOS'!H22</f>
        <v>0</v>
      </c>
      <c r="Z14" s="998">
        <f>+'F1 COBERTURA ESTABLECIMIENTOS'!I22</f>
        <v>0</v>
      </c>
      <c r="AA14" s="998">
        <f>+'F1 COBERTURA ESTABLECIMIENTOS'!J22</f>
        <v>0</v>
      </c>
      <c r="AB14" s="998">
        <f t="shared" si="6"/>
        <v>0</v>
      </c>
      <c r="AC14" s="998">
        <f>+'F1 COBERTURA ESTABLECIMIENTOS'!L22</f>
        <v>0</v>
      </c>
      <c r="AD14" s="998">
        <f>+'F1 COBERTURA ESTABLECIMIENTOS'!M22</f>
        <v>0</v>
      </c>
      <c r="AE14" s="998">
        <f>+'F1 COBERTURA ESTABLECIMIENTOS'!N22</f>
        <v>0</v>
      </c>
      <c r="AF14" s="998">
        <f>+'F1 COBERTURA ESTABLECIMIENTOS'!O22</f>
        <v>0</v>
      </c>
      <c r="AG14" s="998">
        <f t="shared" si="7"/>
        <v>0</v>
      </c>
      <c r="AH14" s="998">
        <f t="shared" si="8"/>
        <v>0</v>
      </c>
      <c r="AI14" s="998">
        <f t="shared" si="9"/>
        <v>0</v>
      </c>
      <c r="AJ14" s="998">
        <f t="shared" si="10"/>
        <v>0</v>
      </c>
      <c r="AK14" s="998">
        <f t="shared" si="11"/>
        <v>0</v>
      </c>
      <c r="AL14" s="998">
        <f t="shared" si="12"/>
        <v>0</v>
      </c>
    </row>
    <row r="15" spans="1:38">
      <c r="A15" s="1280">
        <f>+'F1 COBERTURA ESTABLECIMIENTOS'!B23</f>
        <v>0</v>
      </c>
      <c r="B15" s="1281">
        <f>+'F1 COBERTURA ESTABLECIMIENTOS'!C23</f>
        <v>0</v>
      </c>
      <c r="C15" s="1282">
        <f>+'F1 COBERTURA ESTABLECIMIENTOS'!D23</f>
        <v>0</v>
      </c>
      <c r="D15" s="1283"/>
      <c r="E15" s="1283"/>
      <c r="F15" s="1283"/>
      <c r="G15" s="1283"/>
      <c r="H15" s="1283"/>
      <c r="I15" s="1283"/>
      <c r="J15" s="1283"/>
      <c r="K15" s="1283"/>
      <c r="L15" s="1283"/>
      <c r="M15" s="1283"/>
      <c r="N15" s="1284"/>
      <c r="O15" s="1284"/>
      <c r="P15" s="1285">
        <f t="shared" si="0"/>
        <v>0</v>
      </c>
      <c r="Q15" s="1286" t="str">
        <f t="shared" si="1"/>
        <v>-</v>
      </c>
      <c r="R15" s="1285">
        <f t="shared" si="2"/>
        <v>0</v>
      </c>
      <c r="S15" s="1286" t="str">
        <f t="shared" si="3"/>
        <v>-</v>
      </c>
      <c r="T15" s="1285">
        <f t="shared" si="4"/>
        <v>0</v>
      </c>
      <c r="U15" s="1287" t="str">
        <f t="shared" si="5"/>
        <v>-</v>
      </c>
      <c r="V15" s="1289"/>
      <c r="W15" s="1289"/>
      <c r="X15" s="998">
        <f>+'F1 COBERTURA ESTABLECIMIENTOS'!G23</f>
        <v>0</v>
      </c>
      <c r="Y15" s="998">
        <f>+'F1 COBERTURA ESTABLECIMIENTOS'!H23</f>
        <v>0</v>
      </c>
      <c r="Z15" s="998">
        <f>+'F1 COBERTURA ESTABLECIMIENTOS'!I23</f>
        <v>0</v>
      </c>
      <c r="AA15" s="998">
        <f>+'F1 COBERTURA ESTABLECIMIENTOS'!J23</f>
        <v>0</v>
      </c>
      <c r="AB15" s="998">
        <f t="shared" si="6"/>
        <v>0</v>
      </c>
      <c r="AC15" s="998">
        <f>+'F1 COBERTURA ESTABLECIMIENTOS'!L23</f>
        <v>0</v>
      </c>
      <c r="AD15" s="998">
        <f>+'F1 COBERTURA ESTABLECIMIENTOS'!M23</f>
        <v>0</v>
      </c>
      <c r="AE15" s="998">
        <f>+'F1 COBERTURA ESTABLECIMIENTOS'!N23</f>
        <v>0</v>
      </c>
      <c r="AF15" s="998">
        <f>+'F1 COBERTURA ESTABLECIMIENTOS'!O23</f>
        <v>0</v>
      </c>
      <c r="AG15" s="998">
        <f t="shared" si="7"/>
        <v>0</v>
      </c>
      <c r="AH15" s="998">
        <f t="shared" si="8"/>
        <v>0</v>
      </c>
      <c r="AI15" s="998">
        <f t="shared" si="9"/>
        <v>0</v>
      </c>
      <c r="AJ15" s="998">
        <f t="shared" si="10"/>
        <v>0</v>
      </c>
      <c r="AK15" s="998">
        <f t="shared" si="11"/>
        <v>0</v>
      </c>
      <c r="AL15" s="998">
        <f t="shared" si="12"/>
        <v>0</v>
      </c>
    </row>
    <row r="16" spans="1:38">
      <c r="A16" s="1280">
        <f>+'F1 COBERTURA ESTABLECIMIENTOS'!B24</f>
        <v>0</v>
      </c>
      <c r="B16" s="1281">
        <f>+'F1 COBERTURA ESTABLECIMIENTOS'!C24</f>
        <v>0</v>
      </c>
      <c r="C16" s="1282">
        <f>+'F1 COBERTURA ESTABLECIMIENTOS'!D24</f>
        <v>0</v>
      </c>
      <c r="D16" s="1283"/>
      <c r="E16" s="1283"/>
      <c r="F16" s="1283"/>
      <c r="G16" s="1283"/>
      <c r="H16" s="1283"/>
      <c r="I16" s="1283"/>
      <c r="J16" s="1283"/>
      <c r="K16" s="1283"/>
      <c r="L16" s="1283"/>
      <c r="M16" s="1283"/>
      <c r="N16" s="1284"/>
      <c r="O16" s="1284"/>
      <c r="P16" s="1285">
        <f t="shared" si="0"/>
        <v>0</v>
      </c>
      <c r="Q16" s="1286" t="str">
        <f t="shared" si="1"/>
        <v>-</v>
      </c>
      <c r="R16" s="1285">
        <f t="shared" si="2"/>
        <v>0</v>
      </c>
      <c r="S16" s="1286" t="str">
        <f t="shared" si="3"/>
        <v>-</v>
      </c>
      <c r="T16" s="1285">
        <f t="shared" si="4"/>
        <v>0</v>
      </c>
      <c r="U16" s="1287" t="str">
        <f t="shared" si="5"/>
        <v>-</v>
      </c>
      <c r="V16" s="1289"/>
      <c r="W16" s="1289"/>
      <c r="X16" s="998">
        <f>+'F1 COBERTURA ESTABLECIMIENTOS'!G24</f>
        <v>0</v>
      </c>
      <c r="Y16" s="998">
        <f>+'F1 COBERTURA ESTABLECIMIENTOS'!H24</f>
        <v>0</v>
      </c>
      <c r="Z16" s="998">
        <f>+'F1 COBERTURA ESTABLECIMIENTOS'!I24</f>
        <v>0</v>
      </c>
      <c r="AA16" s="998">
        <f>+'F1 COBERTURA ESTABLECIMIENTOS'!J24</f>
        <v>0</v>
      </c>
      <c r="AB16" s="998">
        <f t="shared" si="6"/>
        <v>0</v>
      </c>
      <c r="AC16" s="998">
        <f>+'F1 COBERTURA ESTABLECIMIENTOS'!L24</f>
        <v>0</v>
      </c>
      <c r="AD16" s="998">
        <f>+'F1 COBERTURA ESTABLECIMIENTOS'!M24</f>
        <v>0</v>
      </c>
      <c r="AE16" s="998">
        <f>+'F1 COBERTURA ESTABLECIMIENTOS'!N24</f>
        <v>0</v>
      </c>
      <c r="AF16" s="998">
        <f>+'F1 COBERTURA ESTABLECIMIENTOS'!O24</f>
        <v>0</v>
      </c>
      <c r="AG16" s="998">
        <f t="shared" si="7"/>
        <v>0</v>
      </c>
      <c r="AH16" s="998">
        <f t="shared" si="8"/>
        <v>0</v>
      </c>
      <c r="AI16" s="998">
        <f t="shared" si="9"/>
        <v>0</v>
      </c>
      <c r="AJ16" s="998">
        <f t="shared" si="10"/>
        <v>0</v>
      </c>
      <c r="AK16" s="998">
        <f t="shared" si="11"/>
        <v>0</v>
      </c>
      <c r="AL16" s="998">
        <f t="shared" si="12"/>
        <v>0</v>
      </c>
    </row>
    <row r="17" spans="1:38">
      <c r="A17" s="1280">
        <f>+'F1 COBERTURA ESTABLECIMIENTOS'!B25</f>
        <v>0</v>
      </c>
      <c r="B17" s="1281">
        <f>+'F1 COBERTURA ESTABLECIMIENTOS'!C25</f>
        <v>0</v>
      </c>
      <c r="C17" s="1282">
        <f>+'F1 COBERTURA ESTABLECIMIENTOS'!D25</f>
        <v>0</v>
      </c>
      <c r="D17" s="1283"/>
      <c r="E17" s="1283"/>
      <c r="F17" s="1283"/>
      <c r="G17" s="1283"/>
      <c r="H17" s="1283"/>
      <c r="I17" s="1283"/>
      <c r="J17" s="1283"/>
      <c r="K17" s="1283"/>
      <c r="L17" s="1283"/>
      <c r="M17" s="1283"/>
      <c r="N17" s="1284"/>
      <c r="O17" s="1284"/>
      <c r="P17" s="1285">
        <f t="shared" si="0"/>
        <v>0</v>
      </c>
      <c r="Q17" s="1286" t="str">
        <f t="shared" si="1"/>
        <v>-</v>
      </c>
      <c r="R17" s="1285">
        <f t="shared" si="2"/>
        <v>0</v>
      </c>
      <c r="S17" s="1286" t="str">
        <f t="shared" si="3"/>
        <v>-</v>
      </c>
      <c r="T17" s="1285">
        <f t="shared" si="4"/>
        <v>0</v>
      </c>
      <c r="U17" s="1287" t="str">
        <f t="shared" si="5"/>
        <v>-</v>
      </c>
      <c r="V17" s="1289"/>
      <c r="W17" s="1289"/>
      <c r="X17" s="998">
        <f>+'F1 COBERTURA ESTABLECIMIENTOS'!G25</f>
        <v>0</v>
      </c>
      <c r="Y17" s="998">
        <f>+'F1 COBERTURA ESTABLECIMIENTOS'!H25</f>
        <v>0</v>
      </c>
      <c r="Z17" s="998">
        <f>+'F1 COBERTURA ESTABLECIMIENTOS'!I25</f>
        <v>0</v>
      </c>
      <c r="AA17" s="998">
        <f>+'F1 COBERTURA ESTABLECIMIENTOS'!J25</f>
        <v>0</v>
      </c>
      <c r="AB17" s="998">
        <f t="shared" si="6"/>
        <v>0</v>
      </c>
      <c r="AC17" s="998">
        <f>+'F1 COBERTURA ESTABLECIMIENTOS'!L25</f>
        <v>0</v>
      </c>
      <c r="AD17" s="998">
        <f>+'F1 COBERTURA ESTABLECIMIENTOS'!M25</f>
        <v>0</v>
      </c>
      <c r="AE17" s="998">
        <f>+'F1 COBERTURA ESTABLECIMIENTOS'!N25</f>
        <v>0</v>
      </c>
      <c r="AF17" s="998">
        <f>+'F1 COBERTURA ESTABLECIMIENTOS'!O25</f>
        <v>0</v>
      </c>
      <c r="AG17" s="998">
        <f t="shared" si="7"/>
        <v>0</v>
      </c>
      <c r="AH17" s="998">
        <f t="shared" si="8"/>
        <v>0</v>
      </c>
      <c r="AI17" s="998">
        <f t="shared" si="9"/>
        <v>0</v>
      </c>
      <c r="AJ17" s="998">
        <f t="shared" si="10"/>
        <v>0</v>
      </c>
      <c r="AK17" s="998">
        <f t="shared" si="11"/>
        <v>0</v>
      </c>
      <c r="AL17" s="998">
        <f t="shared" si="12"/>
        <v>0</v>
      </c>
    </row>
    <row r="18" spans="1:38">
      <c r="A18" s="1280">
        <f>+'F1 COBERTURA ESTABLECIMIENTOS'!B26</f>
        <v>0</v>
      </c>
      <c r="B18" s="1281">
        <f>+'F1 COBERTURA ESTABLECIMIENTOS'!C26</f>
        <v>0</v>
      </c>
      <c r="C18" s="1282">
        <f>+'F1 COBERTURA ESTABLECIMIENTOS'!D26</f>
        <v>0</v>
      </c>
      <c r="D18" s="1283"/>
      <c r="E18" s="1283"/>
      <c r="F18" s="1283"/>
      <c r="G18" s="1283"/>
      <c r="H18" s="1283"/>
      <c r="I18" s="1283"/>
      <c r="J18" s="1283"/>
      <c r="K18" s="1283"/>
      <c r="L18" s="1283"/>
      <c r="M18" s="1283"/>
      <c r="N18" s="1284"/>
      <c r="O18" s="1284"/>
      <c r="P18" s="1285">
        <f t="shared" si="0"/>
        <v>0</v>
      </c>
      <c r="Q18" s="1286" t="str">
        <f t="shared" si="1"/>
        <v>-</v>
      </c>
      <c r="R18" s="1285">
        <f t="shared" si="2"/>
        <v>0</v>
      </c>
      <c r="S18" s="1286" t="str">
        <f t="shared" si="3"/>
        <v>-</v>
      </c>
      <c r="T18" s="1285">
        <f t="shared" si="4"/>
        <v>0</v>
      </c>
      <c r="U18" s="1287" t="str">
        <f t="shared" si="5"/>
        <v>-</v>
      </c>
      <c r="V18" s="1289"/>
      <c r="W18" s="1289"/>
      <c r="X18" s="998">
        <f>+'F1 COBERTURA ESTABLECIMIENTOS'!G26</f>
        <v>0</v>
      </c>
      <c r="Y18" s="998">
        <f>+'F1 COBERTURA ESTABLECIMIENTOS'!H26</f>
        <v>0</v>
      </c>
      <c r="Z18" s="998">
        <f>+'F1 COBERTURA ESTABLECIMIENTOS'!I26</f>
        <v>0</v>
      </c>
      <c r="AA18" s="998">
        <f>+'F1 COBERTURA ESTABLECIMIENTOS'!J26</f>
        <v>0</v>
      </c>
      <c r="AB18" s="998">
        <f t="shared" si="6"/>
        <v>0</v>
      </c>
      <c r="AC18" s="998">
        <f>+'F1 COBERTURA ESTABLECIMIENTOS'!L26</f>
        <v>0</v>
      </c>
      <c r="AD18" s="998">
        <f>+'F1 COBERTURA ESTABLECIMIENTOS'!M26</f>
        <v>0</v>
      </c>
      <c r="AE18" s="998">
        <f>+'F1 COBERTURA ESTABLECIMIENTOS'!N26</f>
        <v>0</v>
      </c>
      <c r="AF18" s="998">
        <f>+'F1 COBERTURA ESTABLECIMIENTOS'!O26</f>
        <v>0</v>
      </c>
      <c r="AG18" s="998">
        <f t="shared" si="7"/>
        <v>0</v>
      </c>
      <c r="AH18" s="998">
        <f t="shared" si="8"/>
        <v>0</v>
      </c>
      <c r="AI18" s="998">
        <f t="shared" si="9"/>
        <v>0</v>
      </c>
      <c r="AJ18" s="998">
        <f t="shared" si="10"/>
        <v>0</v>
      </c>
      <c r="AK18" s="998">
        <f t="shared" si="11"/>
        <v>0</v>
      </c>
      <c r="AL18" s="998">
        <f t="shared" si="12"/>
        <v>0</v>
      </c>
    </row>
    <row r="19" spans="1:38">
      <c r="A19" s="1280">
        <f>+'F1 COBERTURA ESTABLECIMIENTOS'!B27</f>
        <v>0</v>
      </c>
      <c r="B19" s="1281">
        <f>+'F1 COBERTURA ESTABLECIMIENTOS'!C27</f>
        <v>0</v>
      </c>
      <c r="C19" s="1282">
        <f>+'F1 COBERTURA ESTABLECIMIENTOS'!D27</f>
        <v>0</v>
      </c>
      <c r="D19" s="1283"/>
      <c r="E19" s="1283"/>
      <c r="F19" s="1283"/>
      <c r="G19" s="1283"/>
      <c r="H19" s="1283"/>
      <c r="I19" s="1283"/>
      <c r="J19" s="1283"/>
      <c r="K19" s="1283"/>
      <c r="L19" s="1283"/>
      <c r="M19" s="1283"/>
      <c r="N19" s="1284"/>
      <c r="O19" s="1284"/>
      <c r="P19" s="1285">
        <f t="shared" si="0"/>
        <v>0</v>
      </c>
      <c r="Q19" s="1286" t="str">
        <f t="shared" si="1"/>
        <v>-</v>
      </c>
      <c r="R19" s="1285">
        <f t="shared" si="2"/>
        <v>0</v>
      </c>
      <c r="S19" s="1286" t="str">
        <f t="shared" si="3"/>
        <v>-</v>
      </c>
      <c r="T19" s="1285">
        <f t="shared" si="4"/>
        <v>0</v>
      </c>
      <c r="U19" s="1287" t="str">
        <f t="shared" si="5"/>
        <v>-</v>
      </c>
      <c r="V19" s="1289"/>
      <c r="W19" s="1289"/>
      <c r="X19" s="998">
        <f>+'F1 COBERTURA ESTABLECIMIENTOS'!G27</f>
        <v>0</v>
      </c>
      <c r="Y19" s="998">
        <f>+'F1 COBERTURA ESTABLECIMIENTOS'!H27</f>
        <v>0</v>
      </c>
      <c r="Z19" s="998">
        <f>+'F1 COBERTURA ESTABLECIMIENTOS'!I27</f>
        <v>0</v>
      </c>
      <c r="AA19" s="998">
        <f>+'F1 COBERTURA ESTABLECIMIENTOS'!J27</f>
        <v>0</v>
      </c>
      <c r="AB19" s="998">
        <f t="shared" si="6"/>
        <v>0</v>
      </c>
      <c r="AC19" s="998">
        <f>+'F1 COBERTURA ESTABLECIMIENTOS'!L27</f>
        <v>0</v>
      </c>
      <c r="AD19" s="998">
        <f>+'F1 COBERTURA ESTABLECIMIENTOS'!M27</f>
        <v>0</v>
      </c>
      <c r="AE19" s="998">
        <f>+'F1 COBERTURA ESTABLECIMIENTOS'!N27</f>
        <v>0</v>
      </c>
      <c r="AF19" s="998">
        <f>+'F1 COBERTURA ESTABLECIMIENTOS'!O27</f>
        <v>0</v>
      </c>
      <c r="AG19" s="998">
        <f t="shared" si="7"/>
        <v>0</v>
      </c>
      <c r="AH19" s="998">
        <f t="shared" si="8"/>
        <v>0</v>
      </c>
      <c r="AI19" s="998">
        <f t="shared" si="9"/>
        <v>0</v>
      </c>
      <c r="AJ19" s="998">
        <f t="shared" si="10"/>
        <v>0</v>
      </c>
      <c r="AK19" s="998">
        <f t="shared" si="11"/>
        <v>0</v>
      </c>
      <c r="AL19" s="998">
        <f t="shared" si="12"/>
        <v>0</v>
      </c>
    </row>
    <row r="20" spans="1:38">
      <c r="A20" s="1280">
        <f>+'F1 COBERTURA ESTABLECIMIENTOS'!B28</f>
        <v>0</v>
      </c>
      <c r="B20" s="1281">
        <f>+'F1 COBERTURA ESTABLECIMIENTOS'!C28</f>
        <v>0</v>
      </c>
      <c r="C20" s="1282">
        <f>+'F1 COBERTURA ESTABLECIMIENTOS'!D28</f>
        <v>0</v>
      </c>
      <c r="D20" s="1283"/>
      <c r="E20" s="1283"/>
      <c r="F20" s="1283"/>
      <c r="G20" s="1283"/>
      <c r="H20" s="1283"/>
      <c r="I20" s="1283"/>
      <c r="J20" s="1283"/>
      <c r="K20" s="1283"/>
      <c r="L20" s="1283"/>
      <c r="M20" s="1283"/>
      <c r="N20" s="1284"/>
      <c r="O20" s="1284"/>
      <c r="P20" s="1285">
        <f t="shared" si="0"/>
        <v>0</v>
      </c>
      <c r="Q20" s="1286" t="str">
        <f t="shared" si="1"/>
        <v>-</v>
      </c>
      <c r="R20" s="1285">
        <f t="shared" si="2"/>
        <v>0</v>
      </c>
      <c r="S20" s="1286" t="str">
        <f t="shared" si="3"/>
        <v>-</v>
      </c>
      <c r="T20" s="1285">
        <f t="shared" si="4"/>
        <v>0</v>
      </c>
      <c r="U20" s="1287" t="str">
        <f t="shared" si="5"/>
        <v>-</v>
      </c>
      <c r="V20" s="1289"/>
      <c r="W20" s="1289"/>
      <c r="X20" s="998">
        <f>+'F1 COBERTURA ESTABLECIMIENTOS'!G28</f>
        <v>0</v>
      </c>
      <c r="Y20" s="998">
        <f>+'F1 COBERTURA ESTABLECIMIENTOS'!H28</f>
        <v>0</v>
      </c>
      <c r="Z20" s="998">
        <f>+'F1 COBERTURA ESTABLECIMIENTOS'!I28</f>
        <v>0</v>
      </c>
      <c r="AA20" s="998">
        <f>+'F1 COBERTURA ESTABLECIMIENTOS'!J28</f>
        <v>0</v>
      </c>
      <c r="AB20" s="998">
        <f t="shared" si="6"/>
        <v>0</v>
      </c>
      <c r="AC20" s="998">
        <f>+'F1 COBERTURA ESTABLECIMIENTOS'!L28</f>
        <v>0</v>
      </c>
      <c r="AD20" s="998">
        <f>+'F1 COBERTURA ESTABLECIMIENTOS'!M28</f>
        <v>0</v>
      </c>
      <c r="AE20" s="998">
        <f>+'F1 COBERTURA ESTABLECIMIENTOS'!N28</f>
        <v>0</v>
      </c>
      <c r="AF20" s="998">
        <f>+'F1 COBERTURA ESTABLECIMIENTOS'!O28</f>
        <v>0</v>
      </c>
      <c r="AG20" s="998">
        <f t="shared" si="7"/>
        <v>0</v>
      </c>
      <c r="AH20" s="998">
        <f t="shared" si="8"/>
        <v>0</v>
      </c>
      <c r="AI20" s="998">
        <f t="shared" si="9"/>
        <v>0</v>
      </c>
      <c r="AJ20" s="998">
        <f t="shared" si="10"/>
        <v>0</v>
      </c>
      <c r="AK20" s="998">
        <f t="shared" si="11"/>
        <v>0</v>
      </c>
      <c r="AL20" s="998">
        <f t="shared" si="12"/>
        <v>0</v>
      </c>
    </row>
    <row r="21" spans="1:38">
      <c r="A21" s="1280">
        <f>+'F1 COBERTURA ESTABLECIMIENTOS'!B29</f>
        <v>0</v>
      </c>
      <c r="B21" s="1281">
        <f>+'F1 COBERTURA ESTABLECIMIENTOS'!C29</f>
        <v>0</v>
      </c>
      <c r="C21" s="1282">
        <f>+'F1 COBERTURA ESTABLECIMIENTOS'!D29</f>
        <v>0</v>
      </c>
      <c r="D21" s="1283"/>
      <c r="E21" s="1283"/>
      <c r="F21" s="1283"/>
      <c r="G21" s="1283"/>
      <c r="H21" s="1283"/>
      <c r="I21" s="1283"/>
      <c r="J21" s="1283"/>
      <c r="K21" s="1283"/>
      <c r="L21" s="1283"/>
      <c r="M21" s="1283"/>
      <c r="N21" s="1284"/>
      <c r="O21" s="1284"/>
      <c r="P21" s="1285">
        <f t="shared" si="0"/>
        <v>0</v>
      </c>
      <c r="Q21" s="1286" t="str">
        <f t="shared" si="1"/>
        <v>-</v>
      </c>
      <c r="R21" s="1285">
        <f t="shared" si="2"/>
        <v>0</v>
      </c>
      <c r="S21" s="1286" t="str">
        <f t="shared" si="3"/>
        <v>-</v>
      </c>
      <c r="T21" s="1285">
        <f t="shared" si="4"/>
        <v>0</v>
      </c>
      <c r="U21" s="1287" t="str">
        <f t="shared" si="5"/>
        <v>-</v>
      </c>
      <c r="V21" s="1289"/>
      <c r="W21" s="1289"/>
      <c r="X21" s="998">
        <f>+'F1 COBERTURA ESTABLECIMIENTOS'!G29</f>
        <v>0</v>
      </c>
      <c r="Y21" s="998">
        <f>+'F1 COBERTURA ESTABLECIMIENTOS'!H29</f>
        <v>0</v>
      </c>
      <c r="Z21" s="998">
        <f>+'F1 COBERTURA ESTABLECIMIENTOS'!I29</f>
        <v>0</v>
      </c>
      <c r="AA21" s="998">
        <f>+'F1 COBERTURA ESTABLECIMIENTOS'!J29</f>
        <v>0</v>
      </c>
      <c r="AB21" s="998">
        <f t="shared" si="6"/>
        <v>0</v>
      </c>
      <c r="AC21" s="998">
        <f>+'F1 COBERTURA ESTABLECIMIENTOS'!L29</f>
        <v>0</v>
      </c>
      <c r="AD21" s="998">
        <f>+'F1 COBERTURA ESTABLECIMIENTOS'!M29</f>
        <v>0</v>
      </c>
      <c r="AE21" s="998">
        <f>+'F1 COBERTURA ESTABLECIMIENTOS'!N29</f>
        <v>0</v>
      </c>
      <c r="AF21" s="998">
        <f>+'F1 COBERTURA ESTABLECIMIENTOS'!O29</f>
        <v>0</v>
      </c>
      <c r="AG21" s="998">
        <f t="shared" si="7"/>
        <v>0</v>
      </c>
      <c r="AH21" s="998">
        <f t="shared" si="8"/>
        <v>0</v>
      </c>
      <c r="AI21" s="998">
        <f t="shared" si="9"/>
        <v>0</v>
      </c>
      <c r="AJ21" s="998">
        <f t="shared" si="10"/>
        <v>0</v>
      </c>
      <c r="AK21" s="998">
        <f t="shared" si="11"/>
        <v>0</v>
      </c>
      <c r="AL21" s="998">
        <f t="shared" si="12"/>
        <v>0</v>
      </c>
    </row>
    <row r="22" spans="1:38">
      <c r="A22" s="1280">
        <f>+'F1 COBERTURA ESTABLECIMIENTOS'!B30</f>
        <v>0</v>
      </c>
      <c r="B22" s="1281">
        <f>+'F1 COBERTURA ESTABLECIMIENTOS'!C30</f>
        <v>0</v>
      </c>
      <c r="C22" s="1282">
        <f>+'F1 COBERTURA ESTABLECIMIENTOS'!D30</f>
        <v>0</v>
      </c>
      <c r="D22" s="1283"/>
      <c r="E22" s="1283"/>
      <c r="F22" s="1283"/>
      <c r="G22" s="1283"/>
      <c r="H22" s="1283"/>
      <c r="I22" s="1283"/>
      <c r="J22" s="1283"/>
      <c r="K22" s="1283"/>
      <c r="L22" s="1283"/>
      <c r="M22" s="1283"/>
      <c r="N22" s="1284"/>
      <c r="O22" s="1284"/>
      <c r="P22" s="1285">
        <f t="shared" si="0"/>
        <v>0</v>
      </c>
      <c r="Q22" s="1286" t="str">
        <f t="shared" si="1"/>
        <v>-</v>
      </c>
      <c r="R22" s="1285">
        <f t="shared" si="2"/>
        <v>0</v>
      </c>
      <c r="S22" s="1286" t="str">
        <f t="shared" si="3"/>
        <v>-</v>
      </c>
      <c r="T22" s="1285">
        <f t="shared" si="4"/>
        <v>0</v>
      </c>
      <c r="U22" s="1287" t="str">
        <f t="shared" si="5"/>
        <v>-</v>
      </c>
      <c r="V22" s="1289"/>
      <c r="W22" s="1289"/>
      <c r="X22" s="998">
        <f>+'F1 COBERTURA ESTABLECIMIENTOS'!G30</f>
        <v>0</v>
      </c>
      <c r="Y22" s="998">
        <f>+'F1 COBERTURA ESTABLECIMIENTOS'!H30</f>
        <v>0</v>
      </c>
      <c r="Z22" s="998">
        <f>+'F1 COBERTURA ESTABLECIMIENTOS'!I30</f>
        <v>0</v>
      </c>
      <c r="AA22" s="998">
        <f>+'F1 COBERTURA ESTABLECIMIENTOS'!J30</f>
        <v>0</v>
      </c>
      <c r="AB22" s="998">
        <f t="shared" si="6"/>
        <v>0</v>
      </c>
      <c r="AC22" s="998">
        <f>+'F1 COBERTURA ESTABLECIMIENTOS'!L30</f>
        <v>0</v>
      </c>
      <c r="AD22" s="998">
        <f>+'F1 COBERTURA ESTABLECIMIENTOS'!M30</f>
        <v>0</v>
      </c>
      <c r="AE22" s="998">
        <f>+'F1 COBERTURA ESTABLECIMIENTOS'!N30</f>
        <v>0</v>
      </c>
      <c r="AF22" s="998">
        <f>+'F1 COBERTURA ESTABLECIMIENTOS'!O30</f>
        <v>0</v>
      </c>
      <c r="AG22" s="998">
        <f t="shared" si="7"/>
        <v>0</v>
      </c>
      <c r="AH22" s="998">
        <f t="shared" si="8"/>
        <v>0</v>
      </c>
      <c r="AI22" s="998">
        <f t="shared" si="9"/>
        <v>0</v>
      </c>
      <c r="AJ22" s="998">
        <f t="shared" si="10"/>
        <v>0</v>
      </c>
      <c r="AK22" s="998">
        <f t="shared" si="11"/>
        <v>0</v>
      </c>
      <c r="AL22" s="998">
        <f t="shared" si="12"/>
        <v>0</v>
      </c>
    </row>
    <row r="23" spans="1:38">
      <c r="A23" s="1280">
        <f>+'F1 COBERTURA ESTABLECIMIENTOS'!B31</f>
        <v>0</v>
      </c>
      <c r="B23" s="1281">
        <f>+'F1 COBERTURA ESTABLECIMIENTOS'!C31</f>
        <v>0</v>
      </c>
      <c r="C23" s="1282">
        <f>+'F1 COBERTURA ESTABLECIMIENTOS'!D31</f>
        <v>0</v>
      </c>
      <c r="D23" s="1283"/>
      <c r="E23" s="1283"/>
      <c r="F23" s="1283"/>
      <c r="G23" s="1283"/>
      <c r="H23" s="1283"/>
      <c r="I23" s="1283"/>
      <c r="J23" s="1283"/>
      <c r="K23" s="1283"/>
      <c r="L23" s="1283"/>
      <c r="M23" s="1283"/>
      <c r="N23" s="1284"/>
      <c r="O23" s="1284"/>
      <c r="P23" s="1285">
        <f t="shared" si="0"/>
        <v>0</v>
      </c>
      <c r="Q23" s="1286" t="str">
        <f t="shared" si="1"/>
        <v>-</v>
      </c>
      <c r="R23" s="1285">
        <f t="shared" si="2"/>
        <v>0</v>
      </c>
      <c r="S23" s="1286" t="str">
        <f t="shared" si="3"/>
        <v>-</v>
      </c>
      <c r="T23" s="1285">
        <f t="shared" si="4"/>
        <v>0</v>
      </c>
      <c r="U23" s="1287" t="str">
        <f t="shared" si="5"/>
        <v>-</v>
      </c>
      <c r="V23" s="1289"/>
      <c r="W23" s="1289"/>
      <c r="X23" s="998">
        <f>+'F1 COBERTURA ESTABLECIMIENTOS'!G31</f>
        <v>0</v>
      </c>
      <c r="Y23" s="998">
        <f>+'F1 COBERTURA ESTABLECIMIENTOS'!H31</f>
        <v>0</v>
      </c>
      <c r="Z23" s="998">
        <f>+'F1 COBERTURA ESTABLECIMIENTOS'!I31</f>
        <v>0</v>
      </c>
      <c r="AA23" s="998">
        <f>+'F1 COBERTURA ESTABLECIMIENTOS'!J31</f>
        <v>0</v>
      </c>
      <c r="AB23" s="998">
        <f t="shared" si="6"/>
        <v>0</v>
      </c>
      <c r="AC23" s="998">
        <f>+'F1 COBERTURA ESTABLECIMIENTOS'!L31</f>
        <v>0</v>
      </c>
      <c r="AD23" s="998">
        <f>+'F1 COBERTURA ESTABLECIMIENTOS'!M31</f>
        <v>0</v>
      </c>
      <c r="AE23" s="998">
        <f>+'F1 COBERTURA ESTABLECIMIENTOS'!N31</f>
        <v>0</v>
      </c>
      <c r="AF23" s="998">
        <f>+'F1 COBERTURA ESTABLECIMIENTOS'!O31</f>
        <v>0</v>
      </c>
      <c r="AG23" s="998">
        <f t="shared" si="7"/>
        <v>0</v>
      </c>
      <c r="AH23" s="998">
        <f t="shared" si="8"/>
        <v>0</v>
      </c>
      <c r="AI23" s="998">
        <f t="shared" si="9"/>
        <v>0</v>
      </c>
      <c r="AJ23" s="998">
        <f t="shared" si="10"/>
        <v>0</v>
      </c>
      <c r="AK23" s="998">
        <f t="shared" si="11"/>
        <v>0</v>
      </c>
      <c r="AL23" s="998">
        <f t="shared" si="12"/>
        <v>0</v>
      </c>
    </row>
    <row r="24" spans="1:38">
      <c r="A24" s="1280">
        <f>+'F1 COBERTURA ESTABLECIMIENTOS'!B32</f>
        <v>0</v>
      </c>
      <c r="B24" s="1281">
        <f>+'F1 COBERTURA ESTABLECIMIENTOS'!C32</f>
        <v>0</v>
      </c>
      <c r="C24" s="1282">
        <f>+'F1 COBERTURA ESTABLECIMIENTOS'!D32</f>
        <v>0</v>
      </c>
      <c r="D24" s="1283"/>
      <c r="E24" s="1283"/>
      <c r="F24" s="1283"/>
      <c r="G24" s="1283"/>
      <c r="H24" s="1283"/>
      <c r="I24" s="1283"/>
      <c r="J24" s="1283"/>
      <c r="K24" s="1283"/>
      <c r="L24" s="1283"/>
      <c r="M24" s="1283"/>
      <c r="N24" s="1284"/>
      <c r="O24" s="1284"/>
      <c r="P24" s="1285">
        <f t="shared" si="0"/>
        <v>0</v>
      </c>
      <c r="Q24" s="1286" t="str">
        <f t="shared" si="1"/>
        <v>-</v>
      </c>
      <c r="R24" s="1285">
        <f t="shared" si="2"/>
        <v>0</v>
      </c>
      <c r="S24" s="1286" t="str">
        <f t="shared" si="3"/>
        <v>-</v>
      </c>
      <c r="T24" s="1285">
        <f t="shared" si="4"/>
        <v>0</v>
      </c>
      <c r="U24" s="1287" t="str">
        <f t="shared" si="5"/>
        <v>-</v>
      </c>
      <c r="V24" s="1289"/>
      <c r="W24" s="1289"/>
      <c r="X24" s="998">
        <f>+'F1 COBERTURA ESTABLECIMIENTOS'!G32</f>
        <v>0</v>
      </c>
      <c r="Y24" s="998">
        <f>+'F1 COBERTURA ESTABLECIMIENTOS'!H32</f>
        <v>0</v>
      </c>
      <c r="Z24" s="998">
        <f>+'F1 COBERTURA ESTABLECIMIENTOS'!I32</f>
        <v>0</v>
      </c>
      <c r="AA24" s="998">
        <f>+'F1 COBERTURA ESTABLECIMIENTOS'!J32</f>
        <v>0</v>
      </c>
      <c r="AB24" s="998">
        <f t="shared" si="6"/>
        <v>0</v>
      </c>
      <c r="AC24" s="998">
        <f>+'F1 COBERTURA ESTABLECIMIENTOS'!L32</f>
        <v>0</v>
      </c>
      <c r="AD24" s="998">
        <f>+'F1 COBERTURA ESTABLECIMIENTOS'!M32</f>
        <v>0</v>
      </c>
      <c r="AE24" s="998">
        <f>+'F1 COBERTURA ESTABLECIMIENTOS'!N32</f>
        <v>0</v>
      </c>
      <c r="AF24" s="998">
        <f>+'F1 COBERTURA ESTABLECIMIENTOS'!O32</f>
        <v>0</v>
      </c>
      <c r="AG24" s="998">
        <f t="shared" si="7"/>
        <v>0</v>
      </c>
      <c r="AH24" s="998">
        <f t="shared" si="8"/>
        <v>0</v>
      </c>
      <c r="AI24" s="998">
        <f t="shared" si="9"/>
        <v>0</v>
      </c>
      <c r="AJ24" s="998">
        <f t="shared" si="10"/>
        <v>0</v>
      </c>
      <c r="AK24" s="998">
        <f t="shared" si="11"/>
        <v>0</v>
      </c>
      <c r="AL24" s="998">
        <f t="shared" si="12"/>
        <v>0</v>
      </c>
    </row>
    <row r="25" spans="1:38">
      <c r="A25" s="1280">
        <f>+'F1 COBERTURA ESTABLECIMIENTOS'!B33</f>
        <v>0</v>
      </c>
      <c r="B25" s="1281">
        <f>+'F1 COBERTURA ESTABLECIMIENTOS'!C33</f>
        <v>0</v>
      </c>
      <c r="C25" s="1282">
        <f>+'F1 COBERTURA ESTABLECIMIENTOS'!D33</f>
        <v>0</v>
      </c>
      <c r="D25" s="1283"/>
      <c r="E25" s="1283"/>
      <c r="F25" s="1283"/>
      <c r="G25" s="1283"/>
      <c r="H25" s="1283"/>
      <c r="I25" s="1283"/>
      <c r="J25" s="1283"/>
      <c r="K25" s="1283"/>
      <c r="L25" s="1283"/>
      <c r="M25" s="1283"/>
      <c r="N25" s="1284"/>
      <c r="O25" s="1284"/>
      <c r="P25" s="1285">
        <f t="shared" si="0"/>
        <v>0</v>
      </c>
      <c r="Q25" s="1286" t="str">
        <f t="shared" si="1"/>
        <v>-</v>
      </c>
      <c r="R25" s="1285">
        <f t="shared" si="2"/>
        <v>0</v>
      </c>
      <c r="S25" s="1286" t="str">
        <f t="shared" si="3"/>
        <v>-</v>
      </c>
      <c r="T25" s="1285">
        <f t="shared" si="4"/>
        <v>0</v>
      </c>
      <c r="U25" s="1287" t="str">
        <f t="shared" si="5"/>
        <v>-</v>
      </c>
      <c r="V25" s="1289"/>
      <c r="W25" s="1289"/>
      <c r="X25" s="998">
        <f>+'F1 COBERTURA ESTABLECIMIENTOS'!G33</f>
        <v>0</v>
      </c>
      <c r="Y25" s="998">
        <f>+'F1 COBERTURA ESTABLECIMIENTOS'!H33</f>
        <v>0</v>
      </c>
      <c r="Z25" s="998">
        <f>+'F1 COBERTURA ESTABLECIMIENTOS'!I33</f>
        <v>0</v>
      </c>
      <c r="AA25" s="998">
        <f>+'F1 COBERTURA ESTABLECIMIENTOS'!J33</f>
        <v>0</v>
      </c>
      <c r="AB25" s="998">
        <f t="shared" si="6"/>
        <v>0</v>
      </c>
      <c r="AC25" s="998">
        <f>+'F1 COBERTURA ESTABLECIMIENTOS'!L33</f>
        <v>0</v>
      </c>
      <c r="AD25" s="998">
        <f>+'F1 COBERTURA ESTABLECIMIENTOS'!M33</f>
        <v>0</v>
      </c>
      <c r="AE25" s="998">
        <f>+'F1 COBERTURA ESTABLECIMIENTOS'!N33</f>
        <v>0</v>
      </c>
      <c r="AF25" s="998">
        <f>+'F1 COBERTURA ESTABLECIMIENTOS'!O33</f>
        <v>0</v>
      </c>
      <c r="AG25" s="998">
        <f t="shared" si="7"/>
        <v>0</v>
      </c>
      <c r="AH25" s="998">
        <f t="shared" si="8"/>
        <v>0</v>
      </c>
      <c r="AI25" s="998">
        <f t="shared" si="9"/>
        <v>0</v>
      </c>
      <c r="AJ25" s="998">
        <f t="shared" si="10"/>
        <v>0</v>
      </c>
      <c r="AK25" s="998">
        <f t="shared" si="11"/>
        <v>0</v>
      </c>
      <c r="AL25" s="998">
        <f t="shared" si="12"/>
        <v>0</v>
      </c>
    </row>
    <row r="26" spans="1:38">
      <c r="A26" s="1280">
        <f>+'F1 COBERTURA ESTABLECIMIENTOS'!B34</f>
        <v>0</v>
      </c>
      <c r="B26" s="1281">
        <f>+'F1 COBERTURA ESTABLECIMIENTOS'!C34</f>
        <v>0</v>
      </c>
      <c r="C26" s="1282">
        <f>+'F1 COBERTURA ESTABLECIMIENTOS'!D34</f>
        <v>0</v>
      </c>
      <c r="D26" s="1283"/>
      <c r="E26" s="1283"/>
      <c r="F26" s="1283"/>
      <c r="G26" s="1283"/>
      <c r="H26" s="1283"/>
      <c r="I26" s="1283"/>
      <c r="J26" s="1283"/>
      <c r="K26" s="1283"/>
      <c r="L26" s="1283"/>
      <c r="M26" s="1283"/>
      <c r="N26" s="1284"/>
      <c r="O26" s="1284"/>
      <c r="P26" s="1285">
        <f t="shared" si="0"/>
        <v>0</v>
      </c>
      <c r="Q26" s="1286" t="str">
        <f t="shared" si="1"/>
        <v>-</v>
      </c>
      <c r="R26" s="1285">
        <f t="shared" si="2"/>
        <v>0</v>
      </c>
      <c r="S26" s="1286" t="str">
        <f t="shared" si="3"/>
        <v>-</v>
      </c>
      <c r="T26" s="1285">
        <f t="shared" si="4"/>
        <v>0</v>
      </c>
      <c r="U26" s="1287" t="str">
        <f t="shared" si="5"/>
        <v>-</v>
      </c>
      <c r="V26" s="1289"/>
      <c r="W26" s="1289"/>
      <c r="X26" s="998">
        <f>+'F1 COBERTURA ESTABLECIMIENTOS'!G34</f>
        <v>0</v>
      </c>
      <c r="Y26" s="998">
        <f>+'F1 COBERTURA ESTABLECIMIENTOS'!H34</f>
        <v>0</v>
      </c>
      <c r="Z26" s="998">
        <f>+'F1 COBERTURA ESTABLECIMIENTOS'!I34</f>
        <v>0</v>
      </c>
      <c r="AA26" s="998">
        <f>+'F1 COBERTURA ESTABLECIMIENTOS'!J34</f>
        <v>0</v>
      </c>
      <c r="AB26" s="998">
        <f t="shared" si="6"/>
        <v>0</v>
      </c>
      <c r="AC26" s="998">
        <f>+'F1 COBERTURA ESTABLECIMIENTOS'!L34</f>
        <v>0</v>
      </c>
      <c r="AD26" s="998">
        <f>+'F1 COBERTURA ESTABLECIMIENTOS'!M34</f>
        <v>0</v>
      </c>
      <c r="AE26" s="998">
        <f>+'F1 COBERTURA ESTABLECIMIENTOS'!N34</f>
        <v>0</v>
      </c>
      <c r="AF26" s="998">
        <f>+'F1 COBERTURA ESTABLECIMIENTOS'!O34</f>
        <v>0</v>
      </c>
      <c r="AG26" s="998">
        <f t="shared" si="7"/>
        <v>0</v>
      </c>
      <c r="AH26" s="998">
        <f t="shared" si="8"/>
        <v>0</v>
      </c>
      <c r="AI26" s="998">
        <f t="shared" si="9"/>
        <v>0</v>
      </c>
      <c r="AJ26" s="998">
        <f t="shared" si="10"/>
        <v>0</v>
      </c>
      <c r="AK26" s="998">
        <f t="shared" si="11"/>
        <v>0</v>
      </c>
      <c r="AL26" s="998">
        <f t="shared" si="12"/>
        <v>0</v>
      </c>
    </row>
    <row r="27" spans="1:38">
      <c r="A27" s="1280">
        <f>+'F1 COBERTURA ESTABLECIMIENTOS'!B35</f>
        <v>0</v>
      </c>
      <c r="B27" s="1281">
        <f>+'F1 COBERTURA ESTABLECIMIENTOS'!C35</f>
        <v>0</v>
      </c>
      <c r="C27" s="1282">
        <f>+'F1 COBERTURA ESTABLECIMIENTOS'!D35</f>
        <v>0</v>
      </c>
      <c r="D27" s="1283"/>
      <c r="E27" s="1283"/>
      <c r="F27" s="1283"/>
      <c r="G27" s="1283"/>
      <c r="H27" s="1283"/>
      <c r="I27" s="1283"/>
      <c r="J27" s="1283"/>
      <c r="K27" s="1283"/>
      <c r="L27" s="1283"/>
      <c r="M27" s="1283"/>
      <c r="N27" s="1284"/>
      <c r="O27" s="1284"/>
      <c r="P27" s="1285">
        <f t="shared" si="0"/>
        <v>0</v>
      </c>
      <c r="Q27" s="1286" t="str">
        <f t="shared" si="1"/>
        <v>-</v>
      </c>
      <c r="R27" s="1285">
        <f t="shared" si="2"/>
        <v>0</v>
      </c>
      <c r="S27" s="1286" t="str">
        <f t="shared" si="3"/>
        <v>-</v>
      </c>
      <c r="T27" s="1285">
        <f t="shared" si="4"/>
        <v>0</v>
      </c>
      <c r="U27" s="1287" t="str">
        <f t="shared" si="5"/>
        <v>-</v>
      </c>
      <c r="V27" s="1289"/>
      <c r="W27" s="1289"/>
      <c r="X27" s="998">
        <f>+'F1 COBERTURA ESTABLECIMIENTOS'!G35</f>
        <v>0</v>
      </c>
      <c r="Y27" s="998">
        <f>+'F1 COBERTURA ESTABLECIMIENTOS'!H35</f>
        <v>0</v>
      </c>
      <c r="Z27" s="998">
        <f>+'F1 COBERTURA ESTABLECIMIENTOS'!I35</f>
        <v>0</v>
      </c>
      <c r="AA27" s="998">
        <f>+'F1 COBERTURA ESTABLECIMIENTOS'!J35</f>
        <v>0</v>
      </c>
      <c r="AB27" s="998">
        <f t="shared" si="6"/>
        <v>0</v>
      </c>
      <c r="AC27" s="998">
        <f>+'F1 COBERTURA ESTABLECIMIENTOS'!L35</f>
        <v>0</v>
      </c>
      <c r="AD27" s="998">
        <f>+'F1 COBERTURA ESTABLECIMIENTOS'!M35</f>
        <v>0</v>
      </c>
      <c r="AE27" s="998">
        <f>+'F1 COBERTURA ESTABLECIMIENTOS'!N35</f>
        <v>0</v>
      </c>
      <c r="AF27" s="998">
        <f>+'F1 COBERTURA ESTABLECIMIENTOS'!O35</f>
        <v>0</v>
      </c>
      <c r="AG27" s="998">
        <f t="shared" si="7"/>
        <v>0</v>
      </c>
      <c r="AH27" s="998">
        <f t="shared" si="8"/>
        <v>0</v>
      </c>
      <c r="AI27" s="998">
        <f t="shared" si="9"/>
        <v>0</v>
      </c>
      <c r="AJ27" s="998">
        <f t="shared" si="10"/>
        <v>0</v>
      </c>
      <c r="AK27" s="998">
        <f t="shared" si="11"/>
        <v>0</v>
      </c>
      <c r="AL27" s="998">
        <f t="shared" si="12"/>
        <v>0</v>
      </c>
    </row>
    <row r="28" spans="1:38">
      <c r="A28" s="1280">
        <f>+'F1 COBERTURA ESTABLECIMIENTOS'!B36</f>
        <v>0</v>
      </c>
      <c r="B28" s="1281">
        <f>+'F1 COBERTURA ESTABLECIMIENTOS'!C36</f>
        <v>0</v>
      </c>
      <c r="C28" s="1282">
        <f>+'F1 COBERTURA ESTABLECIMIENTOS'!D36</f>
        <v>0</v>
      </c>
      <c r="D28" s="1283"/>
      <c r="E28" s="1283"/>
      <c r="F28" s="1283"/>
      <c r="G28" s="1283"/>
      <c r="H28" s="1283"/>
      <c r="I28" s="1283"/>
      <c r="J28" s="1283"/>
      <c r="K28" s="1283"/>
      <c r="L28" s="1283"/>
      <c r="M28" s="1283"/>
      <c r="N28" s="1284"/>
      <c r="O28" s="1284"/>
      <c r="P28" s="1285">
        <f t="shared" si="0"/>
        <v>0</v>
      </c>
      <c r="Q28" s="1286" t="str">
        <f t="shared" si="1"/>
        <v>-</v>
      </c>
      <c r="R28" s="1285">
        <f t="shared" si="2"/>
        <v>0</v>
      </c>
      <c r="S28" s="1286" t="str">
        <f t="shared" si="3"/>
        <v>-</v>
      </c>
      <c r="T28" s="1285">
        <f t="shared" si="4"/>
        <v>0</v>
      </c>
      <c r="U28" s="1287" t="str">
        <f t="shared" si="5"/>
        <v>-</v>
      </c>
      <c r="V28" s="1289"/>
      <c r="W28" s="1289"/>
      <c r="X28" s="998">
        <f>+'F1 COBERTURA ESTABLECIMIENTOS'!G36</f>
        <v>0</v>
      </c>
      <c r="Y28" s="998">
        <f>+'F1 COBERTURA ESTABLECIMIENTOS'!H36</f>
        <v>0</v>
      </c>
      <c r="Z28" s="998">
        <f>+'F1 COBERTURA ESTABLECIMIENTOS'!I36</f>
        <v>0</v>
      </c>
      <c r="AA28" s="998">
        <f>+'F1 COBERTURA ESTABLECIMIENTOS'!J36</f>
        <v>0</v>
      </c>
      <c r="AB28" s="998">
        <f t="shared" si="6"/>
        <v>0</v>
      </c>
      <c r="AC28" s="998">
        <f>+'F1 COBERTURA ESTABLECIMIENTOS'!L36</f>
        <v>0</v>
      </c>
      <c r="AD28" s="998">
        <f>+'F1 COBERTURA ESTABLECIMIENTOS'!M36</f>
        <v>0</v>
      </c>
      <c r="AE28" s="998">
        <f>+'F1 COBERTURA ESTABLECIMIENTOS'!N36</f>
        <v>0</v>
      </c>
      <c r="AF28" s="998">
        <f>+'F1 COBERTURA ESTABLECIMIENTOS'!O36</f>
        <v>0</v>
      </c>
      <c r="AG28" s="998">
        <f t="shared" si="7"/>
        <v>0</v>
      </c>
      <c r="AH28" s="998">
        <f t="shared" si="8"/>
        <v>0</v>
      </c>
      <c r="AI28" s="998">
        <f t="shared" si="9"/>
        <v>0</v>
      </c>
      <c r="AJ28" s="998">
        <f t="shared" si="10"/>
        <v>0</v>
      </c>
      <c r="AK28" s="998">
        <f t="shared" si="11"/>
        <v>0</v>
      </c>
      <c r="AL28" s="998">
        <f t="shared" si="12"/>
        <v>0</v>
      </c>
    </row>
    <row r="29" spans="1:38">
      <c r="A29" s="1280">
        <f>+'F1 COBERTURA ESTABLECIMIENTOS'!B37</f>
        <v>0</v>
      </c>
      <c r="B29" s="1281">
        <f>+'F1 COBERTURA ESTABLECIMIENTOS'!C37</f>
        <v>0</v>
      </c>
      <c r="C29" s="1282">
        <f>+'F1 COBERTURA ESTABLECIMIENTOS'!D37</f>
        <v>0</v>
      </c>
      <c r="D29" s="1283"/>
      <c r="E29" s="1283"/>
      <c r="F29" s="1283"/>
      <c r="G29" s="1283"/>
      <c r="H29" s="1283"/>
      <c r="I29" s="1283"/>
      <c r="J29" s="1283"/>
      <c r="K29" s="1283"/>
      <c r="L29" s="1283"/>
      <c r="M29" s="1283"/>
      <c r="N29" s="1284"/>
      <c r="O29" s="1284"/>
      <c r="P29" s="1285">
        <f t="shared" si="0"/>
        <v>0</v>
      </c>
      <c r="Q29" s="1286" t="str">
        <f t="shared" si="1"/>
        <v>-</v>
      </c>
      <c r="R29" s="1285">
        <f t="shared" si="2"/>
        <v>0</v>
      </c>
      <c r="S29" s="1286" t="str">
        <f t="shared" si="3"/>
        <v>-</v>
      </c>
      <c r="T29" s="1285">
        <f t="shared" si="4"/>
        <v>0</v>
      </c>
      <c r="U29" s="1287" t="str">
        <f t="shared" si="5"/>
        <v>-</v>
      </c>
      <c r="V29" s="1289"/>
      <c r="W29" s="1289"/>
      <c r="X29" s="998">
        <f>+'F1 COBERTURA ESTABLECIMIENTOS'!G37</f>
        <v>0</v>
      </c>
      <c r="Y29" s="998">
        <f>+'F1 COBERTURA ESTABLECIMIENTOS'!H37</f>
        <v>0</v>
      </c>
      <c r="Z29" s="998">
        <f>+'F1 COBERTURA ESTABLECIMIENTOS'!I37</f>
        <v>0</v>
      </c>
      <c r="AA29" s="998">
        <f>+'F1 COBERTURA ESTABLECIMIENTOS'!J37</f>
        <v>0</v>
      </c>
      <c r="AB29" s="998">
        <f t="shared" si="6"/>
        <v>0</v>
      </c>
      <c r="AC29" s="998">
        <f>+'F1 COBERTURA ESTABLECIMIENTOS'!L37</f>
        <v>0</v>
      </c>
      <c r="AD29" s="998">
        <f>+'F1 COBERTURA ESTABLECIMIENTOS'!M37</f>
        <v>0</v>
      </c>
      <c r="AE29" s="998">
        <f>+'F1 COBERTURA ESTABLECIMIENTOS'!N37</f>
        <v>0</v>
      </c>
      <c r="AF29" s="998">
        <f>+'F1 COBERTURA ESTABLECIMIENTOS'!O37</f>
        <v>0</v>
      </c>
      <c r="AG29" s="998">
        <f t="shared" si="7"/>
        <v>0</v>
      </c>
      <c r="AH29" s="998">
        <f t="shared" si="8"/>
        <v>0</v>
      </c>
      <c r="AI29" s="998">
        <f t="shared" si="9"/>
        <v>0</v>
      </c>
      <c r="AJ29" s="998">
        <f t="shared" si="10"/>
        <v>0</v>
      </c>
      <c r="AK29" s="998">
        <f t="shared" si="11"/>
        <v>0</v>
      </c>
      <c r="AL29" s="998">
        <f t="shared" si="12"/>
        <v>0</v>
      </c>
    </row>
    <row r="30" spans="1:38">
      <c r="A30" s="1280">
        <f>+'F1 COBERTURA ESTABLECIMIENTOS'!B38</f>
        <v>0</v>
      </c>
      <c r="B30" s="1281">
        <f>+'F1 COBERTURA ESTABLECIMIENTOS'!C38</f>
        <v>0</v>
      </c>
      <c r="C30" s="1282">
        <f>+'F1 COBERTURA ESTABLECIMIENTOS'!D38</f>
        <v>0</v>
      </c>
      <c r="D30" s="1283"/>
      <c r="E30" s="1283"/>
      <c r="F30" s="1283"/>
      <c r="G30" s="1283"/>
      <c r="H30" s="1283"/>
      <c r="I30" s="1283"/>
      <c r="J30" s="1283"/>
      <c r="K30" s="1283"/>
      <c r="L30" s="1283"/>
      <c r="M30" s="1283"/>
      <c r="N30" s="1284"/>
      <c r="O30" s="1284"/>
      <c r="P30" s="1285">
        <f t="shared" si="0"/>
        <v>0</v>
      </c>
      <c r="Q30" s="1286" t="str">
        <f t="shared" si="1"/>
        <v>-</v>
      </c>
      <c r="R30" s="1285">
        <f t="shared" si="2"/>
        <v>0</v>
      </c>
      <c r="S30" s="1286" t="str">
        <f t="shared" si="3"/>
        <v>-</v>
      </c>
      <c r="T30" s="1285">
        <f t="shared" si="4"/>
        <v>0</v>
      </c>
      <c r="U30" s="1287" t="str">
        <f t="shared" si="5"/>
        <v>-</v>
      </c>
      <c r="V30" s="1289"/>
      <c r="W30" s="1289"/>
      <c r="X30" s="998">
        <f>+'F1 COBERTURA ESTABLECIMIENTOS'!G38</f>
        <v>0</v>
      </c>
      <c r="Y30" s="998">
        <f>+'F1 COBERTURA ESTABLECIMIENTOS'!H38</f>
        <v>0</v>
      </c>
      <c r="Z30" s="998">
        <f>+'F1 COBERTURA ESTABLECIMIENTOS'!I38</f>
        <v>0</v>
      </c>
      <c r="AA30" s="998">
        <f>+'F1 COBERTURA ESTABLECIMIENTOS'!J38</f>
        <v>0</v>
      </c>
      <c r="AB30" s="998">
        <f t="shared" si="6"/>
        <v>0</v>
      </c>
      <c r="AC30" s="998">
        <f>+'F1 COBERTURA ESTABLECIMIENTOS'!L38</f>
        <v>0</v>
      </c>
      <c r="AD30" s="998">
        <f>+'F1 COBERTURA ESTABLECIMIENTOS'!M38</f>
        <v>0</v>
      </c>
      <c r="AE30" s="998">
        <f>+'F1 COBERTURA ESTABLECIMIENTOS'!N38</f>
        <v>0</v>
      </c>
      <c r="AF30" s="998">
        <f>+'F1 COBERTURA ESTABLECIMIENTOS'!O38</f>
        <v>0</v>
      </c>
      <c r="AG30" s="998">
        <f t="shared" si="7"/>
        <v>0</v>
      </c>
      <c r="AH30" s="998">
        <f t="shared" si="8"/>
        <v>0</v>
      </c>
      <c r="AI30" s="998">
        <f t="shared" si="9"/>
        <v>0</v>
      </c>
      <c r="AJ30" s="998">
        <f t="shared" si="10"/>
        <v>0</v>
      </c>
      <c r="AK30" s="998">
        <f t="shared" si="11"/>
        <v>0</v>
      </c>
      <c r="AL30" s="998">
        <f t="shared" si="12"/>
        <v>0</v>
      </c>
    </row>
    <row r="31" spans="1:38">
      <c r="A31" s="1280">
        <f>+'F1 COBERTURA ESTABLECIMIENTOS'!B39</f>
        <v>0</v>
      </c>
      <c r="B31" s="1281">
        <f>+'F1 COBERTURA ESTABLECIMIENTOS'!C39</f>
        <v>0</v>
      </c>
      <c r="C31" s="1282">
        <f>+'F1 COBERTURA ESTABLECIMIENTOS'!D39</f>
        <v>0</v>
      </c>
      <c r="D31" s="1283"/>
      <c r="E31" s="1283"/>
      <c r="F31" s="1283"/>
      <c r="G31" s="1283"/>
      <c r="H31" s="1283"/>
      <c r="I31" s="1283"/>
      <c r="J31" s="1283"/>
      <c r="K31" s="1283"/>
      <c r="L31" s="1283"/>
      <c r="M31" s="1283"/>
      <c r="N31" s="1284"/>
      <c r="O31" s="1284"/>
      <c r="P31" s="1285">
        <f t="shared" si="0"/>
        <v>0</v>
      </c>
      <c r="Q31" s="1286" t="str">
        <f t="shared" si="1"/>
        <v>-</v>
      </c>
      <c r="R31" s="1285">
        <f t="shared" si="2"/>
        <v>0</v>
      </c>
      <c r="S31" s="1286" t="str">
        <f t="shared" si="3"/>
        <v>-</v>
      </c>
      <c r="T31" s="1285">
        <f t="shared" si="4"/>
        <v>0</v>
      </c>
      <c r="U31" s="1287" t="str">
        <f t="shared" si="5"/>
        <v>-</v>
      </c>
      <c r="V31" s="1289"/>
      <c r="W31" s="1289"/>
      <c r="X31" s="998">
        <f>+'F1 COBERTURA ESTABLECIMIENTOS'!G39</f>
        <v>0</v>
      </c>
      <c r="Y31" s="998">
        <f>+'F1 COBERTURA ESTABLECIMIENTOS'!H39</f>
        <v>0</v>
      </c>
      <c r="Z31" s="998">
        <f>+'F1 COBERTURA ESTABLECIMIENTOS'!I39</f>
        <v>0</v>
      </c>
      <c r="AA31" s="998">
        <f>+'F1 COBERTURA ESTABLECIMIENTOS'!J39</f>
        <v>0</v>
      </c>
      <c r="AB31" s="998">
        <f t="shared" si="6"/>
        <v>0</v>
      </c>
      <c r="AC31" s="998">
        <f>+'F1 COBERTURA ESTABLECIMIENTOS'!L39</f>
        <v>0</v>
      </c>
      <c r="AD31" s="998">
        <f>+'F1 COBERTURA ESTABLECIMIENTOS'!M39</f>
        <v>0</v>
      </c>
      <c r="AE31" s="998">
        <f>+'F1 COBERTURA ESTABLECIMIENTOS'!N39</f>
        <v>0</v>
      </c>
      <c r="AF31" s="998">
        <f>+'F1 COBERTURA ESTABLECIMIENTOS'!O39</f>
        <v>0</v>
      </c>
      <c r="AG31" s="998">
        <f t="shared" si="7"/>
        <v>0</v>
      </c>
      <c r="AH31" s="998">
        <f t="shared" si="8"/>
        <v>0</v>
      </c>
      <c r="AI31" s="998">
        <f t="shared" si="9"/>
        <v>0</v>
      </c>
      <c r="AJ31" s="998">
        <f t="shared" si="10"/>
        <v>0</v>
      </c>
      <c r="AK31" s="998">
        <f t="shared" si="11"/>
        <v>0</v>
      </c>
      <c r="AL31" s="998">
        <f t="shared" si="12"/>
        <v>0</v>
      </c>
    </row>
    <row r="32" spans="1:38">
      <c r="A32" s="1280">
        <f>+'F1 COBERTURA ESTABLECIMIENTOS'!B40</f>
        <v>0</v>
      </c>
      <c r="B32" s="1281">
        <f>+'F1 COBERTURA ESTABLECIMIENTOS'!C40</f>
        <v>0</v>
      </c>
      <c r="C32" s="1282">
        <f>+'F1 COBERTURA ESTABLECIMIENTOS'!D40</f>
        <v>0</v>
      </c>
      <c r="D32" s="1283"/>
      <c r="E32" s="1283"/>
      <c r="F32" s="1283"/>
      <c r="G32" s="1283"/>
      <c r="H32" s="1283"/>
      <c r="I32" s="1283"/>
      <c r="J32" s="1283"/>
      <c r="K32" s="1283"/>
      <c r="L32" s="1283"/>
      <c r="M32" s="1283"/>
      <c r="N32" s="1284"/>
      <c r="O32" s="1284"/>
      <c r="P32" s="1285">
        <f t="shared" si="0"/>
        <v>0</v>
      </c>
      <c r="Q32" s="1286" t="str">
        <f t="shared" si="1"/>
        <v>-</v>
      </c>
      <c r="R32" s="1285">
        <f t="shared" si="2"/>
        <v>0</v>
      </c>
      <c r="S32" s="1286" t="str">
        <f t="shared" si="3"/>
        <v>-</v>
      </c>
      <c r="T32" s="1285">
        <f t="shared" si="4"/>
        <v>0</v>
      </c>
      <c r="U32" s="1287" t="str">
        <f t="shared" si="5"/>
        <v>-</v>
      </c>
      <c r="V32" s="1289"/>
      <c r="W32" s="1289"/>
      <c r="X32" s="998">
        <f>+'F1 COBERTURA ESTABLECIMIENTOS'!G40</f>
        <v>0</v>
      </c>
      <c r="Y32" s="998">
        <f>+'F1 COBERTURA ESTABLECIMIENTOS'!H40</f>
        <v>0</v>
      </c>
      <c r="Z32" s="998">
        <f>+'F1 COBERTURA ESTABLECIMIENTOS'!I40</f>
        <v>0</v>
      </c>
      <c r="AA32" s="998">
        <f>+'F1 COBERTURA ESTABLECIMIENTOS'!J40</f>
        <v>0</v>
      </c>
      <c r="AB32" s="998">
        <f t="shared" si="6"/>
        <v>0</v>
      </c>
      <c r="AC32" s="998">
        <f>+'F1 COBERTURA ESTABLECIMIENTOS'!L40</f>
        <v>0</v>
      </c>
      <c r="AD32" s="998">
        <f>+'F1 COBERTURA ESTABLECIMIENTOS'!M40</f>
        <v>0</v>
      </c>
      <c r="AE32" s="998">
        <f>+'F1 COBERTURA ESTABLECIMIENTOS'!N40</f>
        <v>0</v>
      </c>
      <c r="AF32" s="998">
        <f>+'F1 COBERTURA ESTABLECIMIENTOS'!O40</f>
        <v>0</v>
      </c>
      <c r="AG32" s="998">
        <f t="shared" si="7"/>
        <v>0</v>
      </c>
      <c r="AH32" s="998">
        <f t="shared" si="8"/>
        <v>0</v>
      </c>
      <c r="AI32" s="998">
        <f t="shared" si="9"/>
        <v>0</v>
      </c>
      <c r="AJ32" s="998">
        <f t="shared" si="10"/>
        <v>0</v>
      </c>
      <c r="AK32" s="998">
        <f t="shared" si="11"/>
        <v>0</v>
      </c>
      <c r="AL32" s="998">
        <f t="shared" si="12"/>
        <v>0</v>
      </c>
    </row>
    <row r="33" spans="1:38">
      <c r="A33" s="1280">
        <f>+'F1 COBERTURA ESTABLECIMIENTOS'!B41</f>
        <v>0</v>
      </c>
      <c r="B33" s="1281">
        <f>+'F1 COBERTURA ESTABLECIMIENTOS'!C41</f>
        <v>0</v>
      </c>
      <c r="C33" s="1282">
        <f>+'F1 COBERTURA ESTABLECIMIENTOS'!D41</f>
        <v>0</v>
      </c>
      <c r="D33" s="1283"/>
      <c r="E33" s="1283"/>
      <c r="F33" s="1283"/>
      <c r="G33" s="1283"/>
      <c r="H33" s="1283"/>
      <c r="I33" s="1283"/>
      <c r="J33" s="1283"/>
      <c r="K33" s="1283"/>
      <c r="L33" s="1283"/>
      <c r="M33" s="1283"/>
      <c r="N33" s="1284"/>
      <c r="O33" s="1284"/>
      <c r="P33" s="1285">
        <f t="shared" si="0"/>
        <v>0</v>
      </c>
      <c r="Q33" s="1286" t="str">
        <f t="shared" si="1"/>
        <v>-</v>
      </c>
      <c r="R33" s="1285">
        <f t="shared" si="2"/>
        <v>0</v>
      </c>
      <c r="S33" s="1286" t="str">
        <f t="shared" si="3"/>
        <v>-</v>
      </c>
      <c r="T33" s="1285">
        <f t="shared" si="4"/>
        <v>0</v>
      </c>
      <c r="U33" s="1287" t="str">
        <f t="shared" si="5"/>
        <v>-</v>
      </c>
      <c r="V33" s="1289"/>
      <c r="W33" s="1289"/>
      <c r="X33" s="998">
        <f>+'F1 COBERTURA ESTABLECIMIENTOS'!G41</f>
        <v>0</v>
      </c>
      <c r="Y33" s="998">
        <f>+'F1 COBERTURA ESTABLECIMIENTOS'!H41</f>
        <v>0</v>
      </c>
      <c r="Z33" s="998">
        <f>+'F1 COBERTURA ESTABLECIMIENTOS'!I41</f>
        <v>0</v>
      </c>
      <c r="AA33" s="998">
        <f>+'F1 COBERTURA ESTABLECIMIENTOS'!J41</f>
        <v>0</v>
      </c>
      <c r="AB33" s="998">
        <f t="shared" si="6"/>
        <v>0</v>
      </c>
      <c r="AC33" s="998">
        <f>+'F1 COBERTURA ESTABLECIMIENTOS'!L41</f>
        <v>0</v>
      </c>
      <c r="AD33" s="998">
        <f>+'F1 COBERTURA ESTABLECIMIENTOS'!M41</f>
        <v>0</v>
      </c>
      <c r="AE33" s="998">
        <f>+'F1 COBERTURA ESTABLECIMIENTOS'!N41</f>
        <v>0</v>
      </c>
      <c r="AF33" s="998">
        <f>+'F1 COBERTURA ESTABLECIMIENTOS'!O41</f>
        <v>0</v>
      </c>
      <c r="AG33" s="998">
        <f t="shared" si="7"/>
        <v>0</v>
      </c>
      <c r="AH33" s="998">
        <f t="shared" si="8"/>
        <v>0</v>
      </c>
      <c r="AI33" s="998">
        <f t="shared" si="9"/>
        <v>0</v>
      </c>
      <c r="AJ33" s="998">
        <f t="shared" si="10"/>
        <v>0</v>
      </c>
      <c r="AK33" s="998">
        <f t="shared" si="11"/>
        <v>0</v>
      </c>
      <c r="AL33" s="998">
        <f t="shared" si="12"/>
        <v>0</v>
      </c>
    </row>
    <row r="34" spans="1:38">
      <c r="A34" s="1280">
        <f>+'F1 COBERTURA ESTABLECIMIENTOS'!B42</f>
        <v>0</v>
      </c>
      <c r="B34" s="1281">
        <f>+'F1 COBERTURA ESTABLECIMIENTOS'!C42</f>
        <v>0</v>
      </c>
      <c r="C34" s="1282">
        <f>+'F1 COBERTURA ESTABLECIMIENTOS'!D42</f>
        <v>0</v>
      </c>
      <c r="D34" s="1283"/>
      <c r="E34" s="1283"/>
      <c r="F34" s="1283"/>
      <c r="G34" s="1283"/>
      <c r="H34" s="1283"/>
      <c r="I34" s="1283"/>
      <c r="J34" s="1283"/>
      <c r="K34" s="1283"/>
      <c r="L34" s="1283"/>
      <c r="M34" s="1283"/>
      <c r="N34" s="1284"/>
      <c r="O34" s="1284"/>
      <c r="P34" s="1285">
        <f t="shared" si="0"/>
        <v>0</v>
      </c>
      <c r="Q34" s="1286" t="str">
        <f t="shared" si="1"/>
        <v>-</v>
      </c>
      <c r="R34" s="1285">
        <f t="shared" si="2"/>
        <v>0</v>
      </c>
      <c r="S34" s="1286" t="str">
        <f t="shared" si="3"/>
        <v>-</v>
      </c>
      <c r="T34" s="1285">
        <f t="shared" si="4"/>
        <v>0</v>
      </c>
      <c r="U34" s="1287" t="str">
        <f t="shared" si="5"/>
        <v>-</v>
      </c>
      <c r="V34" s="1289"/>
      <c r="W34" s="1289"/>
      <c r="X34" s="998">
        <f>+'F1 COBERTURA ESTABLECIMIENTOS'!G42</f>
        <v>0</v>
      </c>
      <c r="Y34" s="998">
        <f>+'F1 COBERTURA ESTABLECIMIENTOS'!H42</f>
        <v>0</v>
      </c>
      <c r="Z34" s="998">
        <f>+'F1 COBERTURA ESTABLECIMIENTOS'!I42</f>
        <v>0</v>
      </c>
      <c r="AA34" s="998">
        <f>+'F1 COBERTURA ESTABLECIMIENTOS'!J42</f>
        <v>0</v>
      </c>
      <c r="AB34" s="998">
        <f t="shared" si="6"/>
        <v>0</v>
      </c>
      <c r="AC34" s="998">
        <f>+'F1 COBERTURA ESTABLECIMIENTOS'!L42</f>
        <v>0</v>
      </c>
      <c r="AD34" s="998">
        <f>+'F1 COBERTURA ESTABLECIMIENTOS'!M42</f>
        <v>0</v>
      </c>
      <c r="AE34" s="998">
        <f>+'F1 COBERTURA ESTABLECIMIENTOS'!N42</f>
        <v>0</v>
      </c>
      <c r="AF34" s="998">
        <f>+'F1 COBERTURA ESTABLECIMIENTOS'!O42</f>
        <v>0</v>
      </c>
      <c r="AG34" s="998">
        <f t="shared" si="7"/>
        <v>0</v>
      </c>
      <c r="AH34" s="998">
        <f t="shared" si="8"/>
        <v>0</v>
      </c>
      <c r="AI34" s="998">
        <f t="shared" si="9"/>
        <v>0</v>
      </c>
      <c r="AJ34" s="998">
        <f t="shared" si="10"/>
        <v>0</v>
      </c>
      <c r="AK34" s="998">
        <f t="shared" si="11"/>
        <v>0</v>
      </c>
      <c r="AL34" s="998">
        <f t="shared" si="12"/>
        <v>0</v>
      </c>
    </row>
    <row r="35" spans="1:38">
      <c r="A35" s="1280">
        <f>+'F1 COBERTURA ESTABLECIMIENTOS'!B43</f>
        <v>0</v>
      </c>
      <c r="B35" s="1281">
        <f>+'F1 COBERTURA ESTABLECIMIENTOS'!C43</f>
        <v>0</v>
      </c>
      <c r="C35" s="1282">
        <f>+'F1 COBERTURA ESTABLECIMIENTOS'!D43</f>
        <v>0</v>
      </c>
      <c r="D35" s="1283"/>
      <c r="E35" s="1283"/>
      <c r="F35" s="1283"/>
      <c r="G35" s="1283"/>
      <c r="H35" s="1283"/>
      <c r="I35" s="1283"/>
      <c r="J35" s="1283"/>
      <c r="K35" s="1283"/>
      <c r="L35" s="1283"/>
      <c r="M35" s="1283"/>
      <c r="N35" s="1284"/>
      <c r="O35" s="1284"/>
      <c r="P35" s="1285">
        <f t="shared" si="0"/>
        <v>0</v>
      </c>
      <c r="Q35" s="1286" t="str">
        <f t="shared" si="1"/>
        <v>-</v>
      </c>
      <c r="R35" s="1285">
        <f t="shared" si="2"/>
        <v>0</v>
      </c>
      <c r="S35" s="1286" t="str">
        <f t="shared" si="3"/>
        <v>-</v>
      </c>
      <c r="T35" s="1285">
        <f t="shared" si="4"/>
        <v>0</v>
      </c>
      <c r="U35" s="1287" t="str">
        <f t="shared" si="5"/>
        <v>-</v>
      </c>
      <c r="V35" s="1289"/>
      <c r="W35" s="1289"/>
      <c r="X35" s="998">
        <f>+'F1 COBERTURA ESTABLECIMIENTOS'!G43</f>
        <v>0</v>
      </c>
      <c r="Y35" s="998">
        <f>+'F1 COBERTURA ESTABLECIMIENTOS'!H43</f>
        <v>0</v>
      </c>
      <c r="Z35" s="998">
        <f>+'F1 COBERTURA ESTABLECIMIENTOS'!I43</f>
        <v>0</v>
      </c>
      <c r="AA35" s="998">
        <f>+'F1 COBERTURA ESTABLECIMIENTOS'!J43</f>
        <v>0</v>
      </c>
      <c r="AB35" s="998">
        <f t="shared" si="6"/>
        <v>0</v>
      </c>
      <c r="AC35" s="998">
        <f>+'F1 COBERTURA ESTABLECIMIENTOS'!L43</f>
        <v>0</v>
      </c>
      <c r="AD35" s="998">
        <f>+'F1 COBERTURA ESTABLECIMIENTOS'!M43</f>
        <v>0</v>
      </c>
      <c r="AE35" s="998">
        <f>+'F1 COBERTURA ESTABLECIMIENTOS'!N43</f>
        <v>0</v>
      </c>
      <c r="AF35" s="998">
        <f>+'F1 COBERTURA ESTABLECIMIENTOS'!O43</f>
        <v>0</v>
      </c>
      <c r="AG35" s="998">
        <f t="shared" si="7"/>
        <v>0</v>
      </c>
      <c r="AH35" s="998">
        <f t="shared" si="8"/>
        <v>0</v>
      </c>
      <c r="AI35" s="998">
        <f t="shared" si="9"/>
        <v>0</v>
      </c>
      <c r="AJ35" s="998">
        <f t="shared" si="10"/>
        <v>0</v>
      </c>
      <c r="AK35" s="998">
        <f t="shared" si="11"/>
        <v>0</v>
      </c>
      <c r="AL35" s="998">
        <f t="shared" si="12"/>
        <v>0</v>
      </c>
    </row>
    <row r="36" spans="1:38">
      <c r="A36" s="1280">
        <f>+'F1 COBERTURA ESTABLECIMIENTOS'!B44</f>
        <v>0</v>
      </c>
      <c r="B36" s="1281">
        <f>+'F1 COBERTURA ESTABLECIMIENTOS'!C44</f>
        <v>0</v>
      </c>
      <c r="C36" s="1282">
        <f>+'F1 COBERTURA ESTABLECIMIENTOS'!D44</f>
        <v>0</v>
      </c>
      <c r="D36" s="1283"/>
      <c r="E36" s="1283"/>
      <c r="F36" s="1283"/>
      <c r="G36" s="1283"/>
      <c r="H36" s="1283"/>
      <c r="I36" s="1283"/>
      <c r="J36" s="1283"/>
      <c r="K36" s="1283"/>
      <c r="L36" s="1283"/>
      <c r="M36" s="1283"/>
      <c r="N36" s="1284"/>
      <c r="O36" s="1284"/>
      <c r="P36" s="1285">
        <f t="shared" si="0"/>
        <v>0</v>
      </c>
      <c r="Q36" s="1286" t="str">
        <f t="shared" si="1"/>
        <v>-</v>
      </c>
      <c r="R36" s="1285">
        <f t="shared" si="2"/>
        <v>0</v>
      </c>
      <c r="S36" s="1286" t="str">
        <f t="shared" si="3"/>
        <v>-</v>
      </c>
      <c r="T36" s="1285">
        <f t="shared" si="4"/>
        <v>0</v>
      </c>
      <c r="U36" s="1287" t="str">
        <f t="shared" si="5"/>
        <v>-</v>
      </c>
      <c r="V36" s="1289"/>
      <c r="W36" s="1289"/>
      <c r="X36" s="998">
        <f>+'F1 COBERTURA ESTABLECIMIENTOS'!G44</f>
        <v>0</v>
      </c>
      <c r="Y36" s="998">
        <f>+'F1 COBERTURA ESTABLECIMIENTOS'!H44</f>
        <v>0</v>
      </c>
      <c r="Z36" s="998">
        <f>+'F1 COBERTURA ESTABLECIMIENTOS'!I44</f>
        <v>0</v>
      </c>
      <c r="AA36" s="998">
        <f>+'F1 COBERTURA ESTABLECIMIENTOS'!J44</f>
        <v>0</v>
      </c>
      <c r="AB36" s="998">
        <f t="shared" si="6"/>
        <v>0</v>
      </c>
      <c r="AC36" s="998">
        <f>+'F1 COBERTURA ESTABLECIMIENTOS'!L44</f>
        <v>0</v>
      </c>
      <c r="AD36" s="998">
        <f>+'F1 COBERTURA ESTABLECIMIENTOS'!M44</f>
        <v>0</v>
      </c>
      <c r="AE36" s="998">
        <f>+'F1 COBERTURA ESTABLECIMIENTOS'!N44</f>
        <v>0</v>
      </c>
      <c r="AF36" s="998">
        <f>+'F1 COBERTURA ESTABLECIMIENTOS'!O44</f>
        <v>0</v>
      </c>
      <c r="AG36" s="998">
        <f t="shared" si="7"/>
        <v>0</v>
      </c>
      <c r="AH36" s="998">
        <f t="shared" si="8"/>
        <v>0</v>
      </c>
      <c r="AI36" s="998">
        <f t="shared" si="9"/>
        <v>0</v>
      </c>
      <c r="AJ36" s="998">
        <f t="shared" si="10"/>
        <v>0</v>
      </c>
      <c r="AK36" s="998">
        <f t="shared" si="11"/>
        <v>0</v>
      </c>
      <c r="AL36" s="998">
        <f t="shared" si="12"/>
        <v>0</v>
      </c>
    </row>
    <row r="37" spans="1:38">
      <c r="A37" s="1280">
        <f>+'F1 COBERTURA ESTABLECIMIENTOS'!B45</f>
        <v>0</v>
      </c>
      <c r="B37" s="1281">
        <f>+'F1 COBERTURA ESTABLECIMIENTOS'!C45</f>
        <v>0</v>
      </c>
      <c r="C37" s="1282">
        <f>+'F1 COBERTURA ESTABLECIMIENTOS'!D45</f>
        <v>0</v>
      </c>
      <c r="D37" s="1283"/>
      <c r="E37" s="1283"/>
      <c r="F37" s="1283"/>
      <c r="G37" s="1283"/>
      <c r="H37" s="1283"/>
      <c r="I37" s="1283"/>
      <c r="J37" s="1283"/>
      <c r="K37" s="1283"/>
      <c r="L37" s="1283"/>
      <c r="M37" s="1283"/>
      <c r="N37" s="1284"/>
      <c r="O37" s="1284"/>
      <c r="P37" s="1285">
        <f t="shared" si="0"/>
        <v>0</v>
      </c>
      <c r="Q37" s="1286" t="str">
        <f t="shared" si="1"/>
        <v>-</v>
      </c>
      <c r="R37" s="1285">
        <f t="shared" si="2"/>
        <v>0</v>
      </c>
      <c r="S37" s="1286" t="str">
        <f t="shared" si="3"/>
        <v>-</v>
      </c>
      <c r="T37" s="1285">
        <f t="shared" si="4"/>
        <v>0</v>
      </c>
      <c r="U37" s="1287" t="str">
        <f t="shared" si="5"/>
        <v>-</v>
      </c>
      <c r="V37" s="1289"/>
      <c r="W37" s="1289"/>
      <c r="X37" s="998">
        <f>+'F1 COBERTURA ESTABLECIMIENTOS'!G45</f>
        <v>0</v>
      </c>
      <c r="Y37" s="998">
        <f>+'F1 COBERTURA ESTABLECIMIENTOS'!H45</f>
        <v>0</v>
      </c>
      <c r="Z37" s="998">
        <f>+'F1 COBERTURA ESTABLECIMIENTOS'!I45</f>
        <v>0</v>
      </c>
      <c r="AA37" s="998">
        <f>+'F1 COBERTURA ESTABLECIMIENTOS'!J45</f>
        <v>0</v>
      </c>
      <c r="AB37" s="998">
        <f t="shared" si="6"/>
        <v>0</v>
      </c>
      <c r="AC37" s="998">
        <f>+'F1 COBERTURA ESTABLECIMIENTOS'!L45</f>
        <v>0</v>
      </c>
      <c r="AD37" s="998">
        <f>+'F1 COBERTURA ESTABLECIMIENTOS'!M45</f>
        <v>0</v>
      </c>
      <c r="AE37" s="998">
        <f>+'F1 COBERTURA ESTABLECIMIENTOS'!N45</f>
        <v>0</v>
      </c>
      <c r="AF37" s="998">
        <f>+'F1 COBERTURA ESTABLECIMIENTOS'!O45</f>
        <v>0</v>
      </c>
      <c r="AG37" s="998">
        <f t="shared" si="7"/>
        <v>0</v>
      </c>
      <c r="AH37" s="998">
        <f t="shared" si="8"/>
        <v>0</v>
      </c>
      <c r="AI37" s="998">
        <f t="shared" si="9"/>
        <v>0</v>
      </c>
      <c r="AJ37" s="998">
        <f t="shared" si="10"/>
        <v>0</v>
      </c>
      <c r="AK37" s="998">
        <f t="shared" si="11"/>
        <v>0</v>
      </c>
      <c r="AL37" s="998">
        <f t="shared" si="12"/>
        <v>0</v>
      </c>
    </row>
    <row r="38" spans="1:38">
      <c r="A38" s="1280">
        <f>+'F1 COBERTURA ESTABLECIMIENTOS'!B46</f>
        <v>0</v>
      </c>
      <c r="B38" s="1281">
        <f>+'F1 COBERTURA ESTABLECIMIENTOS'!C46</f>
        <v>0</v>
      </c>
      <c r="C38" s="1282">
        <f>+'F1 COBERTURA ESTABLECIMIENTOS'!D46</f>
        <v>0</v>
      </c>
      <c r="D38" s="1283"/>
      <c r="E38" s="1283"/>
      <c r="F38" s="1283"/>
      <c r="G38" s="1283"/>
      <c r="H38" s="1283"/>
      <c r="I38" s="1283"/>
      <c r="J38" s="1283"/>
      <c r="K38" s="1283"/>
      <c r="L38" s="1283"/>
      <c r="M38" s="1283"/>
      <c r="N38" s="1284"/>
      <c r="O38" s="1284"/>
      <c r="P38" s="1285">
        <f t="shared" si="0"/>
        <v>0</v>
      </c>
      <c r="Q38" s="1286" t="str">
        <f t="shared" si="1"/>
        <v>-</v>
      </c>
      <c r="R38" s="1285">
        <f t="shared" si="2"/>
        <v>0</v>
      </c>
      <c r="S38" s="1286" t="str">
        <f t="shared" si="3"/>
        <v>-</v>
      </c>
      <c r="T38" s="1285">
        <f t="shared" si="4"/>
        <v>0</v>
      </c>
      <c r="U38" s="1287" t="str">
        <f t="shared" si="5"/>
        <v>-</v>
      </c>
      <c r="V38" s="1289"/>
      <c r="W38" s="1289"/>
      <c r="X38" s="998">
        <f>+'F1 COBERTURA ESTABLECIMIENTOS'!G46</f>
        <v>0</v>
      </c>
      <c r="Y38" s="998">
        <f>+'F1 COBERTURA ESTABLECIMIENTOS'!H46</f>
        <v>0</v>
      </c>
      <c r="Z38" s="998">
        <f>+'F1 COBERTURA ESTABLECIMIENTOS'!I46</f>
        <v>0</v>
      </c>
      <c r="AA38" s="998">
        <f>+'F1 COBERTURA ESTABLECIMIENTOS'!J46</f>
        <v>0</v>
      </c>
      <c r="AB38" s="998">
        <f t="shared" si="6"/>
        <v>0</v>
      </c>
      <c r="AC38" s="998">
        <f>+'F1 COBERTURA ESTABLECIMIENTOS'!L46</f>
        <v>0</v>
      </c>
      <c r="AD38" s="998">
        <f>+'F1 COBERTURA ESTABLECIMIENTOS'!M46</f>
        <v>0</v>
      </c>
      <c r="AE38" s="998">
        <f>+'F1 COBERTURA ESTABLECIMIENTOS'!N46</f>
        <v>0</v>
      </c>
      <c r="AF38" s="998">
        <f>+'F1 COBERTURA ESTABLECIMIENTOS'!O46</f>
        <v>0</v>
      </c>
      <c r="AG38" s="998">
        <f t="shared" si="7"/>
        <v>0</v>
      </c>
      <c r="AH38" s="998">
        <f t="shared" si="8"/>
        <v>0</v>
      </c>
      <c r="AI38" s="998">
        <f t="shared" si="9"/>
        <v>0</v>
      </c>
      <c r="AJ38" s="998">
        <f t="shared" si="10"/>
        <v>0</v>
      </c>
      <c r="AK38" s="998">
        <f t="shared" si="11"/>
        <v>0</v>
      </c>
      <c r="AL38" s="998">
        <f t="shared" si="12"/>
        <v>0</v>
      </c>
    </row>
    <row r="39" spans="1:38">
      <c r="A39" s="1280">
        <f>+'F1 COBERTURA ESTABLECIMIENTOS'!B47</f>
        <v>0</v>
      </c>
      <c r="B39" s="1281">
        <f>+'F1 COBERTURA ESTABLECIMIENTOS'!C47</f>
        <v>0</v>
      </c>
      <c r="C39" s="1282">
        <f>+'F1 COBERTURA ESTABLECIMIENTOS'!D47</f>
        <v>0</v>
      </c>
      <c r="D39" s="1283"/>
      <c r="E39" s="1283"/>
      <c r="F39" s="1283"/>
      <c r="G39" s="1283"/>
      <c r="H39" s="1283"/>
      <c r="I39" s="1283"/>
      <c r="J39" s="1283"/>
      <c r="K39" s="1283"/>
      <c r="L39" s="1283"/>
      <c r="M39" s="1283"/>
      <c r="N39" s="1284"/>
      <c r="O39" s="1284"/>
      <c r="P39" s="1285">
        <f t="shared" si="0"/>
        <v>0</v>
      </c>
      <c r="Q39" s="1286" t="str">
        <f t="shared" si="1"/>
        <v>-</v>
      </c>
      <c r="R39" s="1285">
        <f t="shared" si="2"/>
        <v>0</v>
      </c>
      <c r="S39" s="1286" t="str">
        <f t="shared" si="3"/>
        <v>-</v>
      </c>
      <c r="T39" s="1285">
        <f t="shared" si="4"/>
        <v>0</v>
      </c>
      <c r="U39" s="1287" t="str">
        <f t="shared" si="5"/>
        <v>-</v>
      </c>
      <c r="V39" s="1289"/>
      <c r="W39" s="1289"/>
      <c r="X39" s="998">
        <f>+'F1 COBERTURA ESTABLECIMIENTOS'!G47</f>
        <v>0</v>
      </c>
      <c r="Y39" s="998">
        <f>+'F1 COBERTURA ESTABLECIMIENTOS'!H47</f>
        <v>0</v>
      </c>
      <c r="Z39" s="998">
        <f>+'F1 COBERTURA ESTABLECIMIENTOS'!I47</f>
        <v>0</v>
      </c>
      <c r="AA39" s="998">
        <f>+'F1 COBERTURA ESTABLECIMIENTOS'!J47</f>
        <v>0</v>
      </c>
      <c r="AB39" s="998">
        <f t="shared" si="6"/>
        <v>0</v>
      </c>
      <c r="AC39" s="998">
        <f>+'F1 COBERTURA ESTABLECIMIENTOS'!L47</f>
        <v>0</v>
      </c>
      <c r="AD39" s="998">
        <f>+'F1 COBERTURA ESTABLECIMIENTOS'!M47</f>
        <v>0</v>
      </c>
      <c r="AE39" s="998">
        <f>+'F1 COBERTURA ESTABLECIMIENTOS'!N47</f>
        <v>0</v>
      </c>
      <c r="AF39" s="998">
        <f>+'F1 COBERTURA ESTABLECIMIENTOS'!O47</f>
        <v>0</v>
      </c>
      <c r="AG39" s="998">
        <f t="shared" si="7"/>
        <v>0</v>
      </c>
      <c r="AH39" s="998">
        <f t="shared" si="8"/>
        <v>0</v>
      </c>
      <c r="AI39" s="998">
        <f t="shared" si="9"/>
        <v>0</v>
      </c>
      <c r="AJ39" s="998">
        <f t="shared" si="10"/>
        <v>0</v>
      </c>
      <c r="AK39" s="998">
        <f t="shared" si="11"/>
        <v>0</v>
      </c>
      <c r="AL39" s="998">
        <f t="shared" si="12"/>
        <v>0</v>
      </c>
    </row>
    <row r="40" spans="1:38">
      <c r="A40" s="1280">
        <f>+'F1 COBERTURA ESTABLECIMIENTOS'!B48</f>
        <v>0</v>
      </c>
      <c r="B40" s="1281">
        <f>+'F1 COBERTURA ESTABLECIMIENTOS'!C48</f>
        <v>0</v>
      </c>
      <c r="C40" s="1282">
        <f>+'F1 COBERTURA ESTABLECIMIENTOS'!D48</f>
        <v>0</v>
      </c>
      <c r="D40" s="1283"/>
      <c r="E40" s="1283"/>
      <c r="F40" s="1283"/>
      <c r="G40" s="1283"/>
      <c r="H40" s="1283"/>
      <c r="I40" s="1283"/>
      <c r="J40" s="1283"/>
      <c r="K40" s="1283"/>
      <c r="L40" s="1283"/>
      <c r="M40" s="1283"/>
      <c r="N40" s="1284"/>
      <c r="O40" s="1284"/>
      <c r="P40" s="1285">
        <f t="shared" si="0"/>
        <v>0</v>
      </c>
      <c r="Q40" s="1286" t="str">
        <f t="shared" si="1"/>
        <v>-</v>
      </c>
      <c r="R40" s="1285">
        <f t="shared" si="2"/>
        <v>0</v>
      </c>
      <c r="S40" s="1286" t="str">
        <f t="shared" si="3"/>
        <v>-</v>
      </c>
      <c r="T40" s="1285">
        <f t="shared" si="4"/>
        <v>0</v>
      </c>
      <c r="U40" s="1287" t="str">
        <f t="shared" si="5"/>
        <v>-</v>
      </c>
      <c r="V40" s="1289"/>
      <c r="W40" s="1289"/>
      <c r="X40" s="998">
        <f>+'F1 COBERTURA ESTABLECIMIENTOS'!G48</f>
        <v>0</v>
      </c>
      <c r="Y40" s="998">
        <f>+'F1 COBERTURA ESTABLECIMIENTOS'!H48</f>
        <v>0</v>
      </c>
      <c r="Z40" s="998">
        <f>+'F1 COBERTURA ESTABLECIMIENTOS'!I48</f>
        <v>0</v>
      </c>
      <c r="AA40" s="998">
        <f>+'F1 COBERTURA ESTABLECIMIENTOS'!J48</f>
        <v>0</v>
      </c>
      <c r="AB40" s="998">
        <f t="shared" si="6"/>
        <v>0</v>
      </c>
      <c r="AC40" s="998">
        <f>+'F1 COBERTURA ESTABLECIMIENTOS'!L48</f>
        <v>0</v>
      </c>
      <c r="AD40" s="998">
        <f>+'F1 COBERTURA ESTABLECIMIENTOS'!M48</f>
        <v>0</v>
      </c>
      <c r="AE40" s="998">
        <f>+'F1 COBERTURA ESTABLECIMIENTOS'!N48</f>
        <v>0</v>
      </c>
      <c r="AF40" s="998">
        <f>+'F1 COBERTURA ESTABLECIMIENTOS'!O48</f>
        <v>0</v>
      </c>
      <c r="AG40" s="998">
        <f t="shared" si="7"/>
        <v>0</v>
      </c>
      <c r="AH40" s="998">
        <f t="shared" si="8"/>
        <v>0</v>
      </c>
      <c r="AI40" s="998">
        <f t="shared" si="9"/>
        <v>0</v>
      </c>
      <c r="AJ40" s="998">
        <f t="shared" si="10"/>
        <v>0</v>
      </c>
      <c r="AK40" s="998">
        <f t="shared" si="11"/>
        <v>0</v>
      </c>
      <c r="AL40" s="998">
        <f t="shared" si="12"/>
        <v>0</v>
      </c>
    </row>
    <row r="41" spans="1:38">
      <c r="A41" s="1280">
        <f>+'F1 COBERTURA ESTABLECIMIENTOS'!B49</f>
        <v>0</v>
      </c>
      <c r="B41" s="1281">
        <f>+'F1 COBERTURA ESTABLECIMIENTOS'!C49</f>
        <v>0</v>
      </c>
      <c r="C41" s="1282">
        <f>+'F1 COBERTURA ESTABLECIMIENTOS'!D49</f>
        <v>0</v>
      </c>
      <c r="D41" s="1283"/>
      <c r="E41" s="1283"/>
      <c r="F41" s="1283"/>
      <c r="G41" s="1283"/>
      <c r="H41" s="1283"/>
      <c r="I41" s="1283"/>
      <c r="J41" s="1283"/>
      <c r="K41" s="1283"/>
      <c r="L41" s="1283"/>
      <c r="M41" s="1283"/>
      <c r="N41" s="1284"/>
      <c r="O41" s="1284"/>
      <c r="P41" s="1285">
        <f t="shared" si="0"/>
        <v>0</v>
      </c>
      <c r="Q41" s="1286" t="str">
        <f t="shared" si="1"/>
        <v>-</v>
      </c>
      <c r="R41" s="1285">
        <f t="shared" si="2"/>
        <v>0</v>
      </c>
      <c r="S41" s="1286" t="str">
        <f t="shared" si="3"/>
        <v>-</v>
      </c>
      <c r="T41" s="1285">
        <f t="shared" si="4"/>
        <v>0</v>
      </c>
      <c r="U41" s="1287" t="str">
        <f t="shared" si="5"/>
        <v>-</v>
      </c>
      <c r="V41" s="1289"/>
      <c r="W41" s="1289"/>
      <c r="X41" s="998">
        <f>+'F1 COBERTURA ESTABLECIMIENTOS'!G49</f>
        <v>0</v>
      </c>
      <c r="Y41" s="998">
        <f>+'F1 COBERTURA ESTABLECIMIENTOS'!H49</f>
        <v>0</v>
      </c>
      <c r="Z41" s="998">
        <f>+'F1 COBERTURA ESTABLECIMIENTOS'!I49</f>
        <v>0</v>
      </c>
      <c r="AA41" s="998">
        <f>+'F1 COBERTURA ESTABLECIMIENTOS'!J49</f>
        <v>0</v>
      </c>
      <c r="AB41" s="998">
        <f t="shared" si="6"/>
        <v>0</v>
      </c>
      <c r="AC41" s="998">
        <f>+'F1 COBERTURA ESTABLECIMIENTOS'!L49</f>
        <v>0</v>
      </c>
      <c r="AD41" s="998">
        <f>+'F1 COBERTURA ESTABLECIMIENTOS'!M49</f>
        <v>0</v>
      </c>
      <c r="AE41" s="998">
        <f>+'F1 COBERTURA ESTABLECIMIENTOS'!N49</f>
        <v>0</v>
      </c>
      <c r="AF41" s="998">
        <f>+'F1 COBERTURA ESTABLECIMIENTOS'!O49</f>
        <v>0</v>
      </c>
      <c r="AG41" s="998">
        <f t="shared" si="7"/>
        <v>0</v>
      </c>
      <c r="AH41" s="998">
        <f t="shared" si="8"/>
        <v>0</v>
      </c>
      <c r="AI41" s="998">
        <f t="shared" si="9"/>
        <v>0</v>
      </c>
      <c r="AJ41" s="998">
        <f t="shared" si="10"/>
        <v>0</v>
      </c>
      <c r="AK41" s="998">
        <f t="shared" si="11"/>
        <v>0</v>
      </c>
      <c r="AL41" s="998">
        <f t="shared" si="12"/>
        <v>0</v>
      </c>
    </row>
    <row r="42" spans="1:38">
      <c r="A42" s="1280">
        <f>+'F1 COBERTURA ESTABLECIMIENTOS'!B50</f>
        <v>0</v>
      </c>
      <c r="B42" s="1281">
        <f>+'F1 COBERTURA ESTABLECIMIENTOS'!C50</f>
        <v>0</v>
      </c>
      <c r="C42" s="1282">
        <f>+'F1 COBERTURA ESTABLECIMIENTOS'!D50</f>
        <v>0</v>
      </c>
      <c r="D42" s="1283"/>
      <c r="E42" s="1283"/>
      <c r="F42" s="1283"/>
      <c r="G42" s="1283"/>
      <c r="H42" s="1283"/>
      <c r="I42" s="1283"/>
      <c r="J42" s="1283"/>
      <c r="K42" s="1283"/>
      <c r="L42" s="1283"/>
      <c r="M42" s="1283"/>
      <c r="N42" s="1284"/>
      <c r="O42" s="1284"/>
      <c r="P42" s="1285">
        <f t="shared" si="0"/>
        <v>0</v>
      </c>
      <c r="Q42" s="1286" t="str">
        <f t="shared" si="1"/>
        <v>-</v>
      </c>
      <c r="R42" s="1285">
        <f t="shared" si="2"/>
        <v>0</v>
      </c>
      <c r="S42" s="1286" t="str">
        <f t="shared" si="3"/>
        <v>-</v>
      </c>
      <c r="T42" s="1285">
        <f t="shared" si="4"/>
        <v>0</v>
      </c>
      <c r="U42" s="1287" t="str">
        <f t="shared" si="5"/>
        <v>-</v>
      </c>
      <c r="V42" s="1289"/>
      <c r="W42" s="1289"/>
      <c r="X42" s="998">
        <f>+'F1 COBERTURA ESTABLECIMIENTOS'!G50</f>
        <v>0</v>
      </c>
      <c r="Y42" s="998">
        <f>+'F1 COBERTURA ESTABLECIMIENTOS'!H50</f>
        <v>0</v>
      </c>
      <c r="Z42" s="998">
        <f>+'F1 COBERTURA ESTABLECIMIENTOS'!I50</f>
        <v>0</v>
      </c>
      <c r="AA42" s="998">
        <f>+'F1 COBERTURA ESTABLECIMIENTOS'!J50</f>
        <v>0</v>
      </c>
      <c r="AB42" s="998">
        <f t="shared" si="6"/>
        <v>0</v>
      </c>
      <c r="AC42" s="998">
        <f>+'F1 COBERTURA ESTABLECIMIENTOS'!L50</f>
        <v>0</v>
      </c>
      <c r="AD42" s="998">
        <f>+'F1 COBERTURA ESTABLECIMIENTOS'!M50</f>
        <v>0</v>
      </c>
      <c r="AE42" s="998">
        <f>+'F1 COBERTURA ESTABLECIMIENTOS'!N50</f>
        <v>0</v>
      </c>
      <c r="AF42" s="998">
        <f>+'F1 COBERTURA ESTABLECIMIENTOS'!O50</f>
        <v>0</v>
      </c>
      <c r="AG42" s="998">
        <f t="shared" si="7"/>
        <v>0</v>
      </c>
      <c r="AH42" s="998">
        <f t="shared" si="8"/>
        <v>0</v>
      </c>
      <c r="AI42" s="998">
        <f t="shared" si="9"/>
        <v>0</v>
      </c>
      <c r="AJ42" s="998">
        <f t="shared" si="10"/>
        <v>0</v>
      </c>
      <c r="AK42" s="998">
        <f t="shared" si="11"/>
        <v>0</v>
      </c>
      <c r="AL42" s="998">
        <f t="shared" si="12"/>
        <v>0</v>
      </c>
    </row>
    <row r="43" spans="1:38">
      <c r="A43" s="1280">
        <f>+'F1 COBERTURA ESTABLECIMIENTOS'!B51</f>
        <v>0</v>
      </c>
      <c r="B43" s="1281">
        <f>+'F1 COBERTURA ESTABLECIMIENTOS'!C51</f>
        <v>0</v>
      </c>
      <c r="C43" s="1282">
        <f>+'F1 COBERTURA ESTABLECIMIENTOS'!D51</f>
        <v>0</v>
      </c>
      <c r="D43" s="1283"/>
      <c r="E43" s="1283"/>
      <c r="F43" s="1283"/>
      <c r="G43" s="1283"/>
      <c r="H43" s="1283"/>
      <c r="I43" s="1283"/>
      <c r="J43" s="1283"/>
      <c r="K43" s="1283"/>
      <c r="L43" s="1283"/>
      <c r="M43" s="1283"/>
      <c r="N43" s="1284"/>
      <c r="O43" s="1284"/>
      <c r="P43" s="1285">
        <f t="shared" si="0"/>
        <v>0</v>
      </c>
      <c r="Q43" s="1286" t="str">
        <f t="shared" si="1"/>
        <v>-</v>
      </c>
      <c r="R43" s="1285">
        <f t="shared" si="2"/>
        <v>0</v>
      </c>
      <c r="S43" s="1286" t="str">
        <f t="shared" si="3"/>
        <v>-</v>
      </c>
      <c r="T43" s="1285">
        <f t="shared" si="4"/>
        <v>0</v>
      </c>
      <c r="U43" s="1287" t="str">
        <f t="shared" si="5"/>
        <v>-</v>
      </c>
      <c r="V43" s="1289"/>
      <c r="W43" s="1289"/>
      <c r="X43" s="998">
        <f>+'F1 COBERTURA ESTABLECIMIENTOS'!G51</f>
        <v>0</v>
      </c>
      <c r="Y43" s="998">
        <f>+'F1 COBERTURA ESTABLECIMIENTOS'!H51</f>
        <v>0</v>
      </c>
      <c r="Z43" s="998">
        <f>+'F1 COBERTURA ESTABLECIMIENTOS'!I51</f>
        <v>0</v>
      </c>
      <c r="AA43" s="998">
        <f>+'F1 COBERTURA ESTABLECIMIENTOS'!J51</f>
        <v>0</v>
      </c>
      <c r="AB43" s="998">
        <f t="shared" si="6"/>
        <v>0</v>
      </c>
      <c r="AC43" s="998">
        <f>+'F1 COBERTURA ESTABLECIMIENTOS'!L51</f>
        <v>0</v>
      </c>
      <c r="AD43" s="998">
        <f>+'F1 COBERTURA ESTABLECIMIENTOS'!M51</f>
        <v>0</v>
      </c>
      <c r="AE43" s="998">
        <f>+'F1 COBERTURA ESTABLECIMIENTOS'!N51</f>
        <v>0</v>
      </c>
      <c r="AF43" s="998">
        <f>+'F1 COBERTURA ESTABLECIMIENTOS'!O51</f>
        <v>0</v>
      </c>
      <c r="AG43" s="998">
        <f t="shared" si="7"/>
        <v>0</v>
      </c>
      <c r="AH43" s="998">
        <f t="shared" si="8"/>
        <v>0</v>
      </c>
      <c r="AI43" s="998">
        <f t="shared" si="9"/>
        <v>0</v>
      </c>
      <c r="AJ43" s="998">
        <f t="shared" si="10"/>
        <v>0</v>
      </c>
      <c r="AK43" s="998">
        <f t="shared" si="11"/>
        <v>0</v>
      </c>
      <c r="AL43" s="998">
        <f t="shared" si="12"/>
        <v>0</v>
      </c>
    </row>
    <row r="44" spans="1:38">
      <c r="A44" s="1280">
        <f>+'F1 COBERTURA ESTABLECIMIENTOS'!B52</f>
        <v>0</v>
      </c>
      <c r="B44" s="1281">
        <f>+'F1 COBERTURA ESTABLECIMIENTOS'!C52</f>
        <v>0</v>
      </c>
      <c r="C44" s="1282">
        <f>+'F1 COBERTURA ESTABLECIMIENTOS'!D52</f>
        <v>0</v>
      </c>
      <c r="D44" s="1283"/>
      <c r="E44" s="1283"/>
      <c r="F44" s="1283"/>
      <c r="G44" s="1283"/>
      <c r="H44" s="1283"/>
      <c r="I44" s="1283"/>
      <c r="J44" s="1283"/>
      <c r="K44" s="1283"/>
      <c r="L44" s="1283"/>
      <c r="M44" s="1283"/>
      <c r="N44" s="1284"/>
      <c r="O44" s="1284"/>
      <c r="P44" s="1285">
        <f t="shared" si="0"/>
        <v>0</v>
      </c>
      <c r="Q44" s="1286" t="str">
        <f t="shared" si="1"/>
        <v>-</v>
      </c>
      <c r="R44" s="1285">
        <f t="shared" si="2"/>
        <v>0</v>
      </c>
      <c r="S44" s="1286" t="str">
        <f t="shared" si="3"/>
        <v>-</v>
      </c>
      <c r="T44" s="1285">
        <f t="shared" si="4"/>
        <v>0</v>
      </c>
      <c r="U44" s="1287" t="str">
        <f t="shared" si="5"/>
        <v>-</v>
      </c>
      <c r="V44" s="1289"/>
      <c r="W44" s="1289"/>
      <c r="X44" s="998">
        <f>+'F1 COBERTURA ESTABLECIMIENTOS'!G52</f>
        <v>0</v>
      </c>
      <c r="Y44" s="998">
        <f>+'F1 COBERTURA ESTABLECIMIENTOS'!H52</f>
        <v>0</v>
      </c>
      <c r="Z44" s="998">
        <f>+'F1 COBERTURA ESTABLECIMIENTOS'!I52</f>
        <v>0</v>
      </c>
      <c r="AA44" s="998">
        <f>+'F1 COBERTURA ESTABLECIMIENTOS'!J52</f>
        <v>0</v>
      </c>
      <c r="AB44" s="998">
        <f t="shared" si="6"/>
        <v>0</v>
      </c>
      <c r="AC44" s="998">
        <f>+'F1 COBERTURA ESTABLECIMIENTOS'!L52</f>
        <v>0</v>
      </c>
      <c r="AD44" s="998">
        <f>+'F1 COBERTURA ESTABLECIMIENTOS'!M52</f>
        <v>0</v>
      </c>
      <c r="AE44" s="998">
        <f>+'F1 COBERTURA ESTABLECIMIENTOS'!N52</f>
        <v>0</v>
      </c>
      <c r="AF44" s="998">
        <f>+'F1 COBERTURA ESTABLECIMIENTOS'!O52</f>
        <v>0</v>
      </c>
      <c r="AG44" s="998">
        <f t="shared" si="7"/>
        <v>0</v>
      </c>
      <c r="AH44" s="998">
        <f t="shared" si="8"/>
        <v>0</v>
      </c>
      <c r="AI44" s="998">
        <f t="shared" si="9"/>
        <v>0</v>
      </c>
      <c r="AJ44" s="998">
        <f t="shared" si="10"/>
        <v>0</v>
      </c>
      <c r="AK44" s="998">
        <f t="shared" si="11"/>
        <v>0</v>
      </c>
      <c r="AL44" s="998">
        <f t="shared" si="12"/>
        <v>0</v>
      </c>
    </row>
    <row r="45" spans="1:38">
      <c r="A45" s="1280">
        <f>+'F1 COBERTURA ESTABLECIMIENTOS'!B53</f>
        <v>0</v>
      </c>
      <c r="B45" s="1281">
        <f>+'F1 COBERTURA ESTABLECIMIENTOS'!C53</f>
        <v>0</v>
      </c>
      <c r="C45" s="1282">
        <f>+'F1 COBERTURA ESTABLECIMIENTOS'!D53</f>
        <v>0</v>
      </c>
      <c r="D45" s="1283"/>
      <c r="E45" s="1283"/>
      <c r="F45" s="1283"/>
      <c r="G45" s="1283"/>
      <c r="H45" s="1283"/>
      <c r="I45" s="1283"/>
      <c r="J45" s="1283"/>
      <c r="K45" s="1283"/>
      <c r="L45" s="1283"/>
      <c r="M45" s="1283"/>
      <c r="N45" s="1284"/>
      <c r="O45" s="1284"/>
      <c r="P45" s="1285">
        <f t="shared" si="0"/>
        <v>0</v>
      </c>
      <c r="Q45" s="1286" t="str">
        <f t="shared" si="1"/>
        <v>-</v>
      </c>
      <c r="R45" s="1285">
        <f t="shared" si="2"/>
        <v>0</v>
      </c>
      <c r="S45" s="1286" t="str">
        <f t="shared" si="3"/>
        <v>-</v>
      </c>
      <c r="T45" s="1285">
        <f t="shared" si="4"/>
        <v>0</v>
      </c>
      <c r="U45" s="1287" t="str">
        <f t="shared" si="5"/>
        <v>-</v>
      </c>
      <c r="V45" s="1289"/>
      <c r="W45" s="1289"/>
      <c r="X45" s="998">
        <f>+'F1 COBERTURA ESTABLECIMIENTOS'!G53</f>
        <v>0</v>
      </c>
      <c r="Y45" s="998">
        <f>+'F1 COBERTURA ESTABLECIMIENTOS'!H53</f>
        <v>0</v>
      </c>
      <c r="Z45" s="998">
        <f>+'F1 COBERTURA ESTABLECIMIENTOS'!I53</f>
        <v>0</v>
      </c>
      <c r="AA45" s="998">
        <f>+'F1 COBERTURA ESTABLECIMIENTOS'!J53</f>
        <v>0</v>
      </c>
      <c r="AB45" s="998">
        <f t="shared" si="6"/>
        <v>0</v>
      </c>
      <c r="AC45" s="998">
        <f>+'F1 COBERTURA ESTABLECIMIENTOS'!L53</f>
        <v>0</v>
      </c>
      <c r="AD45" s="998">
        <f>+'F1 COBERTURA ESTABLECIMIENTOS'!M53</f>
        <v>0</v>
      </c>
      <c r="AE45" s="998">
        <f>+'F1 COBERTURA ESTABLECIMIENTOS'!N53</f>
        <v>0</v>
      </c>
      <c r="AF45" s="998">
        <f>+'F1 COBERTURA ESTABLECIMIENTOS'!O53</f>
        <v>0</v>
      </c>
      <c r="AG45" s="998">
        <f t="shared" si="7"/>
        <v>0</v>
      </c>
      <c r="AH45" s="998">
        <f t="shared" si="8"/>
        <v>0</v>
      </c>
      <c r="AI45" s="998">
        <f t="shared" si="9"/>
        <v>0</v>
      </c>
      <c r="AJ45" s="998">
        <f t="shared" si="10"/>
        <v>0</v>
      </c>
      <c r="AK45" s="998">
        <f t="shared" si="11"/>
        <v>0</v>
      </c>
      <c r="AL45" s="998">
        <f t="shared" si="12"/>
        <v>0</v>
      </c>
    </row>
    <row r="46" spans="1:38">
      <c r="A46" s="1280">
        <f>+'F1 COBERTURA ESTABLECIMIENTOS'!B54</f>
        <v>0</v>
      </c>
      <c r="B46" s="1281">
        <f>+'F1 COBERTURA ESTABLECIMIENTOS'!C54</f>
        <v>0</v>
      </c>
      <c r="C46" s="1282">
        <f>+'F1 COBERTURA ESTABLECIMIENTOS'!D54</f>
        <v>0</v>
      </c>
      <c r="D46" s="1283"/>
      <c r="E46" s="1283"/>
      <c r="F46" s="1283"/>
      <c r="G46" s="1283"/>
      <c r="H46" s="1283"/>
      <c r="I46" s="1283"/>
      <c r="J46" s="1283"/>
      <c r="K46" s="1283"/>
      <c r="L46" s="1283"/>
      <c r="M46" s="1283"/>
      <c r="N46" s="1284"/>
      <c r="O46" s="1284"/>
      <c r="P46" s="1285">
        <f t="shared" si="0"/>
        <v>0</v>
      </c>
      <c r="Q46" s="1286" t="str">
        <f t="shared" si="1"/>
        <v>-</v>
      </c>
      <c r="R46" s="1285">
        <f t="shared" si="2"/>
        <v>0</v>
      </c>
      <c r="S46" s="1286" t="str">
        <f t="shared" si="3"/>
        <v>-</v>
      </c>
      <c r="T46" s="1285">
        <f t="shared" si="4"/>
        <v>0</v>
      </c>
      <c r="U46" s="1287" t="str">
        <f t="shared" si="5"/>
        <v>-</v>
      </c>
      <c r="V46" s="1289"/>
      <c r="W46" s="1289"/>
      <c r="X46" s="998">
        <f>+'F1 COBERTURA ESTABLECIMIENTOS'!G54</f>
        <v>0</v>
      </c>
      <c r="Y46" s="998">
        <f>+'F1 COBERTURA ESTABLECIMIENTOS'!H54</f>
        <v>0</v>
      </c>
      <c r="Z46" s="998">
        <f>+'F1 COBERTURA ESTABLECIMIENTOS'!I54</f>
        <v>0</v>
      </c>
      <c r="AA46" s="998">
        <f>+'F1 COBERTURA ESTABLECIMIENTOS'!J54</f>
        <v>0</v>
      </c>
      <c r="AB46" s="998">
        <f t="shared" si="6"/>
        <v>0</v>
      </c>
      <c r="AC46" s="998">
        <f>+'F1 COBERTURA ESTABLECIMIENTOS'!L54</f>
        <v>0</v>
      </c>
      <c r="AD46" s="998">
        <f>+'F1 COBERTURA ESTABLECIMIENTOS'!M54</f>
        <v>0</v>
      </c>
      <c r="AE46" s="998">
        <f>+'F1 COBERTURA ESTABLECIMIENTOS'!N54</f>
        <v>0</v>
      </c>
      <c r="AF46" s="998">
        <f>+'F1 COBERTURA ESTABLECIMIENTOS'!O54</f>
        <v>0</v>
      </c>
      <c r="AG46" s="998">
        <f t="shared" si="7"/>
        <v>0</v>
      </c>
      <c r="AH46" s="998">
        <f t="shared" si="8"/>
        <v>0</v>
      </c>
      <c r="AI46" s="998">
        <f t="shared" si="9"/>
        <v>0</v>
      </c>
      <c r="AJ46" s="998">
        <f t="shared" si="10"/>
        <v>0</v>
      </c>
      <c r="AK46" s="998">
        <f t="shared" si="11"/>
        <v>0</v>
      </c>
      <c r="AL46" s="998">
        <f t="shared" si="12"/>
        <v>0</v>
      </c>
    </row>
    <row r="47" spans="1:38">
      <c r="A47" s="1280">
        <f>+'F1 COBERTURA ESTABLECIMIENTOS'!B55</f>
        <v>0</v>
      </c>
      <c r="B47" s="1281">
        <f>+'F1 COBERTURA ESTABLECIMIENTOS'!C55</f>
        <v>0</v>
      </c>
      <c r="C47" s="1282">
        <f>+'F1 COBERTURA ESTABLECIMIENTOS'!D55</f>
        <v>0</v>
      </c>
      <c r="D47" s="1283"/>
      <c r="E47" s="1283"/>
      <c r="F47" s="1283"/>
      <c r="G47" s="1283"/>
      <c r="H47" s="1283"/>
      <c r="I47" s="1283"/>
      <c r="J47" s="1283"/>
      <c r="K47" s="1283"/>
      <c r="L47" s="1283"/>
      <c r="M47" s="1283"/>
      <c r="N47" s="1284"/>
      <c r="O47" s="1284"/>
      <c r="P47" s="1285">
        <f t="shared" si="0"/>
        <v>0</v>
      </c>
      <c r="Q47" s="1286" t="str">
        <f t="shared" si="1"/>
        <v>-</v>
      </c>
      <c r="R47" s="1285">
        <f t="shared" si="2"/>
        <v>0</v>
      </c>
      <c r="S47" s="1286" t="str">
        <f t="shared" si="3"/>
        <v>-</v>
      </c>
      <c r="T47" s="1285">
        <f t="shared" si="4"/>
        <v>0</v>
      </c>
      <c r="U47" s="1287" t="str">
        <f t="shared" si="5"/>
        <v>-</v>
      </c>
      <c r="V47" s="1289"/>
      <c r="W47" s="1289"/>
      <c r="X47" s="998">
        <f>+'F1 COBERTURA ESTABLECIMIENTOS'!G55</f>
        <v>0</v>
      </c>
      <c r="Y47" s="998">
        <f>+'F1 COBERTURA ESTABLECIMIENTOS'!H55</f>
        <v>0</v>
      </c>
      <c r="Z47" s="998">
        <f>+'F1 COBERTURA ESTABLECIMIENTOS'!I55</f>
        <v>0</v>
      </c>
      <c r="AA47" s="998">
        <f>+'F1 COBERTURA ESTABLECIMIENTOS'!J55</f>
        <v>0</v>
      </c>
      <c r="AB47" s="998">
        <f t="shared" si="6"/>
        <v>0</v>
      </c>
      <c r="AC47" s="998">
        <f>+'F1 COBERTURA ESTABLECIMIENTOS'!L55</f>
        <v>0</v>
      </c>
      <c r="AD47" s="998">
        <f>+'F1 COBERTURA ESTABLECIMIENTOS'!M55</f>
        <v>0</v>
      </c>
      <c r="AE47" s="998">
        <f>+'F1 COBERTURA ESTABLECIMIENTOS'!N55</f>
        <v>0</v>
      </c>
      <c r="AF47" s="998">
        <f>+'F1 COBERTURA ESTABLECIMIENTOS'!O55</f>
        <v>0</v>
      </c>
      <c r="AG47" s="998">
        <f t="shared" si="7"/>
        <v>0</v>
      </c>
      <c r="AH47" s="998">
        <f t="shared" si="8"/>
        <v>0</v>
      </c>
      <c r="AI47" s="998">
        <f t="shared" si="9"/>
        <v>0</v>
      </c>
      <c r="AJ47" s="998">
        <f t="shared" si="10"/>
        <v>0</v>
      </c>
      <c r="AK47" s="998">
        <f t="shared" si="11"/>
        <v>0</v>
      </c>
      <c r="AL47" s="998">
        <f t="shared" si="12"/>
        <v>0</v>
      </c>
    </row>
    <row r="48" spans="1:38">
      <c r="A48" s="1280">
        <f>+'F1 COBERTURA ESTABLECIMIENTOS'!B56</f>
        <v>0</v>
      </c>
      <c r="B48" s="1281">
        <f>+'F1 COBERTURA ESTABLECIMIENTOS'!C56</f>
        <v>0</v>
      </c>
      <c r="C48" s="1282">
        <f>+'F1 COBERTURA ESTABLECIMIENTOS'!D56</f>
        <v>0</v>
      </c>
      <c r="D48" s="1283"/>
      <c r="E48" s="1283"/>
      <c r="F48" s="1283"/>
      <c r="G48" s="1283"/>
      <c r="H48" s="1283"/>
      <c r="I48" s="1283"/>
      <c r="J48" s="1283"/>
      <c r="K48" s="1283"/>
      <c r="L48" s="1283"/>
      <c r="M48" s="1283"/>
      <c r="N48" s="1284"/>
      <c r="O48" s="1284"/>
      <c r="P48" s="1285">
        <f t="shared" si="0"/>
        <v>0</v>
      </c>
      <c r="Q48" s="1286" t="str">
        <f t="shared" si="1"/>
        <v>-</v>
      </c>
      <c r="R48" s="1285">
        <f t="shared" si="2"/>
        <v>0</v>
      </c>
      <c r="S48" s="1286" t="str">
        <f t="shared" si="3"/>
        <v>-</v>
      </c>
      <c r="T48" s="1285">
        <f t="shared" si="4"/>
        <v>0</v>
      </c>
      <c r="U48" s="1287" t="str">
        <f t="shared" si="5"/>
        <v>-</v>
      </c>
      <c r="V48" s="1289"/>
      <c r="W48" s="1289"/>
      <c r="X48" s="998">
        <f>+'F1 COBERTURA ESTABLECIMIENTOS'!G56</f>
        <v>0</v>
      </c>
      <c r="Y48" s="998">
        <f>+'F1 COBERTURA ESTABLECIMIENTOS'!H56</f>
        <v>0</v>
      </c>
      <c r="Z48" s="998">
        <f>+'F1 COBERTURA ESTABLECIMIENTOS'!I56</f>
        <v>0</v>
      </c>
      <c r="AA48" s="998">
        <f>+'F1 COBERTURA ESTABLECIMIENTOS'!J56</f>
        <v>0</v>
      </c>
      <c r="AB48" s="998">
        <f t="shared" si="6"/>
        <v>0</v>
      </c>
      <c r="AC48" s="998">
        <f>+'F1 COBERTURA ESTABLECIMIENTOS'!L56</f>
        <v>0</v>
      </c>
      <c r="AD48" s="998">
        <f>+'F1 COBERTURA ESTABLECIMIENTOS'!M56</f>
        <v>0</v>
      </c>
      <c r="AE48" s="998">
        <f>+'F1 COBERTURA ESTABLECIMIENTOS'!N56</f>
        <v>0</v>
      </c>
      <c r="AF48" s="998">
        <f>+'F1 COBERTURA ESTABLECIMIENTOS'!O56</f>
        <v>0</v>
      </c>
      <c r="AG48" s="998">
        <f t="shared" si="7"/>
        <v>0</v>
      </c>
      <c r="AH48" s="998">
        <f t="shared" si="8"/>
        <v>0</v>
      </c>
      <c r="AI48" s="998">
        <f t="shared" si="9"/>
        <v>0</v>
      </c>
      <c r="AJ48" s="998">
        <f t="shared" si="10"/>
        <v>0</v>
      </c>
      <c r="AK48" s="998">
        <f t="shared" si="11"/>
        <v>0</v>
      </c>
      <c r="AL48" s="998">
        <f t="shared" si="12"/>
        <v>0</v>
      </c>
    </row>
    <row r="49" spans="1:38">
      <c r="A49" s="1280">
        <f>+'F1 COBERTURA ESTABLECIMIENTOS'!B57</f>
        <v>0</v>
      </c>
      <c r="B49" s="1281">
        <f>+'F1 COBERTURA ESTABLECIMIENTOS'!C57</f>
        <v>0</v>
      </c>
      <c r="C49" s="1282">
        <f>+'F1 COBERTURA ESTABLECIMIENTOS'!D57</f>
        <v>0</v>
      </c>
      <c r="D49" s="1283"/>
      <c r="E49" s="1283"/>
      <c r="F49" s="1283"/>
      <c r="G49" s="1283"/>
      <c r="H49" s="1283"/>
      <c r="I49" s="1283"/>
      <c r="J49" s="1283"/>
      <c r="K49" s="1283"/>
      <c r="L49" s="1283"/>
      <c r="M49" s="1283"/>
      <c r="N49" s="1284"/>
      <c r="O49" s="1284"/>
      <c r="P49" s="1285">
        <f t="shared" si="0"/>
        <v>0</v>
      </c>
      <c r="Q49" s="1286" t="str">
        <f t="shared" si="1"/>
        <v>-</v>
      </c>
      <c r="R49" s="1285">
        <f t="shared" si="2"/>
        <v>0</v>
      </c>
      <c r="S49" s="1286" t="str">
        <f t="shared" si="3"/>
        <v>-</v>
      </c>
      <c r="T49" s="1285">
        <f t="shared" si="4"/>
        <v>0</v>
      </c>
      <c r="U49" s="1287" t="str">
        <f t="shared" si="5"/>
        <v>-</v>
      </c>
      <c r="V49" s="1289"/>
      <c r="W49" s="1289"/>
      <c r="X49" s="998">
        <f>+'F1 COBERTURA ESTABLECIMIENTOS'!G57</f>
        <v>0</v>
      </c>
      <c r="Y49" s="998">
        <f>+'F1 COBERTURA ESTABLECIMIENTOS'!H57</f>
        <v>0</v>
      </c>
      <c r="Z49" s="998">
        <f>+'F1 COBERTURA ESTABLECIMIENTOS'!I57</f>
        <v>0</v>
      </c>
      <c r="AA49" s="998">
        <f>+'F1 COBERTURA ESTABLECIMIENTOS'!J57</f>
        <v>0</v>
      </c>
      <c r="AB49" s="998">
        <f t="shared" si="6"/>
        <v>0</v>
      </c>
      <c r="AC49" s="998">
        <f>+'F1 COBERTURA ESTABLECIMIENTOS'!L57</f>
        <v>0</v>
      </c>
      <c r="AD49" s="998">
        <f>+'F1 COBERTURA ESTABLECIMIENTOS'!M57</f>
        <v>0</v>
      </c>
      <c r="AE49" s="998">
        <f>+'F1 COBERTURA ESTABLECIMIENTOS'!N57</f>
        <v>0</v>
      </c>
      <c r="AF49" s="998">
        <f>+'F1 COBERTURA ESTABLECIMIENTOS'!O57</f>
        <v>0</v>
      </c>
      <c r="AG49" s="998">
        <f t="shared" si="7"/>
        <v>0</v>
      </c>
      <c r="AH49" s="998">
        <f t="shared" si="8"/>
        <v>0</v>
      </c>
      <c r="AI49" s="998">
        <f t="shared" si="9"/>
        <v>0</v>
      </c>
      <c r="AJ49" s="998">
        <f t="shared" si="10"/>
        <v>0</v>
      </c>
      <c r="AK49" s="998">
        <f t="shared" si="11"/>
        <v>0</v>
      </c>
      <c r="AL49" s="998">
        <f t="shared" si="12"/>
        <v>0</v>
      </c>
    </row>
    <row r="50" spans="1:38" ht="27" customHeight="1">
      <c r="A50" s="1280">
        <f>+'F1 COBERTURA ESTABLECIMIENTOS'!B58</f>
        <v>0</v>
      </c>
      <c r="B50" s="1281">
        <f>+'F1 COBERTURA ESTABLECIMIENTOS'!C58</f>
        <v>0</v>
      </c>
      <c r="C50" s="1282">
        <f>+'F1 COBERTURA ESTABLECIMIENTOS'!D58</f>
        <v>0</v>
      </c>
      <c r="D50" s="1283"/>
      <c r="E50" s="1283"/>
      <c r="F50" s="1283"/>
      <c r="G50" s="1283"/>
      <c r="H50" s="1283"/>
      <c r="I50" s="1283"/>
      <c r="J50" s="1283"/>
      <c r="K50" s="1283"/>
      <c r="L50" s="1283"/>
      <c r="M50" s="1283"/>
      <c r="N50" s="1284"/>
      <c r="O50" s="1284"/>
      <c r="P50" s="1285">
        <f t="shared" si="0"/>
        <v>0</v>
      </c>
      <c r="Q50" s="1286" t="str">
        <f t="shared" si="1"/>
        <v>-</v>
      </c>
      <c r="R50" s="1285">
        <f t="shared" si="2"/>
        <v>0</v>
      </c>
      <c r="S50" s="1286" t="str">
        <f t="shared" si="3"/>
        <v>-</v>
      </c>
      <c r="T50" s="1285">
        <f t="shared" si="4"/>
        <v>0</v>
      </c>
      <c r="U50" s="1287" t="str">
        <f t="shared" si="5"/>
        <v>-</v>
      </c>
      <c r="V50" s="1289"/>
      <c r="W50" s="1289"/>
      <c r="X50" s="998">
        <f>+'F1 COBERTURA ESTABLECIMIENTOS'!G58</f>
        <v>0</v>
      </c>
      <c r="Y50" s="998">
        <f>+'F1 COBERTURA ESTABLECIMIENTOS'!H58</f>
        <v>0</v>
      </c>
      <c r="Z50" s="998">
        <f>+'F1 COBERTURA ESTABLECIMIENTOS'!I58</f>
        <v>0</v>
      </c>
      <c r="AA50" s="998">
        <f>+'F1 COBERTURA ESTABLECIMIENTOS'!J58</f>
        <v>0</v>
      </c>
      <c r="AB50" s="998">
        <f t="shared" si="6"/>
        <v>0</v>
      </c>
      <c r="AC50" s="998">
        <f>+'F1 COBERTURA ESTABLECIMIENTOS'!L58</f>
        <v>0</v>
      </c>
      <c r="AD50" s="998">
        <f>+'F1 COBERTURA ESTABLECIMIENTOS'!M58</f>
        <v>0</v>
      </c>
      <c r="AE50" s="998">
        <f>+'F1 COBERTURA ESTABLECIMIENTOS'!N58</f>
        <v>0</v>
      </c>
      <c r="AF50" s="998">
        <f>+'F1 COBERTURA ESTABLECIMIENTOS'!O58</f>
        <v>0</v>
      </c>
      <c r="AG50" s="998">
        <f t="shared" si="7"/>
        <v>0</v>
      </c>
      <c r="AH50" s="998">
        <f t="shared" si="8"/>
        <v>0</v>
      </c>
      <c r="AI50" s="998">
        <f t="shared" si="9"/>
        <v>0</v>
      </c>
      <c r="AJ50" s="998">
        <f t="shared" si="10"/>
        <v>0</v>
      </c>
      <c r="AK50" s="998">
        <f t="shared" si="11"/>
        <v>0</v>
      </c>
      <c r="AL50" s="998">
        <f t="shared" si="12"/>
        <v>0</v>
      </c>
    </row>
    <row r="51" spans="1:38" ht="26.25" customHeight="1">
      <c r="A51" s="1280">
        <f>+'F1 COBERTURA ESTABLECIMIENTOS'!B59</f>
        <v>0</v>
      </c>
      <c r="B51" s="1281">
        <f>+'F1 COBERTURA ESTABLECIMIENTOS'!C59</f>
        <v>0</v>
      </c>
      <c r="C51" s="1282">
        <f>+'F1 COBERTURA ESTABLECIMIENTOS'!D59</f>
        <v>0</v>
      </c>
      <c r="D51" s="1283"/>
      <c r="E51" s="1283"/>
      <c r="F51" s="1283"/>
      <c r="G51" s="1283"/>
      <c r="H51" s="1283"/>
      <c r="I51" s="1283"/>
      <c r="J51" s="1283"/>
      <c r="K51" s="1283"/>
      <c r="L51" s="1283"/>
      <c r="M51" s="1283"/>
      <c r="N51" s="1284"/>
      <c r="O51" s="1284"/>
      <c r="P51" s="1285">
        <f t="shared" si="0"/>
        <v>0</v>
      </c>
      <c r="Q51" s="1286" t="str">
        <f t="shared" si="1"/>
        <v>-</v>
      </c>
      <c r="R51" s="1285">
        <f t="shared" si="2"/>
        <v>0</v>
      </c>
      <c r="S51" s="1286" t="str">
        <f t="shared" si="3"/>
        <v>-</v>
      </c>
      <c r="T51" s="1285">
        <f t="shared" si="4"/>
        <v>0</v>
      </c>
      <c r="U51" s="1287" t="str">
        <f t="shared" si="5"/>
        <v>-</v>
      </c>
      <c r="V51" s="1289"/>
      <c r="W51" s="1289"/>
      <c r="X51" s="998">
        <f>+'F1 COBERTURA ESTABLECIMIENTOS'!G59</f>
        <v>0</v>
      </c>
      <c r="Y51" s="998">
        <f>+'F1 COBERTURA ESTABLECIMIENTOS'!H59</f>
        <v>0</v>
      </c>
      <c r="Z51" s="998">
        <f>+'F1 COBERTURA ESTABLECIMIENTOS'!I59</f>
        <v>0</v>
      </c>
      <c r="AA51" s="998">
        <f>+'F1 COBERTURA ESTABLECIMIENTOS'!J59</f>
        <v>0</v>
      </c>
      <c r="AB51" s="998">
        <f t="shared" si="6"/>
        <v>0</v>
      </c>
      <c r="AC51" s="998">
        <f>+'F1 COBERTURA ESTABLECIMIENTOS'!L59</f>
        <v>0</v>
      </c>
      <c r="AD51" s="998">
        <f>+'F1 COBERTURA ESTABLECIMIENTOS'!M59</f>
        <v>0</v>
      </c>
      <c r="AE51" s="998">
        <f>+'F1 COBERTURA ESTABLECIMIENTOS'!N59</f>
        <v>0</v>
      </c>
      <c r="AF51" s="998">
        <f>+'F1 COBERTURA ESTABLECIMIENTOS'!O59</f>
        <v>0</v>
      </c>
      <c r="AG51" s="998">
        <f t="shared" si="7"/>
        <v>0</v>
      </c>
      <c r="AH51" s="998">
        <f t="shared" si="8"/>
        <v>0</v>
      </c>
      <c r="AI51" s="998">
        <f t="shared" si="9"/>
        <v>0</v>
      </c>
      <c r="AJ51" s="998">
        <f t="shared" si="10"/>
        <v>0</v>
      </c>
      <c r="AK51" s="998">
        <f t="shared" si="11"/>
        <v>0</v>
      </c>
      <c r="AL51" s="998">
        <f t="shared" si="12"/>
        <v>0</v>
      </c>
    </row>
    <row r="52" spans="1:38" ht="24" customHeight="1">
      <c r="A52" s="1280">
        <f>+'F1 COBERTURA ESTABLECIMIENTOS'!B60</f>
        <v>0</v>
      </c>
      <c r="B52" s="1281">
        <f>+'F1 COBERTURA ESTABLECIMIENTOS'!C60</f>
        <v>0</v>
      </c>
      <c r="C52" s="1282">
        <f>+'F1 COBERTURA ESTABLECIMIENTOS'!D60</f>
        <v>0</v>
      </c>
      <c r="D52" s="1283"/>
      <c r="E52" s="1283"/>
      <c r="F52" s="1283"/>
      <c r="G52" s="1283"/>
      <c r="H52" s="1283"/>
      <c r="I52" s="1283"/>
      <c r="J52" s="1283"/>
      <c r="K52" s="1283"/>
      <c r="L52" s="1283"/>
      <c r="M52" s="1283"/>
      <c r="N52" s="1284"/>
      <c r="O52" s="1284"/>
      <c r="P52" s="1285">
        <f t="shared" si="0"/>
        <v>0</v>
      </c>
      <c r="Q52" s="1286" t="str">
        <f t="shared" si="1"/>
        <v>-</v>
      </c>
      <c r="R52" s="1285">
        <f t="shared" si="2"/>
        <v>0</v>
      </c>
      <c r="S52" s="1286" t="str">
        <f t="shared" si="3"/>
        <v>-</v>
      </c>
      <c r="T52" s="1285">
        <f t="shared" si="4"/>
        <v>0</v>
      </c>
      <c r="U52" s="1287" t="str">
        <f t="shared" si="5"/>
        <v>-</v>
      </c>
      <c r="V52" s="1289"/>
      <c r="W52" s="1289"/>
      <c r="X52" s="998">
        <f>+'F1 COBERTURA ESTABLECIMIENTOS'!G60</f>
        <v>0</v>
      </c>
      <c r="Y52" s="998">
        <f>+'F1 COBERTURA ESTABLECIMIENTOS'!H60</f>
        <v>0</v>
      </c>
      <c r="Z52" s="998">
        <f>+'F1 COBERTURA ESTABLECIMIENTOS'!I60</f>
        <v>0</v>
      </c>
      <c r="AA52" s="998">
        <f>+'F1 COBERTURA ESTABLECIMIENTOS'!J60</f>
        <v>0</v>
      </c>
      <c r="AB52" s="998">
        <f t="shared" si="6"/>
        <v>0</v>
      </c>
      <c r="AC52" s="998">
        <f>+'F1 COBERTURA ESTABLECIMIENTOS'!L60</f>
        <v>0</v>
      </c>
      <c r="AD52" s="998">
        <f>+'F1 COBERTURA ESTABLECIMIENTOS'!M60</f>
        <v>0</v>
      </c>
      <c r="AE52" s="998">
        <f>+'F1 COBERTURA ESTABLECIMIENTOS'!N60</f>
        <v>0</v>
      </c>
      <c r="AF52" s="998">
        <f>+'F1 COBERTURA ESTABLECIMIENTOS'!O60</f>
        <v>0</v>
      </c>
      <c r="AG52" s="998">
        <f t="shared" si="7"/>
        <v>0</v>
      </c>
      <c r="AH52" s="998">
        <f t="shared" si="8"/>
        <v>0</v>
      </c>
      <c r="AI52" s="998">
        <f t="shared" si="9"/>
        <v>0</v>
      </c>
      <c r="AJ52" s="998">
        <f t="shared" si="10"/>
        <v>0</v>
      </c>
      <c r="AK52" s="998">
        <f t="shared" si="11"/>
        <v>0</v>
      </c>
      <c r="AL52" s="998">
        <f t="shared" si="12"/>
        <v>0</v>
      </c>
    </row>
    <row r="53" spans="1:38" ht="30" customHeight="1">
      <c r="A53" s="1280">
        <f>+'F1 COBERTURA ESTABLECIMIENTOS'!B61</f>
        <v>0</v>
      </c>
      <c r="B53" s="1281">
        <f>+'F1 COBERTURA ESTABLECIMIENTOS'!C61</f>
        <v>0</v>
      </c>
      <c r="C53" s="1282">
        <f>+'F1 COBERTURA ESTABLECIMIENTOS'!D61</f>
        <v>0</v>
      </c>
      <c r="D53" s="1283"/>
      <c r="E53" s="1283"/>
      <c r="F53" s="1283"/>
      <c r="G53" s="1283"/>
      <c r="H53" s="1283"/>
      <c r="I53" s="1283"/>
      <c r="J53" s="1283"/>
      <c r="K53" s="1283"/>
      <c r="L53" s="1283"/>
      <c r="M53" s="1283"/>
      <c r="N53" s="1284"/>
      <c r="O53" s="1284"/>
      <c r="P53" s="1285">
        <f t="shared" si="0"/>
        <v>0</v>
      </c>
      <c r="Q53" s="1286" t="str">
        <f t="shared" si="1"/>
        <v>-</v>
      </c>
      <c r="R53" s="1285">
        <f t="shared" si="2"/>
        <v>0</v>
      </c>
      <c r="S53" s="1286" t="str">
        <f t="shared" si="3"/>
        <v>-</v>
      </c>
      <c r="T53" s="1285">
        <f t="shared" si="4"/>
        <v>0</v>
      </c>
      <c r="U53" s="1287" t="str">
        <f t="shared" si="5"/>
        <v>-</v>
      </c>
      <c r="V53" s="1289"/>
      <c r="W53" s="1289"/>
      <c r="X53" s="998">
        <f>+'F1 COBERTURA ESTABLECIMIENTOS'!G61</f>
        <v>0</v>
      </c>
      <c r="Y53" s="998">
        <f>+'F1 COBERTURA ESTABLECIMIENTOS'!H61</f>
        <v>0</v>
      </c>
      <c r="Z53" s="998">
        <f>+'F1 COBERTURA ESTABLECIMIENTOS'!I61</f>
        <v>0</v>
      </c>
      <c r="AA53" s="998">
        <f>+'F1 COBERTURA ESTABLECIMIENTOS'!J61</f>
        <v>0</v>
      </c>
      <c r="AB53" s="998">
        <f t="shared" si="6"/>
        <v>0</v>
      </c>
      <c r="AC53" s="998">
        <f>+'F1 COBERTURA ESTABLECIMIENTOS'!L61</f>
        <v>0</v>
      </c>
      <c r="AD53" s="998">
        <f>+'F1 COBERTURA ESTABLECIMIENTOS'!M61</f>
        <v>0</v>
      </c>
      <c r="AE53" s="998">
        <f>+'F1 COBERTURA ESTABLECIMIENTOS'!N61</f>
        <v>0</v>
      </c>
      <c r="AF53" s="998">
        <f>+'F1 COBERTURA ESTABLECIMIENTOS'!O61</f>
        <v>0</v>
      </c>
      <c r="AG53" s="998">
        <f t="shared" si="7"/>
        <v>0</v>
      </c>
      <c r="AH53" s="998">
        <f t="shared" si="8"/>
        <v>0</v>
      </c>
      <c r="AI53" s="998">
        <f t="shared" si="9"/>
        <v>0</v>
      </c>
      <c r="AJ53" s="998">
        <f t="shared" si="10"/>
        <v>0</v>
      </c>
      <c r="AK53" s="998">
        <f t="shared" si="11"/>
        <v>0</v>
      </c>
      <c r="AL53" s="998">
        <f t="shared" si="12"/>
        <v>0</v>
      </c>
    </row>
    <row r="54" spans="1:38" ht="24" customHeight="1">
      <c r="A54" s="1280">
        <f>+'F1 COBERTURA ESTABLECIMIENTOS'!B62</f>
        <v>0</v>
      </c>
      <c r="B54" s="1281">
        <f>+'F1 COBERTURA ESTABLECIMIENTOS'!C62</f>
        <v>0</v>
      </c>
      <c r="C54" s="1282">
        <f>+'F1 COBERTURA ESTABLECIMIENTOS'!D62</f>
        <v>0</v>
      </c>
      <c r="D54" s="1283"/>
      <c r="E54" s="1283"/>
      <c r="F54" s="1283"/>
      <c r="G54" s="1283"/>
      <c r="H54" s="1283"/>
      <c r="I54" s="1283"/>
      <c r="J54" s="1283"/>
      <c r="K54" s="1283"/>
      <c r="L54" s="1283"/>
      <c r="M54" s="1283"/>
      <c r="N54" s="1284"/>
      <c r="O54" s="1284"/>
      <c r="P54" s="1285">
        <f t="shared" si="0"/>
        <v>0</v>
      </c>
      <c r="Q54" s="1286" t="str">
        <f t="shared" si="1"/>
        <v>-</v>
      </c>
      <c r="R54" s="1285">
        <f t="shared" si="2"/>
        <v>0</v>
      </c>
      <c r="S54" s="1286" t="str">
        <f t="shared" si="3"/>
        <v>-</v>
      </c>
      <c r="T54" s="1285">
        <f t="shared" si="4"/>
        <v>0</v>
      </c>
      <c r="U54" s="1287" t="str">
        <f t="shared" si="5"/>
        <v>-</v>
      </c>
      <c r="V54" s="1289"/>
      <c r="W54" s="1289"/>
      <c r="X54" s="998">
        <f>+'F1 COBERTURA ESTABLECIMIENTOS'!G62</f>
        <v>0</v>
      </c>
      <c r="Y54" s="998">
        <f>+'F1 COBERTURA ESTABLECIMIENTOS'!H62</f>
        <v>0</v>
      </c>
      <c r="Z54" s="998">
        <f>+'F1 COBERTURA ESTABLECIMIENTOS'!I62</f>
        <v>0</v>
      </c>
      <c r="AA54" s="998">
        <f>+'F1 COBERTURA ESTABLECIMIENTOS'!J62</f>
        <v>0</v>
      </c>
      <c r="AB54" s="998">
        <f t="shared" si="6"/>
        <v>0</v>
      </c>
      <c r="AC54" s="998">
        <f>+'F1 COBERTURA ESTABLECIMIENTOS'!L62</f>
        <v>0</v>
      </c>
      <c r="AD54" s="998">
        <f>+'F1 COBERTURA ESTABLECIMIENTOS'!M62</f>
        <v>0</v>
      </c>
      <c r="AE54" s="998">
        <f>+'F1 COBERTURA ESTABLECIMIENTOS'!N62</f>
        <v>0</v>
      </c>
      <c r="AF54" s="998">
        <f>+'F1 COBERTURA ESTABLECIMIENTOS'!O62</f>
        <v>0</v>
      </c>
      <c r="AG54" s="998">
        <f t="shared" si="7"/>
        <v>0</v>
      </c>
      <c r="AH54" s="998">
        <f t="shared" si="8"/>
        <v>0</v>
      </c>
      <c r="AI54" s="998">
        <f t="shared" si="9"/>
        <v>0</v>
      </c>
      <c r="AJ54" s="998">
        <f t="shared" si="10"/>
        <v>0</v>
      </c>
      <c r="AK54" s="998">
        <f t="shared" si="11"/>
        <v>0</v>
      </c>
      <c r="AL54" s="998">
        <f t="shared" si="12"/>
        <v>0</v>
      </c>
    </row>
    <row r="55" spans="1:38" ht="26.25" customHeight="1" thickBot="1">
      <c r="A55" s="2266" t="s">
        <v>589</v>
      </c>
      <c r="B55" s="1557"/>
      <c r="C55" s="1290">
        <f>+COUNTIF(A12:A54,"&gt;0")</f>
        <v>0</v>
      </c>
      <c r="D55" s="1290">
        <f t="shared" ref="D55:P55" si="13">SUM(D12:D54)</f>
        <v>0</v>
      </c>
      <c r="E55" s="1290">
        <f t="shared" si="13"/>
        <v>0</v>
      </c>
      <c r="F55" s="1290">
        <f t="shared" si="13"/>
        <v>0</v>
      </c>
      <c r="G55" s="1290">
        <f t="shared" si="13"/>
        <v>0</v>
      </c>
      <c r="H55" s="1290">
        <f t="shared" si="13"/>
        <v>0</v>
      </c>
      <c r="I55" s="1290">
        <f t="shared" si="13"/>
        <v>0</v>
      </c>
      <c r="J55" s="1290">
        <f t="shared" si="13"/>
        <v>0</v>
      </c>
      <c r="K55" s="1290">
        <f t="shared" si="13"/>
        <v>0</v>
      </c>
      <c r="L55" s="1290">
        <f t="shared" si="13"/>
        <v>0</v>
      </c>
      <c r="M55" s="1290">
        <f t="shared" si="13"/>
        <v>0</v>
      </c>
      <c r="N55" s="1290">
        <f t="shared" si="13"/>
        <v>0</v>
      </c>
      <c r="O55" s="1290">
        <f t="shared" si="13"/>
        <v>0</v>
      </c>
      <c r="P55" s="1290">
        <f t="shared" si="13"/>
        <v>0</v>
      </c>
      <c r="Q55" s="1291" t="str">
        <f t="shared" si="1"/>
        <v>-</v>
      </c>
      <c r="R55" s="1290">
        <f>SUM(R12:R54)</f>
        <v>0</v>
      </c>
      <c r="S55" s="1292" t="str">
        <f t="shared" si="3"/>
        <v>-</v>
      </c>
      <c r="T55" s="1290">
        <f>SUM(T12:T54)</f>
        <v>0</v>
      </c>
      <c r="U55" s="1293" t="str">
        <f t="shared" si="5"/>
        <v>-</v>
      </c>
      <c r="V55" s="1294">
        <f>COUNTIF(V12:V54,"SI")</f>
        <v>0</v>
      </c>
      <c r="W55" s="1294">
        <f>COUNTIF(W12:W54,"SI")</f>
        <v>0</v>
      </c>
      <c r="X55" s="998">
        <f t="shared" ref="X55:AL55" si="14">SUM(X12:X54)</f>
        <v>0</v>
      </c>
      <c r="Y55" s="998">
        <f t="shared" si="14"/>
        <v>0</v>
      </c>
      <c r="Z55" s="998">
        <f t="shared" si="14"/>
        <v>0</v>
      </c>
      <c r="AA55" s="998">
        <f t="shared" si="14"/>
        <v>0</v>
      </c>
      <c r="AB55" s="998">
        <f t="shared" si="14"/>
        <v>0</v>
      </c>
      <c r="AC55" s="998">
        <f t="shared" si="14"/>
        <v>0</v>
      </c>
      <c r="AD55" s="998">
        <f t="shared" si="14"/>
        <v>0</v>
      </c>
      <c r="AE55" s="998">
        <f t="shared" si="14"/>
        <v>0</v>
      </c>
      <c r="AF55" s="998">
        <f t="shared" si="14"/>
        <v>0</v>
      </c>
      <c r="AG55" s="998">
        <f t="shared" si="14"/>
        <v>0</v>
      </c>
      <c r="AH55" s="998">
        <f t="shared" si="14"/>
        <v>0</v>
      </c>
      <c r="AI55" s="998">
        <f t="shared" si="14"/>
        <v>0</v>
      </c>
      <c r="AJ55" s="998">
        <f t="shared" si="14"/>
        <v>0</v>
      </c>
      <c r="AK55" s="998">
        <f t="shared" si="14"/>
        <v>0</v>
      </c>
      <c r="AL55" s="998">
        <f t="shared" si="14"/>
        <v>0</v>
      </c>
    </row>
    <row r="56" spans="1:38" ht="18.75" customHeight="1">
      <c r="A56" s="281" t="s">
        <v>619</v>
      </c>
      <c r="B56" s="282"/>
      <c r="C56" s="283"/>
      <c r="D56" s="283"/>
      <c r="E56" s="283"/>
      <c r="F56" s="283"/>
      <c r="G56" s="284"/>
      <c r="H56" s="284"/>
      <c r="I56" s="284"/>
      <c r="J56" s="284"/>
      <c r="K56" s="284"/>
      <c r="L56" s="284"/>
      <c r="M56" s="284"/>
      <c r="N56" s="284"/>
    </row>
    <row r="57" spans="1:38" ht="18" customHeight="1">
      <c r="A57" s="2273"/>
      <c r="B57" s="1547"/>
      <c r="C57" s="1547"/>
      <c r="D57" s="1547"/>
      <c r="E57" s="1547"/>
      <c r="F57" s="1547"/>
      <c r="G57" s="1547"/>
      <c r="H57" s="1547"/>
      <c r="I57" s="1547"/>
      <c r="J57" s="1547"/>
      <c r="K57" s="1547"/>
      <c r="L57" s="1547"/>
      <c r="M57" s="1547"/>
      <c r="N57" s="1547"/>
      <c r="O57" s="1547"/>
      <c r="P57" s="1547"/>
      <c r="Q57" s="1547"/>
      <c r="R57" s="1547"/>
      <c r="S57" s="1547"/>
      <c r="T57" s="1547"/>
      <c r="U57" s="1559"/>
    </row>
    <row r="58" spans="1:38" ht="11.25" customHeight="1">
      <c r="A58" s="1580"/>
      <c r="B58" s="1550"/>
      <c r="C58" s="1550"/>
      <c r="D58" s="1550"/>
      <c r="E58" s="1550"/>
      <c r="F58" s="1550"/>
      <c r="G58" s="1550"/>
      <c r="H58" s="1550"/>
      <c r="I58" s="1550"/>
      <c r="J58" s="1550"/>
      <c r="K58" s="1550"/>
      <c r="L58" s="1550"/>
      <c r="M58" s="1550"/>
      <c r="N58" s="1550"/>
      <c r="O58" s="1550"/>
      <c r="P58" s="1550"/>
      <c r="Q58" s="1550"/>
      <c r="R58" s="1550"/>
      <c r="S58" s="1550"/>
      <c r="T58" s="1550"/>
      <c r="U58" s="1581"/>
    </row>
    <row r="59" spans="1:38" ht="18.75" customHeight="1"/>
    <row r="60" spans="1:38" ht="27" hidden="1" customHeight="1">
      <c r="A60" s="999" t="s">
        <v>830</v>
      </c>
      <c r="B60" s="1000"/>
      <c r="C60" s="1000"/>
      <c r="D60" s="1000"/>
      <c r="E60" s="1001"/>
      <c r="F60" s="1761" t="s">
        <v>831</v>
      </c>
      <c r="G60" s="1762"/>
      <c r="H60" s="1762"/>
      <c r="I60" s="1762"/>
      <c r="J60" s="1762"/>
      <c r="K60" s="1762"/>
      <c r="L60" s="1762"/>
      <c r="M60" s="1762"/>
      <c r="N60" s="1762"/>
      <c r="O60" s="1762"/>
      <c r="P60" s="1763"/>
      <c r="R60" s="820" t="s">
        <v>1835</v>
      </c>
      <c r="S60" s="821"/>
      <c r="T60" s="286"/>
      <c r="U60" s="286"/>
      <c r="V60" s="286"/>
      <c r="W60" s="286"/>
      <c r="X60" s="287"/>
      <c r="Y60" s="287"/>
      <c r="Z60" s="287"/>
      <c r="AA60" s="287"/>
      <c r="AB60" s="287"/>
      <c r="AC60" s="287"/>
      <c r="AD60" s="287"/>
    </row>
    <row r="61" spans="1:38" ht="10.35" hidden="1" customHeight="1">
      <c r="A61" s="288"/>
      <c r="B61" s="1751" t="s">
        <v>1836</v>
      </c>
      <c r="C61" s="1553"/>
      <c r="D61" s="1553"/>
      <c r="E61" s="1752"/>
      <c r="F61" s="289"/>
      <c r="G61" s="1759" t="s">
        <v>833</v>
      </c>
      <c r="H61" s="1738"/>
      <c r="I61" s="1738"/>
      <c r="J61" s="1738"/>
      <c r="K61" s="1738"/>
      <c r="L61" s="1738"/>
      <c r="M61" s="1738"/>
      <c r="N61" s="1738"/>
      <c r="O61" s="1738"/>
      <c r="P61" s="1760"/>
    </row>
    <row r="62" spans="1:38" ht="24.75" hidden="1" customHeight="1">
      <c r="A62" s="288"/>
      <c r="B62" s="1553"/>
      <c r="C62" s="1553"/>
      <c r="D62" s="1553"/>
      <c r="E62" s="1752"/>
      <c r="F62" s="289"/>
      <c r="G62" s="1553"/>
      <c r="H62" s="1553"/>
      <c r="I62" s="1553"/>
      <c r="J62" s="1553"/>
      <c r="K62" s="1553"/>
      <c r="L62" s="1553"/>
      <c r="M62" s="1553"/>
      <c r="N62" s="1553"/>
      <c r="O62" s="1553"/>
      <c r="P62" s="1603"/>
      <c r="R62" s="2274"/>
      <c r="S62" s="1547"/>
      <c r="T62" s="1547"/>
      <c r="U62" s="1559"/>
    </row>
    <row r="63" spans="1:38" ht="38.1" hidden="1" customHeight="1">
      <c r="A63" s="288"/>
      <c r="B63" s="1764" t="s">
        <v>834</v>
      </c>
      <c r="C63" s="1570"/>
      <c r="D63" s="1295" t="s">
        <v>781</v>
      </c>
      <c r="E63" s="290"/>
      <c r="F63" s="291"/>
      <c r="G63" s="1758" t="s">
        <v>835</v>
      </c>
      <c r="H63" s="1569"/>
      <c r="I63" s="1569"/>
      <c r="J63" s="1569"/>
      <c r="K63" s="1569"/>
      <c r="L63" s="1569"/>
      <c r="M63" s="1569"/>
      <c r="N63" s="1570"/>
      <c r="O63" s="1296" t="s">
        <v>836</v>
      </c>
      <c r="P63" s="292"/>
      <c r="R63" s="1554"/>
      <c r="S63" s="1553"/>
      <c r="T63" s="1553"/>
      <c r="U63" s="1572"/>
    </row>
    <row r="64" spans="1:38" hidden="1">
      <c r="A64" s="288"/>
      <c r="B64" s="1724" t="s">
        <v>837</v>
      </c>
      <c r="C64" s="1570"/>
      <c r="D64" s="822"/>
      <c r="E64" s="293"/>
      <c r="F64" s="285"/>
      <c r="G64" s="1736" t="s">
        <v>838</v>
      </c>
      <c r="H64" s="1569"/>
      <c r="I64" s="1569"/>
      <c r="J64" s="1569"/>
      <c r="K64" s="1569"/>
      <c r="L64" s="1569"/>
      <c r="M64" s="1569"/>
      <c r="N64" s="1569"/>
      <c r="O64" s="1297"/>
      <c r="P64" s="292"/>
      <c r="R64" s="1554"/>
      <c r="S64" s="1553"/>
      <c r="T64" s="1553"/>
      <c r="U64" s="1572"/>
    </row>
    <row r="65" spans="1:21" hidden="1">
      <c r="A65" s="288"/>
      <c r="B65" s="1724" t="s">
        <v>839</v>
      </c>
      <c r="C65" s="1570"/>
      <c r="D65" s="822"/>
      <c r="E65" s="293"/>
      <c r="F65" s="285"/>
      <c r="G65" s="1724" t="s">
        <v>840</v>
      </c>
      <c r="H65" s="1569"/>
      <c r="I65" s="1569"/>
      <c r="J65" s="1569"/>
      <c r="K65" s="1569"/>
      <c r="L65" s="1569"/>
      <c r="M65" s="1569"/>
      <c r="N65" s="1570"/>
      <c r="O65" s="823"/>
      <c r="P65" s="292"/>
      <c r="R65" s="1554"/>
      <c r="S65" s="1553"/>
      <c r="T65" s="1553"/>
      <c r="U65" s="1572"/>
    </row>
    <row r="66" spans="1:21" hidden="1">
      <c r="A66" s="288"/>
      <c r="B66" s="1724" t="s">
        <v>821</v>
      </c>
      <c r="C66" s="1570"/>
      <c r="D66" s="822"/>
      <c r="E66" s="293"/>
      <c r="F66" s="285"/>
      <c r="G66" s="1724" t="s">
        <v>841</v>
      </c>
      <c r="H66" s="1569"/>
      <c r="I66" s="1569"/>
      <c r="J66" s="1569"/>
      <c r="K66" s="1569"/>
      <c r="L66" s="1569"/>
      <c r="M66" s="1569"/>
      <c r="N66" s="1570"/>
      <c r="O66" s="823"/>
      <c r="P66" s="292"/>
      <c r="R66" s="1554"/>
      <c r="S66" s="1553"/>
      <c r="T66" s="1553"/>
      <c r="U66" s="1572"/>
    </row>
    <row r="67" spans="1:21" hidden="1">
      <c r="A67" s="288"/>
      <c r="B67" s="1724" t="s">
        <v>818</v>
      </c>
      <c r="C67" s="1570"/>
      <c r="D67" s="822"/>
      <c r="E67" s="293"/>
      <c r="F67" s="285"/>
      <c r="G67" s="1724" t="s">
        <v>842</v>
      </c>
      <c r="H67" s="1569"/>
      <c r="I67" s="1569"/>
      <c r="J67" s="1569"/>
      <c r="K67" s="1569"/>
      <c r="L67" s="1569"/>
      <c r="M67" s="1569"/>
      <c r="N67" s="1570"/>
      <c r="O67" s="823"/>
      <c r="P67" s="292"/>
      <c r="R67" s="1554"/>
      <c r="S67" s="1553"/>
      <c r="T67" s="1553"/>
      <c r="U67" s="1572"/>
    </row>
    <row r="68" spans="1:21" hidden="1">
      <c r="A68" s="288"/>
      <c r="B68" s="1724" t="s">
        <v>822</v>
      </c>
      <c r="C68" s="1570"/>
      <c r="D68" s="822"/>
      <c r="E68" s="293"/>
      <c r="F68" s="285"/>
      <c r="G68" s="1736" t="s">
        <v>843</v>
      </c>
      <c r="H68" s="1569"/>
      <c r="I68" s="1569"/>
      <c r="J68" s="1569"/>
      <c r="K68" s="1569"/>
      <c r="L68" s="1569"/>
      <c r="M68" s="1569"/>
      <c r="N68" s="1569"/>
      <c r="O68" s="1297"/>
      <c r="P68" s="292"/>
      <c r="R68" s="1554"/>
      <c r="S68" s="1553"/>
      <c r="T68" s="1553"/>
      <c r="U68" s="1572"/>
    </row>
    <row r="69" spans="1:21" ht="15" hidden="1" customHeight="1">
      <c r="A69" s="288"/>
      <c r="B69" s="1765" t="s">
        <v>844</v>
      </c>
      <c r="C69" s="1570"/>
      <c r="D69" s="822"/>
      <c r="E69" s="293"/>
      <c r="F69" s="285"/>
      <c r="G69" s="1724" t="s">
        <v>845</v>
      </c>
      <c r="H69" s="1569"/>
      <c r="I69" s="1569"/>
      <c r="J69" s="1569"/>
      <c r="K69" s="1569"/>
      <c r="L69" s="1569"/>
      <c r="M69" s="1569"/>
      <c r="N69" s="1570"/>
      <c r="O69" s="823"/>
      <c r="P69" s="292"/>
      <c r="R69" s="1554"/>
      <c r="S69" s="1553"/>
      <c r="T69" s="1553"/>
      <c r="U69" s="1572"/>
    </row>
    <row r="70" spans="1:21" ht="20.85" hidden="1" customHeight="1">
      <c r="A70" s="288"/>
      <c r="B70" s="1724" t="s">
        <v>846</v>
      </c>
      <c r="C70" s="1570"/>
      <c r="D70" s="822"/>
      <c r="E70" s="293"/>
      <c r="F70" s="285"/>
      <c r="G70" s="1724" t="s">
        <v>847</v>
      </c>
      <c r="H70" s="1569"/>
      <c r="I70" s="1569"/>
      <c r="J70" s="1569"/>
      <c r="K70" s="1569"/>
      <c r="L70" s="1569"/>
      <c r="M70" s="1569"/>
      <c r="N70" s="1570"/>
      <c r="O70" s="823"/>
      <c r="P70" s="292"/>
      <c r="R70" s="1554"/>
      <c r="S70" s="1553"/>
      <c r="T70" s="1553"/>
      <c r="U70" s="1572"/>
    </row>
    <row r="71" spans="1:21" ht="17.850000000000001" hidden="1" customHeight="1">
      <c r="A71" s="288"/>
      <c r="B71" s="1744" t="s">
        <v>589</v>
      </c>
      <c r="C71" s="1570"/>
      <c r="D71" s="1298">
        <f>SUM(D64:D70)</f>
        <v>0</v>
      </c>
      <c r="E71" s="293"/>
      <c r="F71" s="285"/>
      <c r="G71" s="1724" t="s">
        <v>848</v>
      </c>
      <c r="H71" s="1569"/>
      <c r="I71" s="1569"/>
      <c r="J71" s="1569"/>
      <c r="K71" s="1569"/>
      <c r="L71" s="1569"/>
      <c r="M71" s="1569"/>
      <c r="N71" s="1570"/>
      <c r="O71" s="823"/>
      <c r="P71" s="292"/>
      <c r="R71" s="1554"/>
      <c r="S71" s="1553"/>
      <c r="T71" s="1553"/>
      <c r="U71" s="1572"/>
    </row>
    <row r="72" spans="1:21" ht="14.85" hidden="1" customHeight="1">
      <c r="A72" s="288"/>
      <c r="B72" s="1745" t="s">
        <v>850</v>
      </c>
      <c r="C72" s="1746"/>
      <c r="D72" s="1747"/>
      <c r="E72" s="293"/>
      <c r="F72" s="285"/>
      <c r="G72" s="1724" t="s">
        <v>851</v>
      </c>
      <c r="H72" s="1569"/>
      <c r="I72" s="1569"/>
      <c r="J72" s="1569"/>
      <c r="K72" s="1569"/>
      <c r="L72" s="1569"/>
      <c r="M72" s="1569"/>
      <c r="N72" s="1570"/>
      <c r="O72" s="823"/>
      <c r="P72" s="292"/>
      <c r="R72" s="1554"/>
      <c r="S72" s="1553"/>
      <c r="T72" s="1553"/>
      <c r="U72" s="1572"/>
    </row>
    <row r="73" spans="1:21" ht="14.85" hidden="1" customHeight="1">
      <c r="A73" s="288"/>
      <c r="B73" s="1766"/>
      <c r="C73" s="1547"/>
      <c r="D73" s="1559"/>
      <c r="E73" s="293"/>
      <c r="F73" s="285"/>
      <c r="G73" s="1736" t="s">
        <v>852</v>
      </c>
      <c r="H73" s="1569"/>
      <c r="I73" s="1569"/>
      <c r="J73" s="1569"/>
      <c r="K73" s="1569"/>
      <c r="L73" s="1569"/>
      <c r="M73" s="1569"/>
      <c r="N73" s="1569"/>
      <c r="O73" s="1297"/>
      <c r="P73" s="292"/>
      <c r="R73" s="1580"/>
      <c r="S73" s="1550"/>
      <c r="T73" s="1550"/>
      <c r="U73" s="1581"/>
    </row>
    <row r="74" spans="1:21" ht="14.85" hidden="1" customHeight="1">
      <c r="A74" s="288"/>
      <c r="B74" s="1554"/>
      <c r="C74" s="1553"/>
      <c r="D74" s="1572"/>
      <c r="E74" s="293"/>
      <c r="F74" s="285"/>
      <c r="G74" s="1724" t="s">
        <v>853</v>
      </c>
      <c r="H74" s="1569"/>
      <c r="I74" s="1569"/>
      <c r="J74" s="1569"/>
      <c r="K74" s="1569"/>
      <c r="L74" s="1569"/>
      <c r="M74" s="1569"/>
      <c r="N74" s="1570"/>
      <c r="O74" s="823"/>
      <c r="P74" s="292"/>
    </row>
    <row r="75" spans="1:21" ht="14.85" hidden="1" customHeight="1">
      <c r="A75" s="288"/>
      <c r="B75" s="1580"/>
      <c r="C75" s="1550"/>
      <c r="D75" s="1581"/>
      <c r="E75" s="293"/>
      <c r="F75" s="285"/>
      <c r="G75" s="1724" t="s">
        <v>851</v>
      </c>
      <c r="H75" s="1569"/>
      <c r="I75" s="1569"/>
      <c r="J75" s="1569"/>
      <c r="K75" s="1569"/>
      <c r="L75" s="1569"/>
      <c r="M75" s="1569"/>
      <c r="N75" s="1570"/>
      <c r="O75" s="823"/>
      <c r="P75" s="292"/>
    </row>
    <row r="76" spans="1:21" ht="12.75" hidden="1" customHeight="1" thickBot="1">
      <c r="A76" s="295"/>
      <c r="B76" s="296"/>
      <c r="C76" s="296"/>
      <c r="D76" s="296"/>
      <c r="E76" s="297"/>
      <c r="F76" s="298"/>
      <c r="G76" s="296"/>
      <c r="H76" s="296"/>
      <c r="I76" s="296"/>
      <c r="J76" s="296"/>
      <c r="K76" s="296"/>
      <c r="L76" s="296"/>
      <c r="M76" s="296"/>
      <c r="N76" s="296"/>
      <c r="O76" s="296"/>
      <c r="P76" s="299"/>
    </row>
    <row r="77" spans="1:21" hidden="1"/>
    <row r="78" spans="1:21" ht="14.25" hidden="1" customHeight="1">
      <c r="G78" s="580"/>
    </row>
    <row r="79" spans="1:21" ht="14.25" hidden="1" customHeight="1"/>
    <row r="80" spans="1:21" hidden="1"/>
    <row r="81" s="271" customFormat="1" hidden="1"/>
    <row r="82" s="271" customFormat="1" hidden="1"/>
    <row r="83" s="271" customFormat="1" hidden="1"/>
  </sheetData>
  <mergeCells count="52">
    <mergeCell ref="B71:C71"/>
    <mergeCell ref="G70:N70"/>
    <mergeCell ref="G75:N75"/>
    <mergeCell ref="G74:N74"/>
    <mergeCell ref="G69:N69"/>
    <mergeCell ref="B69:C69"/>
    <mergeCell ref="G71:N71"/>
    <mergeCell ref="G72:N72"/>
    <mergeCell ref="F3:G3"/>
    <mergeCell ref="B67:C67"/>
    <mergeCell ref="M3:U3"/>
    <mergeCell ref="G66:N66"/>
    <mergeCell ref="D9:O9"/>
    <mergeCell ref="D10:G10"/>
    <mergeCell ref="H10:K10"/>
    <mergeCell ref="A57:U58"/>
    <mergeCell ref="G61:P62"/>
    <mergeCell ref="R62:U73"/>
    <mergeCell ref="B61:E62"/>
    <mergeCell ref="B65:C65"/>
    <mergeCell ref="B72:D72"/>
    <mergeCell ref="G73:N73"/>
    <mergeCell ref="B70:C70"/>
    <mergeCell ref="B73:D75"/>
    <mergeCell ref="S1:U1"/>
    <mergeCell ref="Q1:R1"/>
    <mergeCell ref="G68:N68"/>
    <mergeCell ref="G65:N65"/>
    <mergeCell ref="T10:U10"/>
    <mergeCell ref="A8:U8"/>
    <mergeCell ref="A55:B55"/>
    <mergeCell ref="A9:A11"/>
    <mergeCell ref="P10:Q10"/>
    <mergeCell ref="R10:S10"/>
    <mergeCell ref="B66:C66"/>
    <mergeCell ref="B3:D3"/>
    <mergeCell ref="B68:C68"/>
    <mergeCell ref="B64:C64"/>
    <mergeCell ref="G64:N64"/>
    <mergeCell ref="G67:N67"/>
    <mergeCell ref="W10:W11"/>
    <mergeCell ref="E5:G5"/>
    <mergeCell ref="G63:N63"/>
    <mergeCell ref="B9:B11"/>
    <mergeCell ref="B63:C63"/>
    <mergeCell ref="H5:L5"/>
    <mergeCell ref="L10:O10"/>
    <mergeCell ref="P9:U9"/>
    <mergeCell ref="F60:P60"/>
    <mergeCell ref="C9:C11"/>
    <mergeCell ref="B5:D5"/>
    <mergeCell ref="V10:V11"/>
  </mergeCells>
  <dataValidations count="8">
    <dataValidation type="list" allowBlank="1" showInputMessage="1" showErrorMessage="1" sqref="B5:D5" xr:uid="{00000000-0002-0000-1100-000000000000}">
      <formula1>$X$1:$X$3</formula1>
    </dataValidation>
    <dataValidation type="whole" allowBlank="1" showInputMessage="1" showErrorMessage="1" errorTitle="FORMATO AÑO ERRÓNEO" error="INGRESAR AÑO CON NÚMERO DE 4 DÍGITOS, POR EJEMPLO 2005" sqref="F3:G3" xr:uid="{00000000-0002-0000-1100-000001000000}">
      <formula1>2000</formula1>
      <formula2>2200</formula2>
    </dataValidation>
    <dataValidation allowBlank="1" showInputMessage="1" showErrorMessage="1" errorTitle="FORMATO AÑO ERRÓNEO" error="INGRESAR AÑO CON NÚMERO DE 4 DÍGITOS, POR EJEMPLO 2005" sqref="I3" xr:uid="{00000000-0002-0000-1100-000002000000}"/>
    <dataValidation type="whole" allowBlank="1" showInputMessage="1" showErrorMessage="1" errorTitle="dato erróneo" error="ingresar número entero" sqref="D64:D70 O73" xr:uid="{00000000-0002-0000-1100-000003000000}">
      <formula1>0</formula1>
      <formula2>1111111111111110</formula2>
    </dataValidation>
    <dataValidation type="whole" allowBlank="1" showInputMessage="1" showErrorMessage="1" errorTitle="DATO ERRÓNEO" error="ingrese sólo números" sqref="D12:L54 N12:O54" xr:uid="{00000000-0002-0000-1100-000004000000}">
      <formula1>0</formula1>
      <formula2>1000000</formula2>
    </dataValidation>
    <dataValidation type="list" allowBlank="1" showDropDown="1" showInputMessage="1" showErrorMessage="1" errorTitle="DATO ERRÓNEO" error="marque una X" sqref="O65:O67 O69:O72 O74:O75" xr:uid="{00000000-0002-0000-1100-000005000000}">
      <formula1>$X$5:$X$6</formula1>
    </dataValidation>
    <dataValidation allowBlank="1" showInputMessage="1" showErrorMessage="1" errorTitle="dato erróneo" error="ingresar número entero" sqref="A57 R62" xr:uid="{00000000-0002-0000-1100-000006000000}"/>
    <dataValidation type="list" showInputMessage="1" showErrorMessage="1" sqref="V12:W54" xr:uid="{00000000-0002-0000-1100-000007000000}">
      <formula1>$AG$3:$AH$3</formula1>
    </dataValidation>
  </dataValidations>
  <pageMargins left="0" right="0" top="0" bottom="0" header="0.31496062992125978" footer="0.31496062992125978"/>
  <pageSetup paperSize="9" scale="78" fitToWidth="0" orientation="landscape" verticalDpi="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5"/>
  <dimension ref="A1:AD16"/>
  <sheetViews>
    <sheetView showGridLines="0" zoomScale="160" workbookViewId="0">
      <selection activeCell="H6" sqref="H6:K7"/>
    </sheetView>
  </sheetViews>
  <sheetFormatPr defaultColWidth="11.42578125" defaultRowHeight="15" zeroHeight="1"/>
  <cols>
    <col min="1" max="5" width="11.42578125" style="107" customWidth="1"/>
    <col min="6" max="6" width="8.42578125" style="107" customWidth="1"/>
    <col min="7" max="11" width="6.42578125" style="107" customWidth="1"/>
    <col min="12" max="15" width="6" style="107" customWidth="1"/>
    <col min="16" max="16" width="5.42578125" style="107" customWidth="1"/>
    <col min="17" max="19" width="6" style="107" customWidth="1"/>
    <col min="20" max="21" width="5.42578125" style="107" customWidth="1"/>
    <col min="22" max="22" width="8.42578125" style="107" customWidth="1"/>
    <col min="23" max="23" width="8.42578125" style="107" hidden="1" customWidth="1"/>
    <col min="24" max="25" width="8" style="107" customWidth="1"/>
    <col min="26" max="26" width="11.42578125" style="107" customWidth="1"/>
    <col min="27" max="27" width="23.42578125" style="107" customWidth="1"/>
    <col min="28" max="28" width="25.42578125" style="107" customWidth="1"/>
    <col min="29" max="29" width="19" style="107" customWidth="1"/>
    <col min="30" max="30" width="28.42578125" style="107" customWidth="1"/>
    <col min="31" max="31" width="11.42578125" style="107" customWidth="1"/>
    <col min="32" max="16384" width="11.42578125" style="107"/>
  </cols>
  <sheetData>
    <row r="1" spans="1:30">
      <c r="A1" s="799" t="s">
        <v>1837</v>
      </c>
      <c r="B1" s="800"/>
      <c r="C1" s="800"/>
      <c r="D1" s="800"/>
      <c r="E1" s="800"/>
      <c r="F1" s="800"/>
      <c r="G1" s="800"/>
    </row>
    <row r="2" spans="1:30">
      <c r="A2" s="801" t="s">
        <v>551</v>
      </c>
      <c r="B2" s="817" t="str">
        <f>+A10</f>
        <v>region</v>
      </c>
      <c r="C2" s="802" t="s">
        <v>1178</v>
      </c>
      <c r="D2" s="803" t="s">
        <v>541</v>
      </c>
      <c r="E2" s="1299"/>
      <c r="F2" s="804" t="s">
        <v>544</v>
      </c>
      <c r="G2" s="1299" t="str">
        <f>'F1 COBERTURA ESTABLECIMIENTOS'!I5</f>
        <v>X</v>
      </c>
    </row>
    <row r="3" spans="1:30"/>
    <row r="4" spans="1:30"/>
    <row r="5" spans="1:30">
      <c r="A5" s="2276"/>
      <c r="B5" s="1569"/>
      <c r="C5" s="1569"/>
      <c r="D5" s="1570"/>
      <c r="E5" s="1300" t="s">
        <v>589</v>
      </c>
      <c r="F5" s="1301" t="s">
        <v>1838</v>
      </c>
      <c r="G5" s="1302"/>
      <c r="H5" s="1303" t="s">
        <v>1839</v>
      </c>
      <c r="I5" s="1304"/>
      <c r="J5" s="1304"/>
      <c r="K5" s="1305"/>
      <c r="L5" s="1306" t="s">
        <v>1840</v>
      </c>
      <c r="M5" s="1306"/>
      <c r="N5" s="1306"/>
      <c r="O5" s="1306"/>
      <c r="P5" s="1306"/>
      <c r="Q5" s="1306"/>
      <c r="R5" s="1306"/>
      <c r="S5" s="1306"/>
      <c r="T5" s="1306"/>
      <c r="U5" s="1306"/>
      <c r="V5" s="1306"/>
      <c r="W5" s="1306"/>
      <c r="X5" s="1306"/>
      <c r="Y5" s="1306"/>
      <c r="Z5" s="1306"/>
      <c r="AA5" s="1303" t="s">
        <v>1681</v>
      </c>
      <c r="AB5" s="1307"/>
      <c r="AC5" s="1307"/>
      <c r="AD5" s="1308"/>
    </row>
    <row r="6" spans="1:30">
      <c r="A6" s="2277"/>
      <c r="B6" s="1746"/>
      <c r="C6" s="1746"/>
      <c r="D6" s="1747"/>
      <c r="E6" s="2278"/>
      <c r="F6" s="2276"/>
      <c r="G6" s="1559"/>
      <c r="H6" s="2276"/>
      <c r="I6" s="1547"/>
      <c r="J6" s="1547"/>
      <c r="K6" s="1559"/>
      <c r="L6" s="2284" t="s">
        <v>1841</v>
      </c>
      <c r="M6" s="1553"/>
      <c r="N6" s="1553"/>
      <c r="O6" s="1553"/>
      <c r="P6" s="1553"/>
      <c r="Q6" s="1553"/>
      <c r="R6" s="1553"/>
      <c r="S6" s="1553"/>
      <c r="T6" s="1553"/>
      <c r="U6" s="1553"/>
      <c r="V6" s="2289" t="s">
        <v>1842</v>
      </c>
      <c r="W6" s="1746"/>
      <c r="X6" s="1746"/>
      <c r="Y6" s="1746"/>
      <c r="Z6" s="1746"/>
      <c r="AA6" s="805"/>
      <c r="AB6" s="806"/>
      <c r="AC6" s="806"/>
      <c r="AD6" s="807"/>
    </row>
    <row r="7" spans="1:30">
      <c r="A7" s="1553"/>
      <c r="B7" s="1553"/>
      <c r="C7" s="1553"/>
      <c r="D7" s="1572"/>
      <c r="E7" s="1649"/>
      <c r="F7" s="1580"/>
      <c r="G7" s="1581"/>
      <c r="H7" s="1580"/>
      <c r="I7" s="1550"/>
      <c r="J7" s="1550"/>
      <c r="K7" s="1581"/>
      <c r="L7" s="2286" t="s">
        <v>1843</v>
      </c>
      <c r="M7" s="1553"/>
      <c r="N7" s="1553"/>
      <c r="O7" s="1553"/>
      <c r="P7" s="1553"/>
      <c r="Q7" s="1553"/>
      <c r="R7" s="1553"/>
      <c r="S7" s="1553"/>
      <c r="T7" s="1553"/>
      <c r="U7" s="1553"/>
      <c r="V7" s="2285" t="s">
        <v>1844</v>
      </c>
      <c r="W7" s="1559"/>
      <c r="X7" s="2287" t="s">
        <v>1520</v>
      </c>
      <c r="Y7" s="1547"/>
      <c r="Z7" s="1547"/>
      <c r="AA7" s="808"/>
      <c r="AB7" s="800"/>
      <c r="AC7" s="800"/>
      <c r="AD7" s="809"/>
    </row>
    <row r="8" spans="1:30" ht="27.75" customHeight="1">
      <c r="A8" s="1553"/>
      <c r="B8" s="1553"/>
      <c r="C8" s="1553"/>
      <c r="D8" s="1572"/>
      <c r="E8" s="1649"/>
      <c r="F8" s="2288" t="s">
        <v>1461</v>
      </c>
      <c r="G8" s="1559"/>
      <c r="H8" s="2280" t="s">
        <v>1841</v>
      </c>
      <c r="I8" s="1559"/>
      <c r="J8" s="2281" t="s">
        <v>1842</v>
      </c>
      <c r="K8" s="2282"/>
      <c r="L8" s="2292" t="s">
        <v>1845</v>
      </c>
      <c r="M8" s="1746"/>
      <c r="N8" s="2282"/>
      <c r="O8" s="2290" t="s">
        <v>1333</v>
      </c>
      <c r="P8" s="1547"/>
      <c r="Q8" s="1547"/>
      <c r="R8" s="1547"/>
      <c r="S8" s="1547"/>
      <c r="T8" s="1547"/>
      <c r="U8" s="1559"/>
      <c r="V8" s="1554"/>
      <c r="W8" s="1572"/>
      <c r="X8" s="1580"/>
      <c r="Y8" s="1550"/>
      <c r="Z8" s="1550"/>
      <c r="AA8" s="810"/>
      <c r="AB8" s="811"/>
      <c r="AC8" s="811"/>
      <c r="AD8" s="812"/>
    </row>
    <row r="9" spans="1:30" ht="105.75" customHeight="1">
      <c r="A9" s="772" t="s">
        <v>551</v>
      </c>
      <c r="B9" s="813" t="s">
        <v>549</v>
      </c>
      <c r="C9" s="813" t="s">
        <v>553</v>
      </c>
      <c r="D9" s="813" t="s">
        <v>552</v>
      </c>
      <c r="E9" s="1309" t="s">
        <v>1846</v>
      </c>
      <c r="F9" s="814" t="s">
        <v>1847</v>
      </c>
      <c r="G9" s="814" t="s">
        <v>1848</v>
      </c>
      <c r="H9" s="814" t="s">
        <v>1843</v>
      </c>
      <c r="I9" s="814" t="s">
        <v>1849</v>
      </c>
      <c r="J9" s="814" t="s">
        <v>1850</v>
      </c>
      <c r="K9" s="814" t="s">
        <v>1851</v>
      </c>
      <c r="L9" s="814" t="s">
        <v>1852</v>
      </c>
      <c r="M9" s="814" t="s">
        <v>1853</v>
      </c>
      <c r="N9" s="814" t="s">
        <v>1854</v>
      </c>
      <c r="O9" s="815" t="s">
        <v>1855</v>
      </c>
      <c r="P9" s="815" t="s">
        <v>1856</v>
      </c>
      <c r="Q9" s="815" t="s">
        <v>1857</v>
      </c>
      <c r="R9" s="815" t="s">
        <v>1858</v>
      </c>
      <c r="S9" s="815" t="s">
        <v>1859</v>
      </c>
      <c r="T9" s="815" t="s">
        <v>1860</v>
      </c>
      <c r="U9" s="815" t="s">
        <v>1861</v>
      </c>
      <c r="V9" s="814" t="s">
        <v>1862</v>
      </c>
      <c r="W9" s="814" t="s">
        <v>1863</v>
      </c>
      <c r="X9" s="814" t="s">
        <v>1864</v>
      </c>
      <c r="Y9" s="814" t="s">
        <v>1865</v>
      </c>
      <c r="Z9" s="816" t="s">
        <v>1866</v>
      </c>
      <c r="AA9" s="2279" t="s">
        <v>1867</v>
      </c>
      <c r="AB9" s="1559"/>
      <c r="AC9" s="2279" t="s">
        <v>1688</v>
      </c>
      <c r="AD9" s="1559"/>
    </row>
    <row r="10" spans="1:30" ht="25.5" customHeight="1">
      <c r="A10" s="41" t="str">
        <f>'F1 COBERTURA ESTABLECIMIENTOS'!K10</f>
        <v>region</v>
      </c>
      <c r="B10" s="41">
        <f>'F1 COBERTURA ESTABLECIMIENTOS'!C10</f>
        <v>0</v>
      </c>
      <c r="C10" s="817">
        <f>'F1 COBERTURA ESTABLECIMIENTOS'!C13</f>
        <v>0</v>
      </c>
      <c r="D10" s="41" t="str">
        <f>'F1 COBERTURA ESTABLECIMIENTOS'!R10</f>
        <v>año</v>
      </c>
      <c r="E10" s="1310" t="str">
        <f>+'F11 EVALUACIÓN TÉCNICA'!$H$40</f>
        <v/>
      </c>
      <c r="F10" s="1311" t="str">
        <f>+'F11 EVALUACIÓN TÉCNICA'!$H$14</f>
        <v/>
      </c>
      <c r="G10" s="1311" t="str">
        <f>+'F11 EVALUACIÓN TÉCNICA'!$H$32</f>
        <v/>
      </c>
      <c r="H10" s="1311" t="str">
        <f>+'F11 EVALUACIÓN TÉCNICA'!$H$15</f>
        <v/>
      </c>
      <c r="I10" s="1311" t="str">
        <f>+'F11 EVALUACIÓN TÉCNICA'!$H$31</f>
        <v>nota</v>
      </c>
      <c r="J10" s="1311" t="str">
        <f>+'F11 EVALUACIÓN TÉCNICA'!$H$33</f>
        <v/>
      </c>
      <c r="K10" s="1311" t="str">
        <f>+'F11 EVALUACIÓN TÉCNICA'!$H$36</f>
        <v/>
      </c>
      <c r="L10" s="1311" t="str">
        <f>+'F11 EVALUACIÓN TÉCNICA'!$H$16</f>
        <v/>
      </c>
      <c r="M10" s="1311" t="str">
        <f>+'F11 EVALUACIÓN TÉCNICA'!$H$17</f>
        <v/>
      </c>
      <c r="N10" s="1311" t="str">
        <f>+'F11 EVALUACIÓN TÉCNICA'!$H$18</f>
        <v/>
      </c>
      <c r="O10" s="1311" t="str">
        <f>+'F11 EVALUACIÓN TÉCNICA'!$H$22</f>
        <v/>
      </c>
      <c r="P10" s="1311" t="str">
        <f>+'F11 EVALUACIÓN TÉCNICA'!$H$23</f>
        <v/>
      </c>
      <c r="Q10" s="1311" t="str">
        <f>+'F11 EVALUACIÓN TÉCNICA'!$H$24</f>
        <v/>
      </c>
      <c r="R10" s="1311" t="str">
        <f>+'F11 EVALUACIÓN TÉCNICA'!$H$25</f>
        <v/>
      </c>
      <c r="S10" s="1311" t="str">
        <f>+'F11 EVALUACIÓN TÉCNICA'!$H$26</f>
        <v/>
      </c>
      <c r="T10" s="1311" t="str">
        <f>+'F11 EVALUACIÓN TÉCNICA'!$H$27</f>
        <v/>
      </c>
      <c r="U10" s="1311" t="str">
        <f>+'F11 EVALUACIÓN TÉCNICA'!$H$28</f>
        <v/>
      </c>
      <c r="V10" s="1311">
        <f>+'F11 EVALUACIÓN TÉCNICA'!$H$34</f>
        <v>0</v>
      </c>
      <c r="W10" s="1311"/>
      <c r="X10" s="1311">
        <f>+'F11 EVALUACIÓN TÉCNICA'!$H$37</f>
        <v>0</v>
      </c>
      <c r="Y10" s="1311">
        <f>+'F11 EVALUACIÓN TÉCNICA'!$H$38</f>
        <v>0</v>
      </c>
      <c r="Z10" s="1311">
        <f>+'F11 EVALUACIÓN TÉCNICA'!$H$39</f>
        <v>0</v>
      </c>
      <c r="AA10" s="2291">
        <f>+'F11 EVALUACIÓN TÉCNICA'!$A$93</f>
        <v>0</v>
      </c>
      <c r="AB10" s="1570"/>
      <c r="AC10" s="2275">
        <f>+'F11 EVALUACIÓN TÉCNICA'!$A$95</f>
        <v>0</v>
      </c>
      <c r="AD10" s="1570"/>
    </row>
    <row r="11" spans="1:30">
      <c r="A11" s="800"/>
      <c r="B11" s="800"/>
      <c r="C11" s="818" t="s">
        <v>1868</v>
      </c>
      <c r="D11" s="800"/>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row>
    <row r="12" spans="1:30">
      <c r="A12" s="800"/>
      <c r="B12" s="800"/>
      <c r="C12" s="819" t="s">
        <v>1439</v>
      </c>
      <c r="D12" s="819" t="s">
        <v>1440</v>
      </c>
      <c r="E12" s="2283" t="s">
        <v>1441</v>
      </c>
      <c r="F12" s="1553"/>
      <c r="G12" s="1553"/>
      <c r="H12" s="1553"/>
      <c r="I12" s="1553"/>
      <c r="J12" s="1553"/>
      <c r="K12" s="1553"/>
      <c r="L12" s="800"/>
      <c r="M12" s="800"/>
      <c r="N12" s="800"/>
      <c r="O12" s="800"/>
      <c r="P12" s="800"/>
      <c r="Q12" s="800"/>
      <c r="R12" s="800"/>
      <c r="S12" s="800"/>
      <c r="T12" s="800"/>
      <c r="U12" s="800"/>
      <c r="V12" s="800"/>
      <c r="W12" s="800"/>
      <c r="X12" s="800"/>
      <c r="Y12" s="800"/>
      <c r="Z12" s="800"/>
      <c r="AA12" s="800"/>
      <c r="AB12" s="800"/>
      <c r="AC12" s="800"/>
      <c r="AD12" s="800"/>
    </row>
    <row r="13" spans="1:30">
      <c r="A13" s="800"/>
      <c r="B13" s="800"/>
      <c r="C13" s="819" t="s">
        <v>1442</v>
      </c>
      <c r="D13" s="819" t="s">
        <v>1443</v>
      </c>
      <c r="E13" s="2283" t="s">
        <v>1444</v>
      </c>
      <c r="F13" s="1553"/>
      <c r="G13" s="1553"/>
      <c r="H13" s="1553"/>
      <c r="I13" s="1553"/>
      <c r="J13" s="1553"/>
      <c r="K13" s="1553"/>
      <c r="L13" s="800"/>
      <c r="M13" s="800"/>
      <c r="N13" s="800"/>
      <c r="O13" s="800"/>
      <c r="P13" s="800"/>
      <c r="Q13" s="800"/>
      <c r="R13" s="800"/>
      <c r="S13" s="800"/>
      <c r="T13" s="800"/>
      <c r="U13" s="800"/>
      <c r="V13" s="800"/>
      <c r="W13" s="800"/>
      <c r="X13" s="800"/>
      <c r="Y13" s="800"/>
      <c r="Z13" s="800"/>
      <c r="AA13" s="800"/>
      <c r="AB13" s="800"/>
      <c r="AC13" s="800"/>
      <c r="AD13" s="800"/>
    </row>
    <row r="14" spans="1:30">
      <c r="A14" s="800"/>
      <c r="B14" s="800"/>
      <c r="C14" s="819" t="s">
        <v>1445</v>
      </c>
      <c r="D14" s="819" t="s">
        <v>1446</v>
      </c>
      <c r="E14" s="2283" t="s">
        <v>1447</v>
      </c>
      <c r="F14" s="1553"/>
      <c r="G14" s="1553"/>
      <c r="H14" s="1553"/>
      <c r="I14" s="1553"/>
      <c r="J14" s="1553"/>
      <c r="K14" s="1553"/>
      <c r="L14" s="800"/>
      <c r="M14" s="800"/>
      <c r="N14" s="800"/>
      <c r="O14" s="800"/>
      <c r="P14" s="800"/>
      <c r="Q14" s="800"/>
      <c r="R14" s="800"/>
      <c r="S14" s="800"/>
      <c r="T14" s="800"/>
      <c r="U14" s="800"/>
      <c r="V14" s="800"/>
      <c r="W14" s="800"/>
      <c r="X14" s="800"/>
      <c r="Y14" s="800"/>
      <c r="Z14" s="800"/>
      <c r="AA14" s="800"/>
      <c r="AB14" s="800"/>
      <c r="AC14" s="800"/>
      <c r="AD14" s="800"/>
    </row>
    <row r="15" spans="1:30">
      <c r="A15" s="800"/>
      <c r="B15" s="800"/>
      <c r="C15" s="819" t="s">
        <v>1448</v>
      </c>
      <c r="D15" s="819" t="s">
        <v>1449</v>
      </c>
      <c r="E15" s="2283" t="s">
        <v>1450</v>
      </c>
      <c r="F15" s="1553"/>
      <c r="G15" s="1553"/>
      <c r="H15" s="1553"/>
      <c r="I15" s="1553"/>
      <c r="J15" s="1553"/>
      <c r="K15" s="1553"/>
      <c r="L15" s="800"/>
      <c r="M15" s="800"/>
      <c r="N15" s="800"/>
      <c r="O15" s="800"/>
      <c r="P15" s="800"/>
      <c r="Q15" s="800"/>
      <c r="R15" s="800"/>
      <c r="S15" s="800"/>
      <c r="T15" s="800"/>
      <c r="U15" s="800"/>
      <c r="V15" s="800"/>
      <c r="W15" s="800"/>
      <c r="X15" s="800"/>
      <c r="Y15" s="800"/>
      <c r="Z15" s="800"/>
      <c r="AA15" s="800"/>
      <c r="AB15" s="800"/>
      <c r="AC15" s="800"/>
      <c r="AD15" s="800"/>
    </row>
    <row r="16" spans="1:30">
      <c r="A16" s="800"/>
      <c r="B16" s="800"/>
      <c r="C16" s="819" t="s">
        <v>1451</v>
      </c>
      <c r="D16" s="819" t="s">
        <v>1452</v>
      </c>
      <c r="E16" s="2283" t="s">
        <v>1453</v>
      </c>
      <c r="F16" s="1553"/>
      <c r="G16" s="1553"/>
      <c r="H16" s="1553"/>
      <c r="I16" s="1553"/>
      <c r="J16" s="1553"/>
      <c r="K16" s="1553"/>
      <c r="L16" s="800"/>
      <c r="M16" s="800"/>
      <c r="N16" s="800"/>
      <c r="O16" s="800"/>
      <c r="P16" s="800"/>
      <c r="Q16" s="800"/>
      <c r="R16" s="800"/>
      <c r="S16" s="800"/>
      <c r="T16" s="800"/>
      <c r="U16" s="800"/>
      <c r="V16" s="800"/>
      <c r="W16" s="800"/>
      <c r="X16" s="800"/>
      <c r="Y16" s="800"/>
      <c r="Z16" s="800"/>
      <c r="AA16" s="800"/>
      <c r="AB16" s="800"/>
      <c r="AC16" s="800"/>
      <c r="AD16" s="800"/>
    </row>
  </sheetData>
  <mergeCells count="24">
    <mergeCell ref="A5:D5"/>
    <mergeCell ref="O8:U8"/>
    <mergeCell ref="AA10:AB10"/>
    <mergeCell ref="L8:N8"/>
    <mergeCell ref="H6:K7"/>
    <mergeCell ref="E16:K16"/>
    <mergeCell ref="L6:U6"/>
    <mergeCell ref="AA9:AB9"/>
    <mergeCell ref="V7:W8"/>
    <mergeCell ref="E12:K12"/>
    <mergeCell ref="L7:U7"/>
    <mergeCell ref="X7:Z8"/>
    <mergeCell ref="F8:G8"/>
    <mergeCell ref="E14:K14"/>
    <mergeCell ref="V6:Z6"/>
    <mergeCell ref="E13:K13"/>
    <mergeCell ref="E15:K15"/>
    <mergeCell ref="AC10:AD10"/>
    <mergeCell ref="F6:G7"/>
    <mergeCell ref="A6:D8"/>
    <mergeCell ref="E6:E8"/>
    <mergeCell ref="AC9:AD9"/>
    <mergeCell ref="H8:I8"/>
    <mergeCell ref="J8:K8"/>
  </mergeCells>
  <dataValidations count="1">
    <dataValidation allowBlank="1" showDropDown="1" showInputMessage="1" showErrorMessage="1" errorTitle="DATO ERRÓNEO" error="MARCAR CON UNA &quot;X&quot; EN OPCIÓN QUE CORRESPONDA" sqref="E2 G2" xr:uid="{00000000-0002-0000-1200-000000000000}"/>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CN373"/>
  <sheetViews>
    <sheetView showGridLines="0" zoomScale="115" zoomScaleNormal="115" workbookViewId="0">
      <selection activeCell="C10" sqref="C10:D10"/>
    </sheetView>
  </sheetViews>
  <sheetFormatPr defaultColWidth="0" defaultRowHeight="12.75"/>
  <cols>
    <col min="1" max="1" width="3.140625" style="87" customWidth="1"/>
    <col min="2" max="2" width="9.42578125" style="86" customWidth="1"/>
    <col min="3" max="3" width="4.42578125" style="86" customWidth="1"/>
    <col min="4" max="4" width="24.42578125" style="86" customWidth="1"/>
    <col min="5" max="5" width="8.42578125" style="86" customWidth="1"/>
    <col min="6" max="6" width="7.42578125" style="86" customWidth="1"/>
    <col min="7" max="8" width="6.42578125" style="86" customWidth="1"/>
    <col min="9" max="9" width="9.42578125" style="86" customWidth="1"/>
    <col min="10" max="10" width="6.42578125" style="86" customWidth="1"/>
    <col min="11" max="11" width="5" style="86" customWidth="1"/>
    <col min="12" max="12" width="7.42578125" style="86" customWidth="1"/>
    <col min="13" max="13" width="8" style="86" customWidth="1"/>
    <col min="14" max="14" width="6.42578125" style="86" customWidth="1"/>
    <col min="15" max="15" width="8" style="86" customWidth="1"/>
    <col min="16" max="16" width="7.42578125" style="86" customWidth="1"/>
    <col min="17" max="17" width="9" style="87" customWidth="1"/>
    <col min="18" max="18" width="6.42578125" style="87" customWidth="1"/>
    <col min="19" max="19" width="9.42578125" style="87" customWidth="1"/>
    <col min="20" max="20" width="6.42578125" style="88" bestFit="1" customWidth="1"/>
    <col min="21" max="21" width="5.42578125" style="88" bestFit="1" customWidth="1"/>
    <col min="22" max="24" width="5.42578125" style="88" customWidth="1"/>
    <col min="25" max="30" width="3.42578125" style="88" customWidth="1"/>
    <col min="31" max="31" width="28.140625" style="88" hidden="1" customWidth="1"/>
    <col min="32" max="32" width="17.42578125" style="87" hidden="1" customWidth="1"/>
    <col min="33" max="33" width="8.42578125" style="87" hidden="1" customWidth="1"/>
    <col min="34" max="34" width="9" style="88" hidden="1" customWidth="1"/>
    <col min="35" max="35" width="13.42578125" style="88" hidden="1" customWidth="1"/>
    <col min="36" max="36" width="70" style="88" hidden="1" customWidth="1"/>
    <col min="37" max="37" width="28.140625" style="88" hidden="1" customWidth="1"/>
    <col min="38" max="38" width="11.42578125" style="88" hidden="1" customWidth="1"/>
    <col min="39" max="39" width="10" style="88" hidden="1" customWidth="1"/>
    <col min="40" max="40" width="9.85546875" style="88" hidden="1" customWidth="1"/>
    <col min="41" max="41" width="6" style="88" hidden="1" customWidth="1"/>
    <col min="42" max="43" width="10.42578125" style="87" hidden="1" customWidth="1"/>
    <col min="44" max="44" width="7.7109375" style="87" hidden="1" customWidth="1"/>
    <col min="45" max="45" width="2.42578125" style="87" hidden="1" customWidth="1"/>
    <col min="46" max="46" width="5.140625" style="87" hidden="1" customWidth="1"/>
    <col min="47" max="48" width="7.42578125" style="87" hidden="1" customWidth="1"/>
    <col min="49" max="49" width="9.42578125" style="87" hidden="1" customWidth="1"/>
    <col min="50" max="52" width="11.42578125" style="87" hidden="1" customWidth="1"/>
    <col min="53" max="53" width="5.42578125" style="87" hidden="1" customWidth="1"/>
    <col min="54" max="54" width="4.42578125" style="87" hidden="1" customWidth="1"/>
    <col min="55" max="55" width="8.42578125" style="87" hidden="1" customWidth="1"/>
    <col min="56" max="56" width="5.42578125" style="87" hidden="1" customWidth="1"/>
    <col min="57" max="57" width="7.42578125" style="87" hidden="1" customWidth="1"/>
    <col min="58" max="58" width="6.42578125" style="87" hidden="1" customWidth="1"/>
    <col min="59" max="59" width="7.42578125" style="87" hidden="1" customWidth="1"/>
    <col min="60" max="92" width="0" style="87" hidden="1" customWidth="1"/>
    <col min="93" max="93" width="11.42578125" style="87" hidden="1" customWidth="1"/>
    <col min="94" max="16384" width="11.42578125" style="87" hidden="1"/>
  </cols>
  <sheetData>
    <row r="1" spans="1:92" ht="24.6" customHeight="1">
      <c r="A1" s="109"/>
      <c r="B1" s="1601" t="s">
        <v>538</v>
      </c>
      <c r="C1" s="1553"/>
      <c r="D1" s="1553"/>
      <c r="E1" s="1553"/>
      <c r="F1" s="1553"/>
      <c r="G1" s="1553"/>
      <c r="H1" s="1553"/>
      <c r="I1" s="1553"/>
      <c r="J1" s="1553"/>
      <c r="K1" s="1553"/>
      <c r="L1" s="1553"/>
      <c r="M1" s="1553"/>
      <c r="N1" s="1553"/>
      <c r="O1" s="1553"/>
      <c r="P1" s="1553"/>
      <c r="Q1" s="1604"/>
      <c r="R1" s="1553"/>
      <c r="S1" s="1553"/>
      <c r="T1" s="108"/>
      <c r="U1" s="108"/>
      <c r="V1" s="108"/>
      <c r="W1" s="108"/>
      <c r="X1" s="108"/>
      <c r="Y1" s="108"/>
      <c r="Z1" s="108"/>
      <c r="AA1" s="108"/>
      <c r="AB1" s="108"/>
      <c r="AC1" s="108"/>
      <c r="AD1" s="108"/>
      <c r="AE1" s="121" t="s">
        <v>5</v>
      </c>
      <c r="AF1" s="109" t="s">
        <v>6</v>
      </c>
      <c r="AG1" s="109"/>
      <c r="AH1" s="108"/>
      <c r="AI1" s="108"/>
      <c r="AJ1" s="108"/>
      <c r="AK1" s="108"/>
      <c r="AL1" s="108"/>
      <c r="AM1" s="108"/>
      <c r="AN1" s="108"/>
      <c r="AO1" s="108"/>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row>
    <row r="2" spans="1:92" ht="10.35" customHeight="1">
      <c r="A2" s="109"/>
      <c r="B2" s="144" t="s">
        <v>539</v>
      </c>
      <c r="C2" s="113"/>
      <c r="D2" s="113"/>
      <c r="E2" s="113"/>
      <c r="F2" s="113"/>
      <c r="G2" s="113"/>
      <c r="H2" s="113"/>
      <c r="I2" s="113"/>
      <c r="J2" s="113"/>
      <c r="K2" s="113"/>
      <c r="L2" s="113"/>
      <c r="M2" s="114"/>
      <c r="N2" s="114"/>
      <c r="O2" s="114"/>
      <c r="P2" s="114"/>
      <c r="Q2" s="102"/>
      <c r="R2" s="102"/>
      <c r="S2" s="102"/>
      <c r="T2" s="108"/>
      <c r="U2" s="108"/>
      <c r="V2" s="108"/>
      <c r="W2" s="108"/>
      <c r="X2" s="108"/>
      <c r="Y2" s="108"/>
      <c r="Z2" s="108"/>
      <c r="AA2" s="108"/>
      <c r="AB2" s="108"/>
      <c r="AC2" s="108"/>
      <c r="AD2" s="108"/>
      <c r="AE2" s="121" t="s">
        <v>7</v>
      </c>
      <c r="AF2" s="109" t="s">
        <v>8</v>
      </c>
      <c r="AG2" s="109"/>
      <c r="AH2" s="108"/>
      <c r="AI2" s="108"/>
      <c r="AJ2" s="108"/>
      <c r="AK2" s="108"/>
      <c r="AL2" s="108"/>
      <c r="AM2" s="108"/>
      <c r="AN2" s="108"/>
      <c r="AO2" s="108"/>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9.6" customHeight="1">
      <c r="A3" s="109"/>
      <c r="B3" s="113"/>
      <c r="C3" s="113"/>
      <c r="D3" s="113"/>
      <c r="E3" s="862"/>
      <c r="F3" s="863"/>
      <c r="G3" s="863"/>
      <c r="H3" s="864"/>
      <c r="I3" s="865"/>
      <c r="J3" s="864"/>
      <c r="K3" s="863"/>
      <c r="L3" s="864"/>
      <c r="M3" s="864"/>
      <c r="N3" s="866"/>
      <c r="O3" s="866"/>
      <c r="P3" s="867"/>
      <c r="Q3" s="102"/>
      <c r="R3" s="102"/>
      <c r="S3" s="102"/>
      <c r="T3" s="108"/>
      <c r="U3" s="108"/>
      <c r="V3" s="108"/>
      <c r="W3" s="108"/>
      <c r="X3" s="108"/>
      <c r="Y3" s="108"/>
      <c r="Z3" s="108"/>
      <c r="AA3" s="108"/>
      <c r="AB3" s="108"/>
      <c r="AC3" s="108"/>
      <c r="AD3" s="108"/>
      <c r="AE3" s="121" t="s">
        <v>12</v>
      </c>
      <c r="AF3" s="109"/>
      <c r="AG3" s="109"/>
      <c r="AH3" s="108"/>
      <c r="AI3" s="108"/>
      <c r="AJ3" s="108"/>
      <c r="AK3" s="108"/>
      <c r="AL3" s="108"/>
      <c r="AM3" s="108"/>
      <c r="AN3" s="108"/>
      <c r="AO3" s="108"/>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row>
    <row r="4" spans="1:92" ht="14.1" customHeight="1">
      <c r="A4" s="109"/>
      <c r="B4" s="113"/>
      <c r="C4" s="113"/>
      <c r="D4" s="113"/>
      <c r="E4" s="868"/>
      <c r="F4" s="869"/>
      <c r="G4" s="869" t="s">
        <v>540</v>
      </c>
      <c r="H4" s="804" t="s">
        <v>541</v>
      </c>
      <c r="I4" s="2"/>
      <c r="J4" s="870"/>
      <c r="K4" s="800"/>
      <c r="L4" s="870"/>
      <c r="M4" s="871" t="s">
        <v>542</v>
      </c>
      <c r="N4" s="1619"/>
      <c r="O4" s="1620"/>
      <c r="P4" s="872"/>
      <c r="Q4" s="102"/>
      <c r="R4" s="102"/>
      <c r="S4" s="102"/>
      <c r="T4" s="108"/>
      <c r="U4" s="108"/>
      <c r="V4" s="108"/>
      <c r="W4" s="108"/>
      <c r="X4" s="108"/>
      <c r="Y4" s="108"/>
      <c r="Z4" s="108"/>
      <c r="AA4" s="108"/>
      <c r="AB4" s="108"/>
      <c r="AC4" s="108"/>
      <c r="AD4" s="108"/>
      <c r="AE4" s="121" t="s">
        <v>15</v>
      </c>
      <c r="AF4" s="109"/>
      <c r="AG4" s="109"/>
      <c r="AH4" s="108"/>
      <c r="AI4" s="108"/>
      <c r="AJ4" s="108"/>
      <c r="AK4" s="108"/>
      <c r="AL4" s="108"/>
      <c r="AM4" s="108"/>
      <c r="AN4" s="108"/>
      <c r="AO4" s="108"/>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row>
    <row r="5" spans="1:92" ht="15" customHeight="1">
      <c r="A5" s="109"/>
      <c r="B5" s="113"/>
      <c r="C5" s="113"/>
      <c r="D5" s="113"/>
      <c r="E5" s="873"/>
      <c r="F5" s="874"/>
      <c r="G5" s="874" t="s">
        <v>543</v>
      </c>
      <c r="H5" s="804" t="s">
        <v>544</v>
      </c>
      <c r="I5" s="1314" t="s">
        <v>6</v>
      </c>
      <c r="J5" s="870"/>
      <c r="K5" s="800"/>
      <c r="L5" s="870"/>
      <c r="M5" s="870"/>
      <c r="N5" s="875"/>
      <c r="O5" s="875"/>
      <c r="P5" s="872"/>
      <c r="Q5" s="102"/>
      <c r="R5" s="102"/>
      <c r="S5" s="102"/>
      <c r="T5" s="108"/>
      <c r="U5" s="108"/>
      <c r="V5" s="108"/>
      <c r="W5" s="108"/>
      <c r="X5" s="108"/>
      <c r="Y5" s="108"/>
      <c r="Z5" s="108"/>
      <c r="AA5" s="108"/>
      <c r="AB5" s="108"/>
      <c r="AC5" s="108"/>
      <c r="AD5" s="108"/>
      <c r="AE5" s="121" t="s">
        <v>18</v>
      </c>
      <c r="AF5" s="109"/>
      <c r="AG5" s="109"/>
      <c r="AH5" s="108"/>
      <c r="AI5" s="108"/>
      <c r="AJ5" s="108"/>
      <c r="AK5" s="108"/>
      <c r="AL5" s="108"/>
      <c r="AM5" s="108"/>
      <c r="AN5" s="108"/>
      <c r="AO5" s="108"/>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row>
    <row r="6" spans="1:92" ht="11.45" customHeight="1">
      <c r="A6" s="109"/>
      <c r="B6" s="113"/>
      <c r="C6" s="113"/>
      <c r="D6" s="113"/>
      <c r="E6" s="810"/>
      <c r="F6" s="811"/>
      <c r="G6" s="811"/>
      <c r="H6" s="876"/>
      <c r="I6" s="877"/>
      <c r="J6" s="876"/>
      <c r="K6" s="811"/>
      <c r="L6" s="876"/>
      <c r="M6" s="876"/>
      <c r="N6" s="878"/>
      <c r="O6" s="878"/>
      <c r="P6" s="879"/>
      <c r="Q6" s="102"/>
      <c r="R6" s="102"/>
      <c r="S6" s="102"/>
      <c r="T6" s="108"/>
      <c r="U6" s="108"/>
      <c r="V6" s="108"/>
      <c r="W6" s="108"/>
      <c r="X6" s="108"/>
      <c r="Y6" s="108"/>
      <c r="Z6" s="108"/>
      <c r="AA6" s="108"/>
      <c r="AB6" s="108"/>
      <c r="AC6" s="108"/>
      <c r="AD6" s="108"/>
      <c r="AE6" s="121" t="s">
        <v>21</v>
      </c>
      <c r="AF6" s="109"/>
      <c r="AG6" s="109"/>
      <c r="AH6" s="108"/>
      <c r="AI6" s="108"/>
      <c r="AJ6" s="108"/>
      <c r="AK6" s="108"/>
      <c r="AL6" s="108"/>
      <c r="AM6" s="108"/>
      <c r="AN6" s="108"/>
      <c r="AO6" s="108"/>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row>
    <row r="7" spans="1:92" ht="15.6" customHeight="1" thickBot="1">
      <c r="A7" s="109"/>
      <c r="B7" s="113"/>
      <c r="C7" s="113"/>
      <c r="D7" s="113"/>
      <c r="E7" s="113"/>
      <c r="F7" s="113"/>
      <c r="G7" s="113"/>
      <c r="H7" s="113"/>
      <c r="I7" s="113"/>
      <c r="J7" s="113"/>
      <c r="K7" s="113"/>
      <c r="L7" s="113"/>
      <c r="M7" s="114"/>
      <c r="N7" s="114"/>
      <c r="O7" s="114"/>
      <c r="P7" s="114"/>
      <c r="Q7" s="102"/>
      <c r="R7" s="102"/>
      <c r="S7" s="102"/>
      <c r="T7" s="108"/>
      <c r="U7" s="108"/>
      <c r="V7" s="108"/>
      <c r="W7" s="108"/>
      <c r="X7" s="108"/>
      <c r="Y7" s="108"/>
      <c r="Z7" s="108"/>
      <c r="AA7" s="108"/>
      <c r="AB7" s="108"/>
      <c r="AC7" s="108"/>
      <c r="AD7" s="108"/>
      <c r="AE7" s="121" t="s">
        <v>24</v>
      </c>
      <c r="AF7" s="109"/>
      <c r="AG7" s="109"/>
      <c r="AH7" s="108"/>
      <c r="AI7" s="108"/>
      <c r="AJ7" s="108"/>
      <c r="AK7" s="108"/>
      <c r="AL7" s="108"/>
      <c r="AM7" s="108"/>
      <c r="AN7" s="108"/>
      <c r="AO7" s="108"/>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row>
    <row r="8" spans="1:92" ht="15.6" customHeight="1">
      <c r="A8" s="109"/>
      <c r="B8" s="145" t="s">
        <v>545</v>
      </c>
      <c r="C8" s="146"/>
      <c r="D8" s="146"/>
      <c r="E8" s="146"/>
      <c r="F8" s="146"/>
      <c r="G8" s="146"/>
      <c r="H8" s="146"/>
      <c r="I8" s="146"/>
      <c r="J8" s="146"/>
      <c r="K8" s="146"/>
      <c r="L8" s="146"/>
      <c r="M8" s="147"/>
      <c r="N8" s="147"/>
      <c r="O8" s="147"/>
      <c r="P8" s="148"/>
      <c r="Q8" s="148"/>
      <c r="R8" s="148"/>
      <c r="S8" s="150"/>
      <c r="T8"/>
      <c r="U8"/>
      <c r="V8"/>
      <c r="W8"/>
      <c r="Y8" s="108"/>
      <c r="Z8" s="108"/>
      <c r="AA8" s="108"/>
      <c r="AB8" s="108"/>
      <c r="AC8" s="108"/>
      <c r="AD8" s="108"/>
      <c r="AE8" s="121" t="s">
        <v>27</v>
      </c>
      <c r="AF8" s="109"/>
      <c r="AG8" s="109"/>
      <c r="AH8" s="108"/>
      <c r="AI8" s="108"/>
      <c r="AJ8" s="108"/>
      <c r="AK8" s="108"/>
      <c r="AL8" s="108"/>
      <c r="AM8" s="108"/>
      <c r="AN8" s="108"/>
      <c r="AO8" s="108"/>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row>
    <row r="9" spans="1:92" ht="12.75" customHeight="1">
      <c r="A9" s="109"/>
      <c r="B9" s="151"/>
      <c r="C9" s="108"/>
      <c r="D9" s="108"/>
      <c r="E9" s="108"/>
      <c r="F9" s="108"/>
      <c r="G9" s="114"/>
      <c r="H9" s="114"/>
      <c r="I9" s="108"/>
      <c r="J9" s="108"/>
      <c r="K9" s="108"/>
      <c r="L9" s="114"/>
      <c r="M9" s="114"/>
      <c r="N9" s="114"/>
      <c r="O9" s="114"/>
      <c r="P9" s="108"/>
      <c r="Q9" s="152"/>
      <c r="R9" s="152"/>
      <c r="S9" s="153"/>
      <c r="T9"/>
      <c r="U9" s="1561" t="s">
        <v>546</v>
      </c>
      <c r="V9" s="1621" t="s">
        <v>547</v>
      </c>
      <c r="W9" s="1561" t="s">
        <v>548</v>
      </c>
      <c r="Y9" s="108"/>
      <c r="Z9" s="108"/>
      <c r="AA9" s="108"/>
      <c r="AB9" s="108"/>
      <c r="AC9" s="108"/>
      <c r="AD9" s="108"/>
      <c r="AE9" s="108"/>
      <c r="AF9" s="109"/>
      <c r="AG9" s="109"/>
      <c r="AH9" s="108"/>
      <c r="AI9" s="108"/>
      <c r="AJ9" s="108"/>
      <c r="AK9" s="108"/>
      <c r="AL9" s="108"/>
      <c r="AM9" s="108"/>
      <c r="AN9" s="108"/>
      <c r="AO9" s="108"/>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row>
    <row r="10" spans="1:92" ht="12.75" customHeight="1">
      <c r="A10" s="109"/>
      <c r="B10" s="154" t="s">
        <v>549</v>
      </c>
      <c r="C10" s="1616"/>
      <c r="D10" s="1612"/>
      <c r="E10" s="114"/>
      <c r="F10" s="155" t="s">
        <v>550</v>
      </c>
      <c r="G10" s="1596">
        <v>2025</v>
      </c>
      <c r="H10" s="1597"/>
      <c r="I10" s="114"/>
      <c r="J10" s="155" t="s">
        <v>551</v>
      </c>
      <c r="K10" s="1539" t="s">
        <v>1870</v>
      </c>
      <c r="L10" s="114"/>
      <c r="M10" s="108"/>
      <c r="N10" s="1578" t="s">
        <v>552</v>
      </c>
      <c r="O10" s="1553"/>
      <c r="P10" s="1553"/>
      <c r="Q10" s="1572"/>
      <c r="R10" s="1540" t="s">
        <v>1871</v>
      </c>
      <c r="S10" s="153"/>
      <c r="T10"/>
      <c r="U10" s="1562"/>
      <c r="V10" s="1562"/>
      <c r="W10" s="1562"/>
      <c r="Y10" s="108"/>
      <c r="Z10" s="108"/>
      <c r="AA10" s="108"/>
      <c r="AB10" s="108"/>
      <c r="AC10" s="108"/>
      <c r="AD10" s="108"/>
      <c r="AE10" s="108"/>
      <c r="AF10" s="109"/>
      <c r="AG10" s="109"/>
      <c r="AH10" s="108"/>
      <c r="AI10" s="108"/>
      <c r="AJ10" s="108"/>
      <c r="AK10" s="108"/>
      <c r="AL10" s="108"/>
      <c r="AM10" s="108"/>
      <c r="AN10" s="108"/>
      <c r="AO10" s="108"/>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row>
    <row r="11" spans="1:92" ht="14.45" customHeight="1">
      <c r="A11" s="109"/>
      <c r="B11" s="156"/>
      <c r="C11" s="108"/>
      <c r="D11" s="108"/>
      <c r="E11" s="108"/>
      <c r="F11" s="108"/>
      <c r="G11" s="108"/>
      <c r="H11" s="108"/>
      <c r="I11" s="108"/>
      <c r="J11" s="108"/>
      <c r="K11" s="108"/>
      <c r="L11" s="157"/>
      <c r="M11" s="108"/>
      <c r="N11" s="1582" t="str">
        <f>+CONCATENATE("Nº DE MESES EJECUCIÓN PROYECTO. AÑO ",$G$10)</f>
        <v>Nº DE MESES EJECUCIÓN PROYECTO. AÑO 2025</v>
      </c>
      <c r="O11" s="1553"/>
      <c r="P11" s="1553"/>
      <c r="Q11" s="1572"/>
      <c r="R11" s="1312" t="str">
        <f>IFERROR(VLOOKUP(C10,$AF$20:$AJ$371,4,FALSE),"")</f>
        <v/>
      </c>
      <c r="S11" s="153"/>
      <c r="T11"/>
      <c r="U11" s="1562"/>
      <c r="V11" s="1562"/>
      <c r="W11" s="1562"/>
      <c r="Y11" s="108"/>
      <c r="Z11" s="108"/>
      <c r="AA11" s="108"/>
      <c r="AB11" s="108"/>
      <c r="AC11" s="108"/>
      <c r="AD11" s="108"/>
      <c r="AE11" s="108"/>
      <c r="AF11" s="109"/>
      <c r="AG11" s="109"/>
      <c r="AH11" s="108"/>
      <c r="AI11" s="108"/>
      <c r="AJ11" s="108"/>
      <c r="AK11" s="108"/>
      <c r="AL11" s="108"/>
      <c r="AM11" s="108"/>
      <c r="AN11" s="108"/>
      <c r="AO11" s="108"/>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row>
    <row r="12" spans="1:92" ht="9.6" customHeight="1">
      <c r="A12" s="109"/>
      <c r="B12" s="156"/>
      <c r="C12" s="108"/>
      <c r="D12" s="108"/>
      <c r="E12" s="108"/>
      <c r="F12" s="108"/>
      <c r="G12" s="108"/>
      <c r="H12" s="108"/>
      <c r="I12" s="108"/>
      <c r="J12" s="108"/>
      <c r="K12" s="108"/>
      <c r="L12" s="157"/>
      <c r="M12" s="108"/>
      <c r="N12" s="158"/>
      <c r="O12" s="158"/>
      <c r="P12" s="158"/>
      <c r="Q12" s="159"/>
      <c r="R12" s="1313"/>
      <c r="S12" s="153"/>
      <c r="T12"/>
      <c r="U12" s="1562"/>
      <c r="V12" s="1562"/>
      <c r="W12" s="1562"/>
      <c r="Y12" s="108"/>
      <c r="Z12" s="108"/>
      <c r="AA12" s="108"/>
      <c r="AB12" s="108"/>
      <c r="AC12" s="108"/>
      <c r="AD12" s="108"/>
      <c r="AE12" s="108"/>
      <c r="AF12" s="109"/>
      <c r="AG12" s="109"/>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row>
    <row r="13" spans="1:92" ht="22.5" customHeight="1">
      <c r="A13" s="109"/>
      <c r="B13" s="154" t="s">
        <v>553</v>
      </c>
      <c r="C13" s="1610"/>
      <c r="D13" s="1611"/>
      <c r="E13" s="1611"/>
      <c r="F13" s="1611"/>
      <c r="G13" s="1611"/>
      <c r="H13" s="1611"/>
      <c r="I13" s="1611"/>
      <c r="J13" s="1611"/>
      <c r="K13" s="1611"/>
      <c r="L13" s="1612"/>
      <c r="M13" s="108"/>
      <c r="N13" s="102" t="s">
        <v>554</v>
      </c>
      <c r="O13" s="1617" t="str">
        <f>IFERROR(VLOOKUP(C10,$AF$20:$AK$371,6,FALSE),"")</f>
        <v/>
      </c>
      <c r="P13" s="1618"/>
      <c r="Q13" s="1618"/>
      <c r="R13" s="1618"/>
      <c r="S13" s="153"/>
      <c r="T13"/>
      <c r="U13" s="1562"/>
      <c r="V13" s="1562"/>
      <c r="W13" s="1562"/>
      <c r="Y13" s="115"/>
      <c r="Z13" s="115"/>
      <c r="AA13" s="115"/>
      <c r="AB13" s="115"/>
      <c r="AC13" s="115"/>
      <c r="AD13" s="115"/>
      <c r="AE13" s="108"/>
      <c r="AF13" s="108"/>
      <c r="AG13" s="108" t="s">
        <v>1</v>
      </c>
      <c r="AH13" s="108"/>
      <c r="AI13" s="108"/>
      <c r="AJ13" s="108"/>
      <c r="AK13" s="108"/>
      <c r="AL13" s="108"/>
      <c r="AM13" s="115"/>
      <c r="AN13" s="108"/>
      <c r="AO13" s="108"/>
      <c r="AP13" s="108"/>
      <c r="AQ13" s="108"/>
      <c r="AR13" s="108"/>
      <c r="AS13" s="115"/>
      <c r="AT13" s="115"/>
      <c r="AU13" s="108"/>
      <c r="AV13" s="115"/>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row>
    <row r="14" spans="1:92" ht="22.5" customHeight="1" thickBot="1">
      <c r="A14" s="109"/>
      <c r="B14" s="160"/>
      <c r="C14" s="161"/>
      <c r="D14" s="161"/>
      <c r="E14" s="161"/>
      <c r="F14" s="161"/>
      <c r="G14" s="161"/>
      <c r="H14" s="161"/>
      <c r="I14" s="161"/>
      <c r="J14" s="161"/>
      <c r="K14" s="161"/>
      <c r="L14" s="161"/>
      <c r="M14" s="162"/>
      <c r="N14" s="163"/>
      <c r="O14" s="163"/>
      <c r="P14" s="163"/>
      <c r="Q14" s="164"/>
      <c r="R14" s="164"/>
      <c r="S14" s="165"/>
      <c r="T14"/>
      <c r="U14" s="1562"/>
      <c r="V14" s="1562"/>
      <c r="W14" s="1562"/>
      <c r="Y14" s="115"/>
      <c r="Z14" s="115"/>
      <c r="AA14" s="115"/>
      <c r="AB14" s="115"/>
      <c r="AC14" s="115"/>
      <c r="AD14" s="115"/>
      <c r="AE14" s="108"/>
      <c r="AF14" s="108"/>
      <c r="AG14" s="108"/>
      <c r="AH14" s="108"/>
      <c r="AI14" s="108"/>
      <c r="AJ14" s="108"/>
      <c r="AK14" s="108"/>
      <c r="AL14" s="108"/>
      <c r="AM14" s="115"/>
      <c r="AN14" s="108"/>
      <c r="AO14" s="108"/>
      <c r="AP14" s="108"/>
      <c r="AQ14" s="108"/>
      <c r="AR14" s="108"/>
      <c r="AS14" s="115"/>
      <c r="AT14" s="115"/>
      <c r="AU14" s="108"/>
      <c r="AV14" s="115"/>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row>
    <row r="15" spans="1:92" ht="22.5" customHeight="1" thickBot="1">
      <c r="A15" s="109"/>
      <c r="B15" s="166"/>
      <c r="C15" s="161"/>
      <c r="D15" s="161"/>
      <c r="E15" s="161"/>
      <c r="F15" s="161"/>
      <c r="G15" s="161"/>
      <c r="H15" s="161"/>
      <c r="I15" s="161"/>
      <c r="J15" s="161"/>
      <c r="K15" s="161"/>
      <c r="L15" s="161"/>
      <c r="M15" s="162"/>
      <c r="N15" s="163"/>
      <c r="O15" s="163"/>
      <c r="P15" s="163"/>
      <c r="Q15" s="163"/>
      <c r="R15" s="164"/>
      <c r="S15" s="108"/>
      <c r="T15"/>
      <c r="U15" s="1562"/>
      <c r="V15" s="1562"/>
      <c r="W15" s="1562"/>
      <c r="X15"/>
      <c r="Y15" s="115"/>
      <c r="Z15" s="115"/>
      <c r="AA15" s="115"/>
      <c r="AB15" s="115"/>
      <c r="AC15" s="115"/>
      <c r="AD15" s="115"/>
      <c r="AE15" s="108"/>
      <c r="AF15" s="108"/>
      <c r="AG15" s="108"/>
      <c r="AH15" s="108"/>
      <c r="AI15" s="108"/>
      <c r="AJ15" s="108"/>
      <c r="AK15" s="108"/>
      <c r="AL15" s="108"/>
      <c r="AM15" s="115"/>
      <c r="AN15" s="108"/>
      <c r="AO15" s="108"/>
      <c r="AP15" s="108"/>
      <c r="AQ15" s="108"/>
      <c r="AR15" s="108"/>
      <c r="AS15" s="115"/>
      <c r="AT15" s="115"/>
      <c r="AU15" s="108"/>
      <c r="AV15" s="115"/>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row>
    <row r="16" spans="1:92" ht="22.5" customHeight="1">
      <c r="A16" s="167"/>
      <c r="B16" s="168" t="s">
        <v>555</v>
      </c>
      <c r="C16" s="169"/>
      <c r="D16" s="169"/>
      <c r="E16" s="169"/>
      <c r="F16" s="169"/>
      <c r="G16" s="169"/>
      <c r="H16" s="169"/>
      <c r="I16" s="169"/>
      <c r="J16" s="169"/>
      <c r="K16" s="169"/>
      <c r="L16" s="169"/>
      <c r="M16" s="170"/>
      <c r="N16" s="171"/>
      <c r="O16" s="171"/>
      <c r="P16" s="171"/>
      <c r="Q16" s="171"/>
      <c r="R16" s="153"/>
      <c r="S16" s="172"/>
      <c r="T16"/>
      <c r="U16" s="1562"/>
      <c r="V16" s="1562"/>
      <c r="W16" s="1562"/>
      <c r="X16"/>
      <c r="Y16" s="173"/>
      <c r="Z16" s="149"/>
      <c r="AA16" s="149"/>
      <c r="AB16" s="149"/>
      <c r="AC16" s="150"/>
      <c r="AD16" s="115"/>
      <c r="AE16" s="108"/>
      <c r="AF16" s="108"/>
      <c r="AG16" s="108"/>
      <c r="AH16" s="108"/>
      <c r="AI16" s="108"/>
      <c r="AJ16" s="108"/>
      <c r="AK16" s="108"/>
      <c r="AL16" s="108"/>
      <c r="AM16" s="115"/>
      <c r="AN16" s="108"/>
      <c r="AO16" s="108"/>
      <c r="AP16" s="108"/>
      <c r="AQ16" s="108"/>
      <c r="AR16" s="108"/>
      <c r="AS16" s="115"/>
      <c r="AT16" s="115"/>
      <c r="AU16" s="108"/>
      <c r="AV16" s="115"/>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row>
    <row r="17" spans="1:92" ht="12.75" customHeight="1">
      <c r="A17" s="167"/>
      <c r="B17" s="880"/>
      <c r="C17" s="881"/>
      <c r="D17" s="881"/>
      <c r="E17" s="881"/>
      <c r="F17" s="881"/>
      <c r="G17" s="881"/>
      <c r="H17" s="882"/>
      <c r="I17" s="174"/>
      <c r="J17" s="174"/>
      <c r="K17" s="108"/>
      <c r="L17" s="108"/>
      <c r="M17" s="108"/>
      <c r="N17" s="114"/>
      <c r="O17" s="114"/>
      <c r="P17" s="114"/>
      <c r="Q17" s="108"/>
      <c r="R17" s="175"/>
      <c r="S17" s="108"/>
      <c r="U17" s="1563"/>
      <c r="V17" s="1563"/>
      <c r="W17" s="1563"/>
      <c r="Y17" s="1546">
        <f>+$G$10</f>
        <v>2025</v>
      </c>
      <c r="Z17" s="1547"/>
      <c r="AA17" s="1547"/>
      <c r="AB17" s="1547"/>
      <c r="AC17" s="1548"/>
      <c r="AD17" s="108"/>
      <c r="AE17" s="108"/>
      <c r="AF17" s="108"/>
      <c r="AG17" s="108"/>
      <c r="AH17" s="108"/>
      <c r="AI17" s="108"/>
      <c r="AJ17" s="108"/>
      <c r="AK17" s="108"/>
      <c r="AL17" s="108"/>
      <c r="AM17" s="116"/>
      <c r="AN17" s="108"/>
      <c r="AO17" s="108"/>
      <c r="AP17" s="108"/>
      <c r="AQ17" s="108"/>
      <c r="AR17" s="108"/>
      <c r="AS17" s="115"/>
      <c r="AT17" s="115"/>
      <c r="AU17" s="108"/>
      <c r="AV17" s="115"/>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row>
    <row r="18" spans="1:92" ht="96" customHeight="1">
      <c r="A18" s="167"/>
      <c r="B18" s="1571" t="s">
        <v>556</v>
      </c>
      <c r="C18" s="1553"/>
      <c r="D18" s="1572"/>
      <c r="E18" s="1577" t="s">
        <v>557</v>
      </c>
      <c r="F18" s="1570"/>
      <c r="G18" s="1585" t="s">
        <v>558</v>
      </c>
      <c r="H18" s="1550"/>
      <c r="I18" s="1550"/>
      <c r="J18" s="1550"/>
      <c r="K18" s="1581"/>
      <c r="L18" s="1583" t="s">
        <v>559</v>
      </c>
      <c r="M18" s="1569"/>
      <c r="N18" s="1569"/>
      <c r="O18" s="1569"/>
      <c r="P18" s="1570"/>
      <c r="Q18" s="1583" t="s">
        <v>560</v>
      </c>
      <c r="R18" s="1570"/>
      <c r="S18" s="176"/>
      <c r="U18" s="1598" t="s">
        <v>561</v>
      </c>
      <c r="V18" s="1599"/>
      <c r="W18" s="1600"/>
      <c r="Y18" s="1560" t="s">
        <v>562</v>
      </c>
      <c r="Z18" s="1550"/>
      <c r="AA18" s="1550"/>
      <c r="AB18" s="1550"/>
      <c r="AC18" s="1551"/>
      <c r="AD18" s="108"/>
      <c r="AE18" s="108"/>
      <c r="AF18" s="108"/>
      <c r="AG18" s="108"/>
      <c r="AH18" s="117">
        <v>6</v>
      </c>
      <c r="AI18" s="116"/>
      <c r="AJ18" s="118">
        <v>8</v>
      </c>
      <c r="AK18" s="108">
        <v>11</v>
      </c>
      <c r="AL18" s="119">
        <v>12</v>
      </c>
      <c r="AM18" s="108">
        <v>13</v>
      </c>
      <c r="AN18" s="108"/>
      <c r="AO18" s="855">
        <v>14</v>
      </c>
      <c r="AP18" s="116"/>
      <c r="AQ18" s="108"/>
      <c r="AR18" s="116"/>
      <c r="AS18" s="115"/>
      <c r="AT18" s="115"/>
      <c r="AU18" s="108"/>
      <c r="AV18" s="115"/>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row>
    <row r="19" spans="1:92" s="124" customFormat="1" ht="81" customHeight="1">
      <c r="A19" s="177"/>
      <c r="B19" s="883" t="s">
        <v>563</v>
      </c>
      <c r="C19" s="884" t="s">
        <v>564</v>
      </c>
      <c r="D19" s="884" t="s">
        <v>565</v>
      </c>
      <c r="E19" s="885" t="str">
        <f>+UPPER("Dependencia Administrativa")</f>
        <v>DEPENDENCIA ADMINISTRATIVA</v>
      </c>
      <c r="F19" s="886" t="s">
        <v>566</v>
      </c>
      <c r="G19" s="887" t="s">
        <v>567</v>
      </c>
      <c r="H19" s="887" t="s">
        <v>568</v>
      </c>
      <c r="I19" s="887" t="s">
        <v>569</v>
      </c>
      <c r="J19" s="887" t="s">
        <v>570</v>
      </c>
      <c r="K19" s="888" t="s">
        <v>571</v>
      </c>
      <c r="L19" s="887" t="s">
        <v>567</v>
      </c>
      <c r="M19" s="887" t="s">
        <v>568</v>
      </c>
      <c r="N19" s="887" t="s">
        <v>569</v>
      </c>
      <c r="O19" s="887" t="s">
        <v>570</v>
      </c>
      <c r="P19" s="888" t="s">
        <v>572</v>
      </c>
      <c r="Q19" s="889" t="str">
        <f>+UPPER(D84)</f>
        <v>DIRECTIVOS</v>
      </c>
      <c r="R19" s="890" t="str">
        <f>+UPPER(D85)</f>
        <v>ASISTENTES DE LA EDUCACIÓN</v>
      </c>
      <c r="S19" s="123"/>
      <c r="U19" s="891" t="s">
        <v>573</v>
      </c>
      <c r="V19" s="891" t="s">
        <v>574</v>
      </c>
      <c r="W19" s="891" t="s">
        <v>575</v>
      </c>
      <c r="Y19" s="892" t="s">
        <v>567</v>
      </c>
      <c r="Z19" s="893" t="s">
        <v>568</v>
      </c>
      <c r="AA19" s="893" t="s">
        <v>569</v>
      </c>
      <c r="AB19" s="893" t="s">
        <v>570</v>
      </c>
      <c r="AC19" s="894" t="s">
        <v>576</v>
      </c>
      <c r="AD19" s="120"/>
      <c r="AE19" s="121"/>
      <c r="AF19" s="121" t="s">
        <v>49</v>
      </c>
      <c r="AG19" s="856" t="s">
        <v>50</v>
      </c>
      <c r="AH19" s="856" t="s">
        <v>51</v>
      </c>
      <c r="AI19" s="856" t="s">
        <v>52</v>
      </c>
      <c r="AJ19" s="856" t="s">
        <v>53</v>
      </c>
      <c r="AK19" s="856" t="s">
        <v>577</v>
      </c>
      <c r="AL19" s="857" t="s">
        <v>55</v>
      </c>
      <c r="AM19" s="857" t="s">
        <v>56</v>
      </c>
      <c r="AN19" s="857" t="s">
        <v>57</v>
      </c>
      <c r="AO19" s="855" t="s">
        <v>58</v>
      </c>
      <c r="AP19" s="108"/>
      <c r="AQ19" s="122"/>
      <c r="AR19" s="858">
        <v>2025</v>
      </c>
      <c r="AS19" s="858" t="s">
        <v>59</v>
      </c>
      <c r="AT19" s="123"/>
      <c r="AU19" s="108"/>
      <c r="AV19" s="115"/>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row>
    <row r="20" spans="1:92" s="130" customFormat="1" ht="24" customHeight="1">
      <c r="A20" s="131"/>
      <c r="B20" s="1324"/>
      <c r="C20" s="1324"/>
      <c r="D20" s="1325"/>
      <c r="E20" s="1319"/>
      <c r="F20" s="1322"/>
      <c r="G20" s="1323"/>
      <c r="H20" s="1323"/>
      <c r="I20" s="1323"/>
      <c r="J20" s="1323"/>
      <c r="K20" s="1326">
        <f t="shared" ref="K20:K62" si="0">SUM(G20:J20)</f>
        <v>0</v>
      </c>
      <c r="L20" s="1321"/>
      <c r="M20" s="1321"/>
      <c r="N20" s="1321"/>
      <c r="O20" s="1321"/>
      <c r="P20" s="1326">
        <f t="shared" ref="P20:P63" si="1">SUM(L20:O20)</f>
        <v>0</v>
      </c>
      <c r="Q20" s="1319"/>
      <c r="R20" s="1320"/>
      <c r="S20" s="178"/>
      <c r="U20" s="1318"/>
      <c r="V20" s="1318"/>
      <c r="W20" s="1318"/>
      <c r="Y20" s="1315" t="str">
        <f t="shared" ref="Y20:Y62" si="2">+IF(AND(ISNUMBER(L20),L20&gt;0),ROUND(L20*80%,0),"")</f>
        <v/>
      </c>
      <c r="Z20" s="1316" t="str">
        <f t="shared" ref="Z20:Z62" si="3">+IF(AND(ISNUMBER(M20),M20&gt;0),ROUND(M20*80%,0),"")</f>
        <v/>
      </c>
      <c r="AA20" s="1316" t="str">
        <f t="shared" ref="AA20:AA62" si="4">+IF(AND(ISNUMBER(N20),N20&gt;0),ROUND(N20*80%,0),"")</f>
        <v/>
      </c>
      <c r="AB20" s="1316" t="str">
        <f t="shared" ref="AB20:AB62" si="5">+IF(AND(ISNUMBER(O20),O20&gt;0),ROUND(O20*80%,0),"")</f>
        <v/>
      </c>
      <c r="AC20" s="1317">
        <f t="shared" ref="AC20:AC62" si="6">SUM(Y20:AB20)</f>
        <v>0</v>
      </c>
      <c r="AD20" s="125"/>
      <c r="AE20" s="859">
        <v>1</v>
      </c>
      <c r="AF20" s="860" t="s">
        <v>61</v>
      </c>
      <c r="AG20" s="859">
        <v>5</v>
      </c>
      <c r="AH20" s="859"/>
      <c r="AI20" s="859"/>
      <c r="AJ20" s="859"/>
      <c r="AK20" s="859"/>
      <c r="AL20" s="859"/>
      <c r="AM20" s="859"/>
      <c r="AN20" s="859"/>
      <c r="AO20" s="859"/>
      <c r="AP20" s="126"/>
      <c r="AQ20" s="127"/>
      <c r="AR20" s="125"/>
      <c r="AS20" s="128"/>
      <c r="AT20" s="128"/>
      <c r="AU20" s="126"/>
      <c r="AV20" s="128"/>
      <c r="AW20" s="129"/>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row>
    <row r="21" spans="1:92" s="130" customFormat="1" ht="24" customHeight="1">
      <c r="A21" s="131"/>
      <c r="B21" s="45"/>
      <c r="C21" s="45"/>
      <c r="D21" s="895"/>
      <c r="E21" s="45"/>
      <c r="F21" s="65"/>
      <c r="G21" s="45"/>
      <c r="H21" s="45"/>
      <c r="I21" s="45"/>
      <c r="J21" s="45"/>
      <c r="K21" s="896">
        <f t="shared" si="0"/>
        <v>0</v>
      </c>
      <c r="L21" s="4"/>
      <c r="M21" s="4"/>
      <c r="N21" s="4"/>
      <c r="O21" s="4"/>
      <c r="P21" s="896">
        <f t="shared" si="1"/>
        <v>0</v>
      </c>
      <c r="Q21" s="45"/>
      <c r="R21" s="897"/>
      <c r="S21" s="178"/>
      <c r="U21" s="839"/>
      <c r="V21" s="839"/>
      <c r="W21" s="839"/>
      <c r="Y21" s="898" t="str">
        <f t="shared" si="2"/>
        <v/>
      </c>
      <c r="Z21" s="899" t="str">
        <f t="shared" si="3"/>
        <v/>
      </c>
      <c r="AA21" s="899" t="str">
        <f t="shared" si="4"/>
        <v/>
      </c>
      <c r="AB21" s="899" t="str">
        <f t="shared" si="5"/>
        <v/>
      </c>
      <c r="AC21" s="900">
        <f t="shared" si="6"/>
        <v>0</v>
      </c>
      <c r="AD21" s="125"/>
      <c r="AE21" s="126">
        <v>2</v>
      </c>
      <c r="AF21" s="860" t="s">
        <v>63</v>
      </c>
      <c r="AG21" s="859">
        <v>13</v>
      </c>
      <c r="AH21" s="859"/>
      <c r="AI21" s="859"/>
      <c r="AJ21" s="859"/>
      <c r="AK21" s="859"/>
      <c r="AL21" s="859"/>
      <c r="AM21" s="859"/>
      <c r="AN21" s="859"/>
      <c r="AO21" s="859"/>
      <c r="AP21" s="126"/>
      <c r="AQ21" s="127"/>
      <c r="AR21" s="125"/>
      <c r="AS21" s="128"/>
      <c r="AT21" s="128"/>
      <c r="AU21" s="126"/>
      <c r="AV21" s="128"/>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row>
    <row r="22" spans="1:92" s="130" customFormat="1" ht="24" customHeight="1">
      <c r="A22" s="131"/>
      <c r="B22" s="45"/>
      <c r="C22" s="45"/>
      <c r="D22" s="895"/>
      <c r="E22" s="45"/>
      <c r="F22" s="65"/>
      <c r="G22" s="45"/>
      <c r="H22" s="45"/>
      <c r="I22" s="45"/>
      <c r="J22" s="45"/>
      <c r="K22" s="896">
        <f t="shared" si="0"/>
        <v>0</v>
      </c>
      <c r="L22" s="4"/>
      <c r="M22" s="4"/>
      <c r="N22" s="4"/>
      <c r="O22" s="4"/>
      <c r="P22" s="896">
        <f t="shared" si="1"/>
        <v>0</v>
      </c>
      <c r="Q22" s="45"/>
      <c r="R22" s="897"/>
      <c r="S22" s="178"/>
      <c r="U22" s="839"/>
      <c r="V22" s="839"/>
      <c r="W22" s="839"/>
      <c r="Y22" s="898" t="str">
        <f t="shared" si="2"/>
        <v/>
      </c>
      <c r="Z22" s="899" t="str">
        <f t="shared" si="3"/>
        <v/>
      </c>
      <c r="AA22" s="899" t="str">
        <f t="shared" si="4"/>
        <v/>
      </c>
      <c r="AB22" s="899" t="str">
        <f t="shared" si="5"/>
        <v/>
      </c>
      <c r="AC22" s="900">
        <f t="shared" si="6"/>
        <v>0</v>
      </c>
      <c r="AD22" s="125"/>
      <c r="AE22" s="126">
        <v>3</v>
      </c>
      <c r="AF22" s="860" t="s">
        <v>65</v>
      </c>
      <c r="AG22" s="859">
        <v>8</v>
      </c>
      <c r="AH22" s="859"/>
      <c r="AI22" s="859"/>
      <c r="AJ22" s="859"/>
      <c r="AK22" s="859"/>
      <c r="AL22" s="859"/>
      <c r="AM22" s="859"/>
      <c r="AN22" s="859"/>
      <c r="AO22" s="859"/>
      <c r="AP22" s="126"/>
      <c r="AQ22" s="127"/>
      <c r="AR22" s="125"/>
      <c r="AS22" s="128"/>
      <c r="AT22" s="128"/>
      <c r="AU22" s="126"/>
      <c r="AV22" s="128"/>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row>
    <row r="23" spans="1:92" s="130" customFormat="1" ht="24" customHeight="1">
      <c r="A23" s="131"/>
      <c r="B23" s="45"/>
      <c r="C23" s="45"/>
      <c r="D23" s="895"/>
      <c r="E23" s="45"/>
      <c r="F23" s="65"/>
      <c r="G23" s="45"/>
      <c r="H23" s="45"/>
      <c r="I23" s="45"/>
      <c r="J23" s="45"/>
      <c r="K23" s="896">
        <f t="shared" si="0"/>
        <v>0</v>
      </c>
      <c r="L23" s="4"/>
      <c r="M23" s="4"/>
      <c r="N23" s="4"/>
      <c r="O23" s="4"/>
      <c r="P23" s="896">
        <f t="shared" si="1"/>
        <v>0</v>
      </c>
      <c r="Q23" s="45"/>
      <c r="R23" s="897"/>
      <c r="S23" s="178"/>
      <c r="U23" s="839"/>
      <c r="V23" s="839"/>
      <c r="W23" s="839"/>
      <c r="Y23" s="898" t="str">
        <f t="shared" si="2"/>
        <v/>
      </c>
      <c r="Z23" s="899" t="str">
        <f t="shared" si="3"/>
        <v/>
      </c>
      <c r="AA23" s="899" t="str">
        <f t="shared" si="4"/>
        <v/>
      </c>
      <c r="AB23" s="899" t="str">
        <f t="shared" si="5"/>
        <v/>
      </c>
      <c r="AC23" s="900">
        <f t="shared" si="6"/>
        <v>0</v>
      </c>
      <c r="AD23" s="125"/>
      <c r="AE23" s="126">
        <v>5</v>
      </c>
      <c r="AF23" s="860" t="s">
        <v>67</v>
      </c>
      <c r="AG23" s="859">
        <v>3</v>
      </c>
      <c r="AH23" s="859"/>
      <c r="AI23" s="859"/>
      <c r="AJ23" s="859"/>
      <c r="AK23" s="859"/>
      <c r="AL23" s="859"/>
      <c r="AM23" s="859"/>
      <c r="AN23" s="859"/>
      <c r="AO23" s="859"/>
      <c r="AP23" s="126"/>
      <c r="AQ23" s="127"/>
      <c r="AR23" s="125"/>
      <c r="AS23" s="128"/>
      <c r="AT23" s="128"/>
      <c r="AU23" s="126"/>
      <c r="AV23" s="128"/>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row>
    <row r="24" spans="1:92" s="130" customFormat="1" ht="24" customHeight="1">
      <c r="A24" s="131"/>
      <c r="B24" s="45"/>
      <c r="C24" s="45"/>
      <c r="D24" s="895"/>
      <c r="E24" s="45"/>
      <c r="F24" s="65"/>
      <c r="G24" s="45"/>
      <c r="H24" s="45"/>
      <c r="I24" s="45"/>
      <c r="J24" s="45"/>
      <c r="K24" s="896">
        <f t="shared" si="0"/>
        <v>0</v>
      </c>
      <c r="L24" s="4"/>
      <c r="M24" s="4"/>
      <c r="N24" s="4"/>
      <c r="O24" s="4"/>
      <c r="P24" s="896">
        <f t="shared" si="1"/>
        <v>0</v>
      </c>
      <c r="Q24" s="45"/>
      <c r="R24" s="897"/>
      <c r="S24" s="178"/>
      <c r="U24" s="839"/>
      <c r="V24" s="839"/>
      <c r="W24" s="839"/>
      <c r="Y24" s="898" t="str">
        <f t="shared" si="2"/>
        <v/>
      </c>
      <c r="Z24" s="899" t="str">
        <f t="shared" si="3"/>
        <v/>
      </c>
      <c r="AA24" s="899" t="str">
        <f t="shared" si="4"/>
        <v/>
      </c>
      <c r="AB24" s="899" t="str">
        <f t="shared" si="5"/>
        <v/>
      </c>
      <c r="AC24" s="900">
        <f t="shared" si="6"/>
        <v>0</v>
      </c>
      <c r="AD24" s="125"/>
      <c r="AE24" s="126">
        <v>6</v>
      </c>
      <c r="AF24" s="860" t="s">
        <v>68</v>
      </c>
      <c r="AG24" s="859">
        <v>1</v>
      </c>
      <c r="AH24" s="859">
        <v>2010</v>
      </c>
      <c r="AI24" s="859">
        <v>12</v>
      </c>
      <c r="AJ24" s="859" t="s">
        <v>69</v>
      </c>
      <c r="AK24" s="859" t="s">
        <v>578</v>
      </c>
      <c r="AL24" s="859">
        <v>17</v>
      </c>
      <c r="AM24" s="859">
        <v>6095</v>
      </c>
      <c r="AN24" s="859">
        <v>150</v>
      </c>
      <c r="AO24" s="859"/>
      <c r="AP24" s="126"/>
      <c r="AQ24" s="127"/>
      <c r="AR24" s="125"/>
      <c r="AS24" s="128"/>
      <c r="AT24" s="128"/>
      <c r="AU24" s="126"/>
      <c r="AV24" s="128"/>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row>
    <row r="25" spans="1:92" s="130" customFormat="1" ht="24" customHeight="1">
      <c r="A25" s="131"/>
      <c r="B25" s="45"/>
      <c r="C25" s="45"/>
      <c r="D25" s="895"/>
      <c r="E25" s="45"/>
      <c r="F25" s="65"/>
      <c r="G25" s="45"/>
      <c r="H25" s="45"/>
      <c r="I25" s="45"/>
      <c r="J25" s="45"/>
      <c r="K25" s="896">
        <f t="shared" si="0"/>
        <v>0</v>
      </c>
      <c r="L25" s="4"/>
      <c r="M25" s="4"/>
      <c r="N25" s="4"/>
      <c r="O25" s="4"/>
      <c r="P25" s="896">
        <f t="shared" si="1"/>
        <v>0</v>
      </c>
      <c r="Q25" s="45"/>
      <c r="R25" s="897"/>
      <c r="S25" s="178"/>
      <c r="U25" s="839"/>
      <c r="V25" s="839"/>
      <c r="W25" s="839"/>
      <c r="Y25" s="898" t="str">
        <f t="shared" si="2"/>
        <v/>
      </c>
      <c r="Z25" s="899" t="str">
        <f t="shared" si="3"/>
        <v/>
      </c>
      <c r="AA25" s="899" t="str">
        <f t="shared" si="4"/>
        <v/>
      </c>
      <c r="AB25" s="899" t="str">
        <f t="shared" si="5"/>
        <v/>
      </c>
      <c r="AC25" s="900">
        <f t="shared" si="6"/>
        <v>0</v>
      </c>
      <c r="AD25" s="125"/>
      <c r="AE25" s="126"/>
      <c r="AF25" s="860" t="s">
        <v>70</v>
      </c>
      <c r="AG25" s="859">
        <v>10</v>
      </c>
      <c r="AH25" s="859"/>
      <c r="AI25" s="859"/>
      <c r="AJ25" s="859"/>
      <c r="AK25" s="859"/>
      <c r="AL25" s="859"/>
      <c r="AM25" s="859"/>
      <c r="AN25" s="859"/>
      <c r="AO25" s="859"/>
      <c r="AP25" s="126"/>
      <c r="AQ25" s="127"/>
      <c r="AR25" s="125"/>
      <c r="AS25" s="128"/>
      <c r="AT25" s="128"/>
      <c r="AU25" s="126"/>
      <c r="AV25" s="128"/>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row>
    <row r="26" spans="1:92" s="130" customFormat="1" ht="24" customHeight="1">
      <c r="A26" s="131"/>
      <c r="B26" s="45"/>
      <c r="C26" s="45"/>
      <c r="D26" s="895"/>
      <c r="E26" s="45"/>
      <c r="F26" s="65"/>
      <c r="G26" s="45"/>
      <c r="H26" s="45"/>
      <c r="I26" s="45"/>
      <c r="J26" s="45"/>
      <c r="K26" s="896">
        <f t="shared" si="0"/>
        <v>0</v>
      </c>
      <c r="L26" s="7"/>
      <c r="M26" s="7"/>
      <c r="N26" s="7"/>
      <c r="O26" s="7"/>
      <c r="P26" s="896">
        <f t="shared" si="1"/>
        <v>0</v>
      </c>
      <c r="Q26" s="45"/>
      <c r="R26" s="897"/>
      <c r="S26" s="178"/>
      <c r="U26" s="839"/>
      <c r="V26" s="839"/>
      <c r="W26" s="839"/>
      <c r="Y26" s="898" t="str">
        <f t="shared" si="2"/>
        <v/>
      </c>
      <c r="Z26" s="899" t="str">
        <f t="shared" si="3"/>
        <v/>
      </c>
      <c r="AA26" s="899" t="str">
        <f t="shared" si="4"/>
        <v/>
      </c>
      <c r="AB26" s="899" t="str">
        <f t="shared" si="5"/>
        <v/>
      </c>
      <c r="AC26" s="900">
        <f t="shared" si="6"/>
        <v>0</v>
      </c>
      <c r="AD26" s="125"/>
      <c r="AE26" s="126"/>
      <c r="AF26" s="860" t="s">
        <v>71</v>
      </c>
      <c r="AG26" s="859">
        <v>4</v>
      </c>
      <c r="AH26" s="859"/>
      <c r="AI26" s="859"/>
      <c r="AJ26" s="859"/>
      <c r="AK26" s="859"/>
      <c r="AL26" s="859"/>
      <c r="AM26" s="859"/>
      <c r="AN26" s="859"/>
      <c r="AO26" s="859"/>
      <c r="AP26" s="126"/>
      <c r="AQ26" s="127"/>
      <c r="AR26" s="125"/>
      <c r="AS26" s="128"/>
      <c r="AT26" s="128"/>
      <c r="AU26" s="126"/>
      <c r="AV26" s="128"/>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row>
    <row r="27" spans="1:92" s="130" customFormat="1" ht="24" customHeight="1">
      <c r="A27" s="131"/>
      <c r="B27" s="45"/>
      <c r="C27" s="45"/>
      <c r="D27" s="895"/>
      <c r="E27" s="45"/>
      <c r="F27" s="65"/>
      <c r="G27" s="45"/>
      <c r="H27" s="45"/>
      <c r="I27" s="45"/>
      <c r="J27" s="45"/>
      <c r="K27" s="896">
        <f t="shared" si="0"/>
        <v>0</v>
      </c>
      <c r="L27" s="7"/>
      <c r="M27" s="7"/>
      <c r="N27" s="7"/>
      <c r="O27" s="7"/>
      <c r="P27" s="896">
        <f t="shared" si="1"/>
        <v>0</v>
      </c>
      <c r="Q27" s="45"/>
      <c r="R27" s="897"/>
      <c r="S27" s="178"/>
      <c r="U27" s="839"/>
      <c r="V27" s="839"/>
      <c r="W27" s="839"/>
      <c r="Y27" s="898" t="str">
        <f t="shared" si="2"/>
        <v/>
      </c>
      <c r="Z27" s="899" t="str">
        <f t="shared" si="3"/>
        <v/>
      </c>
      <c r="AA27" s="899" t="str">
        <f t="shared" si="4"/>
        <v/>
      </c>
      <c r="AB27" s="899" t="str">
        <f t="shared" si="5"/>
        <v/>
      </c>
      <c r="AC27" s="900">
        <f t="shared" si="6"/>
        <v>0</v>
      </c>
      <c r="AD27" s="125"/>
      <c r="AE27" s="126"/>
      <c r="AF27" s="860" t="s">
        <v>72</v>
      </c>
      <c r="AG27" s="859">
        <v>9</v>
      </c>
      <c r="AH27" s="859">
        <v>2019</v>
      </c>
      <c r="AI27" s="859">
        <v>12</v>
      </c>
      <c r="AJ27" s="859" t="s">
        <v>579</v>
      </c>
      <c r="AK27" s="859" t="s">
        <v>578</v>
      </c>
      <c r="AL27" s="859">
        <v>12</v>
      </c>
      <c r="AM27" s="859">
        <v>2455</v>
      </c>
      <c r="AN27" s="859">
        <v>81</v>
      </c>
      <c r="AO27" s="859"/>
      <c r="AP27" s="126"/>
      <c r="AQ27" s="127"/>
      <c r="AR27" s="125"/>
      <c r="AS27" s="128"/>
      <c r="AT27" s="128"/>
      <c r="AU27" s="126"/>
      <c r="AV27" s="128"/>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row>
    <row r="28" spans="1:92" s="130" customFormat="1" ht="24" customHeight="1">
      <c r="A28" s="131"/>
      <c r="B28" s="45"/>
      <c r="C28" s="45"/>
      <c r="D28" s="895"/>
      <c r="E28" s="45"/>
      <c r="F28" s="65"/>
      <c r="G28" s="45"/>
      <c r="H28" s="45"/>
      <c r="I28" s="45"/>
      <c r="J28" s="45"/>
      <c r="K28" s="896">
        <f t="shared" si="0"/>
        <v>0</v>
      </c>
      <c r="L28" s="7"/>
      <c r="M28" s="7"/>
      <c r="N28" s="7"/>
      <c r="O28" s="7"/>
      <c r="P28" s="896">
        <f t="shared" si="1"/>
        <v>0</v>
      </c>
      <c r="Q28" s="45"/>
      <c r="R28" s="897"/>
      <c r="S28" s="178"/>
      <c r="U28" s="839"/>
      <c r="V28" s="839"/>
      <c r="W28" s="839"/>
      <c r="Y28" s="898" t="str">
        <f t="shared" si="2"/>
        <v/>
      </c>
      <c r="Z28" s="899" t="str">
        <f t="shared" si="3"/>
        <v/>
      </c>
      <c r="AA28" s="899" t="str">
        <f t="shared" si="4"/>
        <v/>
      </c>
      <c r="AB28" s="899" t="str">
        <f t="shared" si="5"/>
        <v/>
      </c>
      <c r="AC28" s="900">
        <f t="shared" si="6"/>
        <v>0</v>
      </c>
      <c r="AD28" s="125"/>
      <c r="AE28" s="126"/>
      <c r="AF28" s="860" t="s">
        <v>74</v>
      </c>
      <c r="AG28" s="859">
        <v>12</v>
      </c>
      <c r="AH28" s="859"/>
      <c r="AI28" s="859"/>
      <c r="AJ28" s="859"/>
      <c r="AK28" s="859"/>
      <c r="AL28" s="859"/>
      <c r="AM28" s="859"/>
      <c r="AN28" s="859"/>
      <c r="AO28" s="859"/>
      <c r="AP28" s="126"/>
      <c r="AQ28" s="127"/>
      <c r="AR28" s="125"/>
      <c r="AS28" s="128"/>
      <c r="AT28" s="128"/>
      <c r="AU28" s="126"/>
      <c r="AV28" s="128"/>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row>
    <row r="29" spans="1:92" s="130" customFormat="1" ht="24" customHeight="1">
      <c r="A29" s="131"/>
      <c r="B29" s="6"/>
      <c r="C29" s="6"/>
      <c r="D29" s="6"/>
      <c r="E29" s="45"/>
      <c r="F29" s="8"/>
      <c r="G29" s="2"/>
      <c r="H29" s="2"/>
      <c r="I29" s="2"/>
      <c r="J29" s="2"/>
      <c r="K29" s="901">
        <f t="shared" si="0"/>
        <v>0</v>
      </c>
      <c r="L29" s="4"/>
      <c r="M29" s="4"/>
      <c r="N29" s="4"/>
      <c r="O29" s="4"/>
      <c r="P29" s="896">
        <f t="shared" si="1"/>
        <v>0</v>
      </c>
      <c r="Q29" s="4"/>
      <c r="R29" s="897"/>
      <c r="S29" s="178"/>
      <c r="U29" s="839"/>
      <c r="V29" s="839"/>
      <c r="W29" s="839"/>
      <c r="Y29" s="898" t="str">
        <f t="shared" si="2"/>
        <v/>
      </c>
      <c r="Z29" s="899" t="str">
        <f t="shared" si="3"/>
        <v/>
      </c>
      <c r="AA29" s="899" t="str">
        <f t="shared" si="4"/>
        <v/>
      </c>
      <c r="AB29" s="899" t="str">
        <f t="shared" si="5"/>
        <v/>
      </c>
      <c r="AC29" s="900">
        <f t="shared" si="6"/>
        <v>0</v>
      </c>
      <c r="AD29" s="125"/>
      <c r="AE29" s="126"/>
      <c r="AF29" s="860" t="s">
        <v>75</v>
      </c>
      <c r="AG29" s="859">
        <v>2</v>
      </c>
      <c r="AH29" s="859">
        <v>2015</v>
      </c>
      <c r="AI29" s="859">
        <v>12</v>
      </c>
      <c r="AJ29" s="859" t="s">
        <v>76</v>
      </c>
      <c r="AK29" s="859" t="s">
        <v>580</v>
      </c>
      <c r="AL29" s="859">
        <v>34</v>
      </c>
      <c r="AM29" s="859">
        <v>11382</v>
      </c>
      <c r="AN29" s="859">
        <v>325</v>
      </c>
      <c r="AO29" s="859"/>
      <c r="AP29" s="126"/>
      <c r="AQ29" s="127"/>
      <c r="AR29" s="125"/>
      <c r="AS29" s="128"/>
      <c r="AT29" s="128"/>
      <c r="AU29" s="126"/>
      <c r="AV29" s="128"/>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row>
    <row r="30" spans="1:92" s="130" customFormat="1" ht="24" customHeight="1">
      <c r="A30" s="131"/>
      <c r="B30" s="6"/>
      <c r="C30" s="6"/>
      <c r="D30" s="6"/>
      <c r="E30" s="45"/>
      <c r="F30" s="8"/>
      <c r="G30" s="2"/>
      <c r="H30" s="2"/>
      <c r="I30" s="2"/>
      <c r="J30" s="2"/>
      <c r="K30" s="901">
        <f t="shared" si="0"/>
        <v>0</v>
      </c>
      <c r="L30" s="4"/>
      <c r="M30" s="4"/>
      <c r="N30" s="4"/>
      <c r="O30" s="4"/>
      <c r="P30" s="896">
        <f t="shared" si="1"/>
        <v>0</v>
      </c>
      <c r="Q30" s="4"/>
      <c r="R30" s="897"/>
      <c r="S30" s="178"/>
      <c r="U30" s="839"/>
      <c r="V30" s="839"/>
      <c r="W30" s="839"/>
      <c r="Y30" s="898" t="str">
        <f t="shared" si="2"/>
        <v/>
      </c>
      <c r="Z30" s="899" t="str">
        <f t="shared" si="3"/>
        <v/>
      </c>
      <c r="AA30" s="899" t="str">
        <f t="shared" si="4"/>
        <v/>
      </c>
      <c r="AB30" s="899" t="str">
        <f t="shared" si="5"/>
        <v/>
      </c>
      <c r="AC30" s="900">
        <f t="shared" si="6"/>
        <v>0</v>
      </c>
      <c r="AD30" s="125"/>
      <c r="AE30" s="126"/>
      <c r="AF30" s="860" t="s">
        <v>77</v>
      </c>
      <c r="AG30" s="859">
        <v>8</v>
      </c>
      <c r="AH30" s="859"/>
      <c r="AI30" s="859"/>
      <c r="AJ30" s="859"/>
      <c r="AK30" s="859"/>
      <c r="AL30" s="859"/>
      <c r="AM30" s="859"/>
      <c r="AN30" s="859"/>
      <c r="AO30" s="859"/>
      <c r="AP30" s="126"/>
      <c r="AQ30" s="127"/>
      <c r="AR30" s="125"/>
      <c r="AS30" s="128"/>
      <c r="AT30" s="128"/>
      <c r="AU30" s="126"/>
      <c r="AV30" s="128"/>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row>
    <row r="31" spans="1:92" s="130" customFormat="1" ht="22.5" customHeight="1">
      <c r="A31" s="131"/>
      <c r="B31" s="9"/>
      <c r="C31" s="9"/>
      <c r="D31" s="9"/>
      <c r="E31" s="45"/>
      <c r="F31" s="8"/>
      <c r="G31" s="2"/>
      <c r="H31" s="2"/>
      <c r="I31" s="2"/>
      <c r="J31" s="2"/>
      <c r="K31" s="901">
        <f t="shared" si="0"/>
        <v>0</v>
      </c>
      <c r="L31" s="4"/>
      <c r="M31" s="4"/>
      <c r="N31" s="4"/>
      <c r="O31" s="4"/>
      <c r="P31" s="896">
        <f t="shared" si="1"/>
        <v>0</v>
      </c>
      <c r="Q31" s="4"/>
      <c r="R31" s="897"/>
      <c r="S31" s="178"/>
      <c r="U31" s="839"/>
      <c r="V31" s="839"/>
      <c r="W31" s="839"/>
      <c r="Y31" s="898" t="str">
        <f t="shared" si="2"/>
        <v/>
      </c>
      <c r="Z31" s="899" t="str">
        <f t="shared" si="3"/>
        <v/>
      </c>
      <c r="AA31" s="899" t="str">
        <f t="shared" si="4"/>
        <v/>
      </c>
      <c r="AB31" s="899" t="str">
        <f t="shared" si="5"/>
        <v/>
      </c>
      <c r="AC31" s="900">
        <f t="shared" si="6"/>
        <v>0</v>
      </c>
      <c r="AD31" s="125"/>
      <c r="AE31" s="126"/>
      <c r="AF31" s="860" t="s">
        <v>78</v>
      </c>
      <c r="AG31" s="859">
        <v>8</v>
      </c>
      <c r="AH31" s="859">
        <v>2023</v>
      </c>
      <c r="AI31" s="859">
        <v>12</v>
      </c>
      <c r="AJ31" s="859" t="s">
        <v>79</v>
      </c>
      <c r="AK31" s="859" t="s">
        <v>578</v>
      </c>
      <c r="AL31" s="859">
        <v>12</v>
      </c>
      <c r="AM31" s="859">
        <v>1279</v>
      </c>
      <c r="AN31" s="859">
        <v>54</v>
      </c>
      <c r="AO31" s="859"/>
      <c r="AP31" s="126"/>
      <c r="AQ31" s="127"/>
      <c r="AR31" s="125"/>
      <c r="AS31" s="128"/>
      <c r="AT31" s="128"/>
      <c r="AU31" s="126"/>
      <c r="AV31" s="128"/>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row>
    <row r="32" spans="1:92" s="130" customFormat="1" ht="24" customHeight="1">
      <c r="A32" s="131"/>
      <c r="B32" s="902"/>
      <c r="C32" s="903"/>
      <c r="D32" s="904"/>
      <c r="E32" s="45"/>
      <c r="F32" s="6"/>
      <c r="G32" s="10"/>
      <c r="H32" s="903"/>
      <c r="I32" s="903"/>
      <c r="J32" s="903"/>
      <c r="K32" s="901">
        <f t="shared" si="0"/>
        <v>0</v>
      </c>
      <c r="L32" s="903"/>
      <c r="M32" s="903"/>
      <c r="N32" s="903"/>
      <c r="O32" s="903"/>
      <c r="P32" s="896">
        <f t="shared" si="1"/>
        <v>0</v>
      </c>
      <c r="Q32" s="903"/>
      <c r="R32" s="897"/>
      <c r="S32" s="178"/>
      <c r="U32" s="839"/>
      <c r="V32" s="839"/>
      <c r="W32" s="839"/>
      <c r="Y32" s="898" t="str">
        <f t="shared" si="2"/>
        <v/>
      </c>
      <c r="Z32" s="899" t="str">
        <f t="shared" si="3"/>
        <v/>
      </c>
      <c r="AA32" s="899" t="str">
        <f t="shared" si="4"/>
        <v/>
      </c>
      <c r="AB32" s="899" t="str">
        <f t="shared" si="5"/>
        <v/>
      </c>
      <c r="AC32" s="900">
        <f t="shared" si="6"/>
        <v>0</v>
      </c>
      <c r="AD32" s="125"/>
      <c r="AE32" s="126"/>
      <c r="AF32" s="860" t="s">
        <v>80</v>
      </c>
      <c r="AG32" s="859">
        <v>15</v>
      </c>
      <c r="AH32" s="859">
        <v>2015</v>
      </c>
      <c r="AI32" s="859">
        <v>12</v>
      </c>
      <c r="AJ32" s="859" t="s">
        <v>581</v>
      </c>
      <c r="AK32" s="859" t="s">
        <v>582</v>
      </c>
      <c r="AL32" s="859">
        <v>18</v>
      </c>
      <c r="AM32" s="859">
        <v>4575</v>
      </c>
      <c r="AN32" s="859">
        <v>125</v>
      </c>
      <c r="AO32" s="859"/>
      <c r="AP32" s="126"/>
      <c r="AQ32" s="127"/>
      <c r="AR32" s="125"/>
      <c r="AS32" s="128"/>
      <c r="AT32" s="128"/>
      <c r="AU32" s="126"/>
      <c r="AV32" s="128"/>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row>
    <row r="33" spans="1:92" s="130" customFormat="1" ht="24" customHeight="1">
      <c r="A33" s="131"/>
      <c r="B33" s="902"/>
      <c r="C33" s="903"/>
      <c r="D33" s="904"/>
      <c r="E33" s="45"/>
      <c r="F33" s="6"/>
      <c r="G33" s="10"/>
      <c r="H33" s="903"/>
      <c r="I33" s="903"/>
      <c r="J33" s="903"/>
      <c r="K33" s="901">
        <f t="shared" si="0"/>
        <v>0</v>
      </c>
      <c r="L33" s="903"/>
      <c r="M33" s="903"/>
      <c r="N33" s="903"/>
      <c r="O33" s="903"/>
      <c r="P33" s="896">
        <f t="shared" si="1"/>
        <v>0</v>
      </c>
      <c r="Q33" s="903"/>
      <c r="R33" s="897"/>
      <c r="S33" s="178"/>
      <c r="U33" s="839"/>
      <c r="V33" s="839"/>
      <c r="W33" s="839"/>
      <c r="Y33" s="898" t="str">
        <f t="shared" si="2"/>
        <v/>
      </c>
      <c r="Z33" s="899" t="str">
        <f t="shared" si="3"/>
        <v/>
      </c>
      <c r="AA33" s="899" t="str">
        <f t="shared" si="4"/>
        <v/>
      </c>
      <c r="AB33" s="899" t="str">
        <f t="shared" si="5"/>
        <v/>
      </c>
      <c r="AC33" s="900">
        <f t="shared" si="6"/>
        <v>0</v>
      </c>
      <c r="AD33" s="125"/>
      <c r="AE33" s="126"/>
      <c r="AF33" s="860" t="s">
        <v>82</v>
      </c>
      <c r="AG33" s="859">
        <v>15</v>
      </c>
      <c r="AH33" s="859">
        <v>2015</v>
      </c>
      <c r="AI33" s="859">
        <v>12</v>
      </c>
      <c r="AJ33" s="859" t="s">
        <v>83</v>
      </c>
      <c r="AK33" s="859" t="s">
        <v>582</v>
      </c>
      <c r="AL33" s="859">
        <v>20</v>
      </c>
      <c r="AM33" s="859">
        <v>3481</v>
      </c>
      <c r="AN33" s="859">
        <v>112</v>
      </c>
      <c r="AO33" s="859"/>
      <c r="AP33" s="126"/>
      <c r="AQ33" s="127"/>
      <c r="AR33" s="125"/>
      <c r="AS33" s="128"/>
      <c r="AT33" s="128"/>
      <c r="AU33" s="126"/>
      <c r="AV33" s="128"/>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row>
    <row r="34" spans="1:92" s="130" customFormat="1" ht="24" customHeight="1">
      <c r="A34" s="131"/>
      <c r="B34" s="902"/>
      <c r="C34" s="903"/>
      <c r="D34" s="904"/>
      <c r="E34" s="45"/>
      <c r="F34" s="6"/>
      <c r="G34" s="10"/>
      <c r="H34" s="903"/>
      <c r="I34" s="903"/>
      <c r="J34" s="903"/>
      <c r="K34" s="901">
        <f t="shared" si="0"/>
        <v>0</v>
      </c>
      <c r="L34" s="903"/>
      <c r="M34" s="903"/>
      <c r="N34" s="903"/>
      <c r="O34" s="903"/>
      <c r="P34" s="896">
        <f t="shared" si="1"/>
        <v>0</v>
      </c>
      <c r="Q34" s="903"/>
      <c r="R34" s="897"/>
      <c r="S34" s="178"/>
      <c r="U34" s="839"/>
      <c r="V34" s="839"/>
      <c r="W34" s="839"/>
      <c r="Y34" s="898" t="str">
        <f t="shared" si="2"/>
        <v/>
      </c>
      <c r="Z34" s="899" t="str">
        <f t="shared" si="3"/>
        <v/>
      </c>
      <c r="AA34" s="899" t="str">
        <f t="shared" si="4"/>
        <v/>
      </c>
      <c r="AB34" s="899" t="str">
        <f t="shared" si="5"/>
        <v/>
      </c>
      <c r="AC34" s="900">
        <f t="shared" si="6"/>
        <v>0</v>
      </c>
      <c r="AD34" s="125"/>
      <c r="AE34" s="126"/>
      <c r="AF34" s="860" t="s">
        <v>84</v>
      </c>
      <c r="AG34" s="859">
        <v>11</v>
      </c>
      <c r="AH34" s="859">
        <v>2017</v>
      </c>
      <c r="AI34" s="859">
        <v>12</v>
      </c>
      <c r="AJ34" s="859" t="s">
        <v>583</v>
      </c>
      <c r="AK34" s="859" t="s">
        <v>584</v>
      </c>
      <c r="AL34" s="859">
        <v>8</v>
      </c>
      <c r="AM34" s="859">
        <v>599</v>
      </c>
      <c r="AN34" s="859">
        <v>31</v>
      </c>
      <c r="AO34" s="859"/>
      <c r="AP34" s="126"/>
      <c r="AQ34" s="127"/>
      <c r="AR34" s="125"/>
      <c r="AS34" s="128"/>
      <c r="AT34" s="128"/>
      <c r="AU34" s="126"/>
      <c r="AV34" s="128"/>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row>
    <row r="35" spans="1:92" s="133" customFormat="1" ht="24" customHeight="1">
      <c r="A35" s="132"/>
      <c r="B35" s="902"/>
      <c r="C35" s="903"/>
      <c r="D35" s="904"/>
      <c r="E35" s="45"/>
      <c r="F35" s="6"/>
      <c r="G35" s="10"/>
      <c r="H35" s="903"/>
      <c r="I35" s="903"/>
      <c r="J35" s="903"/>
      <c r="K35" s="901">
        <f t="shared" si="0"/>
        <v>0</v>
      </c>
      <c r="L35" s="903"/>
      <c r="M35" s="903"/>
      <c r="N35" s="903"/>
      <c r="O35" s="903"/>
      <c r="P35" s="896">
        <f t="shared" si="1"/>
        <v>0</v>
      </c>
      <c r="Q35" s="903"/>
      <c r="R35" s="897"/>
      <c r="S35" s="178"/>
      <c r="U35" s="839"/>
      <c r="V35" s="839"/>
      <c r="W35" s="839"/>
      <c r="Y35" s="898" t="str">
        <f t="shared" si="2"/>
        <v/>
      </c>
      <c r="Z35" s="899" t="str">
        <f t="shared" si="3"/>
        <v/>
      </c>
      <c r="AA35" s="899" t="str">
        <f t="shared" si="4"/>
        <v/>
      </c>
      <c r="AB35" s="899" t="str">
        <f t="shared" si="5"/>
        <v/>
      </c>
      <c r="AC35" s="900">
        <f t="shared" si="6"/>
        <v>0</v>
      </c>
      <c r="AD35" s="126"/>
      <c r="AE35" s="126"/>
      <c r="AF35" s="860" t="s">
        <v>86</v>
      </c>
      <c r="AG35" s="859">
        <v>13</v>
      </c>
      <c r="AH35" s="859"/>
      <c r="AI35" s="859"/>
      <c r="AJ35" s="859"/>
      <c r="AK35" s="859"/>
      <c r="AL35" s="859"/>
      <c r="AM35" s="859"/>
      <c r="AN35" s="859"/>
      <c r="AO35" s="859"/>
      <c r="AP35" s="126"/>
      <c r="AQ35" s="127"/>
      <c r="AR35" s="126"/>
      <c r="AS35" s="128"/>
      <c r="AT35" s="128"/>
      <c r="AU35" s="126"/>
      <c r="AV35" s="128"/>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row>
    <row r="36" spans="1:92" s="133" customFormat="1" ht="24" customHeight="1">
      <c r="A36" s="132"/>
      <c r="B36" s="902"/>
      <c r="C36" s="903"/>
      <c r="D36" s="904"/>
      <c r="E36" s="45"/>
      <c r="F36" s="6"/>
      <c r="G36" s="10"/>
      <c r="H36" s="903"/>
      <c r="I36" s="903"/>
      <c r="J36" s="903"/>
      <c r="K36" s="901">
        <f t="shared" si="0"/>
        <v>0</v>
      </c>
      <c r="L36" s="903"/>
      <c r="M36" s="903"/>
      <c r="N36" s="903"/>
      <c r="O36" s="903"/>
      <c r="P36" s="896">
        <f t="shared" si="1"/>
        <v>0</v>
      </c>
      <c r="Q36" s="903"/>
      <c r="R36" s="897"/>
      <c r="S36" s="178"/>
      <c r="U36" s="839"/>
      <c r="V36" s="839"/>
      <c r="W36" s="839"/>
      <c r="Y36" s="898" t="str">
        <f t="shared" si="2"/>
        <v/>
      </c>
      <c r="Z36" s="899" t="str">
        <f t="shared" si="3"/>
        <v/>
      </c>
      <c r="AA36" s="899" t="str">
        <f t="shared" si="4"/>
        <v/>
      </c>
      <c r="AB36" s="899" t="str">
        <f t="shared" si="5"/>
        <v/>
      </c>
      <c r="AC36" s="900">
        <f t="shared" si="6"/>
        <v>0</v>
      </c>
      <c r="AD36" s="126"/>
      <c r="AE36" s="126"/>
      <c r="AF36" s="860" t="s">
        <v>88</v>
      </c>
      <c r="AG36" s="859">
        <v>8</v>
      </c>
      <c r="AH36" s="859"/>
      <c r="AI36" s="859"/>
      <c r="AJ36" s="859"/>
      <c r="AK36" s="859"/>
      <c r="AL36" s="859"/>
      <c r="AM36" s="859"/>
      <c r="AN36" s="859"/>
      <c r="AO36" s="859"/>
      <c r="AP36" s="126"/>
      <c r="AQ36" s="127"/>
      <c r="AR36" s="126"/>
      <c r="AS36" s="128"/>
      <c r="AT36" s="128"/>
      <c r="AU36" s="126"/>
      <c r="AV36" s="128"/>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row>
    <row r="37" spans="1:92" s="133" customFormat="1" ht="24" customHeight="1">
      <c r="A37" s="132"/>
      <c r="B37" s="902"/>
      <c r="C37" s="903"/>
      <c r="D37" s="904"/>
      <c r="E37" s="45"/>
      <c r="F37" s="6"/>
      <c r="G37" s="10"/>
      <c r="H37" s="903"/>
      <c r="I37" s="903"/>
      <c r="J37" s="903"/>
      <c r="K37" s="901">
        <f t="shared" si="0"/>
        <v>0</v>
      </c>
      <c r="L37" s="903"/>
      <c r="M37" s="903"/>
      <c r="N37" s="903"/>
      <c r="O37" s="903"/>
      <c r="P37" s="896">
        <f t="shared" si="1"/>
        <v>0</v>
      </c>
      <c r="Q37" s="903"/>
      <c r="R37" s="897"/>
      <c r="S37" s="178"/>
      <c r="U37" s="839"/>
      <c r="V37" s="839"/>
      <c r="W37" s="839"/>
      <c r="Y37" s="898" t="str">
        <f t="shared" si="2"/>
        <v/>
      </c>
      <c r="Z37" s="899" t="str">
        <f t="shared" si="3"/>
        <v/>
      </c>
      <c r="AA37" s="899" t="str">
        <f t="shared" si="4"/>
        <v/>
      </c>
      <c r="AB37" s="899" t="str">
        <f t="shared" si="5"/>
        <v/>
      </c>
      <c r="AC37" s="900">
        <f t="shared" si="6"/>
        <v>0</v>
      </c>
      <c r="AD37" s="126"/>
      <c r="AE37" s="126"/>
      <c r="AF37" s="860" t="s">
        <v>89</v>
      </c>
      <c r="AG37" s="859">
        <v>5</v>
      </c>
      <c r="AH37" s="859">
        <v>2016</v>
      </c>
      <c r="AI37" s="859">
        <v>12</v>
      </c>
      <c r="AJ37" s="859" t="s">
        <v>90</v>
      </c>
      <c r="AK37" s="859" t="s">
        <v>578</v>
      </c>
      <c r="AL37" s="859">
        <v>14</v>
      </c>
      <c r="AM37" s="859">
        <v>870</v>
      </c>
      <c r="AN37" s="859">
        <v>51</v>
      </c>
      <c r="AO37" s="859"/>
      <c r="AP37" s="126"/>
      <c r="AQ37" s="127"/>
      <c r="AR37" s="126"/>
      <c r="AS37" s="128"/>
      <c r="AT37" s="128"/>
      <c r="AU37" s="126"/>
      <c r="AV37" s="128"/>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row>
    <row r="38" spans="1:92" s="133" customFormat="1" ht="24" customHeight="1">
      <c r="A38" s="132"/>
      <c r="B38" s="902"/>
      <c r="C38" s="903"/>
      <c r="D38" s="904"/>
      <c r="E38" s="45"/>
      <c r="F38" s="6"/>
      <c r="G38" s="10"/>
      <c r="H38" s="903"/>
      <c r="I38" s="903"/>
      <c r="J38" s="903"/>
      <c r="K38" s="901">
        <f t="shared" si="0"/>
        <v>0</v>
      </c>
      <c r="L38" s="903"/>
      <c r="M38" s="903"/>
      <c r="N38" s="903"/>
      <c r="O38" s="903"/>
      <c r="P38" s="896">
        <f t="shared" si="1"/>
        <v>0</v>
      </c>
      <c r="Q38" s="903"/>
      <c r="R38" s="897"/>
      <c r="S38" s="178"/>
      <c r="U38" s="839"/>
      <c r="V38" s="839"/>
      <c r="W38" s="839"/>
      <c r="Y38" s="898" t="str">
        <f t="shared" si="2"/>
        <v/>
      </c>
      <c r="Z38" s="899" t="str">
        <f t="shared" si="3"/>
        <v/>
      </c>
      <c r="AA38" s="899" t="str">
        <f t="shared" si="4"/>
        <v/>
      </c>
      <c r="AB38" s="899" t="str">
        <f t="shared" si="5"/>
        <v/>
      </c>
      <c r="AC38" s="900">
        <f t="shared" si="6"/>
        <v>0</v>
      </c>
      <c r="AD38" s="126"/>
      <c r="AE38" s="126"/>
      <c r="AF38" s="860" t="s">
        <v>91</v>
      </c>
      <c r="AG38" s="859">
        <v>12</v>
      </c>
      <c r="AH38" s="859"/>
      <c r="AI38" s="859"/>
      <c r="AJ38" s="859"/>
      <c r="AK38" s="859"/>
      <c r="AL38" s="859"/>
      <c r="AM38" s="859"/>
      <c r="AN38" s="859"/>
      <c r="AO38" s="859"/>
      <c r="AP38" s="126"/>
      <c r="AQ38" s="127"/>
      <c r="AR38" s="126"/>
      <c r="AS38" s="128"/>
      <c r="AT38" s="128"/>
      <c r="AU38" s="126"/>
      <c r="AV38" s="128"/>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row>
    <row r="39" spans="1:92" s="133" customFormat="1" ht="24" customHeight="1">
      <c r="A39" s="132"/>
      <c r="B39" s="902"/>
      <c r="C39" s="903"/>
      <c r="D39" s="904"/>
      <c r="E39" s="45"/>
      <c r="F39" s="6"/>
      <c r="G39" s="10"/>
      <c r="H39" s="903"/>
      <c r="I39" s="903"/>
      <c r="J39" s="903"/>
      <c r="K39" s="901">
        <f t="shared" si="0"/>
        <v>0</v>
      </c>
      <c r="L39" s="903"/>
      <c r="M39" s="903"/>
      <c r="N39" s="903"/>
      <c r="O39" s="903"/>
      <c r="P39" s="896">
        <f t="shared" si="1"/>
        <v>0</v>
      </c>
      <c r="Q39" s="903"/>
      <c r="R39" s="897"/>
      <c r="S39" s="178"/>
      <c r="U39" s="839"/>
      <c r="V39" s="839"/>
      <c r="W39" s="839"/>
      <c r="Y39" s="898" t="str">
        <f t="shared" si="2"/>
        <v/>
      </c>
      <c r="Z39" s="899" t="str">
        <f t="shared" si="3"/>
        <v/>
      </c>
      <c r="AA39" s="899" t="str">
        <f t="shared" si="4"/>
        <v/>
      </c>
      <c r="AB39" s="899" t="str">
        <f t="shared" si="5"/>
        <v/>
      </c>
      <c r="AC39" s="900">
        <f t="shared" si="6"/>
        <v>0</v>
      </c>
      <c r="AD39" s="126"/>
      <c r="AE39" s="126"/>
      <c r="AF39" s="860" t="s">
        <v>92</v>
      </c>
      <c r="AG39" s="859">
        <v>8</v>
      </c>
      <c r="AH39" s="859"/>
      <c r="AI39" s="859"/>
      <c r="AJ39" s="859"/>
      <c r="AK39" s="859"/>
      <c r="AL39" s="859"/>
      <c r="AM39" s="859"/>
      <c r="AN39" s="859"/>
      <c r="AO39" s="859"/>
      <c r="AP39" s="126"/>
      <c r="AQ39" s="127"/>
      <c r="AR39" s="126"/>
      <c r="AS39" s="128"/>
      <c r="AT39" s="128"/>
      <c r="AU39" s="126"/>
      <c r="AV39" s="128"/>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row>
    <row r="40" spans="1:92" s="133" customFormat="1" ht="24" customHeight="1">
      <c r="A40" s="132"/>
      <c r="B40" s="902"/>
      <c r="C40" s="903"/>
      <c r="D40" s="904"/>
      <c r="E40" s="45"/>
      <c r="F40" s="6"/>
      <c r="G40" s="10"/>
      <c r="H40" s="903"/>
      <c r="I40" s="903"/>
      <c r="J40" s="903"/>
      <c r="K40" s="901">
        <f t="shared" si="0"/>
        <v>0</v>
      </c>
      <c r="L40" s="903"/>
      <c r="M40" s="903"/>
      <c r="N40" s="903"/>
      <c r="O40" s="903"/>
      <c r="P40" s="896">
        <f t="shared" si="1"/>
        <v>0</v>
      </c>
      <c r="Q40" s="903"/>
      <c r="R40" s="897"/>
      <c r="S40" s="178"/>
      <c r="U40" s="839"/>
      <c r="V40" s="839"/>
      <c r="W40" s="839"/>
      <c r="Y40" s="898" t="str">
        <f t="shared" si="2"/>
        <v/>
      </c>
      <c r="Z40" s="899" t="str">
        <f t="shared" si="3"/>
        <v/>
      </c>
      <c r="AA40" s="899" t="str">
        <f t="shared" si="4"/>
        <v/>
      </c>
      <c r="AB40" s="899" t="str">
        <f t="shared" si="5"/>
        <v/>
      </c>
      <c r="AC40" s="900">
        <f t="shared" si="6"/>
        <v>0</v>
      </c>
      <c r="AD40" s="126"/>
      <c r="AE40" s="126"/>
      <c r="AF40" s="860" t="s">
        <v>93</v>
      </c>
      <c r="AG40" s="859">
        <v>2</v>
      </c>
      <c r="AH40" s="859">
        <v>2023</v>
      </c>
      <c r="AI40" s="859">
        <v>12</v>
      </c>
      <c r="AJ40" s="859" t="s">
        <v>585</v>
      </c>
      <c r="AK40" s="859" t="s">
        <v>584</v>
      </c>
      <c r="AL40" s="859">
        <v>9</v>
      </c>
      <c r="AM40" s="859">
        <v>4101</v>
      </c>
      <c r="AN40" s="859">
        <v>100</v>
      </c>
      <c r="AO40" s="859"/>
      <c r="AP40" s="126"/>
      <c r="AQ40" s="127"/>
      <c r="AR40" s="126"/>
      <c r="AS40" s="128"/>
      <c r="AT40" s="128"/>
      <c r="AU40" s="126"/>
      <c r="AV40" s="128"/>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row>
    <row r="41" spans="1:92" s="133" customFormat="1" ht="24" customHeight="1">
      <c r="A41" s="132"/>
      <c r="B41" s="902"/>
      <c r="C41" s="903"/>
      <c r="D41" s="904"/>
      <c r="E41" s="45"/>
      <c r="F41" s="6"/>
      <c r="G41" s="10"/>
      <c r="H41" s="903"/>
      <c r="I41" s="903"/>
      <c r="J41" s="903"/>
      <c r="K41" s="901">
        <f t="shared" si="0"/>
        <v>0</v>
      </c>
      <c r="L41" s="903"/>
      <c r="M41" s="903"/>
      <c r="N41" s="903"/>
      <c r="O41" s="903"/>
      <c r="P41" s="896">
        <f t="shared" si="1"/>
        <v>0</v>
      </c>
      <c r="Q41" s="903"/>
      <c r="R41" s="897"/>
      <c r="S41" s="178"/>
      <c r="U41" s="839"/>
      <c r="V41" s="839"/>
      <c r="W41" s="839"/>
      <c r="Y41" s="898" t="str">
        <f t="shared" si="2"/>
        <v/>
      </c>
      <c r="Z41" s="899" t="str">
        <f t="shared" si="3"/>
        <v/>
      </c>
      <c r="AA41" s="899" t="str">
        <f t="shared" si="4"/>
        <v/>
      </c>
      <c r="AB41" s="899" t="str">
        <f t="shared" si="5"/>
        <v/>
      </c>
      <c r="AC41" s="900">
        <f t="shared" si="6"/>
        <v>0</v>
      </c>
      <c r="AD41" s="126"/>
      <c r="AE41" s="126"/>
      <c r="AF41" s="860" t="s">
        <v>95</v>
      </c>
      <c r="AG41" s="859">
        <v>10</v>
      </c>
      <c r="AH41" s="859"/>
      <c r="AI41" s="859"/>
      <c r="AJ41" s="859"/>
      <c r="AK41" s="859"/>
      <c r="AL41" s="859"/>
      <c r="AM41" s="859"/>
      <c r="AN41" s="859"/>
      <c r="AO41" s="859"/>
      <c r="AP41" s="126"/>
      <c r="AQ41" s="127"/>
      <c r="AR41" s="126"/>
      <c r="AS41" s="128"/>
      <c r="AT41" s="128"/>
      <c r="AU41" s="126"/>
      <c r="AV41" s="128"/>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row>
    <row r="42" spans="1:92" s="133" customFormat="1" ht="24" customHeight="1">
      <c r="A42" s="132"/>
      <c r="B42" s="902"/>
      <c r="C42" s="903"/>
      <c r="D42" s="904"/>
      <c r="E42" s="45"/>
      <c r="F42" s="6"/>
      <c r="G42" s="10"/>
      <c r="H42" s="903"/>
      <c r="I42" s="903"/>
      <c r="J42" s="903"/>
      <c r="K42" s="901">
        <f t="shared" si="0"/>
        <v>0</v>
      </c>
      <c r="L42" s="903"/>
      <c r="M42" s="903"/>
      <c r="N42" s="903"/>
      <c r="O42" s="903"/>
      <c r="P42" s="896">
        <f t="shared" si="1"/>
        <v>0</v>
      </c>
      <c r="Q42" s="903"/>
      <c r="R42" s="897"/>
      <c r="S42" s="178"/>
      <c r="U42" s="839"/>
      <c r="V42" s="839"/>
      <c r="W42" s="839"/>
      <c r="Y42" s="898" t="str">
        <f t="shared" si="2"/>
        <v/>
      </c>
      <c r="Z42" s="899" t="str">
        <f t="shared" si="3"/>
        <v/>
      </c>
      <c r="AA42" s="899" t="str">
        <f t="shared" si="4"/>
        <v/>
      </c>
      <c r="AB42" s="899" t="str">
        <f t="shared" si="5"/>
        <v/>
      </c>
      <c r="AC42" s="900">
        <f t="shared" si="6"/>
        <v>0</v>
      </c>
      <c r="AD42" s="126"/>
      <c r="AE42" s="126"/>
      <c r="AF42" s="860" t="s">
        <v>96</v>
      </c>
      <c r="AG42" s="859">
        <v>3</v>
      </c>
      <c r="AH42" s="859"/>
      <c r="AI42" s="859"/>
      <c r="AJ42" s="859"/>
      <c r="AK42" s="859"/>
      <c r="AL42" s="859"/>
      <c r="AM42" s="859"/>
      <c r="AN42" s="859"/>
      <c r="AO42" s="859"/>
      <c r="AP42" s="126"/>
      <c r="AQ42" s="127"/>
      <c r="AR42" s="126"/>
      <c r="AS42" s="128"/>
      <c r="AT42" s="128"/>
      <c r="AU42" s="126"/>
      <c r="AV42" s="128"/>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row>
    <row r="43" spans="1:92" s="133" customFormat="1" ht="24" customHeight="1">
      <c r="A43" s="132"/>
      <c r="B43" s="902"/>
      <c r="C43" s="903"/>
      <c r="D43" s="904"/>
      <c r="E43" s="45"/>
      <c r="F43" s="6"/>
      <c r="G43" s="10"/>
      <c r="H43" s="903"/>
      <c r="I43" s="903"/>
      <c r="J43" s="903"/>
      <c r="K43" s="901">
        <f t="shared" si="0"/>
        <v>0</v>
      </c>
      <c r="L43" s="903"/>
      <c r="M43" s="903"/>
      <c r="N43" s="903"/>
      <c r="O43" s="903"/>
      <c r="P43" s="896">
        <f t="shared" si="1"/>
        <v>0</v>
      </c>
      <c r="Q43" s="903"/>
      <c r="R43" s="897"/>
      <c r="S43" s="178"/>
      <c r="U43" s="839"/>
      <c r="V43" s="839"/>
      <c r="W43" s="839"/>
      <c r="Y43" s="898" t="str">
        <f t="shared" si="2"/>
        <v/>
      </c>
      <c r="Z43" s="899" t="str">
        <f t="shared" si="3"/>
        <v/>
      </c>
      <c r="AA43" s="899" t="str">
        <f t="shared" si="4"/>
        <v/>
      </c>
      <c r="AB43" s="899" t="str">
        <f t="shared" si="5"/>
        <v/>
      </c>
      <c r="AC43" s="900">
        <f t="shared" si="6"/>
        <v>0</v>
      </c>
      <c r="AD43" s="126"/>
      <c r="AE43" s="126"/>
      <c r="AF43" s="860" t="s">
        <v>97</v>
      </c>
      <c r="AG43" s="859">
        <v>5</v>
      </c>
      <c r="AH43" s="859">
        <v>2015</v>
      </c>
      <c r="AI43" s="859">
        <v>12</v>
      </c>
      <c r="AJ43" s="859" t="s">
        <v>98</v>
      </c>
      <c r="AK43" s="859" t="s">
        <v>578</v>
      </c>
      <c r="AL43" s="859">
        <v>24</v>
      </c>
      <c r="AM43" s="859">
        <v>3229</v>
      </c>
      <c r="AN43" s="859">
        <v>117</v>
      </c>
      <c r="AO43" s="859"/>
      <c r="AP43" s="126"/>
      <c r="AQ43" s="127"/>
      <c r="AR43" s="126"/>
      <c r="AS43" s="128"/>
      <c r="AT43" s="128"/>
      <c r="AU43" s="126"/>
      <c r="AV43" s="128"/>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row>
    <row r="44" spans="1:92" s="133" customFormat="1" ht="24" customHeight="1">
      <c r="A44" s="132"/>
      <c r="B44" s="902"/>
      <c r="C44" s="903"/>
      <c r="D44" s="904"/>
      <c r="E44" s="45"/>
      <c r="F44" s="6"/>
      <c r="G44" s="10"/>
      <c r="H44" s="903"/>
      <c r="I44" s="903"/>
      <c r="J44" s="903"/>
      <c r="K44" s="901">
        <f t="shared" si="0"/>
        <v>0</v>
      </c>
      <c r="L44" s="903"/>
      <c r="M44" s="903"/>
      <c r="N44" s="903"/>
      <c r="O44" s="903"/>
      <c r="P44" s="896">
        <f t="shared" si="1"/>
        <v>0</v>
      </c>
      <c r="Q44" s="903"/>
      <c r="R44" s="897"/>
      <c r="S44" s="178"/>
      <c r="U44" s="839"/>
      <c r="V44" s="839"/>
      <c r="W44" s="839"/>
      <c r="Y44" s="898" t="str">
        <f t="shared" si="2"/>
        <v/>
      </c>
      <c r="Z44" s="899" t="str">
        <f t="shared" si="3"/>
        <v/>
      </c>
      <c r="AA44" s="899" t="str">
        <f t="shared" si="4"/>
        <v/>
      </c>
      <c r="AB44" s="899" t="str">
        <f t="shared" si="5"/>
        <v/>
      </c>
      <c r="AC44" s="900">
        <f t="shared" si="6"/>
        <v>0</v>
      </c>
      <c r="AD44" s="126"/>
      <c r="AE44" s="126"/>
      <c r="AF44" s="860" t="s">
        <v>99</v>
      </c>
      <c r="AG44" s="859">
        <v>13</v>
      </c>
      <c r="AH44" s="859"/>
      <c r="AI44" s="859"/>
      <c r="AJ44" s="859"/>
      <c r="AK44" s="859"/>
      <c r="AL44" s="859"/>
      <c r="AM44" s="859"/>
      <c r="AN44" s="859"/>
      <c r="AO44" s="859"/>
      <c r="AP44" s="126"/>
      <c r="AQ44" s="127"/>
      <c r="AR44" s="126"/>
      <c r="AS44" s="128"/>
      <c r="AT44" s="128"/>
      <c r="AU44" s="126"/>
      <c r="AV44" s="128"/>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row>
    <row r="45" spans="1:92" s="133" customFormat="1" ht="24" customHeight="1">
      <c r="A45" s="132"/>
      <c r="B45" s="902"/>
      <c r="C45" s="903"/>
      <c r="D45" s="904"/>
      <c r="E45" s="45"/>
      <c r="F45" s="6"/>
      <c r="G45" s="10"/>
      <c r="H45" s="903"/>
      <c r="I45" s="903"/>
      <c r="J45" s="903"/>
      <c r="K45" s="901">
        <f t="shared" si="0"/>
        <v>0</v>
      </c>
      <c r="L45" s="903"/>
      <c r="M45" s="903"/>
      <c r="N45" s="903"/>
      <c r="O45" s="903"/>
      <c r="P45" s="896">
        <f t="shared" si="1"/>
        <v>0</v>
      </c>
      <c r="Q45" s="903"/>
      <c r="R45" s="897"/>
      <c r="S45" s="178"/>
      <c r="U45" s="839"/>
      <c r="V45" s="839"/>
      <c r="W45" s="839"/>
      <c r="Y45" s="898" t="str">
        <f t="shared" si="2"/>
        <v/>
      </c>
      <c r="Z45" s="899" t="str">
        <f t="shared" si="3"/>
        <v/>
      </c>
      <c r="AA45" s="899" t="str">
        <f t="shared" si="4"/>
        <v/>
      </c>
      <c r="AB45" s="899" t="str">
        <f t="shared" si="5"/>
        <v/>
      </c>
      <c r="AC45" s="900">
        <f t="shared" si="6"/>
        <v>0</v>
      </c>
      <c r="AD45" s="126"/>
      <c r="AE45" s="126"/>
      <c r="AF45" s="860" t="s">
        <v>100</v>
      </c>
      <c r="AG45" s="859">
        <v>5</v>
      </c>
      <c r="AH45" s="859">
        <v>2019</v>
      </c>
      <c r="AI45" s="859">
        <v>12</v>
      </c>
      <c r="AJ45" s="859" t="s">
        <v>101</v>
      </c>
      <c r="AK45" s="859" t="s">
        <v>578</v>
      </c>
      <c r="AL45" s="859">
        <v>7</v>
      </c>
      <c r="AM45" s="859">
        <v>563</v>
      </c>
      <c r="AN45" s="859">
        <v>25</v>
      </c>
      <c r="AO45" s="859"/>
      <c r="AP45" s="126"/>
      <c r="AQ45" s="127"/>
      <c r="AR45" s="126"/>
      <c r="AS45" s="128"/>
      <c r="AT45" s="128"/>
      <c r="AU45" s="126"/>
      <c r="AV45" s="128"/>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row>
    <row r="46" spans="1:92" s="133" customFormat="1" ht="24" customHeight="1">
      <c r="A46" s="132"/>
      <c r="B46" s="902"/>
      <c r="C46" s="903"/>
      <c r="D46" s="904"/>
      <c r="E46" s="45"/>
      <c r="F46" s="6"/>
      <c r="G46" s="10"/>
      <c r="H46" s="903"/>
      <c r="I46" s="903"/>
      <c r="J46" s="903"/>
      <c r="K46" s="901">
        <f t="shared" si="0"/>
        <v>0</v>
      </c>
      <c r="L46" s="903"/>
      <c r="M46" s="903"/>
      <c r="N46" s="903"/>
      <c r="O46" s="903"/>
      <c r="P46" s="896">
        <f t="shared" si="1"/>
        <v>0</v>
      </c>
      <c r="Q46" s="903"/>
      <c r="R46" s="897"/>
      <c r="S46" s="178"/>
      <c r="U46" s="839"/>
      <c r="V46" s="839"/>
      <c r="W46" s="839"/>
      <c r="Y46" s="898" t="str">
        <f t="shared" si="2"/>
        <v/>
      </c>
      <c r="Z46" s="899" t="str">
        <f t="shared" si="3"/>
        <v/>
      </c>
      <c r="AA46" s="899" t="str">
        <f t="shared" si="4"/>
        <v/>
      </c>
      <c r="AB46" s="899" t="str">
        <f t="shared" si="5"/>
        <v/>
      </c>
      <c r="AC46" s="900">
        <f t="shared" si="6"/>
        <v>0</v>
      </c>
      <c r="AD46" s="126"/>
      <c r="AE46" s="126"/>
      <c r="AF46" s="860" t="s">
        <v>102</v>
      </c>
      <c r="AG46" s="859">
        <v>15</v>
      </c>
      <c r="AH46" s="859">
        <v>2015</v>
      </c>
      <c r="AI46" s="859">
        <v>12</v>
      </c>
      <c r="AJ46" s="859"/>
      <c r="AK46" s="859"/>
      <c r="AL46" s="859">
        <v>0</v>
      </c>
      <c r="AM46" s="859">
        <v>0</v>
      </c>
      <c r="AN46" s="859">
        <v>0</v>
      </c>
      <c r="AO46" s="859"/>
      <c r="AP46" s="126"/>
      <c r="AQ46" s="127"/>
      <c r="AR46" s="126"/>
      <c r="AS46" s="128"/>
      <c r="AT46" s="128"/>
      <c r="AU46" s="126"/>
      <c r="AV46" s="128"/>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row>
    <row r="47" spans="1:92" s="133" customFormat="1" ht="24" customHeight="1">
      <c r="A47" s="132"/>
      <c r="B47" s="902"/>
      <c r="C47" s="903"/>
      <c r="D47" s="904"/>
      <c r="E47" s="45"/>
      <c r="F47" s="6"/>
      <c r="G47" s="10"/>
      <c r="H47" s="903"/>
      <c r="I47" s="903"/>
      <c r="J47" s="903"/>
      <c r="K47" s="901">
        <f t="shared" si="0"/>
        <v>0</v>
      </c>
      <c r="L47" s="903"/>
      <c r="M47" s="903"/>
      <c r="N47" s="903"/>
      <c r="O47" s="903"/>
      <c r="P47" s="896">
        <f t="shared" si="1"/>
        <v>0</v>
      </c>
      <c r="Q47" s="903"/>
      <c r="R47" s="897"/>
      <c r="S47" s="178"/>
      <c r="U47" s="839"/>
      <c r="V47" s="839"/>
      <c r="W47" s="839"/>
      <c r="Y47" s="898" t="str">
        <f t="shared" si="2"/>
        <v/>
      </c>
      <c r="Z47" s="899" t="str">
        <f t="shared" si="3"/>
        <v/>
      </c>
      <c r="AA47" s="899" t="str">
        <f t="shared" si="4"/>
        <v/>
      </c>
      <c r="AB47" s="899" t="str">
        <f t="shared" si="5"/>
        <v/>
      </c>
      <c r="AC47" s="900">
        <f t="shared" si="6"/>
        <v>0</v>
      </c>
      <c r="AD47" s="126"/>
      <c r="AE47" s="126"/>
      <c r="AF47" s="860" t="s">
        <v>103</v>
      </c>
      <c r="AG47" s="859">
        <v>1</v>
      </c>
      <c r="AH47" s="859"/>
      <c r="AI47" s="859"/>
      <c r="AJ47" s="859"/>
      <c r="AK47" s="859"/>
      <c r="AL47" s="859"/>
      <c r="AM47" s="859"/>
      <c r="AN47" s="859"/>
      <c r="AO47" s="859"/>
      <c r="AP47" s="126"/>
      <c r="AQ47" s="127"/>
      <c r="AR47" s="126"/>
      <c r="AS47" s="128"/>
      <c r="AT47" s="128"/>
      <c r="AU47" s="126"/>
      <c r="AV47" s="128"/>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row>
    <row r="48" spans="1:92" s="133" customFormat="1" ht="24" customHeight="1">
      <c r="A48" s="132"/>
      <c r="B48" s="902"/>
      <c r="C48" s="903"/>
      <c r="D48" s="904"/>
      <c r="E48" s="45"/>
      <c r="F48" s="6"/>
      <c r="G48" s="10"/>
      <c r="H48" s="903"/>
      <c r="I48" s="903"/>
      <c r="J48" s="903"/>
      <c r="K48" s="901">
        <f t="shared" si="0"/>
        <v>0</v>
      </c>
      <c r="L48" s="903"/>
      <c r="M48" s="903"/>
      <c r="N48" s="903"/>
      <c r="O48" s="903"/>
      <c r="P48" s="896">
        <f t="shared" si="1"/>
        <v>0</v>
      </c>
      <c r="Q48" s="903"/>
      <c r="R48" s="897"/>
      <c r="S48" s="178"/>
      <c r="U48" s="839"/>
      <c r="V48" s="839"/>
      <c r="W48" s="839"/>
      <c r="Y48" s="898" t="str">
        <f t="shared" si="2"/>
        <v/>
      </c>
      <c r="Z48" s="899" t="str">
        <f t="shared" si="3"/>
        <v/>
      </c>
      <c r="AA48" s="899" t="str">
        <f t="shared" si="4"/>
        <v/>
      </c>
      <c r="AB48" s="899" t="str">
        <f t="shared" si="5"/>
        <v/>
      </c>
      <c r="AC48" s="900">
        <f t="shared" si="6"/>
        <v>0</v>
      </c>
      <c r="AD48" s="126"/>
      <c r="AE48" s="126"/>
      <c r="AF48" s="860" t="s">
        <v>104</v>
      </c>
      <c r="AG48" s="859">
        <v>4</v>
      </c>
      <c r="AH48" s="859"/>
      <c r="AI48" s="859"/>
      <c r="AJ48" s="859"/>
      <c r="AK48" s="859"/>
      <c r="AL48" s="859"/>
      <c r="AM48" s="859"/>
      <c r="AN48" s="859"/>
      <c r="AO48" s="859"/>
      <c r="AP48" s="126"/>
      <c r="AQ48" s="127"/>
      <c r="AR48" s="126"/>
      <c r="AS48" s="128"/>
      <c r="AT48" s="128"/>
      <c r="AU48" s="126"/>
      <c r="AV48" s="128"/>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row>
    <row r="49" spans="1:92" s="133" customFormat="1" ht="24" customHeight="1">
      <c r="A49" s="132"/>
      <c r="B49" s="902"/>
      <c r="C49" s="903"/>
      <c r="D49" s="904"/>
      <c r="E49" s="45"/>
      <c r="F49" s="6"/>
      <c r="G49" s="10"/>
      <c r="H49" s="903"/>
      <c r="I49" s="903"/>
      <c r="J49" s="903"/>
      <c r="K49" s="901">
        <f t="shared" si="0"/>
        <v>0</v>
      </c>
      <c r="L49" s="903"/>
      <c r="M49" s="903"/>
      <c r="N49" s="903"/>
      <c r="O49" s="903"/>
      <c r="P49" s="896">
        <f t="shared" si="1"/>
        <v>0</v>
      </c>
      <c r="Q49" s="903"/>
      <c r="R49" s="897"/>
      <c r="S49" s="178"/>
      <c r="U49" s="839"/>
      <c r="V49" s="839"/>
      <c r="W49" s="839"/>
      <c r="Y49" s="898" t="str">
        <f t="shared" si="2"/>
        <v/>
      </c>
      <c r="Z49" s="899" t="str">
        <f t="shared" si="3"/>
        <v/>
      </c>
      <c r="AA49" s="899" t="str">
        <f t="shared" si="4"/>
        <v/>
      </c>
      <c r="AB49" s="899" t="str">
        <f t="shared" si="5"/>
        <v/>
      </c>
      <c r="AC49" s="900">
        <f t="shared" si="6"/>
        <v>0</v>
      </c>
      <c r="AD49" s="126"/>
      <c r="AE49" s="126"/>
      <c r="AF49" s="860" t="s">
        <v>105</v>
      </c>
      <c r="AG49" s="859">
        <v>8</v>
      </c>
      <c r="AH49" s="859"/>
      <c r="AI49" s="859"/>
      <c r="AJ49" s="859"/>
      <c r="AK49" s="859"/>
      <c r="AL49" s="859"/>
      <c r="AM49" s="859"/>
      <c r="AN49" s="859"/>
      <c r="AO49" s="859"/>
      <c r="AP49" s="126"/>
      <c r="AQ49" s="127"/>
      <c r="AR49" s="126"/>
      <c r="AS49" s="128"/>
      <c r="AT49" s="128"/>
      <c r="AU49" s="126"/>
      <c r="AV49" s="128"/>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row>
    <row r="50" spans="1:92" s="133" customFormat="1" ht="24" customHeight="1">
      <c r="A50" s="132"/>
      <c r="B50" s="902"/>
      <c r="C50" s="903"/>
      <c r="D50" s="904"/>
      <c r="E50" s="45"/>
      <c r="F50" s="6"/>
      <c r="G50" s="10"/>
      <c r="H50" s="903"/>
      <c r="I50" s="903"/>
      <c r="J50" s="903"/>
      <c r="K50" s="901">
        <f t="shared" si="0"/>
        <v>0</v>
      </c>
      <c r="L50" s="903"/>
      <c r="M50" s="903"/>
      <c r="N50" s="903"/>
      <c r="O50" s="903"/>
      <c r="P50" s="896">
        <f t="shared" si="1"/>
        <v>0</v>
      </c>
      <c r="Q50" s="903"/>
      <c r="R50" s="897"/>
      <c r="S50" s="178"/>
      <c r="U50" s="839"/>
      <c r="V50" s="839"/>
      <c r="W50" s="839"/>
      <c r="Y50" s="898" t="str">
        <f t="shared" si="2"/>
        <v/>
      </c>
      <c r="Z50" s="899" t="str">
        <f t="shared" si="3"/>
        <v/>
      </c>
      <c r="AA50" s="899" t="str">
        <f t="shared" si="4"/>
        <v/>
      </c>
      <c r="AB50" s="899" t="str">
        <f t="shared" si="5"/>
        <v/>
      </c>
      <c r="AC50" s="900">
        <f t="shared" si="6"/>
        <v>0</v>
      </c>
      <c r="AD50" s="126"/>
      <c r="AE50" s="126"/>
      <c r="AF50" s="860" t="s">
        <v>106</v>
      </c>
      <c r="AG50" s="859">
        <v>9</v>
      </c>
      <c r="AH50" s="859">
        <v>2016</v>
      </c>
      <c r="AI50" s="859">
        <v>12</v>
      </c>
      <c r="AJ50" s="859" t="s">
        <v>107</v>
      </c>
      <c r="AK50" s="859" t="s">
        <v>578</v>
      </c>
      <c r="AL50" s="859">
        <v>6</v>
      </c>
      <c r="AM50" s="859">
        <v>771</v>
      </c>
      <c r="AN50" s="859">
        <v>33</v>
      </c>
      <c r="AO50" s="859"/>
      <c r="AP50" s="126"/>
      <c r="AQ50" s="127"/>
      <c r="AR50" s="126"/>
      <c r="AS50" s="128"/>
      <c r="AT50" s="128"/>
      <c r="AU50" s="126"/>
      <c r="AV50" s="128"/>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row>
    <row r="51" spans="1:92" s="133" customFormat="1" ht="24" customHeight="1">
      <c r="A51" s="132"/>
      <c r="B51" s="902"/>
      <c r="C51" s="903"/>
      <c r="D51" s="904"/>
      <c r="E51" s="45"/>
      <c r="F51" s="6"/>
      <c r="G51" s="10"/>
      <c r="H51" s="903"/>
      <c r="I51" s="903"/>
      <c r="J51" s="903"/>
      <c r="K51" s="901">
        <f t="shared" si="0"/>
        <v>0</v>
      </c>
      <c r="L51" s="903"/>
      <c r="M51" s="903"/>
      <c r="N51" s="903"/>
      <c r="O51" s="903"/>
      <c r="P51" s="896">
        <f t="shared" si="1"/>
        <v>0</v>
      </c>
      <c r="Q51" s="903"/>
      <c r="R51" s="897"/>
      <c r="S51" s="178"/>
      <c r="U51" s="839"/>
      <c r="V51" s="839"/>
      <c r="W51" s="839"/>
      <c r="Y51" s="898" t="str">
        <f t="shared" si="2"/>
        <v/>
      </c>
      <c r="Z51" s="899" t="str">
        <f t="shared" si="3"/>
        <v/>
      </c>
      <c r="AA51" s="899" t="str">
        <f t="shared" si="4"/>
        <v/>
      </c>
      <c r="AB51" s="899" t="str">
        <f t="shared" si="5"/>
        <v/>
      </c>
      <c r="AC51" s="900">
        <f t="shared" si="6"/>
        <v>0</v>
      </c>
      <c r="AD51" s="126"/>
      <c r="AE51" s="126"/>
      <c r="AF51" s="860" t="s">
        <v>108</v>
      </c>
      <c r="AG51" s="859">
        <v>5</v>
      </c>
      <c r="AH51" s="859"/>
      <c r="AI51" s="859"/>
      <c r="AJ51" s="859"/>
      <c r="AK51" s="859"/>
      <c r="AL51" s="859"/>
      <c r="AM51" s="859"/>
      <c r="AN51" s="859"/>
      <c r="AO51" s="859"/>
      <c r="AP51" s="126"/>
      <c r="AQ51" s="127"/>
      <c r="AR51" s="126"/>
      <c r="AS51" s="128"/>
      <c r="AT51" s="128"/>
      <c r="AU51" s="126"/>
      <c r="AV51" s="128"/>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row>
    <row r="52" spans="1:92" s="133" customFormat="1" ht="24" customHeight="1">
      <c r="A52" s="132"/>
      <c r="B52" s="902"/>
      <c r="C52" s="903"/>
      <c r="D52" s="904"/>
      <c r="E52" s="45"/>
      <c r="F52" s="6"/>
      <c r="G52" s="10"/>
      <c r="H52" s="903"/>
      <c r="I52" s="903"/>
      <c r="J52" s="903"/>
      <c r="K52" s="901">
        <f t="shared" si="0"/>
        <v>0</v>
      </c>
      <c r="L52" s="903"/>
      <c r="M52" s="903"/>
      <c r="N52" s="903"/>
      <c r="O52" s="903"/>
      <c r="P52" s="896">
        <f t="shared" si="1"/>
        <v>0</v>
      </c>
      <c r="Q52" s="903"/>
      <c r="R52" s="897"/>
      <c r="S52" s="178"/>
      <c r="U52" s="839"/>
      <c r="V52" s="839"/>
      <c r="W52" s="839"/>
      <c r="Y52" s="898" t="str">
        <f t="shared" si="2"/>
        <v/>
      </c>
      <c r="Z52" s="899" t="str">
        <f t="shared" si="3"/>
        <v/>
      </c>
      <c r="AA52" s="899" t="str">
        <f t="shared" si="4"/>
        <v/>
      </c>
      <c r="AB52" s="899" t="str">
        <f t="shared" si="5"/>
        <v/>
      </c>
      <c r="AC52" s="900">
        <f t="shared" si="6"/>
        <v>0</v>
      </c>
      <c r="AD52" s="126"/>
      <c r="AE52" s="126"/>
      <c r="AF52" s="860" t="s">
        <v>109</v>
      </c>
      <c r="AG52" s="859">
        <v>5</v>
      </c>
      <c r="AH52" s="859"/>
      <c r="AI52" s="859"/>
      <c r="AJ52" s="859"/>
      <c r="AK52" s="859"/>
      <c r="AL52" s="859"/>
      <c r="AM52" s="859"/>
      <c r="AN52" s="859"/>
      <c r="AO52" s="859"/>
      <c r="AP52" s="126"/>
      <c r="AQ52" s="127"/>
      <c r="AR52" s="126"/>
      <c r="AS52" s="128"/>
      <c r="AT52" s="128"/>
      <c r="AU52" s="126"/>
      <c r="AV52" s="128"/>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row>
    <row r="53" spans="1:92" s="133" customFormat="1" ht="24" customHeight="1">
      <c r="A53" s="132"/>
      <c r="B53" s="902"/>
      <c r="C53" s="903"/>
      <c r="D53" s="904"/>
      <c r="E53" s="45"/>
      <c r="F53" s="6"/>
      <c r="G53" s="10"/>
      <c r="H53" s="903"/>
      <c r="I53" s="903"/>
      <c r="J53" s="903"/>
      <c r="K53" s="901">
        <f t="shared" si="0"/>
        <v>0</v>
      </c>
      <c r="L53" s="903"/>
      <c r="M53" s="903"/>
      <c r="N53" s="903"/>
      <c r="O53" s="903"/>
      <c r="P53" s="896">
        <f t="shared" si="1"/>
        <v>0</v>
      </c>
      <c r="Q53" s="903"/>
      <c r="R53" s="897"/>
      <c r="S53" s="178"/>
      <c r="U53" s="839"/>
      <c r="V53" s="839"/>
      <c r="W53" s="839"/>
      <c r="Y53" s="898" t="str">
        <f t="shared" si="2"/>
        <v/>
      </c>
      <c r="Z53" s="899" t="str">
        <f t="shared" si="3"/>
        <v/>
      </c>
      <c r="AA53" s="899" t="str">
        <f t="shared" si="4"/>
        <v/>
      </c>
      <c r="AB53" s="899" t="str">
        <f t="shared" si="5"/>
        <v/>
      </c>
      <c r="AC53" s="900">
        <f t="shared" si="6"/>
        <v>0</v>
      </c>
      <c r="AD53" s="126"/>
      <c r="AE53" s="126"/>
      <c r="AF53" s="860" t="s">
        <v>110</v>
      </c>
      <c r="AG53" s="859">
        <v>10</v>
      </c>
      <c r="AH53" s="859"/>
      <c r="AI53" s="859"/>
      <c r="AJ53" s="859"/>
      <c r="AK53" s="859"/>
      <c r="AL53" s="859"/>
      <c r="AM53" s="859"/>
      <c r="AN53" s="859"/>
      <c r="AO53" s="859"/>
      <c r="AP53" s="126"/>
      <c r="AQ53" s="127"/>
      <c r="AR53" s="126"/>
      <c r="AS53" s="128"/>
      <c r="AT53" s="128"/>
      <c r="AU53" s="126"/>
      <c r="AV53" s="128"/>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row>
    <row r="54" spans="1:92" s="133" customFormat="1" ht="24" customHeight="1">
      <c r="A54" s="132"/>
      <c r="B54" s="902"/>
      <c r="C54" s="903"/>
      <c r="D54" s="904"/>
      <c r="E54" s="45"/>
      <c r="F54" s="6"/>
      <c r="G54" s="10"/>
      <c r="H54" s="903"/>
      <c r="I54" s="903"/>
      <c r="J54" s="903"/>
      <c r="K54" s="901">
        <f t="shared" si="0"/>
        <v>0</v>
      </c>
      <c r="L54" s="903"/>
      <c r="M54" s="903"/>
      <c r="N54" s="903"/>
      <c r="O54" s="903"/>
      <c r="P54" s="896">
        <f t="shared" si="1"/>
        <v>0</v>
      </c>
      <c r="Q54" s="903"/>
      <c r="R54" s="897"/>
      <c r="S54" s="178"/>
      <c r="U54" s="839"/>
      <c r="V54" s="839"/>
      <c r="W54" s="839"/>
      <c r="Y54" s="898" t="str">
        <f t="shared" si="2"/>
        <v/>
      </c>
      <c r="Z54" s="899" t="str">
        <f t="shared" si="3"/>
        <v/>
      </c>
      <c r="AA54" s="899" t="str">
        <f t="shared" si="4"/>
        <v/>
      </c>
      <c r="AB54" s="899" t="str">
        <f t="shared" si="5"/>
        <v/>
      </c>
      <c r="AC54" s="900">
        <f t="shared" si="6"/>
        <v>0</v>
      </c>
      <c r="AD54" s="126"/>
      <c r="AE54" s="126"/>
      <c r="AF54" s="860" t="s">
        <v>111</v>
      </c>
      <c r="AG54" s="859">
        <v>5</v>
      </c>
      <c r="AH54" s="859"/>
      <c r="AI54" s="859"/>
      <c r="AJ54" s="859"/>
      <c r="AK54" s="859"/>
      <c r="AL54" s="859"/>
      <c r="AM54" s="859"/>
      <c r="AN54" s="859"/>
      <c r="AO54" s="859"/>
      <c r="AP54" s="126"/>
      <c r="AQ54" s="127"/>
      <c r="AR54" s="126"/>
      <c r="AS54" s="128"/>
      <c r="AT54" s="128"/>
      <c r="AU54" s="126"/>
      <c r="AV54" s="128"/>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row>
    <row r="55" spans="1:92" s="133" customFormat="1" ht="24" customHeight="1">
      <c r="A55" s="132"/>
      <c r="B55" s="902"/>
      <c r="C55" s="903"/>
      <c r="D55" s="904"/>
      <c r="E55" s="45"/>
      <c r="F55" s="6"/>
      <c r="G55" s="10"/>
      <c r="H55" s="903"/>
      <c r="I55" s="903"/>
      <c r="J55" s="903"/>
      <c r="K55" s="901">
        <f t="shared" si="0"/>
        <v>0</v>
      </c>
      <c r="L55" s="903"/>
      <c r="M55" s="903"/>
      <c r="N55" s="903"/>
      <c r="O55" s="903"/>
      <c r="P55" s="896">
        <f t="shared" si="1"/>
        <v>0</v>
      </c>
      <c r="Q55" s="903"/>
      <c r="R55" s="897"/>
      <c r="S55" s="178"/>
      <c r="U55" s="839"/>
      <c r="V55" s="839"/>
      <c r="W55" s="839"/>
      <c r="Y55" s="898" t="str">
        <f t="shared" si="2"/>
        <v/>
      </c>
      <c r="Z55" s="899" t="str">
        <f t="shared" si="3"/>
        <v/>
      </c>
      <c r="AA55" s="899" t="str">
        <f t="shared" si="4"/>
        <v/>
      </c>
      <c r="AB55" s="899" t="str">
        <f t="shared" si="5"/>
        <v/>
      </c>
      <c r="AC55" s="900">
        <f t="shared" si="6"/>
        <v>0</v>
      </c>
      <c r="AD55" s="126"/>
      <c r="AE55" s="126"/>
      <c r="AF55" s="860" t="s">
        <v>112</v>
      </c>
      <c r="AG55" s="859">
        <v>7</v>
      </c>
      <c r="AH55" s="859">
        <v>2015</v>
      </c>
      <c r="AI55" s="859">
        <v>12</v>
      </c>
      <c r="AJ55" s="859" t="s">
        <v>113</v>
      </c>
      <c r="AK55" s="859" t="s">
        <v>578</v>
      </c>
      <c r="AL55" s="859">
        <v>16</v>
      </c>
      <c r="AM55" s="859">
        <v>1454</v>
      </c>
      <c r="AN55" s="859">
        <v>78</v>
      </c>
      <c r="AO55" s="859"/>
      <c r="AP55" s="126"/>
      <c r="AQ55" s="127"/>
      <c r="AR55" s="126"/>
      <c r="AS55" s="128"/>
      <c r="AT55" s="128"/>
      <c r="AU55" s="126"/>
      <c r="AV55" s="128"/>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row>
    <row r="56" spans="1:92" s="133" customFormat="1" ht="24" customHeight="1">
      <c r="A56" s="132"/>
      <c r="B56" s="902"/>
      <c r="C56" s="903"/>
      <c r="D56" s="904"/>
      <c r="E56" s="45"/>
      <c r="F56" s="6"/>
      <c r="G56" s="10"/>
      <c r="H56" s="903"/>
      <c r="I56" s="903"/>
      <c r="J56" s="903"/>
      <c r="K56" s="901">
        <f t="shared" si="0"/>
        <v>0</v>
      </c>
      <c r="L56" s="903"/>
      <c r="M56" s="903"/>
      <c r="N56" s="903"/>
      <c r="O56" s="903"/>
      <c r="P56" s="896">
        <f t="shared" si="1"/>
        <v>0</v>
      </c>
      <c r="Q56" s="903"/>
      <c r="R56" s="897"/>
      <c r="S56" s="178"/>
      <c r="U56" s="839"/>
      <c r="V56" s="839"/>
      <c r="W56" s="839"/>
      <c r="Y56" s="898" t="str">
        <f t="shared" si="2"/>
        <v/>
      </c>
      <c r="Z56" s="899" t="str">
        <f t="shared" si="3"/>
        <v/>
      </c>
      <c r="AA56" s="899" t="str">
        <f t="shared" si="4"/>
        <v/>
      </c>
      <c r="AB56" s="899" t="str">
        <f t="shared" si="5"/>
        <v/>
      </c>
      <c r="AC56" s="900">
        <f t="shared" si="6"/>
        <v>0</v>
      </c>
      <c r="AD56" s="126"/>
      <c r="AE56" s="126"/>
      <c r="AF56" s="860" t="s">
        <v>114</v>
      </c>
      <c r="AG56" s="859">
        <v>13</v>
      </c>
      <c r="AH56" s="859"/>
      <c r="AI56" s="859"/>
      <c r="AJ56" s="859"/>
      <c r="AK56" s="859"/>
      <c r="AL56" s="859"/>
      <c r="AM56" s="859"/>
      <c r="AN56" s="859"/>
      <c r="AO56" s="859"/>
      <c r="AP56" s="126"/>
      <c r="AQ56" s="127"/>
      <c r="AR56" s="126"/>
      <c r="AS56" s="128"/>
      <c r="AT56" s="128"/>
      <c r="AU56" s="126"/>
      <c r="AV56" s="128"/>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row>
    <row r="57" spans="1:92" s="133" customFormat="1" ht="24" customHeight="1">
      <c r="A57" s="132"/>
      <c r="B57" s="902"/>
      <c r="C57" s="903"/>
      <c r="D57" s="904"/>
      <c r="E57" s="45"/>
      <c r="F57" s="6"/>
      <c r="G57" s="10"/>
      <c r="H57" s="903"/>
      <c r="I57" s="903"/>
      <c r="J57" s="903"/>
      <c r="K57" s="901">
        <f t="shared" si="0"/>
        <v>0</v>
      </c>
      <c r="L57" s="903"/>
      <c r="M57" s="903"/>
      <c r="N57" s="903"/>
      <c r="O57" s="903"/>
      <c r="P57" s="896">
        <f t="shared" si="1"/>
        <v>0</v>
      </c>
      <c r="Q57" s="903"/>
      <c r="R57" s="897"/>
      <c r="S57" s="178"/>
      <c r="U57" s="839"/>
      <c r="V57" s="839"/>
      <c r="W57" s="839"/>
      <c r="Y57" s="898" t="str">
        <f t="shared" si="2"/>
        <v/>
      </c>
      <c r="Z57" s="899" t="str">
        <f t="shared" si="3"/>
        <v/>
      </c>
      <c r="AA57" s="899" t="str">
        <f t="shared" si="4"/>
        <v/>
      </c>
      <c r="AB57" s="899" t="str">
        <f t="shared" si="5"/>
        <v/>
      </c>
      <c r="AC57" s="900">
        <f t="shared" si="6"/>
        <v>0</v>
      </c>
      <c r="AD57" s="126"/>
      <c r="AE57" s="126"/>
      <c r="AF57" s="860" t="s">
        <v>115</v>
      </c>
      <c r="AG57" s="859">
        <v>13</v>
      </c>
      <c r="AH57" s="859">
        <v>2015</v>
      </c>
      <c r="AI57" s="859">
        <v>12</v>
      </c>
      <c r="AJ57" s="859" t="s">
        <v>116</v>
      </c>
      <c r="AK57" s="859" t="s">
        <v>586</v>
      </c>
      <c r="AL57" s="859">
        <v>0</v>
      </c>
      <c r="AM57" s="859">
        <v>0</v>
      </c>
      <c r="AN57" s="859">
        <v>0</v>
      </c>
      <c r="AO57" s="859"/>
      <c r="AP57" s="126"/>
      <c r="AQ57" s="127"/>
      <c r="AR57" s="126"/>
      <c r="AS57" s="128"/>
      <c r="AT57" s="128"/>
      <c r="AU57" s="126"/>
      <c r="AV57" s="128"/>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row>
    <row r="58" spans="1:92" s="133" customFormat="1" ht="24" customHeight="1">
      <c r="A58" s="132"/>
      <c r="B58" s="902"/>
      <c r="C58" s="903"/>
      <c r="D58" s="904"/>
      <c r="E58" s="45"/>
      <c r="F58" s="6"/>
      <c r="G58" s="10"/>
      <c r="H58" s="903"/>
      <c r="I58" s="903"/>
      <c r="J58" s="903"/>
      <c r="K58" s="901">
        <f t="shared" si="0"/>
        <v>0</v>
      </c>
      <c r="L58" s="903"/>
      <c r="M58" s="903"/>
      <c r="N58" s="903"/>
      <c r="O58" s="903"/>
      <c r="P58" s="896">
        <f t="shared" si="1"/>
        <v>0</v>
      </c>
      <c r="Q58" s="903"/>
      <c r="R58" s="897"/>
      <c r="S58" s="178"/>
      <c r="U58" s="839"/>
      <c r="V58" s="839"/>
      <c r="W58" s="839"/>
      <c r="Y58" s="898" t="str">
        <f t="shared" si="2"/>
        <v/>
      </c>
      <c r="Z58" s="899" t="str">
        <f t="shared" si="3"/>
        <v/>
      </c>
      <c r="AA58" s="899" t="str">
        <f t="shared" si="4"/>
        <v/>
      </c>
      <c r="AB58" s="899" t="str">
        <f t="shared" si="5"/>
        <v/>
      </c>
      <c r="AC58" s="900">
        <f t="shared" si="6"/>
        <v>0</v>
      </c>
      <c r="AD58" s="126"/>
      <c r="AE58" s="126"/>
      <c r="AF58" s="860" t="s">
        <v>117</v>
      </c>
      <c r="AG58" s="859">
        <v>10</v>
      </c>
      <c r="AH58" s="859"/>
      <c r="AI58" s="859"/>
      <c r="AJ58" s="859"/>
      <c r="AK58" s="859"/>
      <c r="AL58" s="859"/>
      <c r="AM58" s="859"/>
      <c r="AN58" s="859"/>
      <c r="AO58" s="859"/>
      <c r="AP58" s="126"/>
      <c r="AQ58" s="127"/>
      <c r="AR58" s="126"/>
      <c r="AS58" s="128"/>
      <c r="AT58" s="128"/>
      <c r="AU58" s="126"/>
      <c r="AV58" s="128"/>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row>
    <row r="59" spans="1:92" s="133" customFormat="1" ht="24" customHeight="1">
      <c r="A59" s="132"/>
      <c r="B59" s="902"/>
      <c r="C59" s="903"/>
      <c r="D59" s="904"/>
      <c r="E59" s="45"/>
      <c r="F59" s="6"/>
      <c r="G59" s="10"/>
      <c r="H59" s="903"/>
      <c r="I59" s="903"/>
      <c r="J59" s="903"/>
      <c r="K59" s="901">
        <f t="shared" si="0"/>
        <v>0</v>
      </c>
      <c r="L59" s="903"/>
      <c r="M59" s="903"/>
      <c r="N59" s="903"/>
      <c r="O59" s="903"/>
      <c r="P59" s="896">
        <f t="shared" si="1"/>
        <v>0</v>
      </c>
      <c r="Q59" s="903"/>
      <c r="R59" s="897"/>
      <c r="S59" s="178"/>
      <c r="U59" s="839"/>
      <c r="V59" s="839"/>
      <c r="W59" s="839"/>
      <c r="Y59" s="898" t="str">
        <f t="shared" si="2"/>
        <v/>
      </c>
      <c r="Z59" s="899" t="str">
        <f t="shared" si="3"/>
        <v/>
      </c>
      <c r="AA59" s="899" t="str">
        <f t="shared" si="4"/>
        <v/>
      </c>
      <c r="AB59" s="899" t="str">
        <f t="shared" si="5"/>
        <v/>
      </c>
      <c r="AC59" s="900">
        <f t="shared" si="6"/>
        <v>0</v>
      </c>
      <c r="AD59" s="126"/>
      <c r="AE59" s="126"/>
      <c r="AF59" s="860" t="s">
        <v>118</v>
      </c>
      <c r="AG59" s="859">
        <v>7</v>
      </c>
      <c r="AH59" s="859"/>
      <c r="AI59" s="859"/>
      <c r="AJ59" s="859"/>
      <c r="AK59" s="859"/>
      <c r="AL59" s="859"/>
      <c r="AM59" s="859"/>
      <c r="AN59" s="859"/>
      <c r="AO59" s="859"/>
      <c r="AP59" s="126"/>
      <c r="AQ59" s="127"/>
      <c r="AR59" s="126"/>
      <c r="AS59" s="128"/>
      <c r="AT59" s="128"/>
      <c r="AU59" s="126"/>
      <c r="AV59" s="128"/>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row>
    <row r="60" spans="1:92" s="133" customFormat="1" ht="24" customHeight="1">
      <c r="A60" s="132"/>
      <c r="B60" s="902"/>
      <c r="C60" s="903"/>
      <c r="D60" s="904"/>
      <c r="E60" s="45"/>
      <c r="F60" s="6"/>
      <c r="G60" s="10"/>
      <c r="H60" s="903"/>
      <c r="I60" s="903"/>
      <c r="J60" s="903"/>
      <c r="K60" s="901">
        <f t="shared" si="0"/>
        <v>0</v>
      </c>
      <c r="L60" s="903"/>
      <c r="M60" s="903"/>
      <c r="N60" s="903"/>
      <c r="O60" s="903"/>
      <c r="P60" s="896">
        <f t="shared" si="1"/>
        <v>0</v>
      </c>
      <c r="Q60" s="903"/>
      <c r="R60" s="897"/>
      <c r="S60" s="178"/>
      <c r="U60" s="839"/>
      <c r="V60" s="839"/>
      <c r="W60" s="839"/>
      <c r="Y60" s="898" t="str">
        <f t="shared" si="2"/>
        <v/>
      </c>
      <c r="Z60" s="899" t="str">
        <f t="shared" si="3"/>
        <v/>
      </c>
      <c r="AA60" s="899" t="str">
        <f t="shared" si="4"/>
        <v/>
      </c>
      <c r="AB60" s="899" t="str">
        <f t="shared" si="5"/>
        <v/>
      </c>
      <c r="AC60" s="900">
        <f t="shared" si="6"/>
        <v>0</v>
      </c>
      <c r="AD60" s="126"/>
      <c r="AE60" s="126"/>
      <c r="AF60" s="860" t="s">
        <v>119</v>
      </c>
      <c r="AG60" s="859">
        <v>3</v>
      </c>
      <c r="AH60" s="859">
        <v>2017</v>
      </c>
      <c r="AI60" s="859">
        <v>12</v>
      </c>
      <c r="AJ60" s="859" t="s">
        <v>587</v>
      </c>
      <c r="AK60" s="859" t="s">
        <v>584</v>
      </c>
      <c r="AL60" s="859">
        <v>5</v>
      </c>
      <c r="AM60" s="859">
        <v>716</v>
      </c>
      <c r="AN60" s="859">
        <v>28</v>
      </c>
      <c r="AO60" s="859"/>
      <c r="AP60" s="126"/>
      <c r="AQ60" s="127"/>
      <c r="AR60" s="126"/>
      <c r="AS60" s="128"/>
      <c r="AT60" s="128"/>
      <c r="AU60" s="126"/>
      <c r="AV60" s="128"/>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row>
    <row r="61" spans="1:92" s="133" customFormat="1" ht="24" customHeight="1">
      <c r="A61" s="132"/>
      <c r="B61" s="902"/>
      <c r="C61" s="903"/>
      <c r="D61" s="904"/>
      <c r="E61" s="45"/>
      <c r="F61" s="6"/>
      <c r="G61" s="10"/>
      <c r="H61" s="903"/>
      <c r="I61" s="903"/>
      <c r="J61" s="903"/>
      <c r="K61" s="901">
        <f t="shared" si="0"/>
        <v>0</v>
      </c>
      <c r="L61" s="903"/>
      <c r="M61" s="903"/>
      <c r="N61" s="903"/>
      <c r="O61" s="903"/>
      <c r="P61" s="896">
        <f t="shared" si="1"/>
        <v>0</v>
      </c>
      <c r="Q61" s="903"/>
      <c r="R61" s="897"/>
      <c r="S61" s="178"/>
      <c r="U61" s="839"/>
      <c r="V61" s="839"/>
      <c r="W61" s="839"/>
      <c r="Y61" s="898" t="str">
        <f t="shared" si="2"/>
        <v/>
      </c>
      <c r="Z61" s="899" t="str">
        <f t="shared" si="3"/>
        <v/>
      </c>
      <c r="AA61" s="899" t="str">
        <f t="shared" si="4"/>
        <v/>
      </c>
      <c r="AB61" s="899" t="str">
        <f t="shared" si="5"/>
        <v/>
      </c>
      <c r="AC61" s="900">
        <f t="shared" si="6"/>
        <v>0</v>
      </c>
      <c r="AD61" s="126"/>
      <c r="AE61" s="126"/>
      <c r="AF61" s="860" t="s">
        <v>121</v>
      </c>
      <c r="AG61" s="859">
        <v>6</v>
      </c>
      <c r="AH61" s="859"/>
      <c r="AI61" s="859"/>
      <c r="AJ61" s="859"/>
      <c r="AK61" s="859"/>
      <c r="AL61" s="859"/>
      <c r="AM61" s="859"/>
      <c r="AN61" s="859"/>
      <c r="AO61" s="859"/>
      <c r="AP61" s="126"/>
      <c r="AQ61" s="127"/>
      <c r="AR61" s="126"/>
      <c r="AS61" s="128"/>
      <c r="AT61" s="128"/>
      <c r="AU61" s="126"/>
      <c r="AV61" s="128"/>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row>
    <row r="62" spans="1:92" s="133" customFormat="1" ht="24" customHeight="1">
      <c r="A62" s="132"/>
      <c r="B62" s="902"/>
      <c r="C62" s="903"/>
      <c r="D62" s="904"/>
      <c r="E62" s="45"/>
      <c r="F62" s="6"/>
      <c r="G62" s="10"/>
      <c r="H62" s="903"/>
      <c r="I62" s="903"/>
      <c r="J62" s="903"/>
      <c r="K62" s="901">
        <f t="shared" si="0"/>
        <v>0</v>
      </c>
      <c r="L62" s="903"/>
      <c r="M62" s="903"/>
      <c r="N62" s="903"/>
      <c r="O62" s="903"/>
      <c r="P62" s="896">
        <f t="shared" si="1"/>
        <v>0</v>
      </c>
      <c r="Q62" s="903"/>
      <c r="R62" s="897"/>
      <c r="S62" s="178"/>
      <c r="U62" s="839"/>
      <c r="V62" s="839"/>
      <c r="W62" s="839"/>
      <c r="Y62" s="898" t="str">
        <f t="shared" si="2"/>
        <v/>
      </c>
      <c r="Z62" s="899" t="str">
        <f t="shared" si="3"/>
        <v/>
      </c>
      <c r="AA62" s="899" t="str">
        <f t="shared" si="4"/>
        <v/>
      </c>
      <c r="AB62" s="899" t="str">
        <f t="shared" si="5"/>
        <v/>
      </c>
      <c r="AC62" s="900">
        <f t="shared" si="6"/>
        <v>0</v>
      </c>
      <c r="AD62" s="126"/>
      <c r="AE62" s="126"/>
      <c r="AF62" s="860" t="s">
        <v>122</v>
      </c>
      <c r="AG62" s="859">
        <v>8</v>
      </c>
      <c r="AH62" s="859">
        <v>2023</v>
      </c>
      <c r="AI62" s="859">
        <v>12</v>
      </c>
      <c r="AJ62" s="859" t="s">
        <v>588</v>
      </c>
      <c r="AK62" s="859" t="s">
        <v>584</v>
      </c>
      <c r="AL62" s="859">
        <v>7</v>
      </c>
      <c r="AM62" s="859">
        <v>558</v>
      </c>
      <c r="AN62" s="859">
        <v>29</v>
      </c>
      <c r="AO62" s="859"/>
      <c r="AP62" s="126"/>
      <c r="AQ62" s="127"/>
      <c r="AR62" s="126"/>
      <c r="AS62" s="128"/>
      <c r="AT62" s="128"/>
      <c r="AU62" s="126"/>
      <c r="AV62" s="128"/>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row>
    <row r="63" spans="1:92" s="133" customFormat="1" ht="24" customHeight="1" thickBot="1">
      <c r="A63" s="132"/>
      <c r="B63" s="1574" t="s">
        <v>589</v>
      </c>
      <c r="C63" s="1575"/>
      <c r="D63" s="1331">
        <f>+COUNT(B20:B62)</f>
        <v>0</v>
      </c>
      <c r="E63" s="905"/>
      <c r="F63" s="905"/>
      <c r="G63" s="1331">
        <f t="shared" ref="G63:O63" si="7">SUM(G20:G62)</f>
        <v>0</v>
      </c>
      <c r="H63" s="1331">
        <f t="shared" si="7"/>
        <v>0</v>
      </c>
      <c r="I63" s="1331">
        <f t="shared" si="7"/>
        <v>0</v>
      </c>
      <c r="J63" s="1331">
        <f t="shared" si="7"/>
        <v>0</v>
      </c>
      <c r="K63" s="1331">
        <f t="shared" si="7"/>
        <v>0</v>
      </c>
      <c r="L63" s="1331">
        <f t="shared" si="7"/>
        <v>0</v>
      </c>
      <c r="M63" s="1331">
        <f t="shared" si="7"/>
        <v>0</v>
      </c>
      <c r="N63" s="1331">
        <f t="shared" si="7"/>
        <v>0</v>
      </c>
      <c r="O63" s="1331">
        <f t="shared" si="7"/>
        <v>0</v>
      </c>
      <c r="P63" s="1332">
        <f t="shared" si="1"/>
        <v>0</v>
      </c>
      <c r="Q63" s="1331">
        <f>SUM(Q20:Q62)</f>
        <v>0</v>
      </c>
      <c r="R63" s="1333">
        <f>SUM(R20:R62)</f>
        <v>0</v>
      </c>
      <c r="S63" s="179"/>
      <c r="U63" s="1330">
        <f>SUM(U20:U62)</f>
        <v>0</v>
      </c>
      <c r="V63" s="1330">
        <f>SUM(V20:V62)</f>
        <v>0</v>
      </c>
      <c r="W63" s="1330">
        <f>SUM(W20:W62)</f>
        <v>0</v>
      </c>
      <c r="Y63" s="1327">
        <f>SUM(Y20:Y62)</f>
        <v>0</v>
      </c>
      <c r="Z63" s="1328">
        <f>SUM(Z20:Z62)</f>
        <v>0</v>
      </c>
      <c r="AA63" s="1328">
        <f>SUM(AA20:AA62)</f>
        <v>0</v>
      </c>
      <c r="AB63" s="1328">
        <f>SUM(AB20:AB62)</f>
        <v>0</v>
      </c>
      <c r="AC63" s="1329">
        <f>SUM(AC20:AC62)</f>
        <v>0</v>
      </c>
      <c r="AD63" s="126"/>
      <c r="AE63" s="126"/>
      <c r="AF63" s="860" t="s">
        <v>124</v>
      </c>
      <c r="AG63" s="859">
        <v>11</v>
      </c>
      <c r="AH63" s="859"/>
      <c r="AI63" s="859"/>
      <c r="AJ63" s="859"/>
      <c r="AK63" s="859"/>
      <c r="AL63" s="859"/>
      <c r="AM63" s="859"/>
      <c r="AN63" s="859"/>
      <c r="AO63" s="859"/>
      <c r="AP63" s="126"/>
      <c r="AQ63" s="127"/>
      <c r="AR63" s="126"/>
      <c r="AS63" s="128"/>
      <c r="AT63" s="128"/>
      <c r="AU63" s="126"/>
      <c r="AV63" s="128"/>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row>
    <row r="64" spans="1:92" s="133" customFormat="1" ht="24" customHeight="1" thickBot="1">
      <c r="B64" s="130"/>
      <c r="C64" s="130"/>
      <c r="D64" s="130"/>
      <c r="E64" s="130"/>
      <c r="F64" s="130"/>
      <c r="G64" s="130"/>
      <c r="H64" s="130"/>
      <c r="I64" s="130"/>
      <c r="J64" s="130"/>
      <c r="K64" s="130"/>
      <c r="L64" s="130"/>
      <c r="M64" s="130"/>
      <c r="N64" s="130"/>
      <c r="O64" s="130"/>
      <c r="P64" s="130"/>
      <c r="R64" s="180"/>
      <c r="T64" s="126"/>
      <c r="U64" s="126"/>
      <c r="V64" s="125"/>
      <c r="W64" s="128"/>
      <c r="X64" s="128"/>
      <c r="Y64" s="126"/>
      <c r="Z64" s="126"/>
      <c r="AA64" s="126"/>
      <c r="AB64" s="126"/>
      <c r="AC64" s="126"/>
      <c r="AD64" s="126"/>
      <c r="AE64" s="126"/>
      <c r="AF64" s="860" t="s">
        <v>125</v>
      </c>
      <c r="AG64" s="859">
        <v>8</v>
      </c>
      <c r="AH64" s="859">
        <v>2015</v>
      </c>
      <c r="AI64" s="859">
        <v>12</v>
      </c>
      <c r="AJ64" s="859" t="s">
        <v>126</v>
      </c>
      <c r="AK64" s="859" t="s">
        <v>578</v>
      </c>
      <c r="AL64" s="859">
        <v>32</v>
      </c>
      <c r="AM64" s="859">
        <v>3341</v>
      </c>
      <c r="AN64" s="859">
        <v>148</v>
      </c>
      <c r="AO64" s="859"/>
      <c r="AP64" s="126"/>
      <c r="AQ64" s="126"/>
      <c r="AR64" s="126"/>
      <c r="AS64" s="128"/>
      <c r="AT64" s="128"/>
      <c r="AU64" s="126"/>
      <c r="AV64" s="128"/>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row>
    <row r="65" spans="2:92" ht="42" customHeight="1" thickBot="1">
      <c r="B65" s="181"/>
      <c r="C65" s="181"/>
      <c r="D65" s="1573" t="s">
        <v>590</v>
      </c>
      <c r="E65" s="1565"/>
      <c r="F65" s="1565"/>
      <c r="G65" s="1565"/>
      <c r="H65" s="1565"/>
      <c r="I65" s="1566"/>
      <c r="J65" s="181"/>
      <c r="K65" s="181"/>
      <c r="L65" s="1613" t="s">
        <v>591</v>
      </c>
      <c r="M65" s="1614"/>
      <c r="N65" s="1614"/>
      <c r="O65" s="1614"/>
      <c r="P65" s="1614"/>
      <c r="Q65" s="1614"/>
      <c r="R65" s="1615"/>
      <c r="S65" s="109"/>
      <c r="T65" s="108"/>
      <c r="U65" s="108"/>
      <c r="V65" s="108"/>
      <c r="W65" s="134"/>
      <c r="X65" s="116"/>
      <c r="Y65" s="116"/>
      <c r="Z65" s="116"/>
      <c r="AA65" s="116"/>
      <c r="AB65" s="116"/>
      <c r="AC65" s="116"/>
      <c r="AD65" s="116"/>
      <c r="AE65" s="108"/>
      <c r="AF65" s="121" t="s">
        <v>127</v>
      </c>
      <c r="AG65" s="861">
        <v>8</v>
      </c>
      <c r="AH65" s="861">
        <v>2016</v>
      </c>
      <c r="AI65" s="861">
        <v>12</v>
      </c>
      <c r="AJ65" s="861" t="s">
        <v>128</v>
      </c>
      <c r="AK65" s="861" t="s">
        <v>578</v>
      </c>
      <c r="AL65" s="859">
        <v>7</v>
      </c>
      <c r="AM65" s="859">
        <v>384</v>
      </c>
      <c r="AN65" s="859">
        <v>23</v>
      </c>
      <c r="AO65" s="861"/>
      <c r="AP65" s="108"/>
      <c r="AQ65" s="108"/>
      <c r="AR65" s="108"/>
      <c r="AS65" s="115"/>
      <c r="AT65" s="115"/>
      <c r="AU65" s="108"/>
      <c r="AV65" s="115"/>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row>
    <row r="66" spans="2:92" ht="15" customHeight="1">
      <c r="B66" s="181"/>
      <c r="C66" s="181"/>
      <c r="D66" s="1602" t="s">
        <v>592</v>
      </c>
      <c r="E66" s="1553"/>
      <c r="F66" s="1553"/>
      <c r="G66" s="1553"/>
      <c r="H66" s="1553"/>
      <c r="I66" s="1603"/>
      <c r="J66" s="181"/>
      <c r="K66" s="181"/>
      <c r="L66" s="1605"/>
      <c r="M66" s="1565"/>
      <c r="N66" s="1565"/>
      <c r="O66" s="1565"/>
      <c r="P66" s="1565"/>
      <c r="Q66" s="1565"/>
      <c r="R66" s="1566"/>
      <c r="S66" s="109"/>
      <c r="T66" s="108"/>
      <c r="U66" s="108"/>
      <c r="V66" s="108"/>
      <c r="W66" s="108"/>
      <c r="X66" s="116"/>
      <c r="Y66" s="116"/>
      <c r="Z66" s="116"/>
      <c r="AA66" s="116"/>
      <c r="AB66" s="116"/>
      <c r="AC66" s="116"/>
      <c r="AD66" s="116"/>
      <c r="AE66" s="108"/>
      <c r="AF66" s="121" t="s">
        <v>129</v>
      </c>
      <c r="AG66" s="861">
        <v>6</v>
      </c>
      <c r="AH66" s="861"/>
      <c r="AI66" s="861"/>
      <c r="AJ66" s="861"/>
      <c r="AK66" s="861"/>
      <c r="AL66" s="859"/>
      <c r="AM66" s="859"/>
      <c r="AN66" s="859"/>
      <c r="AO66" s="861"/>
      <c r="AP66" s="108"/>
      <c r="AQ66" s="108"/>
      <c r="AR66" s="108"/>
      <c r="AS66" s="115"/>
      <c r="AT66" s="115"/>
      <c r="AU66" s="108"/>
      <c r="AV66" s="115"/>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row>
    <row r="67" spans="2:92" ht="15" customHeight="1">
      <c r="B67" s="181"/>
      <c r="C67" s="181"/>
      <c r="D67" s="1549" t="str">
        <f>+CONCATENATE("COMUNA:    ",C10,"         AÑO: ",G10)</f>
        <v>COMUNA:             AÑO: 2025</v>
      </c>
      <c r="E67" s="1550"/>
      <c r="F67" s="1550"/>
      <c r="G67" s="1550"/>
      <c r="H67" s="1550"/>
      <c r="I67" s="1551"/>
      <c r="J67" s="181"/>
      <c r="K67" s="181"/>
      <c r="L67" s="1606"/>
      <c r="M67" s="1553"/>
      <c r="N67" s="1553"/>
      <c r="O67" s="1553"/>
      <c r="P67" s="1553"/>
      <c r="Q67" s="1553"/>
      <c r="R67" s="1603"/>
      <c r="S67" s="109"/>
      <c r="T67" s="108"/>
      <c r="U67" s="108"/>
      <c r="V67" s="108"/>
      <c r="W67" s="108"/>
      <c r="X67" s="108"/>
      <c r="Y67" s="116"/>
      <c r="Z67" s="116"/>
      <c r="AA67" s="116"/>
      <c r="AB67" s="116"/>
      <c r="AC67" s="116"/>
      <c r="AD67" s="116"/>
      <c r="AE67" s="108"/>
      <c r="AF67" s="121" t="s">
        <v>130</v>
      </c>
      <c r="AG67" s="861">
        <v>9</v>
      </c>
      <c r="AH67" s="861"/>
      <c r="AI67" s="861"/>
      <c r="AJ67" s="861"/>
      <c r="AK67" s="861"/>
      <c r="AL67" s="859"/>
      <c r="AM67" s="859"/>
      <c r="AN67" s="859"/>
      <c r="AO67" s="861"/>
      <c r="AP67" s="108"/>
      <c r="AQ67" s="108"/>
      <c r="AR67" s="108"/>
      <c r="AS67" s="115"/>
      <c r="AT67" s="115"/>
      <c r="AU67" s="108"/>
      <c r="AV67" s="115"/>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row>
    <row r="68" spans="2:92" ht="15" customHeight="1">
      <c r="B68" s="181"/>
      <c r="C68" s="181"/>
      <c r="D68" s="906" t="s">
        <v>593</v>
      </c>
      <c r="E68" s="907" t="s">
        <v>567</v>
      </c>
      <c r="F68" s="907" t="s">
        <v>568</v>
      </c>
      <c r="G68" s="907" t="s">
        <v>569</v>
      </c>
      <c r="H68" s="907" t="s">
        <v>570</v>
      </c>
      <c r="I68" s="908" t="s">
        <v>594</v>
      </c>
      <c r="J68" s="181"/>
      <c r="K68" s="181"/>
      <c r="L68" s="1606"/>
      <c r="M68" s="1553"/>
      <c r="N68" s="1553"/>
      <c r="O68" s="1553"/>
      <c r="P68" s="1553"/>
      <c r="Q68" s="1553"/>
      <c r="R68" s="1603"/>
      <c r="S68" s="109"/>
      <c r="T68" s="108"/>
      <c r="U68" s="108"/>
      <c r="V68" s="108"/>
      <c r="W68" s="108"/>
      <c r="X68" s="108"/>
      <c r="Y68" s="116"/>
      <c r="Z68" s="116"/>
      <c r="AA68" s="116"/>
      <c r="AB68" s="116"/>
      <c r="AC68" s="116"/>
      <c r="AD68" s="116"/>
      <c r="AE68" s="108"/>
      <c r="AF68" s="121" t="s">
        <v>131</v>
      </c>
      <c r="AG68" s="861">
        <v>10</v>
      </c>
      <c r="AH68" s="861"/>
      <c r="AI68" s="861"/>
      <c r="AJ68" s="861"/>
      <c r="AK68" s="861"/>
      <c r="AL68" s="859"/>
      <c r="AM68" s="859"/>
      <c r="AN68" s="859"/>
      <c r="AO68" s="861"/>
      <c r="AP68" s="108"/>
      <c r="AQ68" s="108"/>
      <c r="AR68" s="108"/>
      <c r="AS68" s="115"/>
      <c r="AT68" s="115"/>
      <c r="AU68" s="108"/>
      <c r="AV68" s="115"/>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row>
    <row r="69" spans="2:92" ht="15" customHeight="1">
      <c r="B69" s="181"/>
      <c r="C69" s="181"/>
      <c r="D69" s="182" t="s">
        <v>595</v>
      </c>
      <c r="E69" s="1334">
        <f>+L63</f>
        <v>0</v>
      </c>
      <c r="F69" s="1334">
        <f>+M63</f>
        <v>0</v>
      </c>
      <c r="G69" s="1334">
        <f>+N63</f>
        <v>0</v>
      </c>
      <c r="H69" s="1334">
        <f>+O63</f>
        <v>0</v>
      </c>
      <c r="I69" s="1335">
        <f>SUM(E69:H69)</f>
        <v>0</v>
      </c>
      <c r="J69" s="181"/>
      <c r="K69" s="181"/>
      <c r="L69" s="1606"/>
      <c r="M69" s="1553"/>
      <c r="N69" s="1553"/>
      <c r="O69" s="1553"/>
      <c r="P69" s="1553"/>
      <c r="Q69" s="1553"/>
      <c r="R69" s="1603"/>
      <c r="S69" s="109"/>
      <c r="T69" s="108"/>
      <c r="U69" s="108"/>
      <c r="V69" s="108"/>
      <c r="W69" s="108"/>
      <c r="X69" s="108"/>
      <c r="Y69" s="116"/>
      <c r="Z69" s="116"/>
      <c r="AA69" s="116"/>
      <c r="AB69" s="116"/>
      <c r="AC69" s="116"/>
      <c r="AD69" s="116"/>
      <c r="AE69" s="108"/>
      <c r="AF69" s="121" t="s">
        <v>132</v>
      </c>
      <c r="AG69" s="861">
        <v>11</v>
      </c>
      <c r="AH69" s="861"/>
      <c r="AI69" s="861"/>
      <c r="AJ69" s="861"/>
      <c r="AK69" s="861"/>
      <c r="AL69" s="859"/>
      <c r="AM69" s="859"/>
      <c r="AN69" s="859"/>
      <c r="AO69" s="861"/>
      <c r="AP69" s="108"/>
      <c r="AQ69" s="108"/>
      <c r="AR69" s="108"/>
      <c r="AS69" s="115"/>
      <c r="AT69" s="115"/>
      <c r="AU69" s="108"/>
      <c r="AV69" s="115"/>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row>
    <row r="70" spans="2:92" ht="15" customHeight="1">
      <c r="B70" s="181"/>
      <c r="C70" s="181"/>
      <c r="D70" s="182" t="s">
        <v>596</v>
      </c>
      <c r="E70" s="1334">
        <f>+G63</f>
        <v>0</v>
      </c>
      <c r="F70" s="1334">
        <f>+H63</f>
        <v>0</v>
      </c>
      <c r="G70" s="1334">
        <f>+I63</f>
        <v>0</v>
      </c>
      <c r="H70" s="1334">
        <f>+J63</f>
        <v>0</v>
      </c>
      <c r="I70" s="1335">
        <f>SUM(E70:H70)</f>
        <v>0</v>
      </c>
      <c r="J70" s="181"/>
      <c r="K70" s="181"/>
      <c r="L70" s="1606"/>
      <c r="M70" s="1553"/>
      <c r="N70" s="1553"/>
      <c r="O70" s="1553"/>
      <c r="P70" s="1553"/>
      <c r="Q70" s="1553"/>
      <c r="R70" s="1603"/>
      <c r="S70" s="109"/>
      <c r="T70" s="108"/>
      <c r="U70" s="108"/>
      <c r="V70" s="108"/>
      <c r="W70" s="108"/>
      <c r="X70" s="108"/>
      <c r="Y70" s="116"/>
      <c r="Z70" s="116"/>
      <c r="AA70" s="116"/>
      <c r="AB70" s="116"/>
      <c r="AC70" s="116"/>
      <c r="AD70" s="116"/>
      <c r="AE70" s="108"/>
      <c r="AF70" s="121" t="s">
        <v>133</v>
      </c>
      <c r="AG70" s="861">
        <v>8</v>
      </c>
      <c r="AH70" s="861"/>
      <c r="AI70" s="861"/>
      <c r="AJ70" s="861"/>
      <c r="AK70" s="861"/>
      <c r="AL70" s="859"/>
      <c r="AM70" s="859"/>
      <c r="AN70" s="859"/>
      <c r="AO70" s="861"/>
      <c r="AP70" s="108"/>
      <c r="AQ70" s="108"/>
      <c r="AR70" s="108"/>
      <c r="AS70" s="115"/>
      <c r="AT70" s="115"/>
      <c r="AU70" s="108"/>
      <c r="AV70" s="115"/>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row>
    <row r="71" spans="2:92" ht="24.75" customHeight="1" thickBot="1">
      <c r="B71" s="181"/>
      <c r="C71" s="181"/>
      <c r="D71" s="183" t="s">
        <v>597</v>
      </c>
      <c r="E71" s="1336">
        <f>+Y$63</f>
        <v>0</v>
      </c>
      <c r="F71" s="1336">
        <f>+Z$63</f>
        <v>0</v>
      </c>
      <c r="G71" s="1336">
        <f>+AA$63</f>
        <v>0</v>
      </c>
      <c r="H71" s="1336">
        <f>+AB$63</f>
        <v>0</v>
      </c>
      <c r="I71" s="1337">
        <f>SUM(E71:H71)</f>
        <v>0</v>
      </c>
      <c r="J71" s="181"/>
      <c r="K71" s="181"/>
      <c r="L71" s="1607"/>
      <c r="M71" s="1608"/>
      <c r="N71" s="1608"/>
      <c r="O71" s="1608"/>
      <c r="P71" s="1608"/>
      <c r="Q71" s="1608"/>
      <c r="R71" s="1609"/>
      <c r="S71" s="109"/>
      <c r="T71" s="108"/>
      <c r="U71" s="108"/>
      <c r="V71" s="108"/>
      <c r="W71" s="108"/>
      <c r="X71" s="108"/>
      <c r="Y71" s="116"/>
      <c r="Z71" s="116"/>
      <c r="AA71" s="116"/>
      <c r="AB71" s="116"/>
      <c r="AC71" s="116"/>
      <c r="AD71" s="116"/>
      <c r="AE71" s="108"/>
      <c r="AF71" s="121" t="s">
        <v>134</v>
      </c>
      <c r="AG71" s="861">
        <v>10</v>
      </c>
      <c r="AH71" s="861"/>
      <c r="AI71" s="861"/>
      <c r="AJ71" s="861"/>
      <c r="AK71" s="861"/>
      <c r="AL71" s="859"/>
      <c r="AM71" s="859"/>
      <c r="AN71" s="859"/>
      <c r="AO71" s="861"/>
      <c r="AP71" s="108"/>
      <c r="AQ71" s="108"/>
      <c r="AR71" s="108"/>
      <c r="AS71" s="115"/>
      <c r="AT71" s="115"/>
      <c r="AU71" s="108"/>
      <c r="AV71" s="115"/>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row>
    <row r="72" spans="2:92" s="88" customFormat="1" ht="15.75" customHeight="1" thickBot="1">
      <c r="B72" s="114"/>
      <c r="C72" s="114"/>
      <c r="D72" s="114"/>
      <c r="E72" s="114"/>
      <c r="F72" s="114"/>
      <c r="G72" s="114"/>
      <c r="H72" s="114"/>
      <c r="I72" s="114"/>
      <c r="J72" s="114"/>
      <c r="K72" s="108"/>
      <c r="L72" s="108"/>
      <c r="M72" s="108"/>
      <c r="N72" s="108"/>
      <c r="O72" s="108"/>
      <c r="P72" s="108"/>
      <c r="Q72" s="108"/>
      <c r="R72" s="108"/>
      <c r="S72" s="135"/>
      <c r="T72" s="108"/>
      <c r="U72" s="136"/>
      <c r="V72" s="108"/>
      <c r="W72" s="108"/>
      <c r="X72" s="108"/>
      <c r="Y72" s="116"/>
      <c r="Z72" s="116"/>
      <c r="AA72" s="116"/>
      <c r="AB72" s="116"/>
      <c r="AC72" s="116"/>
      <c r="AD72" s="116"/>
      <c r="AE72" s="108"/>
      <c r="AF72" s="121" t="s">
        <v>135</v>
      </c>
      <c r="AG72" s="861">
        <v>11</v>
      </c>
      <c r="AH72" s="861">
        <v>2023</v>
      </c>
      <c r="AI72" s="861">
        <v>12</v>
      </c>
      <c r="AJ72" s="861" t="s">
        <v>583</v>
      </c>
      <c r="AK72" s="861" t="s">
        <v>584</v>
      </c>
      <c r="AL72" s="859">
        <v>1</v>
      </c>
      <c r="AM72" s="859">
        <v>96</v>
      </c>
      <c r="AN72" s="859">
        <v>4</v>
      </c>
      <c r="AO72" s="861"/>
      <c r="AP72" s="108"/>
      <c r="AQ72" s="108"/>
      <c r="AR72" s="108"/>
      <c r="AS72" s="115"/>
      <c r="AT72" s="115"/>
      <c r="AU72" s="108"/>
      <c r="AV72" s="115"/>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row>
    <row r="73" spans="2:92" s="88" customFormat="1" ht="15" customHeight="1">
      <c r="B73" s="114"/>
      <c r="C73" s="108"/>
      <c r="D73" s="909" t="s">
        <v>598</v>
      </c>
      <c r="E73" s="184" t="s">
        <v>599</v>
      </c>
      <c r="F73" s="1338">
        <f>COUNTIF($F$20:$F$62,$D$74)</f>
        <v>0</v>
      </c>
      <c r="G73" s="114"/>
      <c r="H73" s="114"/>
      <c r="I73" s="114"/>
      <c r="J73" s="114"/>
      <c r="K73" s="108"/>
      <c r="L73" s="108"/>
      <c r="M73" s="108"/>
      <c r="N73" s="108"/>
      <c r="O73" s="108"/>
      <c r="P73" s="108"/>
      <c r="Q73" s="108"/>
      <c r="R73" s="108"/>
      <c r="S73" s="135"/>
      <c r="T73" s="114"/>
      <c r="U73" s="136"/>
      <c r="V73" s="108"/>
      <c r="W73" s="108"/>
      <c r="X73" s="108"/>
      <c r="Y73" s="116"/>
      <c r="Z73" s="116"/>
      <c r="AA73" s="116"/>
      <c r="AB73" s="116"/>
      <c r="AC73" s="116"/>
      <c r="AD73" s="116"/>
      <c r="AE73" s="108"/>
      <c r="AF73" s="121" t="s">
        <v>137</v>
      </c>
      <c r="AG73" s="861">
        <v>6</v>
      </c>
      <c r="AH73" s="861"/>
      <c r="AI73" s="861"/>
      <c r="AJ73" s="861"/>
      <c r="AK73" s="861"/>
      <c r="AL73" s="859"/>
      <c r="AM73" s="859"/>
      <c r="AN73" s="859"/>
      <c r="AO73" s="861"/>
      <c r="AP73" s="108"/>
      <c r="AQ73" s="108"/>
      <c r="AR73" s="108"/>
      <c r="AS73" s="115"/>
      <c r="AT73" s="115"/>
      <c r="AU73" s="108"/>
      <c r="AV73" s="115"/>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row>
    <row r="74" spans="2:92" s="88" customFormat="1" ht="15" customHeight="1">
      <c r="B74" s="114"/>
      <c r="C74" s="114"/>
      <c r="D74" s="910" t="str">
        <f>+CONCATENATE("&lt;=",$G$10)</f>
        <v>&lt;=2025</v>
      </c>
      <c r="E74" s="185" t="s">
        <v>600</v>
      </c>
      <c r="F74" s="1339">
        <f>SUMIF($F$20:$F$62,$D$74,$J$20:$J$62)</f>
        <v>0</v>
      </c>
      <c r="G74" s="114"/>
      <c r="H74" s="114"/>
      <c r="I74" s="114"/>
      <c r="J74" s="114"/>
      <c r="K74" s="108"/>
      <c r="L74" s="108"/>
      <c r="M74" s="108"/>
      <c r="N74" s="108"/>
      <c r="O74" s="108"/>
      <c r="P74" s="108"/>
      <c r="Q74" s="108"/>
      <c r="R74" s="108"/>
      <c r="S74" s="135"/>
      <c r="T74" s="114"/>
      <c r="U74" s="136"/>
      <c r="V74" s="108"/>
      <c r="W74" s="108"/>
      <c r="X74" s="108"/>
      <c r="Y74" s="116"/>
      <c r="Z74" s="116"/>
      <c r="AA74" s="116"/>
      <c r="AB74" s="116"/>
      <c r="AC74" s="116"/>
      <c r="AD74" s="116"/>
      <c r="AE74" s="108"/>
      <c r="AF74" s="121" t="s">
        <v>138</v>
      </c>
      <c r="AG74" s="861">
        <v>8</v>
      </c>
      <c r="AH74" s="861"/>
      <c r="AI74" s="861"/>
      <c r="AJ74" s="861"/>
      <c r="AK74" s="861"/>
      <c r="AL74" s="859"/>
      <c r="AM74" s="859"/>
      <c r="AN74" s="859"/>
      <c r="AO74" s="861"/>
      <c r="AP74" s="108"/>
      <c r="AQ74" s="108"/>
      <c r="AR74" s="108"/>
      <c r="AS74" s="115"/>
      <c r="AT74" s="115"/>
      <c r="AU74" s="108"/>
      <c r="AV74" s="115"/>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row>
    <row r="75" spans="2:92" s="119" customFormat="1" ht="15.75" customHeight="1" thickBot="1">
      <c r="B75" s="114"/>
      <c r="C75" s="114"/>
      <c r="D75" s="911"/>
      <c r="E75" s="186" t="s">
        <v>601</v>
      </c>
      <c r="F75" s="1340">
        <f>SUMIF($F$20:$F$62,$D$74,$O$20:$O$62)</f>
        <v>0</v>
      </c>
      <c r="G75" s="114"/>
      <c r="H75" s="114"/>
      <c r="I75" s="114"/>
      <c r="J75" s="114"/>
      <c r="S75" s="135"/>
      <c r="T75" s="114"/>
      <c r="U75" s="136"/>
      <c r="V75" s="108"/>
      <c r="W75" s="108"/>
      <c r="X75" s="108"/>
      <c r="AE75" s="108"/>
      <c r="AF75" s="121" t="s">
        <v>139</v>
      </c>
      <c r="AG75" s="861">
        <v>8</v>
      </c>
      <c r="AH75" s="861">
        <v>2016</v>
      </c>
      <c r="AI75" s="861">
        <v>12</v>
      </c>
      <c r="AJ75" s="861" t="s">
        <v>140</v>
      </c>
      <c r="AK75" s="861" t="s">
        <v>578</v>
      </c>
      <c r="AL75" s="859">
        <v>16</v>
      </c>
      <c r="AM75" s="859">
        <v>1015</v>
      </c>
      <c r="AN75" s="859">
        <v>52</v>
      </c>
      <c r="AO75" s="861"/>
      <c r="AP75" s="108"/>
      <c r="AS75" s="115"/>
      <c r="AT75" s="115"/>
      <c r="AU75" s="108"/>
      <c r="AV75" s="115"/>
      <c r="AZ75" s="137"/>
      <c r="BA75" s="137"/>
      <c r="CI75" s="138"/>
      <c r="CJ75" s="139"/>
      <c r="CM75" s="140"/>
    </row>
    <row r="76" spans="2:92" s="119" customFormat="1" ht="15.75" customHeight="1" thickBot="1">
      <c r="B76" s="114"/>
      <c r="C76" s="114"/>
      <c r="D76" s="114"/>
      <c r="E76" s="114"/>
      <c r="F76" s="114"/>
      <c r="G76" s="114"/>
      <c r="H76" s="114"/>
      <c r="I76" s="114"/>
      <c r="J76" s="114"/>
      <c r="K76" s="141"/>
      <c r="L76" s="141"/>
      <c r="M76" s="141"/>
      <c r="N76" s="141"/>
      <c r="O76" s="141"/>
      <c r="P76" s="141"/>
      <c r="Q76" s="141"/>
      <c r="R76" s="141"/>
      <c r="S76" s="141"/>
      <c r="T76" s="114"/>
      <c r="U76" s="136"/>
      <c r="V76" s="108"/>
      <c r="W76" s="108"/>
      <c r="X76" s="108"/>
      <c r="AE76" s="108"/>
      <c r="AF76" s="121" t="s">
        <v>141</v>
      </c>
      <c r="AG76" s="861">
        <v>6</v>
      </c>
      <c r="AH76" s="861"/>
      <c r="AI76" s="861"/>
      <c r="AJ76" s="861"/>
      <c r="AK76" s="861"/>
      <c r="AL76" s="859"/>
      <c r="AM76" s="859"/>
      <c r="AN76" s="859"/>
      <c r="AO76" s="861"/>
      <c r="AP76" s="108"/>
      <c r="AS76" s="115"/>
      <c r="AT76" s="115"/>
      <c r="AU76" s="108"/>
      <c r="AV76" s="115"/>
      <c r="AZ76" s="137"/>
      <c r="BA76" s="137"/>
      <c r="CI76" s="138"/>
      <c r="CJ76" s="139"/>
      <c r="CM76" s="140"/>
    </row>
    <row r="77" spans="2:92" s="107" customFormat="1" ht="15.75" customHeight="1">
      <c r="B77" s="181"/>
      <c r="C77" s="181"/>
      <c r="D77" s="912" t="s">
        <v>602</v>
      </c>
      <c r="E77" s="913"/>
      <c r="F77" s="913"/>
      <c r="G77" s="913"/>
      <c r="H77" s="913"/>
      <c r="I77" s="913"/>
      <c r="J77" s="913"/>
      <c r="K77" s="913"/>
      <c r="L77" s="913"/>
      <c r="M77" s="913"/>
      <c r="N77" s="913"/>
      <c r="O77" s="913"/>
      <c r="P77" s="913"/>
      <c r="Q77" s="913"/>
      <c r="R77" s="914"/>
      <c r="S77" s="142"/>
      <c r="T77" s="114"/>
      <c r="U77" s="136"/>
      <c r="V77" s="108"/>
      <c r="W77" s="108"/>
      <c r="X77" s="108"/>
      <c r="Y77" s="119"/>
      <c r="Z77" s="119"/>
      <c r="AA77" s="119"/>
      <c r="AB77" s="119"/>
      <c r="AC77" s="119"/>
      <c r="AD77" s="119"/>
      <c r="AE77" s="108"/>
      <c r="AF77" s="121" t="s">
        <v>142</v>
      </c>
      <c r="AG77" s="861">
        <v>7</v>
      </c>
      <c r="AH77" s="861">
        <v>2015</v>
      </c>
      <c r="AI77" s="861">
        <v>12</v>
      </c>
      <c r="AJ77" s="861" t="s">
        <v>143</v>
      </c>
      <c r="AK77" s="861" t="s">
        <v>578</v>
      </c>
      <c r="AL77" s="859">
        <v>13</v>
      </c>
      <c r="AM77" s="859">
        <v>1086</v>
      </c>
      <c r="AN77" s="859">
        <v>47</v>
      </c>
      <c r="AO77" s="861"/>
      <c r="AP77" s="108"/>
      <c r="AQ77" s="119"/>
      <c r="AR77" s="119"/>
      <c r="AS77" s="115"/>
      <c r="AT77" s="115"/>
      <c r="AU77" s="108"/>
      <c r="AV77" s="115"/>
      <c r="AW77" s="119"/>
      <c r="AX77" s="119"/>
      <c r="AY77" s="119"/>
      <c r="AZ77" s="137"/>
      <c r="BA77" s="137"/>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38"/>
      <c r="CJ77" s="139"/>
      <c r="CK77" s="119"/>
      <c r="CL77" s="119"/>
      <c r="CM77" s="140"/>
      <c r="CN77" s="119"/>
    </row>
    <row r="78" spans="2:92" s="107" customFormat="1" ht="15" customHeight="1">
      <c r="B78" s="181"/>
      <c r="C78" s="181"/>
      <c r="D78" s="1587" t="s">
        <v>603</v>
      </c>
      <c r="E78" s="1559"/>
      <c r="F78" s="187" t="s">
        <v>604</v>
      </c>
      <c r="G78" s="188" t="s">
        <v>605</v>
      </c>
      <c r="H78" s="915" t="s">
        <v>606</v>
      </c>
      <c r="I78" s="1594" t="s">
        <v>607</v>
      </c>
      <c r="J78" s="1559"/>
      <c r="K78" s="187" t="s">
        <v>604</v>
      </c>
      <c r="L78" s="188" t="s">
        <v>605</v>
      </c>
      <c r="M78" s="915" t="s">
        <v>606</v>
      </c>
      <c r="N78" s="1594" t="s">
        <v>608</v>
      </c>
      <c r="O78" s="1559"/>
      <c r="P78" s="187" t="s">
        <v>604</v>
      </c>
      <c r="Q78" s="188" t="s">
        <v>605</v>
      </c>
      <c r="R78" s="916" t="s">
        <v>606</v>
      </c>
      <c r="S78" s="142"/>
      <c r="T78" s="114"/>
      <c r="U78" s="136"/>
      <c r="V78" s="108"/>
      <c r="W78" s="108"/>
      <c r="X78" s="108"/>
      <c r="Y78" s="119"/>
      <c r="Z78" s="119"/>
      <c r="AA78" s="119"/>
      <c r="AB78" s="119"/>
      <c r="AC78" s="119"/>
      <c r="AD78" s="119"/>
      <c r="AE78" s="108"/>
      <c r="AF78" s="121" t="s">
        <v>144</v>
      </c>
      <c r="AG78" s="861">
        <v>1</v>
      </c>
      <c r="AH78" s="861"/>
      <c r="AI78" s="861"/>
      <c r="AJ78" s="861"/>
      <c r="AK78" s="861"/>
      <c r="AL78" s="859"/>
      <c r="AM78" s="859"/>
      <c r="AN78" s="859"/>
      <c r="AO78" s="861"/>
      <c r="AP78" s="108"/>
      <c r="AQ78" s="119"/>
      <c r="AR78" s="119"/>
      <c r="AS78" s="115"/>
      <c r="AT78" s="115"/>
      <c r="AU78" s="108"/>
      <c r="AV78" s="115"/>
      <c r="AW78" s="119"/>
      <c r="AX78" s="119"/>
      <c r="AY78" s="119"/>
      <c r="AZ78" s="137"/>
      <c r="BA78" s="137"/>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38"/>
      <c r="CJ78" s="139"/>
      <c r="CK78" s="119"/>
      <c r="CL78" s="119"/>
      <c r="CM78" s="140"/>
      <c r="CN78" s="119"/>
    </row>
    <row r="79" spans="2:92" s="107" customFormat="1" ht="15.75" customHeight="1" thickBot="1">
      <c r="B79" s="181"/>
      <c r="C79" s="181"/>
      <c r="D79" s="1588"/>
      <c r="E79" s="1589"/>
      <c r="F79" s="1341" t="str">
        <f>IFERROR(VLOOKUP(C10,$AF$20:$AR$371,7,FALSE),"")</f>
        <v/>
      </c>
      <c r="G79" s="1342">
        <f>D63</f>
        <v>0</v>
      </c>
      <c r="H79" s="917" t="str">
        <f>+IF(ISERROR(G79/F79),"",G79/F79)</f>
        <v/>
      </c>
      <c r="I79" s="1595"/>
      <c r="J79" s="1589"/>
      <c r="K79" s="1341" t="str">
        <f>IFERROR(VLOOKUP(C10,$AF$20:$AR$371,8,FALSE),"")</f>
        <v/>
      </c>
      <c r="L79" s="1342">
        <f>(P63)</f>
        <v>0</v>
      </c>
      <c r="M79" s="917" t="str">
        <f>+IF(ISERROR(L79/K79),"",L79/K79)</f>
        <v/>
      </c>
      <c r="N79" s="1595"/>
      <c r="O79" s="1589"/>
      <c r="P79" s="1341" t="str">
        <f>IFERROR(VLOOKUP(C10,$AF$20:$AR$371,9,FALSE),"")</f>
        <v/>
      </c>
      <c r="Q79" s="1342">
        <f>K63</f>
        <v>0</v>
      </c>
      <c r="R79" s="918" t="str">
        <f>+IF(ISERROR(Q79/P79),"",Q79/P79)</f>
        <v/>
      </c>
      <c r="S79" s="142"/>
      <c r="T79" s="114"/>
      <c r="U79" s="136"/>
      <c r="V79" s="108"/>
      <c r="W79" s="108"/>
      <c r="X79" s="108"/>
      <c r="Y79" s="119"/>
      <c r="Z79" s="119"/>
      <c r="AA79" s="119"/>
      <c r="AB79" s="119"/>
      <c r="AC79" s="119"/>
      <c r="AD79" s="119"/>
      <c r="AE79" s="108"/>
      <c r="AF79" s="121" t="s">
        <v>145</v>
      </c>
      <c r="AG79" s="861">
        <v>13</v>
      </c>
      <c r="AH79" s="861">
        <v>2016</v>
      </c>
      <c r="AI79" s="861">
        <v>12</v>
      </c>
      <c r="AJ79" s="861" t="s">
        <v>146</v>
      </c>
      <c r="AK79" s="861" t="s">
        <v>580</v>
      </c>
      <c r="AL79" s="859">
        <v>11</v>
      </c>
      <c r="AM79" s="859">
        <v>2536</v>
      </c>
      <c r="AN79" s="859">
        <v>68</v>
      </c>
      <c r="AO79" s="861"/>
      <c r="AP79" s="108"/>
      <c r="AQ79" s="119"/>
      <c r="AR79" s="119"/>
      <c r="AS79" s="115"/>
      <c r="AT79" s="115"/>
      <c r="AU79" s="108"/>
      <c r="AV79" s="115"/>
      <c r="AW79" s="119"/>
      <c r="AX79" s="119"/>
      <c r="AY79" s="119"/>
      <c r="AZ79" s="137"/>
      <c r="BA79" s="137"/>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38"/>
      <c r="CJ79" s="139"/>
      <c r="CK79" s="119"/>
      <c r="CL79" s="119"/>
      <c r="CM79" s="140"/>
      <c r="CN79" s="119"/>
    </row>
    <row r="80" spans="2:92" ht="15" customHeight="1">
      <c r="B80" s="181"/>
      <c r="C80" s="181"/>
      <c r="D80" s="181"/>
      <c r="E80" s="181"/>
      <c r="F80" s="181"/>
      <c r="G80" s="181"/>
      <c r="H80" s="181"/>
      <c r="I80" s="181"/>
      <c r="J80" s="181"/>
      <c r="K80" s="142"/>
      <c r="L80" s="142"/>
      <c r="M80" s="142"/>
      <c r="N80" s="142"/>
      <c r="O80" s="142"/>
      <c r="P80" s="142"/>
      <c r="Q80" s="142"/>
      <c r="R80" s="142"/>
      <c r="S80" s="142"/>
      <c r="T80" s="114"/>
      <c r="U80" s="136"/>
      <c r="V80" s="108"/>
      <c r="W80" s="108"/>
      <c r="X80" s="108"/>
      <c r="Y80" s="108"/>
      <c r="Z80" s="108"/>
      <c r="AA80" s="108"/>
      <c r="AB80" s="108"/>
      <c r="AC80" s="108"/>
      <c r="AD80" s="108"/>
      <c r="AE80" s="108"/>
      <c r="AF80" s="121" t="s">
        <v>147</v>
      </c>
      <c r="AG80" s="861">
        <v>9</v>
      </c>
      <c r="AH80" s="861"/>
      <c r="AI80" s="861"/>
      <c r="AJ80" s="861"/>
      <c r="AK80" s="861"/>
      <c r="AL80" s="859"/>
      <c r="AM80" s="859"/>
      <c r="AN80" s="859"/>
      <c r="AO80" s="861"/>
      <c r="AP80" s="108"/>
      <c r="AQ80" s="108"/>
      <c r="AR80" s="108"/>
      <c r="AS80" s="115"/>
      <c r="AT80" s="115"/>
      <c r="AU80" s="108"/>
      <c r="AV80" s="115"/>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row>
    <row r="81" spans="1:92" ht="15.75" customHeight="1" thickBot="1">
      <c r="A81" s="109"/>
      <c r="B81" s="181"/>
      <c r="C81" s="181"/>
      <c r="D81" s="181"/>
      <c r="E81" s="181"/>
      <c r="F81" s="181"/>
      <c r="G81" s="181"/>
      <c r="H81" s="181"/>
      <c r="I81" s="181"/>
      <c r="J81" s="181"/>
      <c r="K81" s="142"/>
      <c r="L81" s="142"/>
      <c r="M81" s="142"/>
      <c r="N81" s="142"/>
      <c r="O81" s="142"/>
      <c r="P81" s="142"/>
      <c r="Q81" s="142"/>
      <c r="R81" s="142"/>
      <c r="S81" s="142"/>
      <c r="T81" s="114"/>
      <c r="U81" s="136"/>
      <c r="V81" s="108"/>
      <c r="W81" s="108"/>
      <c r="X81" s="108"/>
      <c r="Y81" s="108"/>
      <c r="Z81" s="108"/>
      <c r="AA81" s="108"/>
      <c r="AB81" s="108"/>
      <c r="AC81" s="108"/>
      <c r="AD81" s="108"/>
      <c r="AE81" s="108"/>
      <c r="AF81" s="121" t="s">
        <v>148</v>
      </c>
      <c r="AG81" s="861">
        <v>6</v>
      </c>
      <c r="AH81" s="861"/>
      <c r="AI81" s="861"/>
      <c r="AJ81" s="861"/>
      <c r="AK81" s="861"/>
      <c r="AL81" s="859"/>
      <c r="AM81" s="859"/>
      <c r="AN81" s="859"/>
      <c r="AO81" s="861"/>
      <c r="AP81" s="108"/>
      <c r="AQ81" s="108"/>
      <c r="AR81" s="108"/>
      <c r="AS81" s="115"/>
      <c r="AT81" s="115"/>
      <c r="AU81" s="108"/>
      <c r="AV81" s="115"/>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row>
    <row r="82" spans="1:92" ht="15" customHeight="1">
      <c r="A82" s="108"/>
      <c r="B82" s="114"/>
      <c r="C82" s="114"/>
      <c r="D82" s="1564" t="s">
        <v>609</v>
      </c>
      <c r="E82" s="1565"/>
      <c r="F82" s="1565"/>
      <c r="G82" s="1566"/>
      <c r="H82" s="181"/>
      <c r="I82" s="1591" t="str">
        <f>+" ESCUELAS CON INICIO "&amp;$G$10</f>
        <v xml:space="preserve"> ESCUELAS CON INICIO 2025</v>
      </c>
      <c r="J82" s="1592"/>
      <c r="K82" s="109"/>
      <c r="L82" s="1622" t="s">
        <v>610</v>
      </c>
      <c r="M82" s="1623"/>
      <c r="N82" s="1623"/>
      <c r="O82" s="1623"/>
      <c r="P82" s="1624"/>
      <c r="Q82" s="189"/>
      <c r="R82" s="119"/>
      <c r="S82" s="119"/>
      <c r="T82" s="119"/>
      <c r="U82" s="119"/>
      <c r="V82" s="119"/>
      <c r="W82" s="119"/>
      <c r="X82" s="119"/>
      <c r="Y82" s="108"/>
      <c r="Z82" s="108"/>
      <c r="AA82" s="108"/>
      <c r="AB82" s="108"/>
      <c r="AC82" s="108"/>
      <c r="AD82" s="108"/>
      <c r="AE82" s="108"/>
      <c r="AF82" s="121" t="s">
        <v>149</v>
      </c>
      <c r="AG82" s="861">
        <v>4</v>
      </c>
      <c r="AH82" s="861"/>
      <c r="AI82" s="861"/>
      <c r="AJ82" s="861"/>
      <c r="AK82" s="861"/>
      <c r="AL82" s="859"/>
      <c r="AM82" s="859"/>
      <c r="AN82" s="859"/>
      <c r="AO82" s="861"/>
      <c r="AP82" s="108"/>
      <c r="AQ82" s="108"/>
      <c r="AR82" s="108"/>
      <c r="AS82" s="115"/>
      <c r="AT82" s="115"/>
      <c r="AU82" s="108"/>
      <c r="AV82" s="115"/>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row>
    <row r="83" spans="1:92" ht="15" customHeight="1">
      <c r="A83" s="108"/>
      <c r="B83" s="114"/>
      <c r="C83" s="114"/>
      <c r="D83" s="1567"/>
      <c r="E83" s="1550"/>
      <c r="F83" s="1550"/>
      <c r="G83" s="1551"/>
      <c r="H83" s="181"/>
      <c r="I83" s="1593"/>
      <c r="J83" s="1581"/>
      <c r="K83" s="109"/>
      <c r="L83" s="1590" t="s">
        <v>611</v>
      </c>
      <c r="M83" s="1569"/>
      <c r="N83" s="1570"/>
      <c r="O83" s="1343">
        <f>+COUNTIF($E$20:$E$62,1)</f>
        <v>0</v>
      </c>
      <c r="P83" s="1344" t="str">
        <f>+IFERROR(O83/$D$63,"")</f>
        <v/>
      </c>
      <c r="Q83" s="189"/>
      <c r="R83" s="119"/>
      <c r="S83" s="119"/>
      <c r="T83" s="119"/>
      <c r="U83" s="119"/>
      <c r="V83" s="119"/>
      <c r="W83" s="119"/>
      <c r="X83" s="119"/>
      <c r="Y83" s="108"/>
      <c r="Z83" s="108"/>
      <c r="AA83" s="108"/>
      <c r="AB83" s="108"/>
      <c r="AC83" s="108"/>
      <c r="AD83" s="108"/>
      <c r="AE83" s="108">
        <v>69</v>
      </c>
      <c r="AF83" s="121" t="s">
        <v>150</v>
      </c>
      <c r="AG83" s="861">
        <v>8</v>
      </c>
      <c r="AH83" s="861">
        <v>2015</v>
      </c>
      <c r="AI83" s="861">
        <v>12</v>
      </c>
      <c r="AJ83" s="861" t="s">
        <v>588</v>
      </c>
      <c r="AK83" s="861" t="s">
        <v>584</v>
      </c>
      <c r="AL83" s="859">
        <v>22</v>
      </c>
      <c r="AM83" s="859">
        <v>2693</v>
      </c>
      <c r="AN83" s="859">
        <v>110</v>
      </c>
      <c r="AO83" s="861"/>
      <c r="AP83" s="108"/>
      <c r="AQ83" s="108"/>
      <c r="AR83" s="108"/>
      <c r="AS83" s="115"/>
      <c r="AT83" s="115"/>
      <c r="AU83" s="108"/>
      <c r="AV83" s="115"/>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row>
    <row r="84" spans="1:92" ht="15" customHeight="1">
      <c r="A84" s="108"/>
      <c r="B84" s="114"/>
      <c r="C84" s="114"/>
      <c r="D84" s="1568" t="s">
        <v>612</v>
      </c>
      <c r="E84" s="1569"/>
      <c r="F84" s="1570"/>
      <c r="G84" s="1351">
        <f>+Q63</f>
        <v>0</v>
      </c>
      <c r="H84" s="181"/>
      <c r="I84" s="190" t="s">
        <v>613</v>
      </c>
      <c r="J84" s="1349">
        <f>+$D$63</f>
        <v>0</v>
      </c>
      <c r="K84" s="109"/>
      <c r="L84" s="1590" t="s">
        <v>614</v>
      </c>
      <c r="M84" s="1569"/>
      <c r="N84" s="1570"/>
      <c r="O84" s="1343">
        <f>+COUNTIF($E$20:$E$62,2)</f>
        <v>0</v>
      </c>
      <c r="P84" s="1344" t="str">
        <f>+IFERROR(O84/$D$63,"")</f>
        <v/>
      </c>
      <c r="Q84" s="108"/>
      <c r="R84" s="108"/>
      <c r="S84" s="108"/>
      <c r="T84" s="108"/>
      <c r="U84" s="108"/>
      <c r="V84" s="108"/>
      <c r="W84" s="108"/>
      <c r="X84" s="108"/>
      <c r="Y84" s="108"/>
      <c r="Z84" s="108"/>
      <c r="AA84" s="108"/>
      <c r="AB84" s="108"/>
      <c r="AC84" s="108"/>
      <c r="AD84" s="108"/>
      <c r="AE84" s="108">
        <v>70</v>
      </c>
      <c r="AF84" s="121" t="s">
        <v>152</v>
      </c>
      <c r="AG84" s="861">
        <v>13</v>
      </c>
      <c r="AH84" s="861">
        <v>2023</v>
      </c>
      <c r="AI84" s="861">
        <v>12</v>
      </c>
      <c r="AJ84" s="861" t="s">
        <v>153</v>
      </c>
      <c r="AK84" s="861" t="s">
        <v>580</v>
      </c>
      <c r="AL84" s="859">
        <v>14</v>
      </c>
      <c r="AM84" s="859">
        <v>2129</v>
      </c>
      <c r="AN84" s="859">
        <v>73</v>
      </c>
      <c r="AO84" s="861"/>
      <c r="AP84" s="108"/>
      <c r="AQ84" s="108"/>
      <c r="AR84" s="108"/>
      <c r="AS84" s="115"/>
      <c r="AT84" s="115"/>
      <c r="AU84" s="108"/>
      <c r="AV84" s="115"/>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row>
    <row r="85" spans="1:92" ht="16.5" customHeight="1" thickBot="1">
      <c r="A85" s="108"/>
      <c r="B85" s="114"/>
      <c r="C85" s="114"/>
      <c r="D85" s="1555" t="s">
        <v>615</v>
      </c>
      <c r="E85" s="1556"/>
      <c r="F85" s="1557"/>
      <c r="G85" s="1352">
        <f>+R63</f>
        <v>0</v>
      </c>
      <c r="H85" s="181"/>
      <c r="I85" s="191" t="str">
        <f>+"CON INCIO "&amp;$G$10</f>
        <v>CON INCIO 2025</v>
      </c>
      <c r="J85" s="1350">
        <f>+COUNTIF($F$20:$F$62,$G$10)</f>
        <v>0</v>
      </c>
      <c r="K85" s="181"/>
      <c r="L85" s="1558" t="s">
        <v>616</v>
      </c>
      <c r="M85" s="1547"/>
      <c r="N85" s="1559"/>
      <c r="O85" s="1345">
        <f>+COUNTIF($E$20:$E$62,3)</f>
        <v>0</v>
      </c>
      <c r="P85" s="1346" t="str">
        <f>+IFERROR(O85/$D$63,"")</f>
        <v/>
      </c>
      <c r="Q85" s="108"/>
      <c r="R85" s="108"/>
      <c r="S85" s="108"/>
      <c r="T85" s="108"/>
      <c r="U85" s="108"/>
      <c r="V85" s="108"/>
      <c r="W85" s="108"/>
      <c r="X85" s="108"/>
      <c r="Y85" s="108"/>
      <c r="Z85" s="108"/>
      <c r="AA85" s="108"/>
      <c r="AB85" s="108"/>
      <c r="AC85" s="108"/>
      <c r="AD85" s="108"/>
      <c r="AE85" s="108">
        <v>71</v>
      </c>
      <c r="AF85" s="121" t="s">
        <v>154</v>
      </c>
      <c r="AG85" s="861">
        <v>5</v>
      </c>
      <c r="AH85" s="861"/>
      <c r="AI85" s="861"/>
      <c r="AJ85" s="861"/>
      <c r="AK85" s="861"/>
      <c r="AL85" s="859"/>
      <c r="AM85" s="859"/>
      <c r="AN85" s="859"/>
      <c r="AO85" s="861"/>
      <c r="AP85" s="108"/>
      <c r="AQ85" s="108"/>
      <c r="AR85" s="108"/>
      <c r="AS85" s="115"/>
      <c r="AT85" s="115"/>
      <c r="AU85" s="108"/>
      <c r="AV85" s="115"/>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row>
    <row r="86" spans="1:92" ht="15" customHeight="1">
      <c r="A86" s="108"/>
      <c r="B86" s="114"/>
      <c r="C86" s="192"/>
      <c r="D86" s="178"/>
      <c r="E86" s="181"/>
      <c r="F86" s="181"/>
      <c r="G86" s="181"/>
      <c r="H86" s="181"/>
      <c r="I86" s="181"/>
      <c r="J86" s="181"/>
      <c r="K86" s="181"/>
      <c r="L86" s="1558" t="s">
        <v>617</v>
      </c>
      <c r="M86" s="1547"/>
      <c r="N86" s="1559"/>
      <c r="O86" s="1345">
        <f>+COUNTIF($E$20:$E$62,5)</f>
        <v>0</v>
      </c>
      <c r="P86" s="1346" t="str">
        <f>+IFERROR(O86/$D$63,"")</f>
        <v/>
      </c>
      <c r="Q86" s="108"/>
      <c r="R86" s="108"/>
      <c r="S86" s="108"/>
      <c r="T86" s="108"/>
      <c r="U86" s="108"/>
      <c r="V86" s="108"/>
      <c r="W86" s="108"/>
      <c r="X86" s="108"/>
      <c r="Y86" s="108"/>
      <c r="Z86" s="108"/>
      <c r="AA86" s="108"/>
      <c r="AB86" s="108"/>
      <c r="AC86" s="108"/>
      <c r="AD86" s="108"/>
      <c r="AE86" s="108">
        <v>72</v>
      </c>
      <c r="AF86" s="121" t="s">
        <v>155</v>
      </c>
      <c r="AG86" s="861">
        <v>7</v>
      </c>
      <c r="AH86" s="861"/>
      <c r="AI86" s="861"/>
      <c r="AJ86" s="861"/>
      <c r="AK86" s="861"/>
      <c r="AL86" s="859"/>
      <c r="AM86" s="859"/>
      <c r="AN86" s="859"/>
      <c r="AO86" s="861"/>
      <c r="AP86" s="108"/>
      <c r="AQ86" s="108"/>
      <c r="AR86" s="108"/>
      <c r="AS86" s="115"/>
      <c r="AT86" s="115"/>
      <c r="AU86" s="108"/>
      <c r="AV86" s="115"/>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row>
    <row r="87" spans="1:92" ht="15.75" customHeight="1" thickBot="1">
      <c r="A87" s="108"/>
      <c r="B87" s="114"/>
      <c r="C87" s="114"/>
      <c r="D87" s="114"/>
      <c r="E87" s="114"/>
      <c r="F87" s="114"/>
      <c r="G87" s="114"/>
      <c r="H87" s="114"/>
      <c r="I87" s="114"/>
      <c r="J87" s="114"/>
      <c r="K87" s="114"/>
      <c r="L87" s="1576" t="s">
        <v>618</v>
      </c>
      <c r="M87" s="1556"/>
      <c r="N87" s="1557"/>
      <c r="O87" s="1347">
        <f>+COUNTIF($E$20:$E$62,6)</f>
        <v>0</v>
      </c>
      <c r="P87" s="1348" t="str">
        <f>+IFERROR(O87/$D$63,"")</f>
        <v/>
      </c>
      <c r="Q87" s="108"/>
      <c r="R87" s="108"/>
      <c r="S87" s="108"/>
      <c r="T87" s="108"/>
      <c r="U87" s="108"/>
      <c r="V87" s="108"/>
      <c r="W87" s="108"/>
      <c r="X87" s="108"/>
      <c r="Y87" s="108"/>
      <c r="Z87" s="108"/>
      <c r="AA87" s="108"/>
      <c r="AB87" s="108"/>
      <c r="AC87" s="108"/>
      <c r="AD87" s="108"/>
      <c r="AE87" s="108">
        <v>73</v>
      </c>
      <c r="AF87" s="121" t="s">
        <v>156</v>
      </c>
      <c r="AG87" s="861">
        <v>8</v>
      </c>
      <c r="AH87" s="861"/>
      <c r="AI87" s="861"/>
      <c r="AJ87" s="861"/>
      <c r="AK87" s="861"/>
      <c r="AL87" s="859"/>
      <c r="AM87" s="859"/>
      <c r="AN87" s="859"/>
      <c r="AO87" s="861"/>
      <c r="AP87" s="108"/>
      <c r="AQ87" s="108"/>
      <c r="AR87" s="108"/>
      <c r="AS87" s="115"/>
      <c r="AT87" s="115"/>
      <c r="AU87" s="108"/>
      <c r="AV87" s="115"/>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row>
    <row r="88" spans="1:92" ht="15" customHeight="1">
      <c r="A88" s="108"/>
      <c r="B88" s="114"/>
      <c r="C88" s="114"/>
      <c r="D88" s="114"/>
      <c r="E88" s="114"/>
      <c r="F88" s="114"/>
      <c r="G88" s="114"/>
      <c r="H88" s="114"/>
      <c r="I88" s="114"/>
      <c r="J88" s="114"/>
      <c r="K88" s="114"/>
      <c r="L88" s="114"/>
      <c r="M88" s="114"/>
      <c r="N88" s="114"/>
      <c r="O88" s="114"/>
      <c r="P88" s="114"/>
      <c r="Q88" s="108"/>
      <c r="R88" s="108"/>
      <c r="S88" s="108"/>
      <c r="T88" s="108"/>
      <c r="U88" s="108"/>
      <c r="V88" s="108"/>
      <c r="W88" s="108"/>
      <c r="X88" s="108"/>
      <c r="Y88" s="108"/>
      <c r="Z88" s="108"/>
      <c r="AA88" s="108"/>
      <c r="AB88" s="108"/>
      <c r="AC88" s="108"/>
      <c r="AD88" s="108"/>
      <c r="AE88" s="108"/>
      <c r="AF88" s="121" t="s">
        <v>157</v>
      </c>
      <c r="AG88" s="861">
        <v>3</v>
      </c>
      <c r="AH88" s="861">
        <v>2016</v>
      </c>
      <c r="AI88" s="861">
        <v>12</v>
      </c>
      <c r="AJ88" s="861" t="s">
        <v>587</v>
      </c>
      <c r="AK88" s="861" t="s">
        <v>584</v>
      </c>
      <c r="AL88" s="859">
        <v>21</v>
      </c>
      <c r="AM88" s="859">
        <v>6018</v>
      </c>
      <c r="AN88" s="859">
        <v>183</v>
      </c>
      <c r="AO88" s="861"/>
      <c r="AP88" s="108"/>
      <c r="AQ88" s="108"/>
      <c r="AR88" s="108"/>
      <c r="AS88" s="115"/>
      <c r="AT88" s="115"/>
      <c r="AU88" s="108"/>
      <c r="AV88" s="115"/>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row>
    <row r="89" spans="1:92" ht="15" customHeight="1">
      <c r="A89" s="108"/>
      <c r="B89" s="114"/>
      <c r="C89" s="114"/>
      <c r="D89" s="193" t="s">
        <v>619</v>
      </c>
      <c r="E89" s="181"/>
      <c r="F89" s="194"/>
      <c r="G89" s="194"/>
      <c r="H89" s="194"/>
      <c r="I89" s="194"/>
      <c r="J89" s="109"/>
      <c r="K89" s="109"/>
      <c r="L89" s="109"/>
      <c r="M89" s="109"/>
      <c r="N89" s="109"/>
      <c r="O89" s="109"/>
      <c r="P89" s="109"/>
      <c r="Q89" s="108"/>
      <c r="R89" s="108"/>
      <c r="S89" s="108"/>
      <c r="T89" s="108"/>
      <c r="U89" s="108"/>
      <c r="V89" s="108"/>
      <c r="W89" s="108"/>
      <c r="X89" s="108"/>
      <c r="Y89" s="108"/>
      <c r="Z89" s="108"/>
      <c r="AA89" s="108"/>
      <c r="AB89" s="108"/>
      <c r="AC89" s="108"/>
      <c r="AD89" s="108"/>
      <c r="AE89" s="108"/>
      <c r="AF89" s="121" t="s">
        <v>158</v>
      </c>
      <c r="AG89" s="861">
        <v>4</v>
      </c>
      <c r="AH89" s="861">
        <v>2016</v>
      </c>
      <c r="AI89" s="861">
        <v>12</v>
      </c>
      <c r="AJ89" s="861" t="s">
        <v>159</v>
      </c>
      <c r="AK89" s="861" t="s">
        <v>578</v>
      </c>
      <c r="AL89" s="859">
        <v>31</v>
      </c>
      <c r="AM89" s="859">
        <v>6031</v>
      </c>
      <c r="AN89" s="859">
        <v>160</v>
      </c>
      <c r="AO89" s="861"/>
      <c r="AP89" s="108"/>
      <c r="AQ89" s="108"/>
      <c r="AR89" s="108"/>
      <c r="AS89" s="115"/>
      <c r="AT89" s="115"/>
      <c r="AU89" s="108"/>
      <c r="AV89" s="115"/>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row>
    <row r="90" spans="1:92" ht="15" customHeight="1">
      <c r="A90" s="108"/>
      <c r="B90" s="114"/>
      <c r="C90" s="114"/>
      <c r="D90" s="1552"/>
      <c r="E90" s="1553"/>
      <c r="F90" s="1553"/>
      <c r="G90" s="1553"/>
      <c r="H90" s="1553"/>
      <c r="I90" s="1553"/>
      <c r="J90" s="1553"/>
      <c r="K90" s="1553"/>
      <c r="L90" s="1553"/>
      <c r="M90" s="1553"/>
      <c r="N90" s="1553"/>
      <c r="O90" s="1553"/>
      <c r="P90" s="1553"/>
      <c r="Q90" s="1553"/>
      <c r="R90" s="1553"/>
      <c r="S90" s="108"/>
      <c r="T90" s="108"/>
      <c r="U90" s="108"/>
      <c r="V90" s="108"/>
      <c r="W90" s="108"/>
      <c r="X90" s="108"/>
      <c r="Y90" s="108"/>
      <c r="Z90" s="108"/>
      <c r="AA90" s="108"/>
      <c r="AB90" s="108"/>
      <c r="AC90" s="108"/>
      <c r="AD90" s="108"/>
      <c r="AE90" s="108"/>
      <c r="AF90" s="121" t="s">
        <v>160</v>
      </c>
      <c r="AG90" s="861">
        <v>8</v>
      </c>
      <c r="AH90" s="861">
        <v>2015</v>
      </c>
      <c r="AI90" s="861">
        <v>12</v>
      </c>
      <c r="AJ90" s="861" t="s">
        <v>620</v>
      </c>
      <c r="AK90" s="861" t="s">
        <v>584</v>
      </c>
      <c r="AL90" s="859">
        <v>21</v>
      </c>
      <c r="AM90" s="859">
        <v>2530</v>
      </c>
      <c r="AN90" s="859">
        <v>110</v>
      </c>
      <c r="AO90" s="861"/>
      <c r="AP90" s="108"/>
      <c r="AQ90" s="108"/>
      <c r="AR90" s="108"/>
      <c r="AS90" s="115"/>
      <c r="AT90" s="115"/>
      <c r="AU90" s="108"/>
      <c r="AV90" s="115"/>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row>
    <row r="91" spans="1:92" ht="15" customHeight="1">
      <c r="A91" s="108"/>
      <c r="B91" s="114"/>
      <c r="C91" s="114"/>
      <c r="D91" s="1554"/>
      <c r="E91" s="1553"/>
      <c r="F91" s="1553"/>
      <c r="G91" s="1553"/>
      <c r="H91" s="1553"/>
      <c r="I91" s="1553"/>
      <c r="J91" s="1553"/>
      <c r="K91" s="1553"/>
      <c r="L91" s="1553"/>
      <c r="M91" s="1553"/>
      <c r="N91" s="1553"/>
      <c r="O91" s="1553"/>
      <c r="P91" s="1553"/>
      <c r="Q91" s="1553"/>
      <c r="R91" s="1553"/>
      <c r="S91" s="108"/>
      <c r="T91" s="108"/>
      <c r="U91" s="108"/>
      <c r="V91" s="108"/>
      <c r="W91" s="108"/>
      <c r="X91" s="108"/>
      <c r="Y91" s="108"/>
      <c r="Z91" s="108"/>
      <c r="AA91" s="108"/>
      <c r="AB91" s="108"/>
      <c r="AC91" s="108"/>
      <c r="AD91" s="108"/>
      <c r="AE91" s="108">
        <v>74</v>
      </c>
      <c r="AF91" s="121" t="s">
        <v>162</v>
      </c>
      <c r="AG91" s="861">
        <v>14</v>
      </c>
      <c r="AH91" s="861"/>
      <c r="AI91" s="861"/>
      <c r="AJ91" s="861"/>
      <c r="AK91" s="861"/>
      <c r="AL91" s="859"/>
      <c r="AM91" s="859"/>
      <c r="AN91" s="859"/>
      <c r="AO91" s="861"/>
      <c r="AP91" s="108"/>
      <c r="AQ91" s="108"/>
      <c r="AR91" s="108"/>
      <c r="AS91" s="115"/>
      <c r="AT91" s="115"/>
      <c r="AU91" s="108"/>
      <c r="AV91" s="115"/>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row>
    <row r="92" spans="1:92" ht="15" customHeight="1">
      <c r="A92" s="108"/>
      <c r="B92" s="114"/>
      <c r="C92" s="114"/>
      <c r="D92" s="1554"/>
      <c r="E92" s="1553"/>
      <c r="F92" s="1553"/>
      <c r="G92" s="1553"/>
      <c r="H92" s="1553"/>
      <c r="I92" s="1553"/>
      <c r="J92" s="1553"/>
      <c r="K92" s="1553"/>
      <c r="L92" s="1553"/>
      <c r="M92" s="1553"/>
      <c r="N92" s="1553"/>
      <c r="O92" s="1553"/>
      <c r="P92" s="1553"/>
      <c r="Q92" s="1553"/>
      <c r="R92" s="1553"/>
      <c r="S92" s="108"/>
      <c r="T92" s="108"/>
      <c r="U92" s="108"/>
      <c r="V92" s="108"/>
      <c r="W92" s="108"/>
      <c r="X92" s="108"/>
      <c r="Y92" s="108"/>
      <c r="Z92" s="108"/>
      <c r="AA92" s="108"/>
      <c r="AB92" s="108"/>
      <c r="AC92" s="108"/>
      <c r="AD92" s="108"/>
      <c r="AE92" s="108">
        <v>75</v>
      </c>
      <c r="AF92" s="121" t="s">
        <v>163</v>
      </c>
      <c r="AG92" s="861">
        <v>11</v>
      </c>
      <c r="AH92" s="861">
        <v>2019</v>
      </c>
      <c r="AI92" s="861">
        <v>12</v>
      </c>
      <c r="AJ92" s="861" t="s">
        <v>583</v>
      </c>
      <c r="AK92" s="861" t="s">
        <v>584</v>
      </c>
      <c r="AL92" s="859">
        <v>12</v>
      </c>
      <c r="AM92" s="859">
        <v>831</v>
      </c>
      <c r="AN92" s="859">
        <v>45</v>
      </c>
      <c r="AO92" s="861"/>
      <c r="AP92" s="108"/>
      <c r="AQ92" s="108"/>
      <c r="AR92" s="108"/>
      <c r="AS92" s="115"/>
      <c r="AT92" s="115"/>
      <c r="AU92" s="108"/>
      <c r="AV92" s="115"/>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row>
    <row r="93" spans="1:92" ht="15" customHeight="1">
      <c r="A93" s="108"/>
      <c r="B93" s="114"/>
      <c r="C93" s="114"/>
      <c r="D93" s="1554"/>
      <c r="E93" s="1553"/>
      <c r="F93" s="1553"/>
      <c r="G93" s="1553"/>
      <c r="H93" s="1553"/>
      <c r="I93" s="1553"/>
      <c r="J93" s="1553"/>
      <c r="K93" s="1553"/>
      <c r="L93" s="1553"/>
      <c r="M93" s="1553"/>
      <c r="N93" s="1553"/>
      <c r="O93" s="1553"/>
      <c r="P93" s="1553"/>
      <c r="Q93" s="1553"/>
      <c r="R93" s="1553"/>
      <c r="S93" s="108"/>
      <c r="T93" s="108"/>
      <c r="U93" s="108"/>
      <c r="V93" s="108"/>
      <c r="W93" s="108"/>
      <c r="X93" s="108"/>
      <c r="Y93" s="108"/>
      <c r="Z93" s="108"/>
      <c r="AA93" s="108"/>
      <c r="AB93" s="108"/>
      <c r="AC93" s="108"/>
      <c r="AD93" s="108"/>
      <c r="AE93" s="108">
        <v>76</v>
      </c>
      <c r="AF93" s="121" t="s">
        <v>165</v>
      </c>
      <c r="AG93" s="861">
        <v>9</v>
      </c>
      <c r="AH93" s="861"/>
      <c r="AI93" s="861"/>
      <c r="AJ93" s="861"/>
      <c r="AK93" s="861"/>
      <c r="AL93" s="859"/>
      <c r="AM93" s="859"/>
      <c r="AN93" s="859"/>
      <c r="AO93" s="861"/>
      <c r="AP93" s="108"/>
      <c r="AQ93" s="108"/>
      <c r="AR93" s="108"/>
      <c r="AS93" s="115"/>
      <c r="AT93" s="115"/>
      <c r="AU93" s="108"/>
      <c r="AV93" s="115"/>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row>
    <row r="94" spans="1:92" ht="15" customHeight="1">
      <c r="A94" s="108"/>
      <c r="B94" s="114"/>
      <c r="C94" s="114"/>
      <c r="D94" s="1554"/>
      <c r="E94" s="1553"/>
      <c r="F94" s="1553"/>
      <c r="G94" s="1553"/>
      <c r="H94" s="1553"/>
      <c r="I94" s="1553"/>
      <c r="J94" s="1553"/>
      <c r="K94" s="1553"/>
      <c r="L94" s="1553"/>
      <c r="M94" s="1553"/>
      <c r="N94" s="1553"/>
      <c r="O94" s="1553"/>
      <c r="P94" s="1553"/>
      <c r="Q94" s="1553"/>
      <c r="R94" s="1553"/>
      <c r="S94" s="108"/>
      <c r="T94" s="108"/>
      <c r="U94" s="108"/>
      <c r="V94" s="108"/>
      <c r="W94" s="108"/>
      <c r="X94" s="108"/>
      <c r="Y94" s="108"/>
      <c r="Z94" s="108"/>
      <c r="AA94" s="108"/>
      <c r="AB94" s="108"/>
      <c r="AC94" s="108"/>
      <c r="AD94" s="108"/>
      <c r="AE94" s="108">
        <v>77</v>
      </c>
      <c r="AF94" s="121" t="s">
        <v>166</v>
      </c>
      <c r="AG94" s="861">
        <v>9</v>
      </c>
      <c r="AH94" s="861"/>
      <c r="AI94" s="861"/>
      <c r="AJ94" s="861"/>
      <c r="AK94" s="861"/>
      <c r="AL94" s="859"/>
      <c r="AM94" s="859"/>
      <c r="AN94" s="859"/>
      <c r="AO94" s="861"/>
      <c r="AP94" s="108"/>
      <c r="AQ94" s="108"/>
      <c r="AR94" s="108"/>
      <c r="AS94" s="115"/>
      <c r="AT94" s="115"/>
      <c r="AU94" s="108"/>
      <c r="AV94" s="115"/>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row>
    <row r="95" spans="1:92" ht="15" customHeight="1">
      <c r="A95" s="108"/>
      <c r="B95" s="114"/>
      <c r="C95" s="114"/>
      <c r="D95" s="1554"/>
      <c r="E95" s="1553"/>
      <c r="F95" s="1553"/>
      <c r="G95" s="1553"/>
      <c r="H95" s="1553"/>
      <c r="I95" s="1553"/>
      <c r="J95" s="1553"/>
      <c r="K95" s="1553"/>
      <c r="L95" s="1553"/>
      <c r="M95" s="1553"/>
      <c r="N95" s="1553"/>
      <c r="O95" s="1553"/>
      <c r="P95" s="1553"/>
      <c r="Q95" s="1553"/>
      <c r="R95" s="1553"/>
      <c r="S95" s="108"/>
      <c r="T95" s="108"/>
      <c r="U95" s="108"/>
      <c r="V95" s="108"/>
      <c r="W95" s="108"/>
      <c r="X95" s="108"/>
      <c r="Y95" s="108"/>
      <c r="Z95" s="108"/>
      <c r="AA95" s="108"/>
      <c r="AB95" s="108"/>
      <c r="AC95" s="108"/>
      <c r="AD95" s="108"/>
      <c r="AE95" s="108">
        <v>78</v>
      </c>
      <c r="AF95" s="121" t="s">
        <v>167</v>
      </c>
      <c r="AG95" s="861">
        <v>13</v>
      </c>
      <c r="AH95" s="861"/>
      <c r="AI95" s="861"/>
      <c r="AJ95" s="861"/>
      <c r="AK95" s="861"/>
      <c r="AL95" s="859"/>
      <c r="AM95" s="859"/>
      <c r="AN95" s="859"/>
      <c r="AO95" s="861"/>
      <c r="AP95" s="108"/>
      <c r="AQ95" s="108"/>
      <c r="AR95" s="108"/>
      <c r="AS95" s="115"/>
      <c r="AT95" s="115"/>
      <c r="AU95" s="108"/>
      <c r="AV95" s="115"/>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row>
    <row r="96" spans="1:92" ht="15" customHeight="1">
      <c r="A96" s="108"/>
      <c r="B96" s="114"/>
      <c r="C96" s="114"/>
      <c r="D96" s="114"/>
      <c r="E96" s="114"/>
      <c r="F96" s="114"/>
      <c r="G96" s="114"/>
      <c r="H96" s="114"/>
      <c r="I96" s="114"/>
      <c r="J96" s="114"/>
      <c r="K96" s="114"/>
      <c r="L96" s="114"/>
      <c r="M96" s="114"/>
      <c r="N96" s="114"/>
      <c r="O96" s="114"/>
      <c r="P96" s="114"/>
      <c r="Q96" s="108"/>
      <c r="R96" s="108"/>
      <c r="S96" s="108"/>
      <c r="T96" s="108"/>
      <c r="U96" s="108"/>
      <c r="V96" s="108"/>
      <c r="W96" s="108"/>
      <c r="X96" s="108"/>
      <c r="Y96" s="108"/>
      <c r="Z96" s="108"/>
      <c r="AA96" s="108"/>
      <c r="AB96" s="108"/>
      <c r="AC96" s="108"/>
      <c r="AD96" s="108"/>
      <c r="AE96" s="108">
        <v>79</v>
      </c>
      <c r="AF96" s="121" t="s">
        <v>168</v>
      </c>
      <c r="AG96" s="861">
        <v>10</v>
      </c>
      <c r="AH96" s="861"/>
      <c r="AI96" s="861"/>
      <c r="AJ96" s="861"/>
      <c r="AK96" s="861"/>
      <c r="AL96" s="859"/>
      <c r="AM96" s="859"/>
      <c r="AN96" s="859"/>
      <c r="AO96" s="861"/>
      <c r="AP96" s="108"/>
      <c r="AQ96" s="108"/>
      <c r="AR96" s="108"/>
      <c r="AS96" s="115"/>
      <c r="AT96" s="115"/>
      <c r="AU96" s="108"/>
      <c r="AV96" s="115"/>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row>
    <row r="97" spans="1:92" ht="15" customHeight="1">
      <c r="A97" s="108"/>
      <c r="B97" s="1586" t="s">
        <v>621</v>
      </c>
      <c r="C97" s="1569"/>
      <c r="D97" s="1569"/>
      <c r="E97" s="1569"/>
      <c r="F97" s="1569"/>
      <c r="G97" s="1569"/>
      <c r="H97" s="1569"/>
      <c r="I97" s="1569"/>
      <c r="J97" s="1569"/>
      <c r="K97" s="1569"/>
      <c r="L97" s="1569"/>
      <c r="M97" s="1569"/>
      <c r="N97" s="1569"/>
      <c r="O97" s="1569"/>
      <c r="P97" s="1569"/>
      <c r="Q97" s="1569"/>
      <c r="R97" s="1570"/>
      <c r="S97" s="108"/>
      <c r="T97" s="108"/>
      <c r="U97" s="108"/>
      <c r="V97" s="108"/>
      <c r="W97" s="108"/>
      <c r="X97" s="108"/>
      <c r="Y97" s="108"/>
      <c r="Z97" s="108"/>
      <c r="AA97" s="108"/>
      <c r="AB97" s="108"/>
      <c r="AC97" s="108"/>
      <c r="AD97" s="108"/>
      <c r="AE97" s="108">
        <v>80</v>
      </c>
      <c r="AF97" s="121" t="s">
        <v>169</v>
      </c>
      <c r="AG97" s="861">
        <v>8</v>
      </c>
      <c r="AH97" s="861"/>
      <c r="AI97" s="861"/>
      <c r="AJ97" s="861"/>
      <c r="AK97" s="861"/>
      <c r="AL97" s="859"/>
      <c r="AM97" s="859"/>
      <c r="AN97" s="859"/>
      <c r="AO97" s="861"/>
      <c r="AP97" s="108"/>
      <c r="AQ97" s="108"/>
      <c r="AR97" s="108"/>
      <c r="AS97" s="115"/>
      <c r="AT97" s="115"/>
      <c r="AU97" s="108"/>
      <c r="AV97" s="115"/>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row>
    <row r="98" spans="1:92" ht="15" customHeight="1">
      <c r="A98" s="108"/>
      <c r="B98" s="1584" t="s">
        <v>622</v>
      </c>
      <c r="C98" s="1569"/>
      <c r="D98" s="1569"/>
      <c r="E98" s="1569"/>
      <c r="F98" s="1569"/>
      <c r="G98" s="1569"/>
      <c r="H98" s="1569"/>
      <c r="I98" s="1569"/>
      <c r="J98" s="1569"/>
      <c r="K98" s="1569"/>
      <c r="L98" s="1569"/>
      <c r="M98" s="1569"/>
      <c r="N98" s="1569"/>
      <c r="O98" s="1569"/>
      <c r="P98" s="1569"/>
      <c r="Q98" s="1569"/>
      <c r="R98" s="1570"/>
      <c r="S98" s="108"/>
      <c r="T98" s="108"/>
      <c r="U98" s="108"/>
      <c r="V98" s="108"/>
      <c r="W98" s="108"/>
      <c r="X98" s="108"/>
      <c r="Y98" s="108"/>
      <c r="Z98" s="108"/>
      <c r="AA98" s="108"/>
      <c r="AB98" s="108"/>
      <c r="AC98" s="108"/>
      <c r="AD98" s="108"/>
      <c r="AE98" s="108">
        <v>81</v>
      </c>
      <c r="AF98" s="121" t="s">
        <v>170</v>
      </c>
      <c r="AG98" s="861">
        <v>9</v>
      </c>
      <c r="AH98" s="861"/>
      <c r="AI98" s="861"/>
      <c r="AJ98" s="861"/>
      <c r="AK98" s="861"/>
      <c r="AL98" s="859"/>
      <c r="AM98" s="859"/>
      <c r="AN98" s="859"/>
      <c r="AO98" s="861"/>
      <c r="AP98" s="108"/>
      <c r="AQ98" s="108"/>
      <c r="AR98" s="108"/>
      <c r="AS98" s="115"/>
      <c r="AT98" s="115"/>
      <c r="AU98" s="108"/>
      <c r="AV98" s="115"/>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row>
    <row r="99" spans="1:92" ht="15" customHeight="1">
      <c r="A99" s="108"/>
      <c r="B99" s="1579"/>
      <c r="C99" s="1547"/>
      <c r="D99" s="1547"/>
      <c r="E99" s="1547"/>
      <c r="F99" s="1547"/>
      <c r="G99" s="1547"/>
      <c r="H99" s="1547"/>
      <c r="I99" s="1547"/>
      <c r="J99" s="1547"/>
      <c r="K99" s="1547"/>
      <c r="L99" s="1547"/>
      <c r="M99" s="1547"/>
      <c r="N99" s="1547"/>
      <c r="O99" s="1547"/>
      <c r="P99" s="1547"/>
      <c r="Q99" s="1547"/>
      <c r="R99" s="1559"/>
      <c r="S99" s="108"/>
      <c r="T99" s="108"/>
      <c r="U99" s="108"/>
      <c r="V99" s="108"/>
      <c r="W99" s="108"/>
      <c r="X99" s="108"/>
      <c r="Y99" s="108"/>
      <c r="Z99" s="108"/>
      <c r="AA99" s="108"/>
      <c r="AB99" s="108"/>
      <c r="AC99" s="108"/>
      <c r="AD99" s="108"/>
      <c r="AE99" s="108"/>
      <c r="AF99" s="121" t="s">
        <v>171</v>
      </c>
      <c r="AG99" s="861">
        <v>7</v>
      </c>
      <c r="AH99" s="861"/>
      <c r="AI99" s="861"/>
      <c r="AJ99" s="861"/>
      <c r="AK99" s="861"/>
      <c r="AL99" s="859"/>
      <c r="AM99" s="859"/>
      <c r="AN99" s="859"/>
      <c r="AO99" s="861"/>
      <c r="AP99" s="108"/>
      <c r="AQ99" s="108"/>
      <c r="AR99" s="108"/>
      <c r="AS99" s="115"/>
      <c r="AT99" s="115"/>
      <c r="AU99" s="108"/>
      <c r="AV99" s="115"/>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row>
    <row r="100" spans="1:92" ht="15" customHeight="1">
      <c r="A100" s="108"/>
      <c r="B100" s="1580"/>
      <c r="C100" s="1550"/>
      <c r="D100" s="1550"/>
      <c r="E100" s="1550"/>
      <c r="F100" s="1550"/>
      <c r="G100" s="1550"/>
      <c r="H100" s="1550"/>
      <c r="I100" s="1550"/>
      <c r="J100" s="1550"/>
      <c r="K100" s="1550"/>
      <c r="L100" s="1550"/>
      <c r="M100" s="1550"/>
      <c r="N100" s="1550"/>
      <c r="O100" s="1550"/>
      <c r="P100" s="1550"/>
      <c r="Q100" s="1550"/>
      <c r="R100" s="1581"/>
      <c r="S100" s="108"/>
      <c r="T100" s="108"/>
      <c r="U100" s="108"/>
      <c r="V100" s="108"/>
      <c r="W100" s="108"/>
      <c r="X100" s="108"/>
      <c r="Y100" s="108"/>
      <c r="Z100" s="108"/>
      <c r="AA100" s="108"/>
      <c r="AB100" s="108"/>
      <c r="AC100" s="108"/>
      <c r="AD100" s="108"/>
      <c r="AE100" s="108">
        <v>82</v>
      </c>
      <c r="AF100" s="121" t="s">
        <v>172</v>
      </c>
      <c r="AG100" s="861">
        <v>7</v>
      </c>
      <c r="AH100" s="861">
        <v>2015</v>
      </c>
      <c r="AI100" s="861">
        <v>12</v>
      </c>
      <c r="AJ100" s="861" t="s">
        <v>173</v>
      </c>
      <c r="AK100" s="861" t="s">
        <v>578</v>
      </c>
      <c r="AL100" s="859">
        <v>37</v>
      </c>
      <c r="AM100" s="859">
        <v>4992</v>
      </c>
      <c r="AN100" s="859">
        <v>189</v>
      </c>
      <c r="AO100" s="861"/>
      <c r="AP100" s="108"/>
      <c r="AQ100" s="108"/>
      <c r="AR100" s="108"/>
      <c r="AS100" s="115"/>
      <c r="AT100" s="115"/>
      <c r="AU100" s="108"/>
      <c r="AV100" s="115"/>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row>
    <row r="101" spans="1:92" ht="15" customHeight="1">
      <c r="A101" s="108"/>
      <c r="B101" s="114"/>
      <c r="C101" s="114"/>
      <c r="D101" s="114"/>
      <c r="E101" s="114"/>
      <c r="F101" s="114"/>
      <c r="G101" s="114"/>
      <c r="H101" s="114"/>
      <c r="I101" s="114"/>
      <c r="J101" s="114"/>
      <c r="K101" s="114"/>
      <c r="L101" s="114"/>
      <c r="M101" s="114"/>
      <c r="N101" s="114"/>
      <c r="O101" s="114"/>
      <c r="P101" s="114"/>
      <c r="Q101" s="108"/>
      <c r="R101" s="108"/>
      <c r="S101" s="108"/>
      <c r="T101" s="108"/>
      <c r="U101" s="108"/>
      <c r="V101" s="108"/>
      <c r="W101" s="108"/>
      <c r="X101" s="108"/>
      <c r="Y101" s="108"/>
      <c r="Z101" s="108"/>
      <c r="AA101" s="108"/>
      <c r="AB101" s="108"/>
      <c r="AC101" s="108"/>
      <c r="AD101" s="108"/>
      <c r="AE101" s="108">
        <v>83</v>
      </c>
      <c r="AF101" s="121" t="s">
        <v>174</v>
      </c>
      <c r="AG101" s="861">
        <v>10</v>
      </c>
      <c r="AH101" s="861"/>
      <c r="AI101" s="861"/>
      <c r="AJ101" s="861"/>
      <c r="AK101" s="861"/>
      <c r="AL101" s="859"/>
      <c r="AM101" s="859"/>
      <c r="AN101" s="859"/>
      <c r="AO101" s="861"/>
      <c r="AP101" s="108"/>
      <c r="AQ101" s="108"/>
      <c r="AR101" s="108"/>
      <c r="AS101" s="115"/>
      <c r="AT101" s="115"/>
      <c r="AU101" s="108"/>
      <c r="AV101" s="115"/>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row>
    <row r="102" spans="1:92" ht="15" customHeight="1">
      <c r="A102" s="108"/>
      <c r="B102" s="114"/>
      <c r="C102" s="114"/>
      <c r="D102" s="114"/>
      <c r="E102" s="114"/>
      <c r="F102" s="114"/>
      <c r="G102" s="114"/>
      <c r="H102" s="114"/>
      <c r="I102" s="114"/>
      <c r="J102" s="114"/>
      <c r="K102" s="114"/>
      <c r="L102" s="114"/>
      <c r="M102" s="114"/>
      <c r="N102" s="114"/>
      <c r="O102" s="114"/>
      <c r="P102" s="114"/>
      <c r="Q102" s="108"/>
      <c r="R102" s="108"/>
      <c r="S102" s="108"/>
      <c r="T102" s="108"/>
      <c r="U102" s="108"/>
      <c r="V102" s="108"/>
      <c r="W102" s="108"/>
      <c r="X102" s="108"/>
      <c r="Y102" s="108"/>
      <c r="Z102" s="108"/>
      <c r="AA102" s="108"/>
      <c r="AB102" s="108"/>
      <c r="AC102" s="108"/>
      <c r="AD102" s="108"/>
      <c r="AE102" s="108">
        <v>84</v>
      </c>
      <c r="AF102" s="121" t="s">
        <v>175</v>
      </c>
      <c r="AG102" s="861">
        <v>3</v>
      </c>
      <c r="AH102" s="861"/>
      <c r="AI102" s="861"/>
      <c r="AJ102" s="861"/>
      <c r="AK102" s="861"/>
      <c r="AL102" s="859"/>
      <c r="AM102" s="859"/>
      <c r="AN102" s="859"/>
      <c r="AO102" s="861"/>
      <c r="AP102" s="108"/>
      <c r="AQ102" s="108"/>
      <c r="AR102" s="108"/>
      <c r="AS102" s="115"/>
      <c r="AT102" s="115"/>
      <c r="AU102" s="108"/>
      <c r="AV102" s="115"/>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row>
    <row r="103" spans="1:92" ht="15" customHeight="1">
      <c r="A103" s="108"/>
      <c r="B103" s="114"/>
      <c r="C103" s="114"/>
      <c r="D103" s="114"/>
      <c r="E103" s="114"/>
      <c r="F103" s="114"/>
      <c r="G103" s="114"/>
      <c r="H103" s="114"/>
      <c r="I103" s="114"/>
      <c r="J103" s="114"/>
      <c r="K103" s="114"/>
      <c r="L103" s="114"/>
      <c r="M103" s="114"/>
      <c r="N103" s="114"/>
      <c r="O103" s="114"/>
      <c r="P103" s="114"/>
      <c r="Q103" s="108"/>
      <c r="R103" s="108"/>
      <c r="S103" s="108"/>
      <c r="T103" s="108"/>
      <c r="U103" s="108"/>
      <c r="V103" s="108"/>
      <c r="W103" s="108"/>
      <c r="X103" s="108"/>
      <c r="Y103" s="108"/>
      <c r="Z103" s="108"/>
      <c r="AA103" s="108"/>
      <c r="AB103" s="108"/>
      <c r="AC103" s="108"/>
      <c r="AD103" s="108"/>
      <c r="AE103" s="108">
        <v>85</v>
      </c>
      <c r="AF103" s="121" t="s">
        <v>176</v>
      </c>
      <c r="AG103" s="861">
        <v>6</v>
      </c>
      <c r="AH103" s="861"/>
      <c r="AI103" s="861"/>
      <c r="AJ103" s="861"/>
      <c r="AK103" s="861"/>
      <c r="AL103" s="859"/>
      <c r="AM103" s="859"/>
      <c r="AN103" s="859"/>
      <c r="AO103" s="861"/>
      <c r="AP103" s="108"/>
      <c r="AQ103" s="108"/>
      <c r="AR103" s="108"/>
      <c r="AS103" s="115"/>
      <c r="AT103" s="115"/>
      <c r="AU103" s="108"/>
      <c r="AV103" s="115"/>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row>
    <row r="104" spans="1:92" ht="15" customHeight="1">
      <c r="A104" s="108"/>
      <c r="B104" s="114"/>
      <c r="C104" s="114"/>
      <c r="D104" s="114"/>
      <c r="E104" s="114"/>
      <c r="F104" s="114"/>
      <c r="G104" s="114"/>
      <c r="H104" s="114"/>
      <c r="I104" s="114"/>
      <c r="J104" s="114"/>
      <c r="K104" s="114"/>
      <c r="L104" s="114"/>
      <c r="M104" s="114"/>
      <c r="N104" s="114"/>
      <c r="O104" s="114"/>
      <c r="P104" s="114"/>
      <c r="Q104" s="108"/>
      <c r="R104" s="108"/>
      <c r="S104" s="108"/>
      <c r="T104" s="108"/>
      <c r="U104" s="108"/>
      <c r="V104" s="108"/>
      <c r="W104" s="108"/>
      <c r="X104" s="108"/>
      <c r="Y104" s="108"/>
      <c r="Z104" s="108"/>
      <c r="AA104" s="108"/>
      <c r="AB104" s="108"/>
      <c r="AC104" s="108"/>
      <c r="AD104" s="108"/>
      <c r="AE104" s="108">
        <v>86</v>
      </c>
      <c r="AF104" s="121" t="s">
        <v>177</v>
      </c>
      <c r="AG104" s="861">
        <v>13</v>
      </c>
      <c r="AH104" s="861"/>
      <c r="AI104" s="861"/>
      <c r="AJ104" s="861"/>
      <c r="AK104" s="861"/>
      <c r="AL104" s="859"/>
      <c r="AM104" s="859"/>
      <c r="AN104" s="859"/>
      <c r="AO104" s="861"/>
      <c r="AP104" s="108"/>
      <c r="AQ104" s="108"/>
      <c r="AR104" s="108"/>
      <c r="AS104" s="115"/>
      <c r="AT104" s="115"/>
      <c r="AU104" s="108"/>
      <c r="AV104" s="115"/>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row>
    <row r="105" spans="1:92" ht="15" customHeight="1">
      <c r="A105" s="108"/>
      <c r="B105" s="114"/>
      <c r="C105" s="114"/>
      <c r="D105" s="114"/>
      <c r="E105" s="114"/>
      <c r="F105" s="114"/>
      <c r="G105" s="114"/>
      <c r="H105" s="114"/>
      <c r="I105" s="114"/>
      <c r="J105" s="114"/>
      <c r="K105" s="114"/>
      <c r="L105" s="114"/>
      <c r="M105" s="114"/>
      <c r="N105" s="114"/>
      <c r="O105" s="114"/>
      <c r="P105" s="114"/>
      <c r="Q105" s="108"/>
      <c r="R105" s="108"/>
      <c r="S105" s="108"/>
      <c r="T105" s="108"/>
      <c r="U105" s="108"/>
      <c r="V105" s="108"/>
      <c r="W105" s="108"/>
      <c r="X105" s="108"/>
      <c r="Y105" s="108"/>
      <c r="Z105" s="108"/>
      <c r="AA105" s="108"/>
      <c r="AB105" s="108"/>
      <c r="AC105" s="108"/>
      <c r="AD105" s="108"/>
      <c r="AE105" s="108">
        <v>87</v>
      </c>
      <c r="AF105" s="121" t="s">
        <v>178</v>
      </c>
      <c r="AG105" s="861">
        <v>8</v>
      </c>
      <c r="AH105" s="861"/>
      <c r="AI105" s="861"/>
      <c r="AJ105" s="861"/>
      <c r="AK105" s="861"/>
      <c r="AL105" s="859"/>
      <c r="AM105" s="859"/>
      <c r="AN105" s="859"/>
      <c r="AO105" s="861"/>
      <c r="AP105" s="108"/>
      <c r="AQ105" s="108"/>
      <c r="AR105" s="108"/>
      <c r="AS105" s="115"/>
      <c r="AT105" s="115"/>
      <c r="AU105" s="108"/>
      <c r="AV105" s="115"/>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row>
    <row r="106" spans="1:92" ht="15" customHeight="1">
      <c r="A106" s="108"/>
      <c r="B106" s="114"/>
      <c r="C106" s="114"/>
      <c r="D106" s="114"/>
      <c r="E106" s="114"/>
      <c r="F106" s="114"/>
      <c r="G106" s="114"/>
      <c r="H106" s="114"/>
      <c r="I106" s="114"/>
      <c r="J106" s="114"/>
      <c r="K106" s="114"/>
      <c r="L106" s="114"/>
      <c r="M106" s="114"/>
      <c r="N106" s="114"/>
      <c r="O106" s="114"/>
      <c r="P106" s="114"/>
      <c r="Q106" s="108"/>
      <c r="R106" s="108"/>
      <c r="S106" s="108"/>
      <c r="T106" s="108"/>
      <c r="U106" s="108"/>
      <c r="V106" s="108"/>
      <c r="W106" s="108"/>
      <c r="X106" s="108"/>
      <c r="Y106" s="108"/>
      <c r="Z106" s="108"/>
      <c r="AA106" s="108"/>
      <c r="AB106" s="108"/>
      <c r="AC106" s="108"/>
      <c r="AD106" s="108"/>
      <c r="AE106" s="108">
        <v>88</v>
      </c>
      <c r="AF106" s="121" t="s">
        <v>179</v>
      </c>
      <c r="AG106" s="861">
        <v>13</v>
      </c>
      <c r="AH106" s="861">
        <v>2016</v>
      </c>
      <c r="AI106" s="861">
        <v>12</v>
      </c>
      <c r="AJ106" s="861" t="s">
        <v>180</v>
      </c>
      <c r="AK106" s="861" t="s">
        <v>578</v>
      </c>
      <c r="AL106" s="859">
        <v>7</v>
      </c>
      <c r="AM106" s="859">
        <v>1101</v>
      </c>
      <c r="AN106" s="859">
        <v>37</v>
      </c>
      <c r="AO106" s="861"/>
      <c r="AP106" s="108"/>
      <c r="AQ106" s="108"/>
      <c r="AR106" s="108"/>
      <c r="AS106" s="115"/>
      <c r="AT106" s="115"/>
      <c r="AU106" s="108"/>
      <c r="AV106" s="115"/>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row>
    <row r="107" spans="1:92" ht="15" customHeight="1">
      <c r="A107" s="108"/>
      <c r="B107" s="114"/>
      <c r="C107" s="114"/>
      <c r="D107" s="114"/>
      <c r="E107" s="114"/>
      <c r="F107" s="114"/>
      <c r="G107" s="114"/>
      <c r="H107" s="114"/>
      <c r="I107" s="114"/>
      <c r="J107" s="114"/>
      <c r="K107" s="114"/>
      <c r="L107" s="114"/>
      <c r="M107" s="114"/>
      <c r="N107" s="114"/>
      <c r="O107" s="114"/>
      <c r="P107" s="114"/>
      <c r="Q107" s="108"/>
      <c r="R107" s="108"/>
      <c r="S107" s="108"/>
      <c r="T107" s="108"/>
      <c r="U107" s="108"/>
      <c r="V107" s="108"/>
      <c r="W107" s="108"/>
      <c r="X107" s="108"/>
      <c r="Y107" s="108"/>
      <c r="Z107" s="108"/>
      <c r="AA107" s="108"/>
      <c r="AB107" s="108"/>
      <c r="AC107" s="108"/>
      <c r="AD107" s="108"/>
      <c r="AE107" s="108">
        <v>89</v>
      </c>
      <c r="AF107" s="121" t="s">
        <v>181</v>
      </c>
      <c r="AG107" s="861">
        <v>5</v>
      </c>
      <c r="AH107" s="861"/>
      <c r="AI107" s="861"/>
      <c r="AJ107" s="861"/>
      <c r="AK107" s="861"/>
      <c r="AL107" s="859"/>
      <c r="AM107" s="859"/>
      <c r="AN107" s="859"/>
      <c r="AO107" s="861"/>
      <c r="AP107" s="108"/>
      <c r="AQ107" s="108"/>
      <c r="AR107" s="108"/>
      <c r="AS107" s="115"/>
      <c r="AT107" s="115"/>
      <c r="AU107" s="108"/>
      <c r="AV107" s="115"/>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row>
    <row r="108" spans="1:92" ht="15" customHeight="1">
      <c r="A108" s="108"/>
      <c r="B108" s="114"/>
      <c r="C108" s="114"/>
      <c r="D108" s="114"/>
      <c r="E108" s="114"/>
      <c r="F108" s="114"/>
      <c r="G108" s="114"/>
      <c r="H108" s="114"/>
      <c r="I108" s="114"/>
      <c r="J108" s="114"/>
      <c r="K108" s="114"/>
      <c r="L108" s="114"/>
      <c r="M108" s="114"/>
      <c r="N108" s="114"/>
      <c r="O108" s="114"/>
      <c r="P108" s="114"/>
      <c r="Q108" s="108"/>
      <c r="R108" s="108"/>
      <c r="S108" s="108"/>
      <c r="T108" s="108"/>
      <c r="U108" s="108"/>
      <c r="V108" s="108"/>
      <c r="W108" s="108"/>
      <c r="X108" s="108"/>
      <c r="Y108" s="108"/>
      <c r="Z108" s="108"/>
      <c r="AA108" s="108"/>
      <c r="AB108" s="108"/>
      <c r="AC108" s="108"/>
      <c r="AD108" s="108"/>
      <c r="AE108" s="108">
        <v>90</v>
      </c>
      <c r="AF108" s="121" t="s">
        <v>182</v>
      </c>
      <c r="AG108" s="861">
        <v>5</v>
      </c>
      <c r="AH108" s="861"/>
      <c r="AI108" s="861"/>
      <c r="AJ108" s="861"/>
      <c r="AK108" s="861"/>
      <c r="AL108" s="859"/>
      <c r="AM108" s="859"/>
      <c r="AN108" s="859"/>
      <c r="AO108" s="861"/>
      <c r="AP108" s="108"/>
      <c r="AQ108" s="108"/>
      <c r="AR108" s="108"/>
      <c r="AS108" s="115"/>
      <c r="AT108" s="115"/>
      <c r="AU108" s="108"/>
      <c r="AV108" s="115"/>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row>
    <row r="109" spans="1:92" ht="15" customHeight="1">
      <c r="A109" s="108"/>
      <c r="B109" s="114"/>
      <c r="C109" s="114"/>
      <c r="D109" s="114"/>
      <c r="E109" s="114"/>
      <c r="F109" s="114"/>
      <c r="G109" s="114"/>
      <c r="H109" s="114"/>
      <c r="I109" s="114"/>
      <c r="J109" s="114"/>
      <c r="K109" s="114"/>
      <c r="L109" s="114"/>
      <c r="M109" s="114"/>
      <c r="N109" s="114"/>
      <c r="O109" s="114"/>
      <c r="P109" s="114"/>
      <c r="Q109" s="108"/>
      <c r="R109" s="108"/>
      <c r="S109" s="108"/>
      <c r="T109" s="108"/>
      <c r="U109" s="108"/>
      <c r="V109" s="108"/>
      <c r="W109" s="108"/>
      <c r="X109" s="108"/>
      <c r="Y109" s="108"/>
      <c r="Z109" s="108"/>
      <c r="AA109" s="108"/>
      <c r="AB109" s="108"/>
      <c r="AC109" s="108"/>
      <c r="AD109" s="108"/>
      <c r="AE109" s="108">
        <v>91</v>
      </c>
      <c r="AF109" s="121" t="s">
        <v>183</v>
      </c>
      <c r="AG109" s="861">
        <v>7</v>
      </c>
      <c r="AH109" s="861"/>
      <c r="AI109" s="861"/>
      <c r="AJ109" s="861"/>
      <c r="AK109" s="861"/>
      <c r="AL109" s="859"/>
      <c r="AM109" s="859"/>
      <c r="AN109" s="859"/>
      <c r="AO109" s="861"/>
      <c r="AP109" s="108"/>
      <c r="AQ109" s="108"/>
      <c r="AR109" s="108"/>
      <c r="AS109" s="115"/>
      <c r="AT109" s="115"/>
      <c r="AU109" s="108"/>
      <c r="AV109" s="115"/>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row>
    <row r="110" spans="1:92" ht="15" customHeight="1">
      <c r="A110" s="108"/>
      <c r="B110" s="114"/>
      <c r="C110" s="114"/>
      <c r="D110" s="114"/>
      <c r="E110" s="114"/>
      <c r="F110" s="114"/>
      <c r="G110" s="114"/>
      <c r="H110" s="114"/>
      <c r="I110" s="114"/>
      <c r="J110" s="114"/>
      <c r="K110" s="114"/>
      <c r="L110" s="114"/>
      <c r="M110" s="114"/>
      <c r="N110" s="114"/>
      <c r="O110" s="114"/>
      <c r="P110" s="114"/>
      <c r="Q110" s="108"/>
      <c r="R110" s="108"/>
      <c r="S110" s="108"/>
      <c r="T110" s="108"/>
      <c r="U110" s="108"/>
      <c r="V110" s="108"/>
      <c r="W110" s="108"/>
      <c r="X110" s="108"/>
      <c r="Y110" s="108"/>
      <c r="Z110" s="108"/>
      <c r="AA110" s="108"/>
      <c r="AB110" s="108"/>
      <c r="AC110" s="108"/>
      <c r="AD110" s="108"/>
      <c r="AE110" s="108">
        <v>92</v>
      </c>
      <c r="AF110" s="121" t="s">
        <v>184</v>
      </c>
      <c r="AG110" s="861">
        <v>9</v>
      </c>
      <c r="AH110" s="861"/>
      <c r="AI110" s="861"/>
      <c r="AJ110" s="861"/>
      <c r="AK110" s="861"/>
      <c r="AL110" s="859"/>
      <c r="AM110" s="859"/>
      <c r="AN110" s="859"/>
      <c r="AO110" s="861"/>
      <c r="AP110" s="108"/>
      <c r="AQ110" s="108"/>
      <c r="AR110" s="108"/>
      <c r="AS110" s="115"/>
      <c r="AT110" s="115"/>
      <c r="AU110" s="108"/>
      <c r="AV110" s="115"/>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row>
    <row r="111" spans="1:92" ht="15" customHeight="1">
      <c r="A111" s="108"/>
      <c r="B111" s="114"/>
      <c r="C111" s="114"/>
      <c r="D111" s="114"/>
      <c r="E111" s="114"/>
      <c r="F111" s="114"/>
      <c r="G111" s="114"/>
      <c r="H111" s="114"/>
      <c r="I111" s="114"/>
      <c r="J111" s="114"/>
      <c r="K111" s="114"/>
      <c r="L111" s="114"/>
      <c r="M111" s="114"/>
      <c r="N111" s="114"/>
      <c r="O111" s="114"/>
      <c r="P111" s="114"/>
      <c r="Q111" s="108"/>
      <c r="R111" s="108"/>
      <c r="S111" s="108"/>
      <c r="T111" s="108"/>
      <c r="U111" s="108"/>
      <c r="V111" s="108"/>
      <c r="W111" s="108"/>
      <c r="X111" s="108"/>
      <c r="Y111" s="108"/>
      <c r="Z111" s="108"/>
      <c r="AA111" s="108"/>
      <c r="AB111" s="108"/>
      <c r="AC111" s="108"/>
      <c r="AD111" s="108"/>
      <c r="AE111" s="108">
        <v>93</v>
      </c>
      <c r="AF111" s="121" t="s">
        <v>185</v>
      </c>
      <c r="AG111" s="861">
        <v>13</v>
      </c>
      <c r="AH111" s="861"/>
      <c r="AI111" s="861"/>
      <c r="AJ111" s="861"/>
      <c r="AK111" s="861"/>
      <c r="AL111" s="859"/>
      <c r="AM111" s="859"/>
      <c r="AN111" s="859"/>
      <c r="AO111" s="861"/>
      <c r="AP111" s="108"/>
      <c r="AQ111" s="108"/>
      <c r="AR111" s="108"/>
      <c r="AS111" s="115"/>
      <c r="AT111" s="115"/>
      <c r="AU111" s="108"/>
      <c r="AV111" s="115"/>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row>
    <row r="112" spans="1:92" ht="15" customHeight="1">
      <c r="A112" s="108"/>
      <c r="B112" s="114"/>
      <c r="C112" s="114"/>
      <c r="D112" s="114"/>
      <c r="E112" s="114"/>
      <c r="F112" s="114"/>
      <c r="G112" s="114"/>
      <c r="H112" s="114"/>
      <c r="I112" s="114"/>
      <c r="J112" s="114"/>
      <c r="K112" s="114"/>
      <c r="L112" s="114"/>
      <c r="M112" s="114"/>
      <c r="N112" s="114"/>
      <c r="O112" s="114"/>
      <c r="P112" s="114"/>
      <c r="Q112" s="108"/>
      <c r="R112" s="108"/>
      <c r="S112" s="108"/>
      <c r="T112" s="108"/>
      <c r="U112" s="108"/>
      <c r="V112" s="108"/>
      <c r="W112" s="108"/>
      <c r="X112" s="108"/>
      <c r="Y112" s="108"/>
      <c r="Z112" s="108"/>
      <c r="AA112" s="108"/>
      <c r="AB112" s="108"/>
      <c r="AC112" s="108"/>
      <c r="AD112" s="108"/>
      <c r="AE112" s="108">
        <v>94</v>
      </c>
      <c r="AF112" s="121" t="s">
        <v>186</v>
      </c>
      <c r="AG112" s="861">
        <v>8</v>
      </c>
      <c r="AH112" s="861"/>
      <c r="AI112" s="861"/>
      <c r="AJ112" s="861"/>
      <c r="AK112" s="861"/>
      <c r="AL112" s="859"/>
      <c r="AM112" s="859"/>
      <c r="AN112" s="859"/>
      <c r="AO112" s="861"/>
      <c r="AP112" s="108"/>
      <c r="AQ112" s="108"/>
      <c r="AR112" s="108"/>
      <c r="AS112" s="115"/>
      <c r="AT112" s="115"/>
      <c r="AU112" s="108"/>
      <c r="AV112" s="115"/>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row>
    <row r="113" spans="1:92" ht="15" customHeight="1">
      <c r="A113" s="108"/>
      <c r="B113" s="114"/>
      <c r="C113" s="114"/>
      <c r="D113" s="114"/>
      <c r="E113" s="114"/>
      <c r="F113" s="114"/>
      <c r="G113" s="114"/>
      <c r="H113" s="114"/>
      <c r="I113" s="114"/>
      <c r="J113" s="114"/>
      <c r="K113" s="114"/>
      <c r="L113" s="114"/>
      <c r="M113" s="114"/>
      <c r="N113" s="114"/>
      <c r="O113" s="114"/>
      <c r="P113" s="114"/>
      <c r="Q113" s="108"/>
      <c r="R113" s="108"/>
      <c r="S113" s="108"/>
      <c r="T113" s="108"/>
      <c r="U113" s="108"/>
      <c r="V113" s="108"/>
      <c r="W113" s="108"/>
      <c r="X113" s="108"/>
      <c r="Y113" s="108"/>
      <c r="Z113" s="108"/>
      <c r="AA113" s="108"/>
      <c r="AB113" s="108"/>
      <c r="AC113" s="108"/>
      <c r="AD113" s="108"/>
      <c r="AE113" s="108">
        <v>95</v>
      </c>
      <c r="AF113" s="121" t="s">
        <v>187</v>
      </c>
      <c r="AG113" s="861">
        <v>9</v>
      </c>
      <c r="AH113" s="861"/>
      <c r="AI113" s="861">
        <v>12</v>
      </c>
      <c r="AJ113" s="861" t="s">
        <v>623</v>
      </c>
      <c r="AK113" s="861" t="s">
        <v>578</v>
      </c>
      <c r="AL113" s="859"/>
      <c r="AM113" s="859"/>
      <c r="AN113" s="859"/>
      <c r="AO113" s="861"/>
      <c r="AP113" s="108"/>
      <c r="AQ113" s="108"/>
      <c r="AR113" s="108"/>
      <c r="AS113" s="115"/>
      <c r="AT113" s="115"/>
      <c r="AU113" s="108"/>
      <c r="AV113" s="115"/>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row>
    <row r="114" spans="1:92" ht="15" customHeight="1">
      <c r="A114" s="108"/>
      <c r="B114" s="114"/>
      <c r="C114" s="114"/>
      <c r="D114" s="114"/>
      <c r="E114" s="114"/>
      <c r="F114" s="114"/>
      <c r="G114" s="114"/>
      <c r="H114" s="114"/>
      <c r="I114" s="114"/>
      <c r="J114" s="114"/>
      <c r="K114" s="114"/>
      <c r="L114" s="114"/>
      <c r="M114" s="114"/>
      <c r="N114" s="114"/>
      <c r="O114" s="114"/>
      <c r="P114" s="114"/>
      <c r="Q114" s="108"/>
      <c r="R114" s="108"/>
      <c r="S114" s="108"/>
      <c r="T114" s="108"/>
      <c r="U114" s="108"/>
      <c r="V114" s="108"/>
      <c r="W114" s="108"/>
      <c r="X114" s="108"/>
      <c r="Y114" s="108"/>
      <c r="Z114" s="108"/>
      <c r="AA114" s="108"/>
      <c r="AB114" s="108"/>
      <c r="AC114" s="108"/>
      <c r="AD114" s="108"/>
      <c r="AE114" s="108">
        <v>96</v>
      </c>
      <c r="AF114" s="121" t="s">
        <v>189</v>
      </c>
      <c r="AG114" s="861">
        <v>3</v>
      </c>
      <c r="AH114" s="861"/>
      <c r="AI114" s="861"/>
      <c r="AJ114" s="861"/>
      <c r="AK114" s="861"/>
      <c r="AL114" s="859"/>
      <c r="AM114" s="859"/>
      <c r="AN114" s="859"/>
      <c r="AO114" s="861"/>
      <c r="AP114" s="108"/>
      <c r="AQ114" s="108"/>
      <c r="AR114" s="108"/>
      <c r="AS114" s="115"/>
      <c r="AT114" s="115"/>
      <c r="AU114" s="108"/>
      <c r="AV114" s="115"/>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row>
    <row r="115" spans="1:92" ht="15" customHeight="1">
      <c r="A115" s="108"/>
      <c r="B115" s="114"/>
      <c r="C115" s="114"/>
      <c r="D115" s="114"/>
      <c r="E115" s="114"/>
      <c r="F115" s="114"/>
      <c r="G115" s="114"/>
      <c r="H115" s="114"/>
      <c r="I115" s="114"/>
      <c r="J115" s="114"/>
      <c r="K115" s="114"/>
      <c r="L115" s="114"/>
      <c r="M115" s="114"/>
      <c r="N115" s="114"/>
      <c r="O115" s="114"/>
      <c r="P115" s="114"/>
      <c r="Q115" s="108"/>
      <c r="R115" s="108"/>
      <c r="S115" s="108"/>
      <c r="T115" s="108"/>
      <c r="U115" s="108"/>
      <c r="V115" s="108"/>
      <c r="W115" s="108"/>
      <c r="X115" s="108"/>
      <c r="Y115" s="108"/>
      <c r="Z115" s="108"/>
      <c r="AA115" s="108"/>
      <c r="AB115" s="108"/>
      <c r="AC115" s="108"/>
      <c r="AD115" s="108"/>
      <c r="AE115" s="108">
        <v>97</v>
      </c>
      <c r="AF115" s="121" t="s">
        <v>190</v>
      </c>
      <c r="AG115" s="861">
        <v>10</v>
      </c>
      <c r="AH115" s="861"/>
      <c r="AI115" s="861"/>
      <c r="AJ115" s="861"/>
      <c r="AK115" s="861"/>
      <c r="AL115" s="859"/>
      <c r="AM115" s="859"/>
      <c r="AN115" s="859"/>
      <c r="AO115" s="861"/>
      <c r="AP115" s="108"/>
      <c r="AQ115" s="108"/>
      <c r="AR115" s="108"/>
      <c r="AS115" s="115"/>
      <c r="AT115" s="115"/>
      <c r="AU115" s="108"/>
      <c r="AV115" s="115"/>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row>
    <row r="116" spans="1:92" ht="15" customHeight="1">
      <c r="A116" s="108"/>
      <c r="B116" s="114"/>
      <c r="C116" s="114"/>
      <c r="D116" s="114"/>
      <c r="E116" s="114"/>
      <c r="F116" s="114"/>
      <c r="G116" s="114"/>
      <c r="H116" s="114"/>
      <c r="I116" s="114"/>
      <c r="J116" s="114"/>
      <c r="K116" s="114"/>
      <c r="L116" s="114"/>
      <c r="M116" s="114"/>
      <c r="N116" s="114"/>
      <c r="O116" s="114"/>
      <c r="P116" s="114"/>
      <c r="Q116" s="108"/>
      <c r="R116" s="108"/>
      <c r="S116" s="108"/>
      <c r="T116" s="108"/>
      <c r="U116" s="108"/>
      <c r="V116" s="108"/>
      <c r="W116" s="108"/>
      <c r="X116" s="108"/>
      <c r="Y116" s="108"/>
      <c r="Z116" s="108"/>
      <c r="AA116" s="108"/>
      <c r="AB116" s="108"/>
      <c r="AC116" s="108"/>
      <c r="AD116" s="108"/>
      <c r="AE116" s="108">
        <v>98</v>
      </c>
      <c r="AF116" s="121" t="s">
        <v>191</v>
      </c>
      <c r="AG116" s="861">
        <v>10</v>
      </c>
      <c r="AH116" s="861">
        <v>2023</v>
      </c>
      <c r="AI116" s="861">
        <v>12</v>
      </c>
      <c r="AJ116" s="861" t="s">
        <v>624</v>
      </c>
      <c r="AK116" s="861" t="s">
        <v>578</v>
      </c>
      <c r="AL116" s="859">
        <v>6</v>
      </c>
      <c r="AM116" s="859">
        <v>783</v>
      </c>
      <c r="AN116" s="859">
        <v>24</v>
      </c>
      <c r="AO116" s="861"/>
      <c r="AP116" s="108"/>
      <c r="AQ116" s="108"/>
      <c r="AR116" s="108"/>
      <c r="AS116" s="115"/>
      <c r="AT116" s="115"/>
      <c r="AU116" s="108"/>
      <c r="AV116" s="115"/>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row>
    <row r="117" spans="1:92" ht="15" customHeight="1">
      <c r="A117" s="108"/>
      <c r="B117" s="114"/>
      <c r="C117" s="114"/>
      <c r="D117" s="114"/>
      <c r="E117" s="114"/>
      <c r="F117" s="114"/>
      <c r="G117" s="114"/>
      <c r="H117" s="114"/>
      <c r="I117" s="114"/>
      <c r="J117" s="114"/>
      <c r="K117" s="114"/>
      <c r="L117" s="114"/>
      <c r="M117" s="114"/>
      <c r="N117" s="114"/>
      <c r="O117" s="114"/>
      <c r="P117" s="114"/>
      <c r="Q117" s="108"/>
      <c r="R117" s="108"/>
      <c r="S117" s="108"/>
      <c r="T117" s="108"/>
      <c r="U117" s="108"/>
      <c r="V117" s="108"/>
      <c r="W117" s="108"/>
      <c r="X117" s="108"/>
      <c r="Y117" s="108"/>
      <c r="Z117" s="108"/>
      <c r="AA117" s="108"/>
      <c r="AB117" s="108"/>
      <c r="AC117" s="108"/>
      <c r="AD117" s="108"/>
      <c r="AE117" s="108">
        <v>99</v>
      </c>
      <c r="AF117" s="121" t="s">
        <v>192</v>
      </c>
      <c r="AG117" s="861">
        <v>10</v>
      </c>
      <c r="AH117" s="861"/>
      <c r="AI117" s="861"/>
      <c r="AJ117" s="861"/>
      <c r="AK117" s="861"/>
      <c r="AL117" s="859"/>
      <c r="AM117" s="859"/>
      <c r="AN117" s="859"/>
      <c r="AO117" s="861"/>
      <c r="AP117" s="108"/>
      <c r="AQ117" s="108"/>
      <c r="AR117" s="108"/>
      <c r="AS117" s="115"/>
      <c r="AT117" s="115"/>
      <c r="AU117" s="108"/>
      <c r="AV117" s="115"/>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row>
    <row r="118" spans="1:92" ht="15" customHeight="1">
      <c r="A118" s="108"/>
      <c r="B118" s="114"/>
      <c r="C118" s="114"/>
      <c r="D118" s="114"/>
      <c r="E118" s="114"/>
      <c r="F118" s="114"/>
      <c r="G118" s="114"/>
      <c r="H118" s="114"/>
      <c r="I118" s="114"/>
      <c r="J118" s="114"/>
      <c r="K118" s="114"/>
      <c r="L118" s="114"/>
      <c r="M118" s="114"/>
      <c r="N118" s="114"/>
      <c r="O118" s="114"/>
      <c r="P118" s="114"/>
      <c r="Q118" s="108"/>
      <c r="R118" s="108"/>
      <c r="S118" s="108"/>
      <c r="T118" s="108"/>
      <c r="U118" s="108"/>
      <c r="V118" s="108"/>
      <c r="W118" s="108"/>
      <c r="X118" s="108"/>
      <c r="Y118" s="108"/>
      <c r="Z118" s="108"/>
      <c r="AA118" s="108"/>
      <c r="AB118" s="108"/>
      <c r="AC118" s="108"/>
      <c r="AD118" s="108"/>
      <c r="AE118" s="108">
        <v>100</v>
      </c>
      <c r="AF118" s="121" t="s">
        <v>193</v>
      </c>
      <c r="AG118" s="861">
        <v>14</v>
      </c>
      <c r="AH118" s="861"/>
      <c r="AI118" s="861"/>
      <c r="AJ118" s="861"/>
      <c r="AK118" s="861"/>
      <c r="AL118" s="859"/>
      <c r="AM118" s="859"/>
      <c r="AN118" s="859"/>
      <c r="AO118" s="861"/>
      <c r="AP118" s="108"/>
      <c r="AQ118" s="108"/>
      <c r="AR118" s="108"/>
      <c r="AS118" s="115"/>
      <c r="AT118" s="115"/>
      <c r="AU118" s="108"/>
      <c r="AV118" s="115"/>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row>
    <row r="119" spans="1:92" ht="15" customHeight="1">
      <c r="A119" s="108"/>
      <c r="B119" s="114"/>
      <c r="C119" s="114"/>
      <c r="D119" s="114"/>
      <c r="E119" s="114"/>
      <c r="F119" s="114"/>
      <c r="G119" s="114"/>
      <c r="H119" s="114"/>
      <c r="I119" s="114"/>
      <c r="J119" s="114"/>
      <c r="K119" s="114"/>
      <c r="L119" s="114"/>
      <c r="M119" s="114"/>
      <c r="N119" s="114"/>
      <c r="O119" s="114"/>
      <c r="P119" s="114"/>
      <c r="Q119" s="108"/>
      <c r="R119" s="108"/>
      <c r="S119" s="108"/>
      <c r="T119" s="108"/>
      <c r="U119" s="108"/>
      <c r="V119" s="108"/>
      <c r="W119" s="108"/>
      <c r="X119" s="108"/>
      <c r="Y119" s="108"/>
      <c r="Z119" s="108"/>
      <c r="AA119" s="108"/>
      <c r="AB119" s="108"/>
      <c r="AC119" s="108"/>
      <c r="AD119" s="108"/>
      <c r="AE119" s="108">
        <v>101</v>
      </c>
      <c r="AF119" s="121" t="s">
        <v>194</v>
      </c>
      <c r="AG119" s="861">
        <v>9</v>
      </c>
      <c r="AH119" s="861"/>
      <c r="AI119" s="861"/>
      <c r="AJ119" s="861"/>
      <c r="AK119" s="861"/>
      <c r="AL119" s="859"/>
      <c r="AM119" s="859"/>
      <c r="AN119" s="859"/>
      <c r="AO119" s="861"/>
      <c r="AP119" s="108"/>
      <c r="AQ119" s="108"/>
      <c r="AR119" s="108"/>
      <c r="AS119" s="115"/>
      <c r="AT119" s="115"/>
      <c r="AU119" s="108"/>
      <c r="AV119" s="115"/>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row>
    <row r="120" spans="1:92" ht="15" customHeight="1">
      <c r="A120" s="108"/>
      <c r="B120" s="114"/>
      <c r="C120" s="114"/>
      <c r="D120" s="114"/>
      <c r="E120" s="114"/>
      <c r="F120" s="114"/>
      <c r="G120" s="114"/>
      <c r="H120" s="114"/>
      <c r="I120" s="114"/>
      <c r="J120" s="114"/>
      <c r="K120" s="114"/>
      <c r="L120" s="114"/>
      <c r="M120" s="114"/>
      <c r="N120" s="114"/>
      <c r="O120" s="114"/>
      <c r="P120" s="114"/>
      <c r="Q120" s="108"/>
      <c r="R120" s="108"/>
      <c r="S120" s="108"/>
      <c r="T120" s="108"/>
      <c r="U120" s="108"/>
      <c r="V120" s="108"/>
      <c r="W120" s="108"/>
      <c r="X120" s="108"/>
      <c r="Y120" s="108"/>
      <c r="Z120" s="108"/>
      <c r="AA120" s="108"/>
      <c r="AB120" s="108"/>
      <c r="AC120" s="108"/>
      <c r="AD120" s="108"/>
      <c r="AE120" s="108">
        <v>102</v>
      </c>
      <c r="AF120" s="121" t="s">
        <v>195</v>
      </c>
      <c r="AG120" s="861">
        <v>15</v>
      </c>
      <c r="AH120" s="861"/>
      <c r="AI120" s="861"/>
      <c r="AJ120" s="861"/>
      <c r="AK120" s="861"/>
      <c r="AL120" s="859"/>
      <c r="AM120" s="859"/>
      <c r="AN120" s="859"/>
      <c r="AO120" s="861"/>
      <c r="AP120" s="108"/>
      <c r="AQ120" s="108"/>
      <c r="AR120" s="108"/>
      <c r="AS120" s="115"/>
      <c r="AT120" s="115"/>
      <c r="AU120" s="108"/>
      <c r="AV120" s="115"/>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row>
    <row r="121" spans="1:92" ht="15" customHeight="1">
      <c r="A121" s="108"/>
      <c r="B121" s="114"/>
      <c r="C121" s="114"/>
      <c r="D121" s="114"/>
      <c r="E121" s="114"/>
      <c r="F121" s="114"/>
      <c r="G121" s="114"/>
      <c r="H121" s="114"/>
      <c r="I121" s="114"/>
      <c r="J121" s="114"/>
      <c r="K121" s="114"/>
      <c r="L121" s="114"/>
      <c r="M121" s="114"/>
      <c r="N121" s="114"/>
      <c r="O121" s="114"/>
      <c r="P121" s="114"/>
      <c r="Q121" s="108"/>
      <c r="R121" s="108"/>
      <c r="S121" s="108"/>
      <c r="T121" s="108"/>
      <c r="U121" s="108"/>
      <c r="V121" s="108"/>
      <c r="W121" s="108"/>
      <c r="X121" s="108"/>
      <c r="Y121" s="108"/>
      <c r="Z121" s="108"/>
      <c r="AA121" s="108"/>
      <c r="AB121" s="108"/>
      <c r="AC121" s="108"/>
      <c r="AD121" s="108"/>
      <c r="AE121" s="108">
        <v>103</v>
      </c>
      <c r="AF121" s="121" t="s">
        <v>196</v>
      </c>
      <c r="AG121" s="861">
        <v>9</v>
      </c>
      <c r="AH121" s="861">
        <v>2018</v>
      </c>
      <c r="AI121" s="861">
        <v>12</v>
      </c>
      <c r="AJ121" s="861" t="s">
        <v>625</v>
      </c>
      <c r="AK121" s="861" t="s">
        <v>578</v>
      </c>
      <c r="AL121" s="859">
        <v>12</v>
      </c>
      <c r="AM121" s="859">
        <v>675</v>
      </c>
      <c r="AN121" s="859">
        <v>35</v>
      </c>
      <c r="AO121" s="861"/>
      <c r="AP121" s="108"/>
      <c r="AQ121" s="108"/>
      <c r="AR121" s="108"/>
      <c r="AS121" s="115"/>
      <c r="AT121" s="115"/>
      <c r="AU121" s="108"/>
      <c r="AV121" s="115"/>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row>
    <row r="122" spans="1:92" ht="15" customHeight="1">
      <c r="A122" s="108"/>
      <c r="B122" s="114"/>
      <c r="C122" s="114"/>
      <c r="D122" s="114"/>
      <c r="E122" s="114"/>
      <c r="F122" s="114"/>
      <c r="G122" s="114"/>
      <c r="H122" s="114"/>
      <c r="I122" s="114"/>
      <c r="J122" s="114"/>
      <c r="K122" s="114"/>
      <c r="L122" s="114"/>
      <c r="M122" s="114"/>
      <c r="N122" s="114"/>
      <c r="O122" s="114"/>
      <c r="P122" s="114"/>
      <c r="Q122" s="108"/>
      <c r="R122" s="108"/>
      <c r="S122" s="108"/>
      <c r="T122" s="108"/>
      <c r="U122" s="108"/>
      <c r="V122" s="108"/>
      <c r="W122" s="108"/>
      <c r="X122" s="108"/>
      <c r="Y122" s="108"/>
      <c r="Z122" s="108"/>
      <c r="AA122" s="108"/>
      <c r="AB122" s="108"/>
      <c r="AC122" s="108"/>
      <c r="AD122" s="108"/>
      <c r="AE122" s="108">
        <v>104</v>
      </c>
      <c r="AF122" s="121" t="s">
        <v>198</v>
      </c>
      <c r="AG122" s="861">
        <v>6</v>
      </c>
      <c r="AH122" s="861">
        <v>2015</v>
      </c>
      <c r="AI122" s="861">
        <v>12</v>
      </c>
      <c r="AJ122" s="861" t="s">
        <v>199</v>
      </c>
      <c r="AK122" s="861" t="s">
        <v>578</v>
      </c>
      <c r="AL122" s="859">
        <v>12</v>
      </c>
      <c r="AM122" s="859">
        <v>2291</v>
      </c>
      <c r="AN122" s="859">
        <v>68</v>
      </c>
      <c r="AO122" s="861"/>
      <c r="AP122" s="108"/>
      <c r="AQ122" s="108"/>
      <c r="AR122" s="108"/>
      <c r="AS122" s="115"/>
      <c r="AT122" s="115"/>
      <c r="AU122" s="108"/>
      <c r="AV122" s="115"/>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row>
    <row r="123" spans="1:92" ht="15" customHeight="1">
      <c r="A123" s="108"/>
      <c r="B123" s="114"/>
      <c r="C123" s="114"/>
      <c r="D123" s="114"/>
      <c r="E123" s="114"/>
      <c r="F123" s="114"/>
      <c r="G123" s="114"/>
      <c r="H123" s="114"/>
      <c r="I123" s="114"/>
      <c r="J123" s="114"/>
      <c r="K123" s="114"/>
      <c r="L123" s="114"/>
      <c r="M123" s="114"/>
      <c r="N123" s="114"/>
      <c r="O123" s="114"/>
      <c r="P123" s="114"/>
      <c r="Q123" s="108"/>
      <c r="R123" s="108"/>
      <c r="S123" s="108"/>
      <c r="T123" s="108"/>
      <c r="U123" s="108"/>
      <c r="V123" s="108"/>
      <c r="W123" s="108"/>
      <c r="X123" s="108"/>
      <c r="Y123" s="108"/>
      <c r="Z123" s="108"/>
      <c r="AA123" s="108"/>
      <c r="AB123" s="108"/>
      <c r="AC123" s="108"/>
      <c r="AD123" s="108"/>
      <c r="AE123" s="108">
        <v>105</v>
      </c>
      <c r="AF123" s="121" t="s">
        <v>200</v>
      </c>
      <c r="AG123" s="861">
        <v>11</v>
      </c>
      <c r="AH123" s="861"/>
      <c r="AI123" s="861"/>
      <c r="AJ123" s="861"/>
      <c r="AK123" s="861"/>
      <c r="AL123" s="859"/>
      <c r="AM123" s="859"/>
      <c r="AN123" s="859"/>
      <c r="AO123" s="861"/>
      <c r="AP123" s="108"/>
      <c r="AQ123" s="108"/>
      <c r="AR123" s="108"/>
      <c r="AS123" s="115"/>
      <c r="AT123" s="115"/>
      <c r="AU123" s="108"/>
      <c r="AV123" s="115"/>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row>
    <row r="124" spans="1:92" ht="15" customHeight="1">
      <c r="A124" s="108"/>
      <c r="B124" s="114"/>
      <c r="C124" s="114"/>
      <c r="D124" s="114"/>
      <c r="E124" s="114"/>
      <c r="F124" s="114"/>
      <c r="G124" s="114"/>
      <c r="H124" s="114"/>
      <c r="I124" s="114"/>
      <c r="J124" s="114"/>
      <c r="K124" s="114"/>
      <c r="L124" s="114"/>
      <c r="M124" s="114"/>
      <c r="N124" s="114"/>
      <c r="O124" s="114"/>
      <c r="P124" s="114"/>
      <c r="Q124" s="108"/>
      <c r="R124" s="108"/>
      <c r="S124" s="108"/>
      <c r="T124" s="108"/>
      <c r="U124" s="108"/>
      <c r="V124" s="108"/>
      <c r="W124" s="108"/>
      <c r="X124" s="108"/>
      <c r="Y124" s="108"/>
      <c r="Z124" s="108"/>
      <c r="AA124" s="108"/>
      <c r="AB124" s="108"/>
      <c r="AC124" s="108"/>
      <c r="AD124" s="108"/>
      <c r="AE124" s="108">
        <v>106</v>
      </c>
      <c r="AF124" s="121" t="s">
        <v>201</v>
      </c>
      <c r="AG124" s="861">
        <v>5</v>
      </c>
      <c r="AH124" s="861">
        <v>2016</v>
      </c>
      <c r="AI124" s="861">
        <v>12</v>
      </c>
      <c r="AJ124" s="861" t="s">
        <v>202</v>
      </c>
      <c r="AK124" s="861" t="s">
        <v>578</v>
      </c>
      <c r="AL124" s="859">
        <v>9</v>
      </c>
      <c r="AM124" s="859">
        <v>608</v>
      </c>
      <c r="AN124" s="859">
        <v>35</v>
      </c>
      <c r="AO124" s="861"/>
      <c r="AP124" s="108"/>
      <c r="AQ124" s="108"/>
      <c r="AR124" s="108"/>
      <c r="AS124" s="115"/>
      <c r="AT124" s="115"/>
      <c r="AU124" s="108"/>
      <c r="AV124" s="115"/>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row>
    <row r="125" spans="1:92" ht="15" customHeight="1">
      <c r="A125" s="108"/>
      <c r="B125" s="114"/>
      <c r="C125" s="114"/>
      <c r="D125" s="114"/>
      <c r="E125" s="114"/>
      <c r="F125" s="114"/>
      <c r="G125" s="114"/>
      <c r="H125" s="114"/>
      <c r="I125" s="114"/>
      <c r="J125" s="114"/>
      <c r="K125" s="114"/>
      <c r="L125" s="114"/>
      <c r="M125" s="114"/>
      <c r="N125" s="114"/>
      <c r="O125" s="114"/>
      <c r="P125" s="114"/>
      <c r="Q125" s="108"/>
      <c r="R125" s="108"/>
      <c r="S125" s="108"/>
      <c r="T125" s="108"/>
      <c r="U125" s="108"/>
      <c r="V125" s="108"/>
      <c r="W125" s="108"/>
      <c r="X125" s="108"/>
      <c r="Y125" s="108"/>
      <c r="Z125" s="108"/>
      <c r="AA125" s="108"/>
      <c r="AB125" s="108"/>
      <c r="AC125" s="108"/>
      <c r="AD125" s="108"/>
      <c r="AE125" s="108">
        <v>107</v>
      </c>
      <c r="AF125" s="121" t="s">
        <v>203</v>
      </c>
      <c r="AG125" s="861">
        <v>10</v>
      </c>
      <c r="AH125" s="861"/>
      <c r="AI125" s="861"/>
      <c r="AJ125" s="861"/>
      <c r="AK125" s="861"/>
      <c r="AL125" s="859"/>
      <c r="AM125" s="859"/>
      <c r="AN125" s="859"/>
      <c r="AO125" s="861"/>
      <c r="AP125" s="108"/>
      <c r="AQ125" s="108"/>
      <c r="AR125" s="108"/>
      <c r="AS125" s="115"/>
      <c r="AT125" s="115"/>
      <c r="AU125" s="108"/>
      <c r="AV125" s="115"/>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row>
    <row r="126" spans="1:92" ht="15" customHeight="1">
      <c r="A126" s="108"/>
      <c r="B126" s="114"/>
      <c r="C126" s="114"/>
      <c r="D126" s="114"/>
      <c r="E126" s="114"/>
      <c r="F126" s="114"/>
      <c r="G126" s="114"/>
      <c r="H126" s="114"/>
      <c r="I126" s="114"/>
      <c r="J126" s="114"/>
      <c r="K126" s="114"/>
      <c r="L126" s="114"/>
      <c r="M126" s="114"/>
      <c r="N126" s="114"/>
      <c r="O126" s="114"/>
      <c r="P126" s="114"/>
      <c r="Q126" s="108"/>
      <c r="R126" s="108"/>
      <c r="S126" s="108"/>
      <c r="T126" s="108"/>
      <c r="U126" s="108"/>
      <c r="V126" s="108"/>
      <c r="W126" s="108"/>
      <c r="X126" s="108"/>
      <c r="Y126" s="108"/>
      <c r="Z126" s="108"/>
      <c r="AA126" s="108"/>
      <c r="AB126" s="108"/>
      <c r="AC126" s="108"/>
      <c r="AD126" s="108"/>
      <c r="AE126" s="108"/>
      <c r="AF126" s="121" t="s">
        <v>204</v>
      </c>
      <c r="AG126" s="861">
        <v>7</v>
      </c>
      <c r="AH126" s="861"/>
      <c r="AI126" s="861"/>
      <c r="AJ126" s="861"/>
      <c r="AK126" s="861"/>
      <c r="AL126" s="859"/>
      <c r="AM126" s="859"/>
      <c r="AN126" s="859"/>
      <c r="AO126" s="861"/>
      <c r="AP126" s="108"/>
      <c r="AQ126" s="108"/>
      <c r="AR126" s="108"/>
      <c r="AS126" s="115"/>
      <c r="AT126" s="115"/>
      <c r="AU126" s="108"/>
      <c r="AV126" s="115"/>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row>
    <row r="127" spans="1:92" ht="15" customHeight="1">
      <c r="A127" s="108"/>
      <c r="B127" s="114"/>
      <c r="C127" s="114"/>
      <c r="D127" s="114"/>
      <c r="E127" s="114"/>
      <c r="F127" s="114"/>
      <c r="G127" s="114"/>
      <c r="H127" s="114"/>
      <c r="I127" s="114"/>
      <c r="J127" s="114"/>
      <c r="K127" s="114"/>
      <c r="L127" s="114"/>
      <c r="M127" s="114"/>
      <c r="N127" s="114"/>
      <c r="O127" s="114"/>
      <c r="P127" s="114"/>
      <c r="Q127" s="108"/>
      <c r="R127" s="108"/>
      <c r="S127" s="108"/>
      <c r="T127" s="108"/>
      <c r="U127" s="108"/>
      <c r="V127" s="108"/>
      <c r="W127" s="108"/>
      <c r="X127" s="108"/>
      <c r="Y127" s="108"/>
      <c r="Z127" s="108"/>
      <c r="AA127" s="108"/>
      <c r="AB127" s="108"/>
      <c r="AC127" s="108"/>
      <c r="AD127" s="108"/>
      <c r="AE127" s="108"/>
      <c r="AF127" s="121" t="s">
        <v>205</v>
      </c>
      <c r="AG127" s="861">
        <v>8</v>
      </c>
      <c r="AH127" s="861">
        <v>2018</v>
      </c>
      <c r="AI127" s="861">
        <v>12</v>
      </c>
      <c r="AJ127" s="861" t="s">
        <v>626</v>
      </c>
      <c r="AK127" s="861" t="s">
        <v>578</v>
      </c>
      <c r="AL127" s="859">
        <v>8</v>
      </c>
      <c r="AM127" s="859">
        <v>1379</v>
      </c>
      <c r="AN127" s="859">
        <v>73</v>
      </c>
      <c r="AO127" s="861"/>
      <c r="AP127" s="108"/>
      <c r="AQ127" s="108"/>
      <c r="AR127" s="108"/>
      <c r="AS127" s="115"/>
      <c r="AT127" s="115"/>
      <c r="AU127" s="108"/>
      <c r="AV127" s="115"/>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row>
    <row r="128" spans="1:92" ht="15" customHeight="1">
      <c r="A128" s="108"/>
      <c r="B128" s="114"/>
      <c r="C128" s="114"/>
      <c r="D128" s="114"/>
      <c r="E128" s="114"/>
      <c r="F128" s="114"/>
      <c r="G128" s="114"/>
      <c r="H128" s="114"/>
      <c r="I128" s="114"/>
      <c r="J128" s="114"/>
      <c r="K128" s="114"/>
      <c r="L128" s="114"/>
      <c r="M128" s="114"/>
      <c r="N128" s="114"/>
      <c r="O128" s="114"/>
      <c r="P128" s="114"/>
      <c r="Q128" s="108"/>
      <c r="R128" s="108"/>
      <c r="S128" s="108"/>
      <c r="T128" s="108"/>
      <c r="U128" s="108"/>
      <c r="V128" s="108"/>
      <c r="W128" s="108"/>
      <c r="X128" s="108"/>
      <c r="Y128" s="108"/>
      <c r="Z128" s="108"/>
      <c r="AA128" s="108"/>
      <c r="AB128" s="108"/>
      <c r="AC128" s="108"/>
      <c r="AD128" s="108"/>
      <c r="AE128" s="108"/>
      <c r="AF128" s="121" t="s">
        <v>207</v>
      </c>
      <c r="AG128" s="861">
        <v>8</v>
      </c>
      <c r="AH128" s="861"/>
      <c r="AI128" s="861"/>
      <c r="AJ128" s="861"/>
      <c r="AK128" s="861"/>
      <c r="AL128" s="859"/>
      <c r="AM128" s="859"/>
      <c r="AN128" s="859"/>
      <c r="AO128" s="861"/>
      <c r="AP128" s="108"/>
      <c r="AQ128" s="108"/>
      <c r="AR128" s="108"/>
      <c r="AS128" s="115"/>
      <c r="AT128" s="115"/>
      <c r="AU128" s="108"/>
      <c r="AV128" s="115"/>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row>
    <row r="129" spans="1:92" ht="15" customHeight="1">
      <c r="A129" s="108"/>
      <c r="B129" s="114"/>
      <c r="C129" s="114"/>
      <c r="D129" s="114"/>
      <c r="E129" s="114"/>
      <c r="F129" s="114"/>
      <c r="G129" s="114"/>
      <c r="H129" s="114"/>
      <c r="I129" s="114"/>
      <c r="J129" s="114"/>
      <c r="K129" s="114"/>
      <c r="L129" s="114"/>
      <c r="M129" s="114"/>
      <c r="N129" s="114"/>
      <c r="O129" s="114"/>
      <c r="P129" s="114"/>
      <c r="Q129" s="108"/>
      <c r="R129" s="108"/>
      <c r="S129" s="108"/>
      <c r="T129" s="108"/>
      <c r="U129" s="108"/>
      <c r="V129" s="108"/>
      <c r="W129" s="108"/>
      <c r="X129" s="108"/>
      <c r="Y129" s="108"/>
      <c r="Z129" s="108"/>
      <c r="AA129" s="108"/>
      <c r="AB129" s="108"/>
      <c r="AC129" s="108"/>
      <c r="AD129" s="108"/>
      <c r="AE129" s="108"/>
      <c r="AF129" s="121" t="s">
        <v>208</v>
      </c>
      <c r="AG129" s="861">
        <v>1</v>
      </c>
      <c r="AH129" s="861"/>
      <c r="AI129" s="861"/>
      <c r="AJ129" s="861"/>
      <c r="AK129" s="861"/>
      <c r="AL129" s="859"/>
      <c r="AM129" s="859"/>
      <c r="AN129" s="859"/>
      <c r="AO129" s="861"/>
      <c r="AP129" s="108"/>
      <c r="AQ129" s="108"/>
      <c r="AR129" s="108"/>
      <c r="AS129" s="115"/>
      <c r="AT129" s="115"/>
      <c r="AU129" s="108"/>
      <c r="AV129" s="115"/>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row>
    <row r="130" spans="1:92" ht="15" customHeight="1">
      <c r="A130" s="108"/>
      <c r="B130" s="114"/>
      <c r="C130" s="114"/>
      <c r="D130" s="114"/>
      <c r="E130" s="114"/>
      <c r="F130" s="114"/>
      <c r="G130" s="114"/>
      <c r="H130" s="114"/>
      <c r="I130" s="114"/>
      <c r="J130" s="114"/>
      <c r="K130" s="114"/>
      <c r="L130" s="114"/>
      <c r="M130" s="114"/>
      <c r="N130" s="114"/>
      <c r="O130" s="114"/>
      <c r="P130" s="114"/>
      <c r="Q130" s="108"/>
      <c r="R130" s="108"/>
      <c r="S130" s="108"/>
      <c r="T130" s="108"/>
      <c r="U130" s="108"/>
      <c r="V130" s="108"/>
      <c r="W130" s="108"/>
      <c r="X130" s="108"/>
      <c r="Y130" s="108"/>
      <c r="Z130" s="108"/>
      <c r="AA130" s="108"/>
      <c r="AB130" s="108"/>
      <c r="AC130" s="108"/>
      <c r="AD130" s="108"/>
      <c r="AE130" s="108"/>
      <c r="AF130" s="121" t="s">
        <v>209</v>
      </c>
      <c r="AG130" s="861">
        <v>3</v>
      </c>
      <c r="AH130" s="861"/>
      <c r="AI130" s="861"/>
      <c r="AJ130" s="861"/>
      <c r="AK130" s="861"/>
      <c r="AL130" s="859"/>
      <c r="AM130" s="859"/>
      <c r="AN130" s="859"/>
      <c r="AO130" s="861"/>
      <c r="AP130" s="108"/>
      <c r="AQ130" s="108"/>
      <c r="AR130" s="108"/>
      <c r="AS130" s="115"/>
      <c r="AT130" s="115"/>
      <c r="AU130" s="108"/>
      <c r="AV130" s="115"/>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row>
    <row r="131" spans="1:92" ht="15" customHeight="1">
      <c r="A131" s="108"/>
      <c r="B131" s="114"/>
      <c r="C131" s="114"/>
      <c r="D131" s="114"/>
      <c r="E131" s="114"/>
      <c r="F131" s="114"/>
      <c r="G131" s="114"/>
      <c r="H131" s="114"/>
      <c r="I131" s="114"/>
      <c r="J131" s="114"/>
      <c r="K131" s="114"/>
      <c r="L131" s="114"/>
      <c r="M131" s="114"/>
      <c r="N131" s="114"/>
      <c r="O131" s="114"/>
      <c r="P131" s="114"/>
      <c r="Q131" s="108"/>
      <c r="R131" s="108"/>
      <c r="S131" s="108"/>
      <c r="T131" s="108"/>
      <c r="U131" s="108"/>
      <c r="V131" s="108"/>
      <c r="W131" s="108"/>
      <c r="X131" s="108"/>
      <c r="Y131" s="108"/>
      <c r="Z131" s="108"/>
      <c r="AA131" s="108"/>
      <c r="AB131" s="108"/>
      <c r="AC131" s="108"/>
      <c r="AD131" s="108"/>
      <c r="AE131" s="108"/>
      <c r="AF131" s="121" t="s">
        <v>210</v>
      </c>
      <c r="AG131" s="861">
        <v>13</v>
      </c>
      <c r="AH131" s="861">
        <v>2018</v>
      </c>
      <c r="AI131" s="861">
        <v>12</v>
      </c>
      <c r="AJ131" s="861" t="s">
        <v>627</v>
      </c>
      <c r="AK131" s="861" t="s">
        <v>578</v>
      </c>
      <c r="AL131" s="859">
        <v>7</v>
      </c>
      <c r="AM131" s="859">
        <v>1267</v>
      </c>
      <c r="AN131" s="859">
        <v>38</v>
      </c>
      <c r="AO131" s="861"/>
      <c r="AP131" s="108"/>
      <c r="AQ131" s="108"/>
      <c r="AR131" s="108"/>
      <c r="AS131" s="115"/>
      <c r="AT131" s="115"/>
      <c r="AU131" s="108"/>
      <c r="AV131" s="115"/>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row>
    <row r="132" spans="1:92" ht="15" customHeight="1">
      <c r="A132" s="108"/>
      <c r="B132" s="114"/>
      <c r="C132" s="114"/>
      <c r="D132" s="114"/>
      <c r="E132" s="114"/>
      <c r="F132" s="114"/>
      <c r="G132" s="114"/>
      <c r="H132" s="114"/>
      <c r="I132" s="114"/>
      <c r="J132" s="114"/>
      <c r="K132" s="114"/>
      <c r="L132" s="114"/>
      <c r="M132" s="114"/>
      <c r="N132" s="114"/>
      <c r="O132" s="114"/>
      <c r="P132" s="114"/>
      <c r="Q132" s="108"/>
      <c r="R132" s="108"/>
      <c r="S132" s="108"/>
      <c r="T132" s="108"/>
      <c r="U132" s="108"/>
      <c r="V132" s="108"/>
      <c r="W132" s="108"/>
      <c r="X132" s="108"/>
      <c r="Y132" s="108"/>
      <c r="Z132" s="108"/>
      <c r="AA132" s="108"/>
      <c r="AB132" s="108"/>
      <c r="AC132" s="108"/>
      <c r="AD132" s="108"/>
      <c r="AE132" s="108"/>
      <c r="AF132" s="121" t="s">
        <v>212</v>
      </c>
      <c r="AG132" s="861">
        <v>4</v>
      </c>
      <c r="AH132" s="861"/>
      <c r="AI132" s="861"/>
      <c r="AJ132" s="861"/>
      <c r="AK132" s="861"/>
      <c r="AL132" s="859"/>
      <c r="AM132" s="859"/>
      <c r="AN132" s="859"/>
      <c r="AO132" s="861"/>
      <c r="AP132" s="108"/>
      <c r="AQ132" s="108"/>
      <c r="AR132" s="108"/>
      <c r="AS132" s="115"/>
      <c r="AT132" s="115"/>
      <c r="AU132" s="108"/>
      <c r="AV132" s="115"/>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row>
    <row r="133" spans="1:92" ht="15" customHeight="1">
      <c r="A133" s="108"/>
      <c r="B133" s="114"/>
      <c r="C133" s="114"/>
      <c r="D133" s="114"/>
      <c r="E133" s="114"/>
      <c r="F133" s="114"/>
      <c r="G133" s="114"/>
      <c r="H133" s="114"/>
      <c r="I133" s="114"/>
      <c r="J133" s="114"/>
      <c r="K133" s="114"/>
      <c r="L133" s="114"/>
      <c r="M133" s="114"/>
      <c r="N133" s="114"/>
      <c r="O133" s="114"/>
      <c r="P133" s="114"/>
      <c r="Q133" s="108"/>
      <c r="R133" s="108"/>
      <c r="S133" s="108"/>
      <c r="T133" s="108"/>
      <c r="U133" s="108"/>
      <c r="V133" s="108"/>
      <c r="W133" s="108"/>
      <c r="X133" s="108"/>
      <c r="Y133" s="108"/>
      <c r="Z133" s="108"/>
      <c r="AA133" s="108"/>
      <c r="AB133" s="108"/>
      <c r="AC133" s="108"/>
      <c r="AD133" s="108"/>
      <c r="AE133" s="108"/>
      <c r="AF133" s="121" t="s">
        <v>213</v>
      </c>
      <c r="AG133" s="861">
        <v>13</v>
      </c>
      <c r="AH133" s="861"/>
      <c r="AI133" s="861"/>
      <c r="AJ133" s="861"/>
      <c r="AK133" s="861"/>
      <c r="AL133" s="859"/>
      <c r="AM133" s="859"/>
      <c r="AN133" s="859"/>
      <c r="AO133" s="861"/>
      <c r="AP133" s="108"/>
      <c r="AQ133" s="108"/>
      <c r="AR133" s="108"/>
      <c r="AS133" s="115"/>
      <c r="AT133" s="115"/>
      <c r="AU133" s="108"/>
      <c r="AV133" s="115"/>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row>
    <row r="134" spans="1:92" ht="15" customHeight="1">
      <c r="A134" s="108"/>
      <c r="B134" s="114"/>
      <c r="C134" s="114"/>
      <c r="D134" s="114"/>
      <c r="E134" s="114"/>
      <c r="F134" s="114"/>
      <c r="G134" s="114"/>
      <c r="H134" s="114"/>
      <c r="I134" s="114"/>
      <c r="J134" s="114"/>
      <c r="K134" s="114"/>
      <c r="L134" s="114"/>
      <c r="M134" s="114"/>
      <c r="N134" s="114"/>
      <c r="O134" s="114"/>
      <c r="P134" s="114"/>
      <c r="Q134" s="108"/>
      <c r="R134" s="108"/>
      <c r="S134" s="108"/>
      <c r="T134" s="108"/>
      <c r="U134" s="108"/>
      <c r="V134" s="108"/>
      <c r="W134" s="108"/>
      <c r="X134" s="108"/>
      <c r="Y134" s="108"/>
      <c r="Z134" s="108"/>
      <c r="AA134" s="108"/>
      <c r="AB134" s="108"/>
      <c r="AC134" s="108"/>
      <c r="AD134" s="108"/>
      <c r="AE134" s="108"/>
      <c r="AF134" s="121" t="s">
        <v>214</v>
      </c>
      <c r="AG134" s="861">
        <v>1</v>
      </c>
      <c r="AH134" s="861"/>
      <c r="AI134" s="861"/>
      <c r="AJ134" s="861"/>
      <c r="AK134" s="861"/>
      <c r="AL134" s="859"/>
      <c r="AM134" s="859"/>
      <c r="AN134" s="859"/>
      <c r="AO134" s="861"/>
      <c r="AP134" s="108"/>
      <c r="AQ134" s="108"/>
      <c r="AR134" s="108"/>
      <c r="AS134" s="115"/>
      <c r="AT134" s="115"/>
      <c r="AU134" s="108"/>
      <c r="AV134" s="115"/>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row>
    <row r="135" spans="1:92" ht="15" customHeight="1">
      <c r="A135" s="108"/>
      <c r="B135" s="114"/>
      <c r="C135" s="114"/>
      <c r="D135" s="114"/>
      <c r="E135" s="114"/>
      <c r="F135" s="114"/>
      <c r="G135" s="114"/>
      <c r="H135" s="114"/>
      <c r="I135" s="114"/>
      <c r="J135" s="114"/>
      <c r="K135" s="114"/>
      <c r="L135" s="114"/>
      <c r="M135" s="114"/>
      <c r="N135" s="114"/>
      <c r="O135" s="114"/>
      <c r="P135" s="114"/>
      <c r="Q135" s="108"/>
      <c r="R135" s="108"/>
      <c r="S135" s="108"/>
      <c r="T135" s="108"/>
      <c r="U135" s="108"/>
      <c r="V135" s="108"/>
      <c r="W135" s="108"/>
      <c r="X135" s="108"/>
      <c r="Y135" s="108"/>
      <c r="Z135" s="108"/>
      <c r="AA135" s="108"/>
      <c r="AB135" s="108"/>
      <c r="AC135" s="108"/>
      <c r="AD135" s="108"/>
      <c r="AE135" s="108"/>
      <c r="AF135" s="121" t="s">
        <v>215</v>
      </c>
      <c r="AG135" s="861">
        <v>13</v>
      </c>
      <c r="AH135" s="861">
        <v>2016</v>
      </c>
      <c r="AI135" s="861">
        <v>12</v>
      </c>
      <c r="AJ135" s="861" t="s">
        <v>628</v>
      </c>
      <c r="AK135" s="861" t="s">
        <v>578</v>
      </c>
      <c r="AL135" s="859">
        <v>5</v>
      </c>
      <c r="AM135" s="859">
        <v>1102</v>
      </c>
      <c r="AN135" s="859">
        <v>36</v>
      </c>
      <c r="AO135" s="861"/>
      <c r="AP135" s="108"/>
      <c r="AQ135" s="108"/>
      <c r="AR135" s="108"/>
      <c r="AS135" s="115"/>
      <c r="AT135" s="115"/>
      <c r="AU135" s="108"/>
      <c r="AV135" s="115"/>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row>
    <row r="136" spans="1:92" ht="15" customHeight="1">
      <c r="A136" s="108"/>
      <c r="B136" s="114"/>
      <c r="C136" s="114"/>
      <c r="D136" s="114"/>
      <c r="E136" s="114"/>
      <c r="F136" s="114"/>
      <c r="G136" s="114"/>
      <c r="H136" s="114"/>
      <c r="I136" s="114"/>
      <c r="J136" s="114"/>
      <c r="K136" s="114"/>
      <c r="L136" s="114"/>
      <c r="M136" s="114"/>
      <c r="N136" s="114"/>
      <c r="O136" s="114"/>
      <c r="P136" s="114"/>
      <c r="Q136" s="108"/>
      <c r="R136" s="108"/>
      <c r="S136" s="108"/>
      <c r="T136" s="108"/>
      <c r="U136" s="108"/>
      <c r="V136" s="108"/>
      <c r="W136" s="108"/>
      <c r="X136" s="108"/>
      <c r="Y136" s="108"/>
      <c r="Z136" s="108"/>
      <c r="AA136" s="108"/>
      <c r="AB136" s="108"/>
      <c r="AC136" s="108"/>
      <c r="AD136" s="108"/>
      <c r="AE136" s="108"/>
      <c r="AF136" s="121" t="s">
        <v>217</v>
      </c>
      <c r="AG136" s="861">
        <v>5</v>
      </c>
      <c r="AH136" s="861"/>
      <c r="AI136" s="861"/>
      <c r="AJ136" s="861"/>
      <c r="AK136" s="861"/>
      <c r="AL136" s="859"/>
      <c r="AM136" s="859"/>
      <c r="AN136" s="859"/>
      <c r="AO136" s="861"/>
      <c r="AP136" s="108"/>
      <c r="AQ136" s="108"/>
      <c r="AR136" s="108"/>
      <c r="AS136" s="115"/>
      <c r="AT136" s="115"/>
      <c r="AU136" s="108"/>
      <c r="AV136" s="115"/>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row>
    <row r="137" spans="1:92" ht="15" customHeight="1">
      <c r="A137" s="108"/>
      <c r="B137" s="114"/>
      <c r="C137" s="114"/>
      <c r="D137" s="114"/>
      <c r="E137" s="114"/>
      <c r="F137" s="114"/>
      <c r="G137" s="114"/>
      <c r="H137" s="114"/>
      <c r="I137" s="114"/>
      <c r="J137" s="114"/>
      <c r="K137" s="114"/>
      <c r="L137" s="114"/>
      <c r="M137" s="114"/>
      <c r="N137" s="114"/>
      <c r="O137" s="114"/>
      <c r="P137" s="114"/>
      <c r="Q137" s="108"/>
      <c r="R137" s="108"/>
      <c r="S137" s="108"/>
      <c r="T137" s="108"/>
      <c r="U137" s="108"/>
      <c r="V137" s="108"/>
      <c r="W137" s="108"/>
      <c r="X137" s="108"/>
      <c r="Y137" s="108"/>
      <c r="Z137" s="108"/>
      <c r="AA137" s="108"/>
      <c r="AB137" s="108"/>
      <c r="AC137" s="108"/>
      <c r="AD137" s="108"/>
      <c r="AE137" s="108"/>
      <c r="AF137" s="121" t="s">
        <v>218</v>
      </c>
      <c r="AG137" s="861">
        <v>5</v>
      </c>
      <c r="AH137" s="861">
        <v>2010</v>
      </c>
      <c r="AI137" s="861">
        <v>12</v>
      </c>
      <c r="AJ137" s="861"/>
      <c r="AK137" s="861"/>
      <c r="AL137" s="859">
        <v>0</v>
      </c>
      <c r="AM137" s="859">
        <v>0</v>
      </c>
      <c r="AN137" s="859">
        <v>0</v>
      </c>
      <c r="AO137" s="861"/>
      <c r="AP137" s="108"/>
      <c r="AQ137" s="108"/>
      <c r="AR137" s="108"/>
      <c r="AS137" s="115"/>
      <c r="AT137" s="115"/>
      <c r="AU137" s="108"/>
      <c r="AV137" s="115"/>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row>
    <row r="138" spans="1:92" ht="15" customHeight="1">
      <c r="A138" s="108"/>
      <c r="B138" s="114"/>
      <c r="C138" s="114"/>
      <c r="D138" s="114"/>
      <c r="E138" s="114"/>
      <c r="F138" s="114"/>
      <c r="G138" s="114"/>
      <c r="H138" s="114"/>
      <c r="I138" s="114"/>
      <c r="J138" s="114"/>
      <c r="K138" s="114"/>
      <c r="L138" s="114"/>
      <c r="M138" s="114"/>
      <c r="N138" s="114"/>
      <c r="O138" s="114"/>
      <c r="P138" s="114"/>
      <c r="Q138" s="108"/>
      <c r="R138" s="108"/>
      <c r="S138" s="108"/>
      <c r="T138" s="108"/>
      <c r="U138" s="108"/>
      <c r="V138" s="108"/>
      <c r="W138" s="108"/>
      <c r="X138" s="108"/>
      <c r="Y138" s="108"/>
      <c r="Z138" s="108"/>
      <c r="AA138" s="108"/>
      <c r="AB138" s="108"/>
      <c r="AC138" s="108"/>
      <c r="AD138" s="108"/>
      <c r="AE138" s="108"/>
      <c r="AF138" s="121" t="s">
        <v>219</v>
      </c>
      <c r="AG138" s="861">
        <v>13</v>
      </c>
      <c r="AH138" s="861"/>
      <c r="AI138" s="861"/>
      <c r="AJ138" s="861"/>
      <c r="AK138" s="861"/>
      <c r="AL138" s="859"/>
      <c r="AM138" s="859"/>
      <c r="AN138" s="859"/>
      <c r="AO138" s="861"/>
      <c r="AP138" s="108"/>
      <c r="AQ138" s="108"/>
      <c r="AR138" s="108"/>
      <c r="AS138" s="115"/>
      <c r="AT138" s="115"/>
      <c r="AU138" s="108"/>
      <c r="AV138" s="115"/>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row>
    <row r="139" spans="1:92" ht="15" customHeight="1">
      <c r="A139" s="108"/>
      <c r="B139" s="114"/>
      <c r="C139" s="114"/>
      <c r="D139" s="114"/>
      <c r="E139" s="114"/>
      <c r="F139" s="114"/>
      <c r="G139" s="114"/>
      <c r="H139" s="114"/>
      <c r="I139" s="114"/>
      <c r="J139" s="114"/>
      <c r="K139" s="114"/>
      <c r="L139" s="114"/>
      <c r="M139" s="114"/>
      <c r="N139" s="114"/>
      <c r="O139" s="114"/>
      <c r="P139" s="114"/>
      <c r="Q139" s="108"/>
      <c r="R139" s="108"/>
      <c r="S139" s="108"/>
      <c r="T139" s="108"/>
      <c r="U139" s="108"/>
      <c r="V139" s="108"/>
      <c r="W139" s="108"/>
      <c r="X139" s="108"/>
      <c r="Y139" s="108"/>
      <c r="Z139" s="108"/>
      <c r="AA139" s="108"/>
      <c r="AB139" s="108"/>
      <c r="AC139" s="108"/>
      <c r="AD139" s="108"/>
      <c r="AE139" s="108"/>
      <c r="AF139" s="121" t="s">
        <v>220</v>
      </c>
      <c r="AG139" s="861">
        <v>5</v>
      </c>
      <c r="AH139" s="861"/>
      <c r="AI139" s="861"/>
      <c r="AJ139" s="861"/>
      <c r="AK139" s="861"/>
      <c r="AL139" s="859"/>
      <c r="AM139" s="859"/>
      <c r="AN139" s="859"/>
      <c r="AO139" s="861"/>
      <c r="AP139" s="108"/>
      <c r="AQ139" s="108"/>
      <c r="AR139" s="108"/>
      <c r="AS139" s="115"/>
      <c r="AT139" s="115"/>
      <c r="AU139" s="108"/>
      <c r="AV139" s="115"/>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row>
    <row r="140" spans="1:92" ht="15" customHeight="1">
      <c r="A140" s="108"/>
      <c r="B140" s="114"/>
      <c r="C140" s="114"/>
      <c r="D140" s="114"/>
      <c r="E140" s="114"/>
      <c r="F140" s="114"/>
      <c r="G140" s="114"/>
      <c r="H140" s="114"/>
      <c r="I140" s="114"/>
      <c r="J140" s="114"/>
      <c r="K140" s="114"/>
      <c r="L140" s="114"/>
      <c r="M140" s="114"/>
      <c r="N140" s="114"/>
      <c r="O140" s="114"/>
      <c r="P140" s="114"/>
      <c r="Q140" s="108"/>
      <c r="R140" s="108"/>
      <c r="S140" s="108"/>
      <c r="T140" s="108"/>
      <c r="U140" s="108"/>
      <c r="V140" s="108"/>
      <c r="W140" s="108"/>
      <c r="X140" s="108"/>
      <c r="Y140" s="108"/>
      <c r="Z140" s="108"/>
      <c r="AA140" s="108"/>
      <c r="AB140" s="108"/>
      <c r="AC140" s="108"/>
      <c r="AD140" s="108"/>
      <c r="AE140" s="108"/>
      <c r="AF140" s="121" t="s">
        <v>221</v>
      </c>
      <c r="AG140" s="861">
        <v>6</v>
      </c>
      <c r="AH140" s="861"/>
      <c r="AI140" s="861"/>
      <c r="AJ140" s="861"/>
      <c r="AK140" s="861"/>
      <c r="AL140" s="859"/>
      <c r="AM140" s="859"/>
      <c r="AN140" s="859"/>
      <c r="AO140" s="861"/>
      <c r="AP140" s="108"/>
      <c r="AQ140" s="108"/>
      <c r="AR140" s="108"/>
      <c r="AS140" s="115"/>
      <c r="AT140" s="115"/>
      <c r="AU140" s="108"/>
      <c r="AV140" s="115"/>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row>
    <row r="141" spans="1:92" ht="15" customHeight="1">
      <c r="A141" s="108"/>
      <c r="B141" s="114"/>
      <c r="C141" s="114"/>
      <c r="D141" s="114"/>
      <c r="E141" s="114"/>
      <c r="F141" s="114"/>
      <c r="G141" s="114"/>
      <c r="H141" s="114"/>
      <c r="I141" s="114"/>
      <c r="J141" s="114"/>
      <c r="K141" s="114"/>
      <c r="L141" s="114"/>
      <c r="M141" s="114"/>
      <c r="N141" s="114"/>
      <c r="O141" s="114"/>
      <c r="P141" s="114"/>
      <c r="Q141" s="108"/>
      <c r="R141" s="108"/>
      <c r="S141" s="108"/>
      <c r="T141" s="108"/>
      <c r="U141" s="108"/>
      <c r="V141" s="108"/>
      <c r="W141" s="108"/>
      <c r="X141" s="108"/>
      <c r="Y141" s="108"/>
      <c r="Z141" s="108"/>
      <c r="AA141" s="108"/>
      <c r="AB141" s="108"/>
      <c r="AC141" s="108"/>
      <c r="AD141" s="108"/>
      <c r="AE141" s="108"/>
      <c r="AF141" s="121" t="s">
        <v>222</v>
      </c>
      <c r="AG141" s="861">
        <v>13</v>
      </c>
      <c r="AH141" s="861">
        <v>2015</v>
      </c>
      <c r="AI141" s="861">
        <v>12</v>
      </c>
      <c r="AJ141" s="861" t="s">
        <v>225</v>
      </c>
      <c r="AK141" s="861" t="s">
        <v>580</v>
      </c>
      <c r="AL141" s="859">
        <v>21</v>
      </c>
      <c r="AM141" s="859">
        <v>3369</v>
      </c>
      <c r="AN141" s="859">
        <v>111</v>
      </c>
      <c r="AO141" s="861"/>
      <c r="AP141" s="108"/>
      <c r="AQ141" s="108"/>
      <c r="AR141" s="108"/>
      <c r="AS141" s="115"/>
      <c r="AT141" s="115"/>
      <c r="AU141" s="108"/>
      <c r="AV141" s="115"/>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row>
    <row r="142" spans="1:92" ht="15" customHeight="1">
      <c r="A142" s="108"/>
      <c r="B142" s="114"/>
      <c r="C142" s="114"/>
      <c r="D142" s="114"/>
      <c r="E142" s="114"/>
      <c r="F142" s="114"/>
      <c r="G142" s="114"/>
      <c r="H142" s="114"/>
      <c r="I142" s="114"/>
      <c r="J142" s="114"/>
      <c r="K142" s="114"/>
      <c r="L142" s="114"/>
      <c r="M142" s="114"/>
      <c r="N142" s="114"/>
      <c r="O142" s="114"/>
      <c r="P142" s="114"/>
      <c r="Q142" s="108"/>
      <c r="R142" s="108"/>
      <c r="S142" s="108"/>
      <c r="T142" s="108"/>
      <c r="U142" s="108"/>
      <c r="V142" s="108"/>
      <c r="W142" s="108"/>
      <c r="X142" s="108"/>
      <c r="Y142" s="108"/>
      <c r="Z142" s="108"/>
      <c r="AA142" s="108"/>
      <c r="AB142" s="108"/>
      <c r="AC142" s="108"/>
      <c r="AD142" s="108"/>
      <c r="AE142" s="108"/>
      <c r="AF142" s="121" t="s">
        <v>224</v>
      </c>
      <c r="AG142" s="861">
        <v>13</v>
      </c>
      <c r="AH142" s="861">
        <v>2019</v>
      </c>
      <c r="AI142" s="861">
        <v>12</v>
      </c>
      <c r="AJ142" s="861" t="s">
        <v>223</v>
      </c>
      <c r="AK142" s="861" t="s">
        <v>578</v>
      </c>
      <c r="AL142" s="859">
        <v>17</v>
      </c>
      <c r="AM142" s="859">
        <v>2334</v>
      </c>
      <c r="AN142" s="859">
        <v>75</v>
      </c>
      <c r="AO142" s="861"/>
      <c r="AP142" s="108"/>
      <c r="AQ142" s="108"/>
      <c r="AR142" s="108"/>
      <c r="AS142" s="115"/>
      <c r="AT142" s="115"/>
      <c r="AU142" s="108"/>
      <c r="AV142" s="115"/>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row>
    <row r="143" spans="1:92" ht="15" customHeight="1">
      <c r="A143" s="108"/>
      <c r="B143" s="114"/>
      <c r="C143" s="114"/>
      <c r="D143" s="114"/>
      <c r="E143" s="114"/>
      <c r="F143" s="114"/>
      <c r="G143" s="114"/>
      <c r="H143" s="114"/>
      <c r="I143" s="114"/>
      <c r="J143" s="114"/>
      <c r="K143" s="114"/>
      <c r="L143" s="114"/>
      <c r="M143" s="114"/>
      <c r="N143" s="114"/>
      <c r="O143" s="114"/>
      <c r="P143" s="114"/>
      <c r="Q143" s="108"/>
      <c r="R143" s="108"/>
      <c r="S143" s="108"/>
      <c r="T143" s="108"/>
      <c r="U143" s="108"/>
      <c r="V143" s="108"/>
      <c r="W143" s="108"/>
      <c r="X143" s="108"/>
      <c r="Y143" s="108"/>
      <c r="Z143" s="108"/>
      <c r="AA143" s="108"/>
      <c r="AB143" s="108"/>
      <c r="AC143" s="108"/>
      <c r="AD143" s="108"/>
      <c r="AE143" s="108"/>
      <c r="AF143" s="121" t="s">
        <v>227</v>
      </c>
      <c r="AG143" s="861">
        <v>13</v>
      </c>
      <c r="AH143" s="861"/>
      <c r="AI143" s="861"/>
      <c r="AJ143" s="861"/>
      <c r="AK143" s="861"/>
      <c r="AL143" s="859"/>
      <c r="AM143" s="859"/>
      <c r="AN143" s="859"/>
      <c r="AO143" s="861"/>
      <c r="AP143" s="108"/>
      <c r="AQ143" s="108"/>
      <c r="AR143" s="108"/>
      <c r="AS143" s="115"/>
      <c r="AT143" s="115"/>
      <c r="AU143" s="108"/>
      <c r="AV143" s="115"/>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row>
    <row r="144" spans="1:92" ht="15" customHeight="1">
      <c r="A144" s="108"/>
      <c r="B144" s="114"/>
      <c r="C144" s="114"/>
      <c r="D144" s="114"/>
      <c r="E144" s="114"/>
      <c r="F144" s="114"/>
      <c r="G144" s="114"/>
      <c r="H144" s="114"/>
      <c r="I144" s="114"/>
      <c r="J144" s="114"/>
      <c r="K144" s="114"/>
      <c r="L144" s="114"/>
      <c r="M144" s="114"/>
      <c r="N144" s="114"/>
      <c r="O144" s="114"/>
      <c r="P144" s="114"/>
      <c r="Q144" s="108"/>
      <c r="R144" s="108"/>
      <c r="S144" s="108"/>
      <c r="T144" s="108"/>
      <c r="U144" s="108"/>
      <c r="V144" s="108"/>
      <c r="W144" s="108"/>
      <c r="X144" s="108"/>
      <c r="Y144" s="108"/>
      <c r="Z144" s="108"/>
      <c r="AA144" s="108"/>
      <c r="AB144" s="108"/>
      <c r="AC144" s="108"/>
      <c r="AD144" s="108"/>
      <c r="AE144" s="108"/>
      <c r="AF144" s="121" t="s">
        <v>228</v>
      </c>
      <c r="AG144" s="861">
        <v>4</v>
      </c>
      <c r="AH144" s="861"/>
      <c r="AI144" s="861"/>
      <c r="AJ144" s="861"/>
      <c r="AK144" s="861"/>
      <c r="AL144" s="859"/>
      <c r="AM144" s="859"/>
      <c r="AN144" s="859"/>
      <c r="AO144" s="861"/>
      <c r="AP144" s="108"/>
      <c r="AQ144" s="108"/>
      <c r="AR144" s="108"/>
      <c r="AS144" s="115"/>
      <c r="AT144" s="115"/>
      <c r="AU144" s="108"/>
      <c r="AV144" s="115"/>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row>
    <row r="145" spans="1:92" ht="15" customHeight="1">
      <c r="A145" s="108"/>
      <c r="B145" s="114"/>
      <c r="C145" s="114"/>
      <c r="D145" s="114"/>
      <c r="E145" s="114"/>
      <c r="F145" s="114"/>
      <c r="G145" s="114"/>
      <c r="H145" s="114"/>
      <c r="I145" s="114"/>
      <c r="J145" s="114"/>
      <c r="K145" s="114"/>
      <c r="L145" s="114"/>
      <c r="M145" s="114"/>
      <c r="N145" s="114"/>
      <c r="O145" s="114"/>
      <c r="P145" s="114"/>
      <c r="Q145" s="108"/>
      <c r="R145" s="108"/>
      <c r="S145" s="108"/>
      <c r="T145" s="108"/>
      <c r="U145" s="108"/>
      <c r="V145" s="108"/>
      <c r="W145" s="108"/>
      <c r="X145" s="108"/>
      <c r="Y145" s="108"/>
      <c r="Z145" s="108"/>
      <c r="AA145" s="108"/>
      <c r="AB145" s="108"/>
      <c r="AC145" s="108"/>
      <c r="AD145" s="108"/>
      <c r="AE145" s="108"/>
      <c r="AF145" s="121" t="s">
        <v>229</v>
      </c>
      <c r="AG145" s="861">
        <v>5</v>
      </c>
      <c r="AH145" s="861">
        <v>2015</v>
      </c>
      <c r="AI145" s="861">
        <v>12</v>
      </c>
      <c r="AJ145" s="861" t="s">
        <v>230</v>
      </c>
      <c r="AK145" s="861" t="s">
        <v>578</v>
      </c>
      <c r="AL145" s="859">
        <v>21</v>
      </c>
      <c r="AM145" s="859">
        <v>1135</v>
      </c>
      <c r="AN145" s="859">
        <v>54</v>
      </c>
      <c r="AO145" s="861"/>
      <c r="AP145" s="108"/>
      <c r="AQ145" s="108"/>
      <c r="AR145" s="108"/>
      <c r="AS145" s="115"/>
      <c r="AT145" s="115"/>
      <c r="AU145" s="108"/>
      <c r="AV145" s="115"/>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row>
    <row r="146" spans="1:92" ht="15" customHeight="1">
      <c r="A146" s="108"/>
      <c r="B146" s="114"/>
      <c r="C146" s="114"/>
      <c r="D146" s="114"/>
      <c r="E146" s="114"/>
      <c r="F146" s="114"/>
      <c r="G146" s="114"/>
      <c r="H146" s="114"/>
      <c r="I146" s="114"/>
      <c r="J146" s="114"/>
      <c r="K146" s="114"/>
      <c r="L146" s="114"/>
      <c r="M146" s="114"/>
      <c r="N146" s="114"/>
      <c r="O146" s="114"/>
      <c r="P146" s="114"/>
      <c r="Q146" s="108"/>
      <c r="R146" s="108"/>
      <c r="S146" s="108"/>
      <c r="T146" s="108"/>
      <c r="U146" s="108"/>
      <c r="V146" s="108"/>
      <c r="W146" s="108"/>
      <c r="X146" s="108"/>
      <c r="Y146" s="108"/>
      <c r="Z146" s="108"/>
      <c r="AA146" s="108"/>
      <c r="AB146" s="108"/>
      <c r="AC146" s="108"/>
      <c r="AD146" s="108"/>
      <c r="AE146" s="108"/>
      <c r="AF146" s="121" t="s">
        <v>231</v>
      </c>
      <c r="AG146" s="861">
        <v>13</v>
      </c>
      <c r="AH146" s="861">
        <v>2015</v>
      </c>
      <c r="AI146" s="861">
        <v>12</v>
      </c>
      <c r="AJ146" s="861" t="s">
        <v>116</v>
      </c>
      <c r="AK146" s="861" t="s">
        <v>586</v>
      </c>
      <c r="AL146" s="859">
        <v>0</v>
      </c>
      <c r="AM146" s="859">
        <v>0</v>
      </c>
      <c r="AN146" s="859">
        <v>0</v>
      </c>
      <c r="AO146" s="861"/>
      <c r="AP146" s="108"/>
      <c r="AQ146" s="108"/>
      <c r="AR146" s="108"/>
      <c r="AS146" s="115"/>
      <c r="AT146" s="115"/>
      <c r="AU146" s="108"/>
      <c r="AV146" s="115"/>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row>
    <row r="147" spans="1:92" ht="15" customHeight="1">
      <c r="A147" s="108"/>
      <c r="B147" s="114"/>
      <c r="C147" s="114"/>
      <c r="D147" s="114"/>
      <c r="E147" s="114"/>
      <c r="F147" s="114"/>
      <c r="G147" s="114"/>
      <c r="H147" s="114"/>
      <c r="I147" s="114"/>
      <c r="J147" s="114"/>
      <c r="K147" s="114"/>
      <c r="L147" s="114"/>
      <c r="M147" s="114"/>
      <c r="N147" s="114"/>
      <c r="O147" s="114"/>
      <c r="P147" s="114"/>
      <c r="Q147" s="108"/>
      <c r="R147" s="108"/>
      <c r="S147" s="108"/>
      <c r="T147" s="108"/>
      <c r="U147" s="108"/>
      <c r="V147" s="108"/>
      <c r="W147" s="108"/>
      <c r="X147" s="108"/>
      <c r="Y147" s="108"/>
      <c r="Z147" s="108"/>
      <c r="AA147" s="108"/>
      <c r="AB147" s="108"/>
      <c r="AC147" s="108"/>
      <c r="AD147" s="108"/>
      <c r="AE147" s="108"/>
      <c r="AF147" s="121" t="s">
        <v>233</v>
      </c>
      <c r="AG147" s="861">
        <v>13</v>
      </c>
      <c r="AH147" s="861"/>
      <c r="AI147" s="861"/>
      <c r="AJ147" s="861"/>
      <c r="AK147" s="861"/>
      <c r="AL147" s="859"/>
      <c r="AM147" s="859"/>
      <c r="AN147" s="859"/>
      <c r="AO147" s="861"/>
      <c r="AP147" s="108"/>
      <c r="AQ147" s="108"/>
      <c r="AR147" s="108"/>
      <c r="AS147" s="115"/>
      <c r="AT147" s="115"/>
      <c r="AU147" s="108"/>
      <c r="AV147" s="115"/>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row>
    <row r="148" spans="1:92" ht="15" customHeight="1">
      <c r="A148" s="108"/>
      <c r="B148" s="114"/>
      <c r="C148" s="114"/>
      <c r="D148" s="114"/>
      <c r="E148" s="114"/>
      <c r="F148" s="114"/>
      <c r="G148" s="114"/>
      <c r="H148" s="114"/>
      <c r="I148" s="114"/>
      <c r="J148" s="114"/>
      <c r="K148" s="114"/>
      <c r="L148" s="114"/>
      <c r="M148" s="114"/>
      <c r="N148" s="114"/>
      <c r="O148" s="114"/>
      <c r="P148" s="114"/>
      <c r="Q148" s="108"/>
      <c r="R148" s="108"/>
      <c r="S148" s="108"/>
      <c r="T148" s="108"/>
      <c r="U148" s="108"/>
      <c r="V148" s="108"/>
      <c r="W148" s="108"/>
      <c r="X148" s="108"/>
      <c r="Y148" s="108"/>
      <c r="Z148" s="108"/>
      <c r="AA148" s="108"/>
      <c r="AB148" s="108"/>
      <c r="AC148" s="108"/>
      <c r="AD148" s="108"/>
      <c r="AE148" s="108"/>
      <c r="AF148" s="121" t="s">
        <v>234</v>
      </c>
      <c r="AG148" s="861">
        <v>4</v>
      </c>
      <c r="AH148" s="861"/>
      <c r="AI148" s="861"/>
      <c r="AJ148" s="861"/>
      <c r="AK148" s="861"/>
      <c r="AL148" s="859"/>
      <c r="AM148" s="859"/>
      <c r="AN148" s="859"/>
      <c r="AO148" s="861"/>
      <c r="AP148" s="108"/>
      <c r="AQ148" s="108"/>
      <c r="AR148" s="108"/>
      <c r="AS148" s="115"/>
      <c r="AT148" s="115"/>
      <c r="AU148" s="108"/>
      <c r="AV148" s="115"/>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row>
    <row r="149" spans="1:92" ht="15" customHeight="1">
      <c r="A149" s="108"/>
      <c r="B149" s="114"/>
      <c r="C149" s="114"/>
      <c r="D149" s="114"/>
      <c r="E149" s="114"/>
      <c r="F149" s="114"/>
      <c r="G149" s="114"/>
      <c r="H149" s="114"/>
      <c r="I149" s="114"/>
      <c r="J149" s="114"/>
      <c r="K149" s="114"/>
      <c r="L149" s="114"/>
      <c r="M149" s="114"/>
      <c r="N149" s="114"/>
      <c r="O149" s="114"/>
      <c r="P149" s="114"/>
      <c r="Q149" s="108"/>
      <c r="R149" s="108"/>
      <c r="S149" s="108"/>
      <c r="T149" s="108"/>
      <c r="U149" s="108"/>
      <c r="V149" s="108"/>
      <c r="W149" s="108"/>
      <c r="X149" s="108"/>
      <c r="Y149" s="108"/>
      <c r="Z149" s="108"/>
      <c r="AA149" s="108"/>
      <c r="AB149" s="108"/>
      <c r="AC149" s="108"/>
      <c r="AD149" s="108"/>
      <c r="AE149" s="108"/>
      <c r="AF149" s="121" t="s">
        <v>236</v>
      </c>
      <c r="AG149" s="861">
        <v>14</v>
      </c>
      <c r="AH149" s="861">
        <v>2015</v>
      </c>
      <c r="AI149" s="861">
        <v>12</v>
      </c>
      <c r="AJ149" s="861" t="s">
        <v>237</v>
      </c>
      <c r="AK149" s="861" t="s">
        <v>578</v>
      </c>
      <c r="AL149" s="859">
        <v>14</v>
      </c>
      <c r="AM149" s="859">
        <v>1219</v>
      </c>
      <c r="AN149" s="859">
        <v>61</v>
      </c>
      <c r="AO149" s="861"/>
      <c r="AP149" s="108"/>
      <c r="AQ149" s="108"/>
      <c r="AR149" s="108"/>
      <c r="AS149" s="115"/>
      <c r="AT149" s="115"/>
      <c r="AU149" s="108"/>
      <c r="AV149" s="115"/>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row>
    <row r="150" spans="1:92" ht="15" customHeight="1">
      <c r="A150" s="108"/>
      <c r="B150" s="114"/>
      <c r="C150" s="114"/>
      <c r="D150" s="114"/>
      <c r="E150" s="114"/>
      <c r="F150" s="114"/>
      <c r="G150" s="114"/>
      <c r="H150" s="114"/>
      <c r="I150" s="114"/>
      <c r="J150" s="114"/>
      <c r="K150" s="114"/>
      <c r="L150" s="114"/>
      <c r="M150" s="114"/>
      <c r="N150" s="114"/>
      <c r="O150" s="114"/>
      <c r="P150" s="114"/>
      <c r="Q150" s="108"/>
      <c r="R150" s="108"/>
      <c r="S150" s="108"/>
      <c r="T150" s="108"/>
      <c r="U150" s="108"/>
      <c r="V150" s="108"/>
      <c r="W150" s="108"/>
      <c r="X150" s="108"/>
      <c r="Y150" s="108"/>
      <c r="Z150" s="108"/>
      <c r="AA150" s="108"/>
      <c r="AB150" s="108"/>
      <c r="AC150" s="108"/>
      <c r="AD150" s="108"/>
      <c r="AE150" s="108"/>
      <c r="AF150" s="121" t="s">
        <v>238</v>
      </c>
      <c r="AG150" s="861">
        <v>11</v>
      </c>
      <c r="AH150" s="861"/>
      <c r="AI150" s="861"/>
      <c r="AJ150" s="861"/>
      <c r="AK150" s="861"/>
      <c r="AL150" s="859"/>
      <c r="AM150" s="859"/>
      <c r="AN150" s="859"/>
      <c r="AO150" s="861"/>
      <c r="AP150" s="108"/>
      <c r="AQ150" s="108"/>
      <c r="AR150" s="108"/>
      <c r="AS150" s="115"/>
      <c r="AT150" s="115"/>
      <c r="AU150" s="108"/>
      <c r="AV150" s="115"/>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row>
    <row r="151" spans="1:92" ht="15" customHeight="1">
      <c r="A151" s="108"/>
      <c r="B151" s="114"/>
      <c r="C151" s="114"/>
      <c r="D151" s="114"/>
      <c r="E151" s="114"/>
      <c r="F151" s="114"/>
      <c r="G151" s="114"/>
      <c r="H151" s="114"/>
      <c r="I151" s="114"/>
      <c r="J151" s="114"/>
      <c r="K151" s="114"/>
      <c r="L151" s="114"/>
      <c r="M151" s="114"/>
      <c r="N151" s="114"/>
      <c r="O151" s="114"/>
      <c r="P151" s="114"/>
      <c r="Q151" s="108"/>
      <c r="R151" s="108"/>
      <c r="S151" s="108"/>
      <c r="T151" s="108"/>
      <c r="U151" s="108"/>
      <c r="V151" s="108"/>
      <c r="W151" s="108"/>
      <c r="X151" s="108"/>
      <c r="Y151" s="108"/>
      <c r="Z151" s="108"/>
      <c r="AA151" s="108"/>
      <c r="AB151" s="108"/>
      <c r="AC151" s="108"/>
      <c r="AD151" s="108"/>
      <c r="AE151" s="108"/>
      <c r="AF151" s="121" t="s">
        <v>239</v>
      </c>
      <c r="AG151" s="861">
        <v>14</v>
      </c>
      <c r="AH151" s="861"/>
      <c r="AI151" s="861"/>
      <c r="AJ151" s="861"/>
      <c r="AK151" s="861"/>
      <c r="AL151" s="859"/>
      <c r="AM151" s="859"/>
      <c r="AN151" s="859"/>
      <c r="AO151" s="861"/>
      <c r="AP151" s="108"/>
      <c r="AQ151" s="108"/>
      <c r="AR151" s="108"/>
      <c r="AS151" s="115"/>
      <c r="AT151" s="115"/>
      <c r="AU151" s="108"/>
      <c r="AV151" s="115"/>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row>
    <row r="152" spans="1:92" ht="15" customHeight="1">
      <c r="A152" s="108"/>
      <c r="B152" s="114"/>
      <c r="C152" s="114"/>
      <c r="D152" s="114"/>
      <c r="E152" s="114"/>
      <c r="F152" s="114"/>
      <c r="G152" s="114"/>
      <c r="H152" s="114"/>
      <c r="I152" s="114"/>
      <c r="J152" s="114"/>
      <c r="K152" s="114"/>
      <c r="L152" s="114"/>
      <c r="M152" s="114"/>
      <c r="N152" s="114"/>
      <c r="O152" s="114"/>
      <c r="P152" s="114"/>
      <c r="Q152" s="108"/>
      <c r="R152" s="108"/>
      <c r="S152" s="108"/>
      <c r="T152" s="108"/>
      <c r="U152" s="108"/>
      <c r="V152" s="108"/>
      <c r="W152" s="108"/>
      <c r="X152" s="108"/>
      <c r="Y152" s="108"/>
      <c r="Z152" s="108"/>
      <c r="AA152" s="108"/>
      <c r="AB152" s="108"/>
      <c r="AC152" s="108"/>
      <c r="AD152" s="108"/>
      <c r="AE152" s="108"/>
      <c r="AF152" s="121" t="s">
        <v>240</v>
      </c>
      <c r="AG152" s="861">
        <v>12</v>
      </c>
      <c r="AH152" s="861"/>
      <c r="AI152" s="861"/>
      <c r="AJ152" s="861"/>
      <c r="AK152" s="861"/>
      <c r="AL152" s="859"/>
      <c r="AM152" s="859"/>
      <c r="AN152" s="859"/>
      <c r="AO152" s="861"/>
      <c r="AP152" s="108"/>
      <c r="AQ152" s="108"/>
      <c r="AR152" s="108"/>
      <c r="AS152" s="115"/>
      <c r="AT152" s="115"/>
      <c r="AU152" s="108"/>
      <c r="AV152" s="115"/>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row>
    <row r="153" spans="1:92" ht="15" customHeight="1">
      <c r="A153" s="108"/>
      <c r="B153" s="114"/>
      <c r="C153" s="114"/>
      <c r="D153" s="114"/>
      <c r="E153" s="114"/>
      <c r="F153" s="114"/>
      <c r="G153" s="114"/>
      <c r="H153" s="114"/>
      <c r="I153" s="114"/>
      <c r="J153" s="114"/>
      <c r="K153" s="114"/>
      <c r="L153" s="114"/>
      <c r="M153" s="114"/>
      <c r="N153" s="114"/>
      <c r="O153" s="114"/>
      <c r="P153" s="114"/>
      <c r="Q153" s="108"/>
      <c r="R153" s="108"/>
      <c r="S153" s="108"/>
      <c r="T153" s="108"/>
      <c r="U153" s="108"/>
      <c r="V153" s="108"/>
      <c r="W153" s="108"/>
      <c r="X153" s="108"/>
      <c r="Y153" s="108"/>
      <c r="Z153" s="108"/>
      <c r="AA153" s="108"/>
      <c r="AB153" s="108"/>
      <c r="AC153" s="108"/>
      <c r="AD153" s="108"/>
      <c r="AE153" s="108"/>
      <c r="AF153" s="121" t="s">
        <v>241</v>
      </c>
      <c r="AG153" s="861">
        <v>8</v>
      </c>
      <c r="AH153" s="861">
        <v>2023</v>
      </c>
      <c r="AI153" s="861">
        <v>12</v>
      </c>
      <c r="AJ153" s="861" t="s">
        <v>242</v>
      </c>
      <c r="AK153" s="861" t="s">
        <v>578</v>
      </c>
      <c r="AL153" s="859">
        <v>7</v>
      </c>
      <c r="AM153" s="859">
        <v>878</v>
      </c>
      <c r="AN153" s="859">
        <v>43</v>
      </c>
      <c r="AO153" s="861"/>
      <c r="AP153" s="108"/>
      <c r="AQ153" s="108"/>
      <c r="AR153" s="108"/>
      <c r="AS153" s="115"/>
      <c r="AT153" s="115"/>
      <c r="AU153" s="108"/>
      <c r="AV153" s="115"/>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row>
    <row r="154" spans="1:92" ht="15" customHeight="1">
      <c r="A154" s="108"/>
      <c r="B154" s="114"/>
      <c r="C154" s="114"/>
      <c r="D154" s="114"/>
      <c r="E154" s="114"/>
      <c r="F154" s="114"/>
      <c r="G154" s="114"/>
      <c r="H154" s="114"/>
      <c r="I154" s="114"/>
      <c r="J154" s="114"/>
      <c r="K154" s="114"/>
      <c r="L154" s="114"/>
      <c r="M154" s="114"/>
      <c r="N154" s="114"/>
      <c r="O154" s="114"/>
      <c r="P154" s="114"/>
      <c r="Q154" s="108"/>
      <c r="R154" s="108"/>
      <c r="S154" s="108"/>
      <c r="T154" s="108"/>
      <c r="U154" s="108"/>
      <c r="V154" s="108"/>
      <c r="W154" s="108"/>
      <c r="X154" s="108"/>
      <c r="Y154" s="108"/>
      <c r="Z154" s="108"/>
      <c r="AA154" s="108"/>
      <c r="AB154" s="108"/>
      <c r="AC154" s="108"/>
      <c r="AD154" s="108"/>
      <c r="AE154" s="108"/>
      <c r="AF154" s="121" t="s">
        <v>243</v>
      </c>
      <c r="AG154" s="861">
        <v>13</v>
      </c>
      <c r="AH154" s="861">
        <v>2015</v>
      </c>
      <c r="AI154" s="861">
        <v>12</v>
      </c>
      <c r="AJ154" s="861" t="s">
        <v>244</v>
      </c>
      <c r="AK154" s="861" t="s">
        <v>580</v>
      </c>
      <c r="AL154" s="859">
        <v>11</v>
      </c>
      <c r="AM154" s="859">
        <v>2005</v>
      </c>
      <c r="AN154" s="859">
        <v>64</v>
      </c>
      <c r="AO154" s="861"/>
      <c r="AP154" s="108"/>
      <c r="AQ154" s="108"/>
      <c r="AR154" s="108"/>
      <c r="AS154" s="115"/>
      <c r="AT154" s="115"/>
      <c r="AU154" s="108"/>
      <c r="AV154" s="115"/>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row>
    <row r="155" spans="1:92" ht="15" customHeight="1">
      <c r="A155" s="108"/>
      <c r="B155" s="114"/>
      <c r="C155" s="114"/>
      <c r="D155" s="114"/>
      <c r="E155" s="114"/>
      <c r="F155" s="114"/>
      <c r="G155" s="114"/>
      <c r="H155" s="114"/>
      <c r="I155" s="114"/>
      <c r="J155" s="114"/>
      <c r="K155" s="114"/>
      <c r="L155" s="114"/>
      <c r="M155" s="114"/>
      <c r="N155" s="114"/>
      <c r="O155" s="114"/>
      <c r="P155" s="114"/>
      <c r="Q155" s="108"/>
      <c r="R155" s="108"/>
      <c r="S155" s="108"/>
      <c r="T155" s="108"/>
      <c r="U155" s="108"/>
      <c r="V155" s="108"/>
      <c r="W155" s="108"/>
      <c r="X155" s="108"/>
      <c r="Y155" s="108"/>
      <c r="Z155" s="108"/>
      <c r="AA155" s="108"/>
      <c r="AB155" s="108"/>
      <c r="AC155" s="108"/>
      <c r="AD155" s="108"/>
      <c r="AE155" s="108"/>
      <c r="AF155" s="121" t="s">
        <v>245</v>
      </c>
      <c r="AG155" s="861">
        <v>14</v>
      </c>
      <c r="AH155" s="861"/>
      <c r="AI155" s="861"/>
      <c r="AJ155" s="861"/>
      <c r="AK155" s="861"/>
      <c r="AL155" s="859"/>
      <c r="AM155" s="859"/>
      <c r="AN155" s="859"/>
      <c r="AO155" s="861"/>
      <c r="AP155" s="108"/>
      <c r="AQ155" s="108"/>
      <c r="AR155" s="108"/>
      <c r="AS155" s="115"/>
      <c r="AT155" s="115"/>
      <c r="AU155" s="108"/>
      <c r="AV155" s="115"/>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row>
    <row r="156" spans="1:92" ht="15" customHeight="1">
      <c r="A156" s="108"/>
      <c r="B156" s="114"/>
      <c r="C156" s="114"/>
      <c r="D156" s="114"/>
      <c r="E156" s="114"/>
      <c r="F156" s="114"/>
      <c r="G156" s="114"/>
      <c r="H156" s="114"/>
      <c r="I156" s="114"/>
      <c r="J156" s="114"/>
      <c r="K156" s="114"/>
      <c r="L156" s="114"/>
      <c r="M156" s="114"/>
      <c r="N156" s="114"/>
      <c r="O156" s="114"/>
      <c r="P156" s="114"/>
      <c r="Q156" s="108"/>
      <c r="R156" s="108"/>
      <c r="S156" s="108"/>
      <c r="T156" s="108"/>
      <c r="U156" s="108"/>
      <c r="V156" s="108"/>
      <c r="W156" s="108"/>
      <c r="X156" s="108"/>
      <c r="Y156" s="108"/>
      <c r="Z156" s="108"/>
      <c r="AA156" s="108"/>
      <c r="AB156" s="108"/>
      <c r="AC156" s="108"/>
      <c r="AD156" s="108"/>
      <c r="AE156" s="108"/>
      <c r="AF156" s="121" t="s">
        <v>246</v>
      </c>
      <c r="AG156" s="861">
        <v>6</v>
      </c>
      <c r="AH156" s="861"/>
      <c r="AI156" s="861"/>
      <c r="AJ156" s="861"/>
      <c r="AK156" s="861"/>
      <c r="AL156" s="859"/>
      <c r="AM156" s="859"/>
      <c r="AN156" s="859"/>
      <c r="AO156" s="861"/>
      <c r="AP156" s="108"/>
      <c r="AQ156" s="108"/>
      <c r="AR156" s="108"/>
      <c r="AS156" s="115"/>
      <c r="AT156" s="115"/>
      <c r="AU156" s="108"/>
      <c r="AV156" s="115"/>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row>
    <row r="157" spans="1:92" ht="15" customHeight="1">
      <c r="A157" s="108"/>
      <c r="B157" s="114"/>
      <c r="C157" s="114"/>
      <c r="D157" s="114"/>
      <c r="E157" s="114"/>
      <c r="F157" s="114"/>
      <c r="G157" s="114"/>
      <c r="H157" s="114"/>
      <c r="I157" s="114"/>
      <c r="J157" s="114"/>
      <c r="K157" s="114"/>
      <c r="L157" s="114"/>
      <c r="M157" s="114"/>
      <c r="N157" s="114"/>
      <c r="O157" s="114"/>
      <c r="P157" s="114"/>
      <c r="Q157" s="108"/>
      <c r="R157" s="108"/>
      <c r="S157" s="108"/>
      <c r="T157" s="108"/>
      <c r="U157" s="108"/>
      <c r="V157" s="108"/>
      <c r="W157" s="108"/>
      <c r="X157" s="108"/>
      <c r="Y157" s="108"/>
      <c r="Z157" s="108"/>
      <c r="AA157" s="108"/>
      <c r="AB157" s="108"/>
      <c r="AC157" s="108"/>
      <c r="AD157" s="108"/>
      <c r="AE157" s="108"/>
      <c r="AF157" s="121" t="s">
        <v>247</v>
      </c>
      <c r="AG157" s="861">
        <v>13</v>
      </c>
      <c r="AH157" s="861"/>
      <c r="AI157" s="861"/>
      <c r="AJ157" s="861"/>
      <c r="AK157" s="861"/>
      <c r="AL157" s="859"/>
      <c r="AM157" s="859"/>
      <c r="AN157" s="859"/>
      <c r="AO157" s="861"/>
      <c r="AP157" s="108"/>
      <c r="AQ157" s="108"/>
      <c r="AR157" s="108"/>
      <c r="AS157" s="115"/>
      <c r="AT157" s="115"/>
      <c r="AU157" s="108"/>
      <c r="AV157" s="115"/>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row>
    <row r="158" spans="1:92" ht="15" customHeight="1">
      <c r="A158" s="108"/>
      <c r="B158" s="114"/>
      <c r="C158" s="114"/>
      <c r="D158" s="114"/>
      <c r="E158" s="114"/>
      <c r="F158" s="114"/>
      <c r="G158" s="114"/>
      <c r="H158" s="114"/>
      <c r="I158" s="114"/>
      <c r="J158" s="114"/>
      <c r="K158" s="114"/>
      <c r="L158" s="114"/>
      <c r="M158" s="114"/>
      <c r="N158" s="114"/>
      <c r="O158" s="114"/>
      <c r="P158" s="114"/>
      <c r="Q158" s="108"/>
      <c r="R158" s="108"/>
      <c r="S158" s="108"/>
      <c r="T158" s="108"/>
      <c r="U158" s="108"/>
      <c r="V158" s="108"/>
      <c r="W158" s="108"/>
      <c r="X158" s="108"/>
      <c r="Y158" s="108"/>
      <c r="Z158" s="108"/>
      <c r="AA158" s="108"/>
      <c r="AB158" s="108"/>
      <c r="AC158" s="108"/>
      <c r="AD158" s="108"/>
      <c r="AE158" s="108"/>
      <c r="AF158" s="121" t="s">
        <v>248</v>
      </c>
      <c r="AG158" s="861">
        <v>9</v>
      </c>
      <c r="AH158" s="861"/>
      <c r="AI158" s="861"/>
      <c r="AJ158" s="861"/>
      <c r="AK158" s="861"/>
      <c r="AL158" s="859"/>
      <c r="AM158" s="859"/>
      <c r="AN158" s="859"/>
      <c r="AO158" s="861"/>
      <c r="AP158" s="108"/>
      <c r="AQ158" s="108"/>
      <c r="AR158" s="108"/>
      <c r="AS158" s="115"/>
      <c r="AT158" s="115"/>
      <c r="AU158" s="108"/>
      <c r="AV158" s="115"/>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row>
    <row r="159" spans="1:92" ht="15" customHeight="1">
      <c r="A159" s="108"/>
      <c r="B159" s="114"/>
      <c r="C159" s="114"/>
      <c r="D159" s="114"/>
      <c r="E159" s="114"/>
      <c r="F159" s="114"/>
      <c r="G159" s="114"/>
      <c r="H159" s="114"/>
      <c r="I159" s="114"/>
      <c r="J159" s="114"/>
      <c r="K159" s="114"/>
      <c r="L159" s="114"/>
      <c r="M159" s="114"/>
      <c r="N159" s="114"/>
      <c r="O159" s="114"/>
      <c r="P159" s="114"/>
      <c r="Q159" s="108"/>
      <c r="R159" s="108"/>
      <c r="S159" s="108"/>
      <c r="T159" s="108"/>
      <c r="U159" s="108"/>
      <c r="V159" s="108"/>
      <c r="W159" s="108"/>
      <c r="X159" s="108"/>
      <c r="Y159" s="108"/>
      <c r="Z159" s="108"/>
      <c r="AA159" s="108"/>
      <c r="AB159" s="108"/>
      <c r="AC159" s="108"/>
      <c r="AD159" s="108"/>
      <c r="AE159" s="108"/>
      <c r="AF159" s="121" t="s">
        <v>250</v>
      </c>
      <c r="AG159" s="861">
        <v>8</v>
      </c>
      <c r="AH159" s="861"/>
      <c r="AI159" s="861"/>
      <c r="AJ159" s="861"/>
      <c r="AK159" s="861"/>
      <c r="AL159" s="859"/>
      <c r="AM159" s="859"/>
      <c r="AN159" s="859"/>
      <c r="AO159" s="861"/>
      <c r="AP159" s="108"/>
      <c r="AQ159" s="108"/>
      <c r="AR159" s="108"/>
      <c r="AS159" s="115"/>
      <c r="AT159" s="115"/>
      <c r="AU159" s="108"/>
      <c r="AV159" s="115"/>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row>
    <row r="160" spans="1:92" ht="15" customHeight="1">
      <c r="A160" s="108"/>
      <c r="B160" s="114"/>
      <c r="C160" s="114"/>
      <c r="D160" s="114"/>
      <c r="E160" s="114"/>
      <c r="F160" s="114"/>
      <c r="G160" s="114"/>
      <c r="H160" s="114"/>
      <c r="I160" s="114"/>
      <c r="J160" s="114"/>
      <c r="K160" s="114"/>
      <c r="L160" s="114"/>
      <c r="M160" s="114"/>
      <c r="N160" s="114"/>
      <c r="O160" s="114"/>
      <c r="P160" s="114"/>
      <c r="Q160" s="108"/>
      <c r="R160" s="108"/>
      <c r="S160" s="108"/>
      <c r="T160" s="108"/>
      <c r="U160" s="108"/>
      <c r="V160" s="108"/>
      <c r="W160" s="108"/>
      <c r="X160" s="108"/>
      <c r="Y160" s="108"/>
      <c r="Z160" s="108"/>
      <c r="AA160" s="108"/>
      <c r="AB160" s="108"/>
      <c r="AC160" s="108"/>
      <c r="AD160" s="108"/>
      <c r="AE160" s="108"/>
      <c r="AF160" s="121" t="s">
        <v>251</v>
      </c>
      <c r="AG160" s="861">
        <v>7</v>
      </c>
      <c r="AH160" s="861">
        <v>2023</v>
      </c>
      <c r="AI160" s="861">
        <v>12</v>
      </c>
      <c r="AJ160" s="861" t="s">
        <v>252</v>
      </c>
      <c r="AK160" s="861" t="s">
        <v>578</v>
      </c>
      <c r="AL160" s="859">
        <v>5</v>
      </c>
      <c r="AM160" s="859">
        <v>398</v>
      </c>
      <c r="AN160" s="859">
        <v>19</v>
      </c>
      <c r="AO160" s="861"/>
      <c r="AP160" s="108"/>
      <c r="AQ160" s="108"/>
      <c r="AR160" s="108"/>
      <c r="AS160" s="115"/>
      <c r="AT160" s="115"/>
      <c r="AU160" s="108"/>
      <c r="AV160" s="115"/>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row>
    <row r="161" spans="1:92" ht="15" customHeight="1">
      <c r="A161" s="108"/>
      <c r="B161" s="114"/>
      <c r="C161" s="114"/>
      <c r="D161" s="114"/>
      <c r="E161" s="114"/>
      <c r="F161" s="114"/>
      <c r="G161" s="114"/>
      <c r="H161" s="114"/>
      <c r="I161" s="114"/>
      <c r="J161" s="114"/>
      <c r="K161" s="114"/>
      <c r="L161" s="114"/>
      <c r="M161" s="114"/>
      <c r="N161" s="114"/>
      <c r="O161" s="114"/>
      <c r="P161" s="114"/>
      <c r="Q161" s="108"/>
      <c r="R161" s="108"/>
      <c r="S161" s="108"/>
      <c r="T161" s="108"/>
      <c r="U161" s="108"/>
      <c r="V161" s="108"/>
      <c r="W161" s="108"/>
      <c r="X161" s="108"/>
      <c r="Y161" s="108"/>
      <c r="Z161" s="108"/>
      <c r="AA161" s="108"/>
      <c r="AB161" s="108"/>
      <c r="AC161" s="108"/>
      <c r="AD161" s="108"/>
      <c r="AE161" s="108"/>
      <c r="AF161" s="121" t="s">
        <v>253</v>
      </c>
      <c r="AG161" s="861">
        <v>5</v>
      </c>
      <c r="AH161" s="861">
        <v>2016</v>
      </c>
      <c r="AI161" s="861">
        <v>12</v>
      </c>
      <c r="AJ161" s="861" t="s">
        <v>254</v>
      </c>
      <c r="AK161" s="861" t="s">
        <v>578</v>
      </c>
      <c r="AL161" s="859">
        <v>9</v>
      </c>
      <c r="AM161" s="859">
        <v>1137</v>
      </c>
      <c r="AN161" s="859">
        <v>48</v>
      </c>
      <c r="AO161" s="861"/>
      <c r="AP161" s="108"/>
      <c r="AQ161" s="108"/>
      <c r="AR161" s="108"/>
      <c r="AS161" s="115"/>
      <c r="AT161" s="115"/>
      <c r="AU161" s="108"/>
      <c r="AV161" s="115"/>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row>
    <row r="162" spans="1:92" ht="15" customHeight="1">
      <c r="A162" s="108"/>
      <c r="B162" s="114"/>
      <c r="C162" s="114"/>
      <c r="D162" s="114"/>
      <c r="E162" s="114"/>
      <c r="F162" s="114"/>
      <c r="G162" s="114"/>
      <c r="H162" s="114"/>
      <c r="I162" s="114"/>
      <c r="J162" s="114"/>
      <c r="K162" s="114"/>
      <c r="L162" s="114"/>
      <c r="M162" s="114"/>
      <c r="N162" s="114"/>
      <c r="O162" s="114"/>
      <c r="P162" s="114"/>
      <c r="Q162" s="108"/>
      <c r="R162" s="108"/>
      <c r="S162" s="108"/>
      <c r="T162" s="108"/>
      <c r="U162" s="108"/>
      <c r="V162" s="108"/>
      <c r="W162" s="108"/>
      <c r="X162" s="108"/>
      <c r="Y162" s="108"/>
      <c r="Z162" s="108"/>
      <c r="AA162" s="108"/>
      <c r="AB162" s="108"/>
      <c r="AC162" s="108"/>
      <c r="AD162" s="108"/>
      <c r="AE162" s="108"/>
      <c r="AF162" s="121" t="s">
        <v>255</v>
      </c>
      <c r="AG162" s="861">
        <v>7</v>
      </c>
      <c r="AH162" s="861"/>
      <c r="AI162" s="861"/>
      <c r="AJ162" s="861"/>
      <c r="AK162" s="861"/>
      <c r="AL162" s="859"/>
      <c r="AM162" s="859"/>
      <c r="AN162" s="859"/>
      <c r="AO162" s="861"/>
      <c r="AP162" s="108"/>
      <c r="AQ162" s="108"/>
      <c r="AR162" s="108"/>
      <c r="AS162" s="115"/>
      <c r="AT162" s="115"/>
      <c r="AU162" s="108"/>
      <c r="AV162" s="115"/>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row>
    <row r="163" spans="1:92" ht="15" customHeight="1">
      <c r="A163" s="108"/>
      <c r="B163" s="114"/>
      <c r="C163" s="114"/>
      <c r="D163" s="114"/>
      <c r="E163" s="114"/>
      <c r="F163" s="114"/>
      <c r="G163" s="114"/>
      <c r="H163" s="114"/>
      <c r="I163" s="114"/>
      <c r="J163" s="114"/>
      <c r="K163" s="114"/>
      <c r="L163" s="114"/>
      <c r="M163" s="114"/>
      <c r="N163" s="114"/>
      <c r="O163" s="114"/>
      <c r="P163" s="114"/>
      <c r="Q163" s="108"/>
      <c r="R163" s="108"/>
      <c r="S163" s="108"/>
      <c r="T163" s="108"/>
      <c r="U163" s="108"/>
      <c r="V163" s="108"/>
      <c r="W163" s="108"/>
      <c r="X163" s="108"/>
      <c r="Y163" s="108"/>
      <c r="Z163" s="108"/>
      <c r="AA163" s="108"/>
      <c r="AB163" s="108"/>
      <c r="AC163" s="108"/>
      <c r="AD163" s="108"/>
      <c r="AE163" s="108"/>
      <c r="AF163" s="121" t="s">
        <v>256</v>
      </c>
      <c r="AG163" s="861">
        <v>6</v>
      </c>
      <c r="AH163" s="861"/>
      <c r="AI163" s="861"/>
      <c r="AJ163" s="861"/>
      <c r="AK163" s="861"/>
      <c r="AL163" s="859"/>
      <c r="AM163" s="859"/>
      <c r="AN163" s="859"/>
      <c r="AO163" s="861"/>
      <c r="AP163" s="108"/>
      <c r="AQ163" s="108"/>
      <c r="AR163" s="108"/>
      <c r="AS163" s="115"/>
      <c r="AT163" s="115"/>
      <c r="AU163" s="108"/>
      <c r="AV163" s="115"/>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row>
    <row r="164" spans="1:92" ht="15" customHeight="1">
      <c r="A164" s="108"/>
      <c r="B164" s="114"/>
      <c r="C164" s="114"/>
      <c r="D164" s="114"/>
      <c r="E164" s="114"/>
      <c r="F164" s="114"/>
      <c r="G164" s="114"/>
      <c r="H164" s="114"/>
      <c r="I164" s="114"/>
      <c r="J164" s="114"/>
      <c r="K164" s="114"/>
      <c r="L164" s="114"/>
      <c r="M164" s="114"/>
      <c r="N164" s="114"/>
      <c r="O164" s="114"/>
      <c r="P164" s="114"/>
      <c r="Q164" s="108"/>
      <c r="R164" s="108"/>
      <c r="S164" s="108"/>
      <c r="T164" s="108"/>
      <c r="U164" s="108"/>
      <c r="V164" s="108"/>
      <c r="W164" s="108"/>
      <c r="X164" s="108"/>
      <c r="Y164" s="108"/>
      <c r="Z164" s="108"/>
      <c r="AA164" s="108"/>
      <c r="AB164" s="108"/>
      <c r="AC164" s="108"/>
      <c r="AD164" s="108"/>
      <c r="AE164" s="108"/>
      <c r="AF164" s="121" t="s">
        <v>257</v>
      </c>
      <c r="AG164" s="861">
        <v>5</v>
      </c>
      <c r="AH164" s="861"/>
      <c r="AI164" s="861"/>
      <c r="AJ164" s="861"/>
      <c r="AK164" s="861"/>
      <c r="AL164" s="859"/>
      <c r="AM164" s="859"/>
      <c r="AN164" s="859"/>
      <c r="AO164" s="861"/>
      <c r="AP164" s="108"/>
      <c r="AQ164" s="108"/>
      <c r="AR164" s="108"/>
      <c r="AS164" s="115"/>
      <c r="AT164" s="115"/>
      <c r="AU164" s="108"/>
      <c r="AV164" s="115"/>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row>
    <row r="165" spans="1:92" ht="15" customHeight="1">
      <c r="A165" s="108"/>
      <c r="B165" s="114"/>
      <c r="C165" s="114"/>
      <c r="D165" s="114"/>
      <c r="E165" s="114"/>
      <c r="F165" s="114"/>
      <c r="G165" s="114"/>
      <c r="H165" s="114"/>
      <c r="I165" s="114"/>
      <c r="J165" s="114"/>
      <c r="K165" s="114"/>
      <c r="L165" s="114"/>
      <c r="M165" s="114"/>
      <c r="N165" s="114"/>
      <c r="O165" s="114"/>
      <c r="P165" s="114"/>
      <c r="Q165" s="108"/>
      <c r="R165" s="108"/>
      <c r="S165" s="108"/>
      <c r="T165" s="108"/>
      <c r="U165" s="108"/>
      <c r="V165" s="108"/>
      <c r="W165" s="108"/>
      <c r="X165" s="108"/>
      <c r="Y165" s="108"/>
      <c r="Z165" s="108"/>
      <c r="AA165" s="108"/>
      <c r="AB165" s="108"/>
      <c r="AC165" s="108"/>
      <c r="AD165" s="108"/>
      <c r="AE165" s="108"/>
      <c r="AF165" s="121" t="s">
        <v>258</v>
      </c>
      <c r="AG165" s="861">
        <v>10</v>
      </c>
      <c r="AH165" s="861"/>
      <c r="AI165" s="861"/>
      <c r="AJ165" s="861"/>
      <c r="AK165" s="861"/>
      <c r="AL165" s="859"/>
      <c r="AM165" s="859"/>
      <c r="AN165" s="859"/>
      <c r="AO165" s="861"/>
      <c r="AP165" s="108"/>
      <c r="AQ165" s="108"/>
      <c r="AR165" s="108"/>
      <c r="AS165" s="115"/>
      <c r="AT165" s="115"/>
      <c r="AU165" s="108"/>
      <c r="AV165" s="115"/>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row>
    <row r="166" spans="1:92" ht="15" customHeight="1">
      <c r="A166" s="108"/>
      <c r="B166" s="114"/>
      <c r="C166" s="114"/>
      <c r="D166" s="114"/>
      <c r="E166" s="114"/>
      <c r="F166" s="114"/>
      <c r="G166" s="114"/>
      <c r="H166" s="114"/>
      <c r="I166" s="114"/>
      <c r="J166" s="114"/>
      <c r="K166" s="114"/>
      <c r="L166" s="114"/>
      <c r="M166" s="114"/>
      <c r="N166" s="114"/>
      <c r="O166" s="114"/>
      <c r="P166" s="114"/>
      <c r="Q166" s="108"/>
      <c r="R166" s="108"/>
      <c r="S166" s="108"/>
      <c r="T166" s="108"/>
      <c r="U166" s="108"/>
      <c r="V166" s="108"/>
      <c r="W166" s="108"/>
      <c r="X166" s="108"/>
      <c r="Y166" s="108"/>
      <c r="Z166" s="108"/>
      <c r="AA166" s="108"/>
      <c r="AB166" s="108"/>
      <c r="AC166" s="108"/>
      <c r="AD166" s="108"/>
      <c r="AE166" s="108"/>
      <c r="AF166" s="121" t="s">
        <v>259</v>
      </c>
      <c r="AG166" s="861">
        <v>13</v>
      </c>
      <c r="AH166" s="861"/>
      <c r="AI166" s="861"/>
      <c r="AJ166" s="861"/>
      <c r="AK166" s="861"/>
      <c r="AL166" s="859"/>
      <c r="AM166" s="859"/>
      <c r="AN166" s="859"/>
      <c r="AO166" s="861"/>
      <c r="AP166" s="108"/>
      <c r="AQ166" s="108"/>
      <c r="AR166" s="108"/>
      <c r="AS166" s="115"/>
      <c r="AT166" s="115"/>
      <c r="AU166" s="108"/>
      <c r="AV166" s="115"/>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row>
    <row r="167" spans="1:92" ht="15" customHeight="1">
      <c r="A167" s="108"/>
      <c r="B167" s="114"/>
      <c r="C167" s="114"/>
      <c r="D167" s="114"/>
      <c r="E167" s="114"/>
      <c r="F167" s="114"/>
      <c r="G167" s="114"/>
      <c r="H167" s="114"/>
      <c r="I167" s="114"/>
      <c r="J167" s="114"/>
      <c r="K167" s="114"/>
      <c r="L167" s="114"/>
      <c r="M167" s="114"/>
      <c r="N167" s="114"/>
      <c r="O167" s="114"/>
      <c r="P167" s="114"/>
      <c r="Q167" s="108"/>
      <c r="R167" s="108"/>
      <c r="S167" s="108"/>
      <c r="T167" s="108"/>
      <c r="U167" s="108"/>
      <c r="V167" s="108"/>
      <c r="W167" s="108"/>
      <c r="X167" s="108"/>
      <c r="Y167" s="108"/>
      <c r="Z167" s="108"/>
      <c r="AA167" s="108"/>
      <c r="AB167" s="108"/>
      <c r="AC167" s="108"/>
      <c r="AD167" s="108"/>
      <c r="AE167" s="108"/>
      <c r="AF167" s="121" t="s">
        <v>260</v>
      </c>
      <c r="AG167" s="861">
        <v>13</v>
      </c>
      <c r="AH167" s="861">
        <v>2010</v>
      </c>
      <c r="AI167" s="861">
        <v>12</v>
      </c>
      <c r="AJ167" s="861" t="s">
        <v>261</v>
      </c>
      <c r="AK167" s="861" t="s">
        <v>578</v>
      </c>
      <c r="AL167" s="859">
        <v>14</v>
      </c>
      <c r="AM167" s="859">
        <v>1555</v>
      </c>
      <c r="AN167" s="859">
        <v>66</v>
      </c>
      <c r="AO167" s="861"/>
      <c r="AP167" s="108"/>
      <c r="AQ167" s="108"/>
      <c r="AR167" s="108"/>
      <c r="AS167" s="115"/>
      <c r="AT167" s="115"/>
      <c r="AU167" s="108"/>
      <c r="AV167" s="115"/>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row>
    <row r="168" spans="1:92" ht="15" customHeight="1">
      <c r="A168" s="108"/>
      <c r="B168" s="114"/>
      <c r="C168" s="114"/>
      <c r="D168" s="114"/>
      <c r="E168" s="114"/>
      <c r="F168" s="114"/>
      <c r="G168" s="114"/>
      <c r="H168" s="114"/>
      <c r="I168" s="114"/>
      <c r="J168" s="114"/>
      <c r="K168" s="114"/>
      <c r="L168" s="114"/>
      <c r="M168" s="114"/>
      <c r="N168" s="114"/>
      <c r="O168" s="114"/>
      <c r="P168" s="114"/>
      <c r="Q168" s="108"/>
      <c r="R168" s="108"/>
      <c r="S168" s="108"/>
      <c r="T168" s="108"/>
      <c r="U168" s="108"/>
      <c r="V168" s="108"/>
      <c r="W168" s="108"/>
      <c r="X168" s="108"/>
      <c r="Y168" s="108"/>
      <c r="Z168" s="108"/>
      <c r="AA168" s="108"/>
      <c r="AB168" s="108"/>
      <c r="AC168" s="108"/>
      <c r="AD168" s="108"/>
      <c r="AE168" s="108"/>
      <c r="AF168" s="121" t="s">
        <v>262</v>
      </c>
      <c r="AG168" s="861">
        <v>13</v>
      </c>
      <c r="AH168" s="861"/>
      <c r="AI168" s="861"/>
      <c r="AJ168" s="861"/>
      <c r="AK168" s="861"/>
      <c r="AL168" s="859"/>
      <c r="AM168" s="859"/>
      <c r="AN168" s="859"/>
      <c r="AO168" s="861"/>
      <c r="AP168" s="108"/>
      <c r="AQ168" s="108"/>
      <c r="AR168" s="108"/>
      <c r="AS168" s="115"/>
      <c r="AT168" s="115"/>
      <c r="AU168" s="108"/>
      <c r="AV168" s="115"/>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row>
    <row r="169" spans="1:92" ht="15" customHeight="1">
      <c r="A169" s="108"/>
      <c r="B169" s="114"/>
      <c r="C169" s="114"/>
      <c r="D169" s="114"/>
      <c r="E169" s="114"/>
      <c r="F169" s="114"/>
      <c r="G169" s="114"/>
      <c r="H169" s="114"/>
      <c r="I169" s="114"/>
      <c r="J169" s="114"/>
      <c r="K169" s="114"/>
      <c r="L169" s="114"/>
      <c r="M169" s="114"/>
      <c r="N169" s="114"/>
      <c r="O169" s="114"/>
      <c r="P169" s="114"/>
      <c r="Q169" s="108"/>
      <c r="R169" s="108"/>
      <c r="S169" s="108"/>
      <c r="T169" s="108"/>
      <c r="U169" s="108"/>
      <c r="V169" s="108"/>
      <c r="W169" s="108"/>
      <c r="X169" s="108"/>
      <c r="Y169" s="108"/>
      <c r="Z169" s="108"/>
      <c r="AA169" s="108"/>
      <c r="AB169" s="108"/>
      <c r="AC169" s="108"/>
      <c r="AD169" s="108"/>
      <c r="AE169" s="108"/>
      <c r="AF169" s="121" t="s">
        <v>263</v>
      </c>
      <c r="AG169" s="861">
        <v>6</v>
      </c>
      <c r="AH169" s="861">
        <v>2023</v>
      </c>
      <c r="AI169" s="861">
        <v>12</v>
      </c>
      <c r="AJ169" s="861" t="s">
        <v>264</v>
      </c>
      <c r="AK169" s="861" t="s">
        <v>578</v>
      </c>
      <c r="AL169" s="859">
        <v>7</v>
      </c>
      <c r="AM169" s="859">
        <v>329</v>
      </c>
      <c r="AN169" s="859">
        <v>25</v>
      </c>
      <c r="AO169" s="861"/>
      <c r="AP169" s="108"/>
      <c r="AQ169" s="108"/>
      <c r="AR169" s="108"/>
      <c r="AS169" s="115"/>
      <c r="AT169" s="115"/>
      <c r="AU169" s="108"/>
      <c r="AV169" s="115"/>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row>
    <row r="170" spans="1:92" ht="15" customHeight="1">
      <c r="A170" s="108"/>
      <c r="B170" s="114"/>
      <c r="C170" s="114"/>
      <c r="D170" s="114"/>
      <c r="E170" s="114"/>
      <c r="F170" s="114"/>
      <c r="G170" s="114"/>
      <c r="H170" s="114"/>
      <c r="I170" s="114"/>
      <c r="J170" s="114"/>
      <c r="K170" s="114"/>
      <c r="L170" s="114"/>
      <c r="M170" s="114"/>
      <c r="N170" s="114"/>
      <c r="O170" s="114"/>
      <c r="P170" s="114"/>
      <c r="Q170" s="108"/>
      <c r="R170" s="108"/>
      <c r="S170" s="108"/>
      <c r="T170" s="108"/>
      <c r="U170" s="108"/>
      <c r="V170" s="108"/>
      <c r="W170" s="108"/>
      <c r="X170" s="108"/>
      <c r="Y170" s="108"/>
      <c r="Z170" s="108"/>
      <c r="AA170" s="108"/>
      <c r="AB170" s="108"/>
      <c r="AC170" s="108"/>
      <c r="AD170" s="108"/>
      <c r="AE170" s="108"/>
      <c r="AF170" s="121" t="s">
        <v>265</v>
      </c>
      <c r="AG170" s="861">
        <v>9</v>
      </c>
      <c r="AH170" s="861"/>
      <c r="AI170" s="861"/>
      <c r="AJ170" s="861"/>
      <c r="AK170" s="861"/>
      <c r="AL170" s="859"/>
      <c r="AM170" s="859"/>
      <c r="AN170" s="859"/>
      <c r="AO170" s="861"/>
      <c r="AP170" s="108"/>
      <c r="AQ170" s="108"/>
      <c r="AR170" s="108"/>
      <c r="AS170" s="115"/>
      <c r="AT170" s="115"/>
      <c r="AU170" s="108"/>
      <c r="AV170" s="115"/>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row>
    <row r="171" spans="1:92" ht="15" customHeight="1">
      <c r="A171" s="108"/>
      <c r="B171" s="114"/>
      <c r="C171" s="114"/>
      <c r="D171" s="114"/>
      <c r="E171" s="114"/>
      <c r="F171" s="114"/>
      <c r="G171" s="114"/>
      <c r="H171" s="114"/>
      <c r="I171" s="114"/>
      <c r="J171" s="114"/>
      <c r="K171" s="114"/>
      <c r="L171" s="114"/>
      <c r="M171" s="114"/>
      <c r="N171" s="114"/>
      <c r="O171" s="114"/>
      <c r="P171" s="114"/>
      <c r="Q171" s="108"/>
      <c r="R171" s="108"/>
      <c r="S171" s="108"/>
      <c r="T171" s="108"/>
      <c r="U171" s="108"/>
      <c r="V171" s="108"/>
      <c r="W171" s="108"/>
      <c r="X171" s="108"/>
      <c r="Y171" s="108"/>
      <c r="Z171" s="108"/>
      <c r="AA171" s="108"/>
      <c r="AB171" s="108"/>
      <c r="AC171" s="108"/>
      <c r="AD171" s="108"/>
      <c r="AE171" s="108"/>
      <c r="AF171" s="121" t="s">
        <v>266</v>
      </c>
      <c r="AG171" s="861">
        <v>7</v>
      </c>
      <c r="AH171" s="861">
        <v>2016</v>
      </c>
      <c r="AI171" s="861">
        <v>12</v>
      </c>
      <c r="AJ171" s="861" t="s">
        <v>267</v>
      </c>
      <c r="AK171" s="861" t="s">
        <v>578</v>
      </c>
      <c r="AL171" s="859">
        <v>25</v>
      </c>
      <c r="AM171" s="859">
        <v>1434</v>
      </c>
      <c r="AN171" s="859">
        <v>84</v>
      </c>
      <c r="AO171" s="861"/>
      <c r="AP171" s="108"/>
      <c r="AQ171" s="108"/>
      <c r="AR171" s="108"/>
      <c r="AS171" s="115"/>
      <c r="AT171" s="115"/>
      <c r="AU171" s="108"/>
      <c r="AV171" s="115"/>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row>
    <row r="172" spans="1:92" ht="15" customHeight="1">
      <c r="A172" s="108"/>
      <c r="B172" s="114"/>
      <c r="C172" s="114"/>
      <c r="D172" s="114"/>
      <c r="E172" s="114"/>
      <c r="F172" s="114"/>
      <c r="G172" s="114"/>
      <c r="H172" s="114"/>
      <c r="I172" s="114"/>
      <c r="J172" s="114"/>
      <c r="K172" s="114"/>
      <c r="L172" s="114"/>
      <c r="M172" s="114"/>
      <c r="N172" s="114"/>
      <c r="O172" s="114"/>
      <c r="P172" s="114"/>
      <c r="Q172" s="108"/>
      <c r="R172" s="108"/>
      <c r="S172" s="108"/>
      <c r="T172" s="108"/>
      <c r="U172" s="108"/>
      <c r="V172" s="108"/>
      <c r="W172" s="108"/>
      <c r="X172" s="108"/>
      <c r="Y172" s="108"/>
      <c r="Z172" s="108"/>
      <c r="AA172" s="108"/>
      <c r="AB172" s="108"/>
      <c r="AC172" s="108"/>
      <c r="AD172" s="108"/>
      <c r="AE172" s="108"/>
      <c r="AF172" s="121" t="s">
        <v>268</v>
      </c>
      <c r="AG172" s="861">
        <v>9</v>
      </c>
      <c r="AH172" s="861"/>
      <c r="AI172" s="861"/>
      <c r="AJ172" s="861"/>
      <c r="AK172" s="861"/>
      <c r="AL172" s="859"/>
      <c r="AM172" s="859"/>
      <c r="AN172" s="859"/>
      <c r="AO172" s="861"/>
      <c r="AP172" s="108"/>
      <c r="AQ172" s="108"/>
      <c r="AR172" s="108"/>
      <c r="AS172" s="115"/>
      <c r="AT172" s="115"/>
      <c r="AU172" s="108"/>
      <c r="AV172" s="115"/>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row>
    <row r="173" spans="1:92" ht="15" customHeight="1">
      <c r="A173" s="108"/>
      <c r="B173" s="114"/>
      <c r="C173" s="114"/>
      <c r="D173" s="114"/>
      <c r="E173" s="114"/>
      <c r="F173" s="114"/>
      <c r="G173" s="114"/>
      <c r="H173" s="114"/>
      <c r="I173" s="114"/>
      <c r="J173" s="114"/>
      <c r="K173" s="114"/>
      <c r="L173" s="114"/>
      <c r="M173" s="114"/>
      <c r="N173" s="114"/>
      <c r="O173" s="114"/>
      <c r="P173" s="114"/>
      <c r="Q173" s="108"/>
      <c r="R173" s="108"/>
      <c r="S173" s="108"/>
      <c r="T173" s="108"/>
      <c r="U173" s="108"/>
      <c r="V173" s="108"/>
      <c r="W173" s="108"/>
      <c r="X173" s="108"/>
      <c r="Y173" s="108"/>
      <c r="Z173" s="108"/>
      <c r="AA173" s="108"/>
      <c r="AB173" s="108"/>
      <c r="AC173" s="108"/>
      <c r="AD173" s="108"/>
      <c r="AE173" s="108"/>
      <c r="AF173" s="121" t="s">
        <v>269</v>
      </c>
      <c r="AG173" s="861">
        <v>8</v>
      </c>
      <c r="AH173" s="861"/>
      <c r="AI173" s="861"/>
      <c r="AJ173" s="861"/>
      <c r="AK173" s="861"/>
      <c r="AL173" s="859"/>
      <c r="AM173" s="859"/>
      <c r="AN173" s="859"/>
      <c r="AO173" s="861"/>
      <c r="AP173" s="108"/>
      <c r="AQ173" s="108"/>
      <c r="AR173" s="108"/>
      <c r="AS173" s="115"/>
      <c r="AT173" s="115"/>
      <c r="AU173" s="108"/>
      <c r="AV173" s="115"/>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row>
    <row r="174" spans="1:92" ht="15" customHeight="1">
      <c r="A174" s="108"/>
      <c r="B174" s="114"/>
      <c r="C174" s="114"/>
      <c r="D174" s="114"/>
      <c r="E174" s="114"/>
      <c r="F174" s="114"/>
      <c r="G174" s="114"/>
      <c r="H174" s="114"/>
      <c r="I174" s="114"/>
      <c r="J174" s="114"/>
      <c r="K174" s="114"/>
      <c r="L174" s="114"/>
      <c r="M174" s="114"/>
      <c r="N174" s="114"/>
      <c r="O174" s="114"/>
      <c r="P174" s="114"/>
      <c r="Q174" s="108"/>
      <c r="R174" s="108"/>
      <c r="S174" s="108"/>
      <c r="T174" s="108"/>
      <c r="U174" s="108"/>
      <c r="V174" s="108"/>
      <c r="W174" s="108"/>
      <c r="X174" s="108"/>
      <c r="Y174" s="108"/>
      <c r="Z174" s="108"/>
      <c r="AA174" s="108"/>
      <c r="AB174" s="108"/>
      <c r="AC174" s="108"/>
      <c r="AD174" s="108"/>
      <c r="AE174" s="108"/>
      <c r="AF174" s="121" t="s">
        <v>270</v>
      </c>
      <c r="AG174" s="861">
        <v>5</v>
      </c>
      <c r="AH174" s="861"/>
      <c r="AI174" s="861"/>
      <c r="AJ174" s="861"/>
      <c r="AK174" s="861"/>
      <c r="AL174" s="859"/>
      <c r="AM174" s="859"/>
      <c r="AN174" s="859"/>
      <c r="AO174" s="861"/>
      <c r="AP174" s="108"/>
      <c r="AQ174" s="108"/>
      <c r="AR174" s="108"/>
      <c r="AS174" s="115"/>
      <c r="AT174" s="115"/>
      <c r="AU174" s="108"/>
      <c r="AV174" s="115"/>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row>
    <row r="175" spans="1:92" ht="15" customHeight="1">
      <c r="A175" s="108"/>
      <c r="B175" s="114"/>
      <c r="C175" s="114"/>
      <c r="D175" s="114"/>
      <c r="E175" s="114"/>
      <c r="F175" s="114"/>
      <c r="G175" s="114"/>
      <c r="H175" s="114"/>
      <c r="I175" s="114"/>
      <c r="J175" s="114"/>
      <c r="K175" s="114"/>
      <c r="L175" s="114"/>
      <c r="M175" s="114"/>
      <c r="N175" s="114"/>
      <c r="O175" s="114"/>
      <c r="P175" s="114"/>
      <c r="Q175" s="108"/>
      <c r="R175" s="108"/>
      <c r="S175" s="108"/>
      <c r="T175" s="108"/>
      <c r="U175" s="108"/>
      <c r="V175" s="108"/>
      <c r="W175" s="108"/>
      <c r="X175" s="108"/>
      <c r="Y175" s="108"/>
      <c r="Z175" s="108"/>
      <c r="AA175" s="108"/>
      <c r="AB175" s="108"/>
      <c r="AC175" s="108"/>
      <c r="AD175" s="108"/>
      <c r="AE175" s="108"/>
      <c r="AF175" s="121" t="s">
        <v>271</v>
      </c>
      <c r="AG175" s="861">
        <v>8</v>
      </c>
      <c r="AH175" s="861">
        <v>2010</v>
      </c>
      <c r="AI175" s="861">
        <v>12</v>
      </c>
      <c r="AJ175" s="861" t="s">
        <v>272</v>
      </c>
      <c r="AK175" s="861" t="s">
        <v>578</v>
      </c>
      <c r="AL175" s="859">
        <v>20</v>
      </c>
      <c r="AM175" s="859">
        <v>2073</v>
      </c>
      <c r="AN175" s="859">
        <v>99</v>
      </c>
      <c r="AO175" s="861"/>
      <c r="AP175" s="108"/>
      <c r="AQ175" s="108"/>
      <c r="AR175" s="108"/>
      <c r="AS175" s="115"/>
      <c r="AT175" s="115"/>
      <c r="AU175" s="108"/>
      <c r="AV175" s="115"/>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row>
    <row r="176" spans="1:92" ht="15" customHeight="1">
      <c r="A176" s="108"/>
      <c r="B176" s="114"/>
      <c r="C176" s="114"/>
      <c r="D176" s="114"/>
      <c r="E176" s="114"/>
      <c r="F176" s="114"/>
      <c r="G176" s="114"/>
      <c r="H176" s="114"/>
      <c r="I176" s="114"/>
      <c r="J176" s="114"/>
      <c r="K176" s="114"/>
      <c r="L176" s="114"/>
      <c r="M176" s="114"/>
      <c r="N176" s="114"/>
      <c r="O176" s="114"/>
      <c r="P176" s="114"/>
      <c r="Q176" s="108"/>
      <c r="R176" s="108"/>
      <c r="S176" s="108"/>
      <c r="T176" s="108"/>
      <c r="U176" s="108"/>
      <c r="V176" s="108"/>
      <c r="W176" s="108"/>
      <c r="X176" s="108"/>
      <c r="Y176" s="108"/>
      <c r="Z176" s="108"/>
      <c r="AA176" s="108"/>
      <c r="AB176" s="108"/>
      <c r="AC176" s="108"/>
      <c r="AD176" s="108"/>
      <c r="AE176" s="108"/>
      <c r="AF176" s="121" t="s">
        <v>273</v>
      </c>
      <c r="AG176" s="861">
        <v>14</v>
      </c>
      <c r="AH176" s="861"/>
      <c r="AI176" s="861"/>
      <c r="AJ176" s="861"/>
      <c r="AK176" s="861"/>
      <c r="AL176" s="859"/>
      <c r="AM176" s="859"/>
      <c r="AN176" s="859"/>
      <c r="AO176" s="861"/>
      <c r="AP176" s="108"/>
      <c r="AQ176" s="108"/>
      <c r="AR176" s="108"/>
      <c r="AS176" s="115"/>
      <c r="AT176" s="115"/>
      <c r="AU176" s="108"/>
      <c r="AV176" s="115"/>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row>
    <row r="177" spans="1:92" ht="15" customHeight="1">
      <c r="A177" s="108"/>
      <c r="B177" s="114"/>
      <c r="C177" s="114"/>
      <c r="D177" s="114"/>
      <c r="E177" s="114"/>
      <c r="F177" s="114"/>
      <c r="G177" s="114"/>
      <c r="H177" s="114"/>
      <c r="I177" s="114"/>
      <c r="J177" s="114"/>
      <c r="K177" s="114"/>
      <c r="L177" s="114"/>
      <c r="M177" s="114"/>
      <c r="N177" s="114"/>
      <c r="O177" s="114"/>
      <c r="P177" s="114"/>
      <c r="Q177" s="108"/>
      <c r="R177" s="108"/>
      <c r="S177" s="108"/>
      <c r="T177" s="108"/>
      <c r="U177" s="108"/>
      <c r="V177" s="108"/>
      <c r="W177" s="108"/>
      <c r="X177" s="108"/>
      <c r="Y177" s="108"/>
      <c r="Z177" s="108"/>
      <c r="AA177" s="108"/>
      <c r="AB177" s="108"/>
      <c r="AC177" s="108"/>
      <c r="AD177" s="108"/>
      <c r="AE177" s="108"/>
      <c r="AF177" s="121" t="s">
        <v>274</v>
      </c>
      <c r="AG177" s="861">
        <v>10</v>
      </c>
      <c r="AH177" s="861"/>
      <c r="AI177" s="861"/>
      <c r="AJ177" s="861"/>
      <c r="AK177" s="861"/>
      <c r="AL177" s="859"/>
      <c r="AM177" s="859"/>
      <c r="AN177" s="859"/>
      <c r="AO177" s="861"/>
      <c r="AP177" s="108"/>
      <c r="AQ177" s="108"/>
      <c r="AR177" s="108"/>
      <c r="AS177" s="115"/>
      <c r="AT177" s="115"/>
      <c r="AU177" s="108"/>
      <c r="AV177" s="115"/>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row>
    <row r="178" spans="1:92" ht="15" customHeight="1">
      <c r="A178" s="108"/>
      <c r="B178" s="114"/>
      <c r="C178" s="114"/>
      <c r="D178" s="114"/>
      <c r="E178" s="114"/>
      <c r="F178" s="114"/>
      <c r="G178" s="114"/>
      <c r="H178" s="114"/>
      <c r="I178" s="114"/>
      <c r="J178" s="114"/>
      <c r="K178" s="114"/>
      <c r="L178" s="114"/>
      <c r="M178" s="114"/>
      <c r="N178" s="114"/>
      <c r="O178" s="114"/>
      <c r="P178" s="114"/>
      <c r="Q178" s="108"/>
      <c r="R178" s="108"/>
      <c r="S178" s="108"/>
      <c r="T178" s="108"/>
      <c r="U178" s="108"/>
      <c r="V178" s="108"/>
      <c r="W178" s="108"/>
      <c r="X178" s="108"/>
      <c r="Y178" s="108"/>
      <c r="Z178" s="108"/>
      <c r="AA178" s="108"/>
      <c r="AB178" s="108"/>
      <c r="AC178" s="108"/>
      <c r="AD178" s="108"/>
      <c r="AE178" s="108"/>
      <c r="AF178" s="121" t="s">
        <v>275</v>
      </c>
      <c r="AG178" s="861">
        <v>9</v>
      </c>
      <c r="AH178" s="861"/>
      <c r="AI178" s="861"/>
      <c r="AJ178" s="861"/>
      <c r="AK178" s="861"/>
      <c r="AL178" s="859"/>
      <c r="AM178" s="859"/>
      <c r="AN178" s="859"/>
      <c r="AO178" s="861"/>
      <c r="AP178" s="108"/>
      <c r="AQ178" s="108"/>
      <c r="AR178" s="108"/>
      <c r="AS178" s="115"/>
      <c r="AT178" s="115"/>
      <c r="AU178" s="108"/>
      <c r="AV178" s="115"/>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row>
    <row r="179" spans="1:92" ht="15" customHeight="1">
      <c r="A179" s="108"/>
      <c r="B179" s="114"/>
      <c r="C179" s="114"/>
      <c r="D179" s="114"/>
      <c r="E179" s="114"/>
      <c r="F179" s="114"/>
      <c r="G179" s="114"/>
      <c r="H179" s="114"/>
      <c r="I179" s="114"/>
      <c r="J179" s="114"/>
      <c r="K179" s="114"/>
      <c r="L179" s="114"/>
      <c r="M179" s="114"/>
      <c r="N179" s="114"/>
      <c r="O179" s="114"/>
      <c r="P179" s="114"/>
      <c r="Q179" s="108"/>
      <c r="R179" s="108"/>
      <c r="S179" s="108"/>
      <c r="T179" s="108"/>
      <c r="U179" s="108"/>
      <c r="V179" s="108"/>
      <c r="W179" s="108"/>
      <c r="X179" s="108"/>
      <c r="Y179" s="108"/>
      <c r="Z179" s="108"/>
      <c r="AA179" s="108"/>
      <c r="AB179" s="108"/>
      <c r="AC179" s="108"/>
      <c r="AD179" s="108"/>
      <c r="AE179" s="108"/>
      <c r="AF179" s="121" t="s">
        <v>276</v>
      </c>
      <c r="AG179" s="861">
        <v>4</v>
      </c>
      <c r="AH179" s="861"/>
      <c r="AI179" s="861"/>
      <c r="AJ179" s="861"/>
      <c r="AK179" s="861"/>
      <c r="AL179" s="859"/>
      <c r="AM179" s="859"/>
      <c r="AN179" s="859"/>
      <c r="AO179" s="861"/>
      <c r="AP179" s="108"/>
      <c r="AQ179" s="108"/>
      <c r="AR179" s="108"/>
      <c r="AS179" s="115"/>
      <c r="AT179" s="115"/>
      <c r="AU179" s="108"/>
      <c r="AV179" s="115"/>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row>
    <row r="180" spans="1:92" ht="15" customHeight="1">
      <c r="A180" s="108"/>
      <c r="B180" s="114"/>
      <c r="C180" s="114"/>
      <c r="D180" s="114"/>
      <c r="E180" s="114"/>
      <c r="F180" s="114"/>
      <c r="G180" s="114"/>
      <c r="H180" s="114"/>
      <c r="I180" s="114"/>
      <c r="J180" s="114"/>
      <c r="K180" s="114"/>
      <c r="L180" s="114"/>
      <c r="M180" s="114"/>
      <c r="N180" s="114"/>
      <c r="O180" s="114"/>
      <c r="P180" s="114"/>
      <c r="Q180" s="108"/>
      <c r="R180" s="108"/>
      <c r="S180" s="108"/>
      <c r="T180" s="108"/>
      <c r="U180" s="108"/>
      <c r="V180" s="108"/>
      <c r="W180" s="108"/>
      <c r="X180" s="108"/>
      <c r="Y180" s="108"/>
      <c r="Z180" s="108"/>
      <c r="AA180" s="108"/>
      <c r="AB180" s="108"/>
      <c r="AC180" s="108"/>
      <c r="AD180" s="108"/>
      <c r="AE180" s="108"/>
      <c r="AF180" s="121" t="s">
        <v>277</v>
      </c>
      <c r="AG180" s="861">
        <v>8</v>
      </c>
      <c r="AH180" s="861">
        <v>2015</v>
      </c>
      <c r="AI180" s="861">
        <v>12</v>
      </c>
      <c r="AJ180" s="861" t="s">
        <v>278</v>
      </c>
      <c r="AK180" s="861" t="s">
        <v>578</v>
      </c>
      <c r="AL180" s="859">
        <v>14</v>
      </c>
      <c r="AM180" s="859">
        <v>1794</v>
      </c>
      <c r="AN180" s="859">
        <v>72</v>
      </c>
      <c r="AO180" s="861"/>
      <c r="AP180" s="108"/>
      <c r="AQ180" s="108"/>
      <c r="AR180" s="108"/>
      <c r="AS180" s="115"/>
      <c r="AT180" s="115"/>
      <c r="AU180" s="108"/>
      <c r="AV180" s="115"/>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row>
    <row r="181" spans="1:92" ht="15" customHeight="1">
      <c r="A181" s="108"/>
      <c r="B181" s="114"/>
      <c r="C181" s="114"/>
      <c r="D181" s="114"/>
      <c r="E181" s="114"/>
      <c r="F181" s="114"/>
      <c r="G181" s="114"/>
      <c r="H181" s="114"/>
      <c r="I181" s="114"/>
      <c r="J181" s="114"/>
      <c r="K181" s="114"/>
      <c r="L181" s="114"/>
      <c r="M181" s="114"/>
      <c r="N181" s="114"/>
      <c r="O181" s="114"/>
      <c r="P181" s="114"/>
      <c r="Q181" s="108"/>
      <c r="R181" s="108"/>
      <c r="S181" s="108"/>
      <c r="T181" s="108"/>
      <c r="U181" s="108"/>
      <c r="V181" s="108"/>
      <c r="W181" s="108"/>
      <c r="X181" s="108"/>
      <c r="Y181" s="108"/>
      <c r="Z181" s="108"/>
      <c r="AA181" s="108"/>
      <c r="AB181" s="108"/>
      <c r="AC181" s="108"/>
      <c r="AD181" s="108"/>
      <c r="AE181" s="108"/>
      <c r="AF181" s="121" t="s">
        <v>279</v>
      </c>
      <c r="AG181" s="861">
        <v>9</v>
      </c>
      <c r="AH181" s="861"/>
      <c r="AI181" s="861"/>
      <c r="AJ181" s="861"/>
      <c r="AK181" s="861"/>
      <c r="AL181" s="859"/>
      <c r="AM181" s="859"/>
      <c r="AN181" s="859"/>
      <c r="AO181" s="861"/>
      <c r="AP181" s="108"/>
      <c r="AQ181" s="108"/>
      <c r="AR181" s="108"/>
      <c r="AS181" s="115"/>
      <c r="AT181" s="115"/>
      <c r="AU181" s="108"/>
      <c r="AV181" s="115"/>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row>
    <row r="182" spans="1:92" ht="15" customHeight="1">
      <c r="A182" s="108"/>
      <c r="B182" s="114"/>
      <c r="C182" s="114"/>
      <c r="D182" s="114"/>
      <c r="E182" s="114"/>
      <c r="F182" s="114"/>
      <c r="G182" s="114"/>
      <c r="H182" s="114"/>
      <c r="I182" s="114"/>
      <c r="J182" s="114"/>
      <c r="K182" s="114"/>
      <c r="L182" s="114"/>
      <c r="M182" s="114"/>
      <c r="N182" s="114"/>
      <c r="O182" s="114"/>
      <c r="P182" s="114"/>
      <c r="Q182" s="108"/>
      <c r="R182" s="108"/>
      <c r="S182" s="108"/>
      <c r="T182" s="108"/>
      <c r="U182" s="108"/>
      <c r="V182" s="108"/>
      <c r="W182" s="108"/>
      <c r="X182" s="108"/>
      <c r="Y182" s="108"/>
      <c r="Z182" s="108"/>
      <c r="AA182" s="108"/>
      <c r="AB182" s="108"/>
      <c r="AC182" s="108"/>
      <c r="AD182" s="108"/>
      <c r="AE182" s="108"/>
      <c r="AF182" s="121" t="s">
        <v>280</v>
      </c>
      <c r="AG182" s="861">
        <v>6</v>
      </c>
      <c r="AH182" s="861"/>
      <c r="AI182" s="861"/>
      <c r="AJ182" s="861"/>
      <c r="AK182" s="861"/>
      <c r="AL182" s="859"/>
      <c r="AM182" s="859"/>
      <c r="AN182" s="859"/>
      <c r="AO182" s="861"/>
      <c r="AP182" s="108"/>
      <c r="AQ182" s="108"/>
      <c r="AR182" s="108"/>
      <c r="AS182" s="115"/>
      <c r="AT182" s="115"/>
      <c r="AU182" s="108"/>
      <c r="AV182" s="115"/>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row>
    <row r="183" spans="1:92" ht="15" customHeight="1">
      <c r="A183" s="108"/>
      <c r="B183" s="114"/>
      <c r="C183" s="114"/>
      <c r="D183" s="114"/>
      <c r="E183" s="114"/>
      <c r="F183" s="114"/>
      <c r="G183" s="114"/>
      <c r="H183" s="114"/>
      <c r="I183" s="114"/>
      <c r="J183" s="114"/>
      <c r="K183" s="114"/>
      <c r="L183" s="114"/>
      <c r="M183" s="114"/>
      <c r="N183" s="114"/>
      <c r="O183" s="114"/>
      <c r="P183" s="114"/>
      <c r="Q183" s="108"/>
      <c r="R183" s="108"/>
      <c r="S183" s="108"/>
      <c r="T183" s="108"/>
      <c r="U183" s="108"/>
      <c r="V183" s="108"/>
      <c r="W183" s="108"/>
      <c r="X183" s="108"/>
      <c r="Y183" s="108"/>
      <c r="Z183" s="108"/>
      <c r="AA183" s="108"/>
      <c r="AB183" s="108"/>
      <c r="AC183" s="108"/>
      <c r="AD183" s="108"/>
      <c r="AE183" s="108"/>
      <c r="AF183" s="121" t="s">
        <v>281</v>
      </c>
      <c r="AG183" s="861">
        <v>13</v>
      </c>
      <c r="AH183" s="861">
        <v>2015</v>
      </c>
      <c r="AI183" s="861">
        <v>12</v>
      </c>
      <c r="AJ183" s="861" t="s">
        <v>282</v>
      </c>
      <c r="AK183" s="861" t="s">
        <v>580</v>
      </c>
      <c r="AL183" s="859">
        <v>7</v>
      </c>
      <c r="AM183" s="859">
        <v>1131</v>
      </c>
      <c r="AN183" s="859">
        <v>42</v>
      </c>
      <c r="AO183" s="861"/>
      <c r="AP183" s="108"/>
      <c r="AQ183" s="108"/>
      <c r="AR183" s="108"/>
      <c r="AS183" s="115"/>
      <c r="AT183" s="115"/>
      <c r="AU183" s="108"/>
      <c r="AV183" s="115"/>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row>
    <row r="184" spans="1:92" ht="15" customHeight="1">
      <c r="A184" s="108"/>
      <c r="B184" s="114"/>
      <c r="C184" s="114"/>
      <c r="D184" s="114"/>
      <c r="E184" s="114"/>
      <c r="F184" s="114"/>
      <c r="G184" s="114"/>
      <c r="H184" s="114"/>
      <c r="I184" s="114"/>
      <c r="J184" s="114"/>
      <c r="K184" s="114"/>
      <c r="L184" s="114"/>
      <c r="M184" s="114"/>
      <c r="N184" s="114"/>
      <c r="O184" s="114"/>
      <c r="P184" s="114"/>
      <c r="Q184" s="108"/>
      <c r="R184" s="108"/>
      <c r="S184" s="108"/>
      <c r="T184" s="108"/>
      <c r="U184" s="108"/>
      <c r="V184" s="108"/>
      <c r="W184" s="108"/>
      <c r="X184" s="108"/>
      <c r="Y184" s="108"/>
      <c r="Z184" s="108"/>
      <c r="AA184" s="108"/>
      <c r="AB184" s="108"/>
      <c r="AC184" s="108"/>
      <c r="AD184" s="108"/>
      <c r="AE184" s="108"/>
      <c r="AF184" s="121" t="s">
        <v>283</v>
      </c>
      <c r="AG184" s="861">
        <v>14</v>
      </c>
      <c r="AH184" s="861"/>
      <c r="AI184" s="861"/>
      <c r="AJ184" s="861"/>
      <c r="AK184" s="861"/>
      <c r="AL184" s="859"/>
      <c r="AM184" s="859"/>
      <c r="AN184" s="859"/>
      <c r="AO184" s="861"/>
      <c r="AP184" s="108"/>
      <c r="AQ184" s="108"/>
      <c r="AR184" s="108"/>
      <c r="AS184" s="115"/>
      <c r="AT184" s="115"/>
      <c r="AU184" s="108"/>
      <c r="AV184" s="115"/>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row>
    <row r="185" spans="1:92" ht="15" customHeight="1">
      <c r="A185" s="108"/>
      <c r="B185" s="114"/>
      <c r="C185" s="114"/>
      <c r="D185" s="114"/>
      <c r="E185" s="114"/>
      <c r="F185" s="114"/>
      <c r="G185" s="114"/>
      <c r="H185" s="114"/>
      <c r="I185" s="114"/>
      <c r="J185" s="114"/>
      <c r="K185" s="114"/>
      <c r="L185" s="114"/>
      <c r="M185" s="114"/>
      <c r="N185" s="114"/>
      <c r="O185" s="114"/>
      <c r="P185" s="114"/>
      <c r="Q185" s="108"/>
      <c r="R185" s="108"/>
      <c r="S185" s="108"/>
      <c r="T185" s="108"/>
      <c r="U185" s="108"/>
      <c r="V185" s="108"/>
      <c r="W185" s="108"/>
      <c r="X185" s="108"/>
      <c r="Y185" s="108"/>
      <c r="Z185" s="108"/>
      <c r="AA185" s="108"/>
      <c r="AB185" s="108"/>
      <c r="AC185" s="108"/>
      <c r="AD185" s="108"/>
      <c r="AE185" s="108"/>
      <c r="AF185" s="121" t="s">
        <v>284</v>
      </c>
      <c r="AG185" s="861">
        <v>13</v>
      </c>
      <c r="AH185" s="861"/>
      <c r="AI185" s="861"/>
      <c r="AJ185" s="861"/>
      <c r="AK185" s="861"/>
      <c r="AL185" s="859"/>
      <c r="AM185" s="859"/>
      <c r="AN185" s="859"/>
      <c r="AO185" s="861"/>
      <c r="AP185" s="108"/>
      <c r="AQ185" s="108"/>
      <c r="AR185" s="108"/>
      <c r="AS185" s="115"/>
      <c r="AT185" s="115"/>
      <c r="AU185" s="108"/>
      <c r="AV185" s="115"/>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row>
    <row r="186" spans="1:92" ht="15" customHeight="1">
      <c r="A186" s="108"/>
      <c r="B186" s="114"/>
      <c r="C186" s="114"/>
      <c r="D186" s="114"/>
      <c r="E186" s="114"/>
      <c r="F186" s="114"/>
      <c r="G186" s="114"/>
      <c r="H186" s="114"/>
      <c r="I186" s="114"/>
      <c r="J186" s="114"/>
      <c r="K186" s="114"/>
      <c r="L186" s="114"/>
      <c r="M186" s="114"/>
      <c r="N186" s="114"/>
      <c r="O186" s="114"/>
      <c r="P186" s="114"/>
      <c r="Q186" s="108"/>
      <c r="R186" s="108"/>
      <c r="S186" s="108"/>
      <c r="T186" s="108"/>
      <c r="U186" s="108"/>
      <c r="V186" s="108"/>
      <c r="W186" s="108"/>
      <c r="X186" s="108"/>
      <c r="Y186" s="108"/>
      <c r="Z186" s="108"/>
      <c r="AA186" s="108"/>
      <c r="AB186" s="108"/>
      <c r="AC186" s="108"/>
      <c r="AD186" s="108"/>
      <c r="AE186" s="108"/>
      <c r="AF186" s="121" t="s">
        <v>285</v>
      </c>
      <c r="AG186" s="861">
        <v>6</v>
      </c>
      <c r="AH186" s="861">
        <v>2019</v>
      </c>
      <c r="AI186" s="861">
        <v>12</v>
      </c>
      <c r="AJ186" s="861" t="s">
        <v>286</v>
      </c>
      <c r="AK186" s="861" t="s">
        <v>578</v>
      </c>
      <c r="AL186" s="859">
        <v>5</v>
      </c>
      <c r="AM186" s="859">
        <v>500</v>
      </c>
      <c r="AN186" s="859">
        <v>24</v>
      </c>
      <c r="AO186" s="861"/>
      <c r="AP186" s="108"/>
      <c r="AQ186" s="108"/>
      <c r="AR186" s="108"/>
      <c r="AS186" s="115"/>
      <c r="AT186" s="115"/>
      <c r="AU186" s="108"/>
      <c r="AV186" s="115"/>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row>
    <row r="187" spans="1:92" ht="15" customHeight="1">
      <c r="A187" s="108"/>
      <c r="B187" s="114"/>
      <c r="C187" s="114"/>
      <c r="D187" s="114"/>
      <c r="E187" s="114"/>
      <c r="F187" s="114"/>
      <c r="G187" s="114"/>
      <c r="H187" s="114"/>
      <c r="I187" s="114"/>
      <c r="J187" s="114"/>
      <c r="K187" s="114"/>
      <c r="L187" s="114"/>
      <c r="M187" s="114"/>
      <c r="N187" s="114"/>
      <c r="O187" s="114"/>
      <c r="P187" s="114"/>
      <c r="Q187" s="108"/>
      <c r="R187" s="108"/>
      <c r="S187" s="108"/>
      <c r="T187" s="108"/>
      <c r="U187" s="108"/>
      <c r="V187" s="108"/>
      <c r="W187" s="108"/>
      <c r="X187" s="108"/>
      <c r="Y187" s="108"/>
      <c r="Z187" s="108"/>
      <c r="AA187" s="108"/>
      <c r="AB187" s="108"/>
      <c r="AC187" s="108"/>
      <c r="AD187" s="108"/>
      <c r="AE187" s="108"/>
      <c r="AF187" s="121" t="s">
        <v>287</v>
      </c>
      <c r="AG187" s="861">
        <v>6</v>
      </c>
      <c r="AH187" s="861"/>
      <c r="AI187" s="861"/>
      <c r="AJ187" s="861"/>
      <c r="AK187" s="861"/>
      <c r="AL187" s="859"/>
      <c r="AM187" s="859"/>
      <c r="AN187" s="859"/>
      <c r="AO187" s="861"/>
      <c r="AP187" s="108"/>
      <c r="AQ187" s="108"/>
      <c r="AR187" s="108"/>
      <c r="AS187" s="115"/>
      <c r="AT187" s="115"/>
      <c r="AU187" s="108"/>
      <c r="AV187" s="115"/>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row>
    <row r="188" spans="1:92" ht="15" customHeight="1">
      <c r="A188" s="108"/>
      <c r="B188" s="114"/>
      <c r="C188" s="114"/>
      <c r="D188" s="114"/>
      <c r="E188" s="114"/>
      <c r="F188" s="114"/>
      <c r="G188" s="114"/>
      <c r="H188" s="114"/>
      <c r="I188" s="114"/>
      <c r="J188" s="114"/>
      <c r="K188" s="114"/>
      <c r="L188" s="114"/>
      <c r="M188" s="114"/>
      <c r="N188" s="114"/>
      <c r="O188" s="114"/>
      <c r="P188" s="114"/>
      <c r="Q188" s="108"/>
      <c r="R188" s="108"/>
      <c r="S188" s="108"/>
      <c r="T188" s="108"/>
      <c r="U188" s="108"/>
      <c r="V188" s="108"/>
      <c r="W188" s="108"/>
      <c r="X188" s="108"/>
      <c r="Y188" s="108"/>
      <c r="Z188" s="108"/>
      <c r="AA188" s="108"/>
      <c r="AB188" s="108"/>
      <c r="AC188" s="108"/>
      <c r="AD188" s="108"/>
      <c r="AE188" s="108"/>
      <c r="AF188" s="121" t="s">
        <v>288</v>
      </c>
      <c r="AG188" s="861">
        <v>2</v>
      </c>
      <c r="AH188" s="861"/>
      <c r="AI188" s="861"/>
      <c r="AJ188" s="861"/>
      <c r="AK188" s="861"/>
      <c r="AL188" s="859"/>
      <c r="AM188" s="859"/>
      <c r="AN188" s="859"/>
      <c r="AO188" s="861"/>
      <c r="AP188" s="108"/>
      <c r="AQ188" s="108"/>
      <c r="AR188" s="108"/>
      <c r="AS188" s="115"/>
      <c r="AT188" s="115"/>
      <c r="AU188" s="108"/>
      <c r="AV188" s="115"/>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row>
    <row r="189" spans="1:92" ht="15" customHeight="1">
      <c r="A189" s="108"/>
      <c r="B189" s="114"/>
      <c r="C189" s="114"/>
      <c r="D189" s="114"/>
      <c r="E189" s="114"/>
      <c r="F189" s="114"/>
      <c r="G189" s="114"/>
      <c r="H189" s="114"/>
      <c r="I189" s="114"/>
      <c r="J189" s="114"/>
      <c r="K189" s="114"/>
      <c r="L189" s="114"/>
      <c r="M189" s="114"/>
      <c r="N189" s="114"/>
      <c r="O189" s="114"/>
      <c r="P189" s="114"/>
      <c r="Q189" s="108"/>
      <c r="R189" s="108"/>
      <c r="S189" s="108"/>
      <c r="T189" s="108"/>
      <c r="U189" s="108"/>
      <c r="V189" s="108"/>
      <c r="W189" s="108"/>
      <c r="X189" s="108"/>
      <c r="Y189" s="108"/>
      <c r="Z189" s="108"/>
      <c r="AA189" s="108"/>
      <c r="AB189" s="108"/>
      <c r="AC189" s="108"/>
      <c r="AD189" s="108"/>
      <c r="AE189" s="108"/>
      <c r="AF189" s="121" t="s">
        <v>289</v>
      </c>
      <c r="AG189" s="861">
        <v>13</v>
      </c>
      <c r="AH189" s="861"/>
      <c r="AI189" s="861"/>
      <c r="AJ189" s="861"/>
      <c r="AK189" s="861"/>
      <c r="AL189" s="859"/>
      <c r="AM189" s="859"/>
      <c r="AN189" s="859"/>
      <c r="AO189" s="861"/>
      <c r="AP189" s="108"/>
      <c r="AQ189" s="108"/>
      <c r="AR189" s="108"/>
      <c r="AS189" s="115"/>
      <c r="AT189" s="115"/>
      <c r="AU189" s="108"/>
      <c r="AV189" s="115"/>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row>
    <row r="190" spans="1:92" ht="15" customHeight="1">
      <c r="A190" s="108"/>
      <c r="B190" s="114"/>
      <c r="C190" s="114"/>
      <c r="D190" s="114"/>
      <c r="E190" s="114"/>
      <c r="F190" s="114"/>
      <c r="G190" s="114"/>
      <c r="H190" s="114"/>
      <c r="I190" s="114"/>
      <c r="J190" s="114"/>
      <c r="K190" s="114"/>
      <c r="L190" s="114"/>
      <c r="M190" s="114"/>
      <c r="N190" s="114"/>
      <c r="O190" s="114"/>
      <c r="P190" s="114"/>
      <c r="Q190" s="108"/>
      <c r="R190" s="108"/>
      <c r="S190" s="108"/>
      <c r="T190" s="108"/>
      <c r="U190" s="108"/>
      <c r="V190" s="108"/>
      <c r="W190" s="108"/>
      <c r="X190" s="108"/>
      <c r="Y190" s="108"/>
      <c r="Z190" s="108"/>
      <c r="AA190" s="108"/>
      <c r="AB190" s="108"/>
      <c r="AC190" s="108"/>
      <c r="AD190" s="108"/>
      <c r="AE190" s="108"/>
      <c r="AF190" s="121" t="s">
        <v>290</v>
      </c>
      <c r="AG190" s="861">
        <v>14</v>
      </c>
      <c r="AH190" s="861"/>
      <c r="AI190" s="861"/>
      <c r="AJ190" s="861"/>
      <c r="AK190" s="861"/>
      <c r="AL190" s="859"/>
      <c r="AM190" s="859"/>
      <c r="AN190" s="859"/>
      <c r="AO190" s="861"/>
      <c r="AP190" s="108"/>
      <c r="AQ190" s="108"/>
      <c r="AR190" s="108"/>
      <c r="AS190" s="115"/>
      <c r="AT190" s="115"/>
      <c r="AU190" s="108"/>
      <c r="AV190" s="115"/>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row>
    <row r="191" spans="1:92" ht="15" customHeight="1">
      <c r="A191" s="108"/>
      <c r="B191" s="114"/>
      <c r="C191" s="114"/>
      <c r="D191" s="114"/>
      <c r="E191" s="114"/>
      <c r="F191" s="114"/>
      <c r="G191" s="114"/>
      <c r="H191" s="114"/>
      <c r="I191" s="114"/>
      <c r="J191" s="114"/>
      <c r="K191" s="114"/>
      <c r="L191" s="114"/>
      <c r="M191" s="114"/>
      <c r="N191" s="114"/>
      <c r="O191" s="114"/>
      <c r="P191" s="114"/>
      <c r="Q191" s="108"/>
      <c r="R191" s="108"/>
      <c r="S191" s="108"/>
      <c r="T191" s="108"/>
      <c r="U191" s="108"/>
      <c r="V191" s="108"/>
      <c r="W191" s="108"/>
      <c r="X191" s="108"/>
      <c r="Y191" s="108"/>
      <c r="Z191" s="108"/>
      <c r="AA191" s="108"/>
      <c r="AB191" s="108"/>
      <c r="AC191" s="108"/>
      <c r="AD191" s="108"/>
      <c r="AE191" s="108"/>
      <c r="AF191" s="121" t="s">
        <v>291</v>
      </c>
      <c r="AG191" s="861">
        <v>7</v>
      </c>
      <c r="AH191" s="861"/>
      <c r="AI191" s="861"/>
      <c r="AJ191" s="861"/>
      <c r="AK191" s="861"/>
      <c r="AL191" s="859"/>
      <c r="AM191" s="859"/>
      <c r="AN191" s="859"/>
      <c r="AO191" s="861"/>
      <c r="AP191" s="108"/>
      <c r="AQ191" s="108"/>
      <c r="AR191" s="108"/>
      <c r="AS191" s="115"/>
      <c r="AT191" s="115"/>
      <c r="AU191" s="108"/>
      <c r="AV191" s="115"/>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row>
    <row r="192" spans="1:92" ht="15" customHeight="1">
      <c r="A192" s="108"/>
      <c r="B192" s="114"/>
      <c r="C192" s="114"/>
      <c r="D192" s="114"/>
      <c r="E192" s="114"/>
      <c r="F192" s="114"/>
      <c r="G192" s="114"/>
      <c r="H192" s="114"/>
      <c r="I192" s="114"/>
      <c r="J192" s="114"/>
      <c r="K192" s="114"/>
      <c r="L192" s="114"/>
      <c r="M192" s="114"/>
      <c r="N192" s="114"/>
      <c r="O192" s="114"/>
      <c r="P192" s="114"/>
      <c r="Q192" s="108"/>
      <c r="R192" s="108"/>
      <c r="S192" s="108"/>
      <c r="T192" s="108"/>
      <c r="U192" s="108"/>
      <c r="V192" s="108"/>
      <c r="W192" s="108"/>
      <c r="X192" s="108"/>
      <c r="Y192" s="108"/>
      <c r="Z192" s="108"/>
      <c r="AA192" s="108"/>
      <c r="AB192" s="108"/>
      <c r="AC192" s="108"/>
      <c r="AD192" s="108"/>
      <c r="AE192" s="108"/>
      <c r="AF192" s="121" t="s">
        <v>292</v>
      </c>
      <c r="AG192" s="861">
        <v>10</v>
      </c>
      <c r="AH192" s="861"/>
      <c r="AI192" s="861"/>
      <c r="AJ192" s="861"/>
      <c r="AK192" s="861"/>
      <c r="AL192" s="859"/>
      <c r="AM192" s="859"/>
      <c r="AN192" s="859"/>
      <c r="AO192" s="861"/>
      <c r="AP192" s="108"/>
      <c r="AQ192" s="108"/>
      <c r="AR192" s="108"/>
      <c r="AS192" s="115"/>
      <c r="AT192" s="115"/>
      <c r="AU192" s="108"/>
      <c r="AV192" s="115"/>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row>
    <row r="193" spans="1:92" ht="15" customHeight="1">
      <c r="A193" s="108"/>
      <c r="B193" s="114"/>
      <c r="C193" s="114"/>
      <c r="D193" s="114"/>
      <c r="E193" s="114"/>
      <c r="F193" s="114"/>
      <c r="G193" s="114"/>
      <c r="H193" s="114"/>
      <c r="I193" s="114"/>
      <c r="J193" s="114"/>
      <c r="K193" s="114"/>
      <c r="L193" s="114"/>
      <c r="M193" s="114"/>
      <c r="N193" s="114"/>
      <c r="O193" s="114"/>
      <c r="P193" s="114"/>
      <c r="Q193" s="108"/>
      <c r="R193" s="108"/>
      <c r="S193" s="108"/>
      <c r="T193" s="108"/>
      <c r="U193" s="108"/>
      <c r="V193" s="108"/>
      <c r="W193" s="108"/>
      <c r="X193" s="108"/>
      <c r="Y193" s="108"/>
      <c r="Z193" s="108"/>
      <c r="AA193" s="108"/>
      <c r="AB193" s="108"/>
      <c r="AC193" s="108"/>
      <c r="AD193" s="108"/>
      <c r="AE193" s="108"/>
      <c r="AF193" s="121" t="s">
        <v>293</v>
      </c>
      <c r="AG193" s="861">
        <v>2</v>
      </c>
      <c r="AH193" s="861"/>
      <c r="AI193" s="861"/>
      <c r="AJ193" s="861"/>
      <c r="AK193" s="861"/>
      <c r="AL193" s="859"/>
      <c r="AM193" s="859"/>
      <c r="AN193" s="859"/>
      <c r="AO193" s="861"/>
      <c r="AP193" s="108"/>
      <c r="AQ193" s="108"/>
      <c r="AR193" s="108"/>
      <c r="AS193" s="115"/>
      <c r="AT193" s="115"/>
      <c r="AU193" s="108"/>
      <c r="AV193" s="115"/>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row>
    <row r="194" spans="1:92" ht="15" customHeight="1">
      <c r="A194" s="108"/>
      <c r="B194" s="114"/>
      <c r="C194" s="114"/>
      <c r="D194" s="114"/>
      <c r="E194" s="114"/>
      <c r="F194" s="114"/>
      <c r="G194" s="114"/>
      <c r="H194" s="114"/>
      <c r="I194" s="114"/>
      <c r="J194" s="114"/>
      <c r="K194" s="114"/>
      <c r="L194" s="114"/>
      <c r="M194" s="114"/>
      <c r="N194" s="114"/>
      <c r="O194" s="114"/>
      <c r="P194" s="114"/>
      <c r="Q194" s="108"/>
      <c r="R194" s="108"/>
      <c r="S194" s="108"/>
      <c r="T194" s="108"/>
      <c r="U194" s="108"/>
      <c r="V194" s="108"/>
      <c r="W194" s="108"/>
      <c r="X194" s="108"/>
      <c r="Y194" s="108"/>
      <c r="Z194" s="108"/>
      <c r="AA194" s="108"/>
      <c r="AB194" s="108"/>
      <c r="AC194" s="108"/>
      <c r="AD194" s="108"/>
      <c r="AE194" s="108"/>
      <c r="AF194" s="121" t="s">
        <v>294</v>
      </c>
      <c r="AG194" s="861">
        <v>9</v>
      </c>
      <c r="AH194" s="861"/>
      <c r="AI194" s="861"/>
      <c r="AJ194" s="861"/>
      <c r="AK194" s="861"/>
      <c r="AL194" s="859"/>
      <c r="AM194" s="859"/>
      <c r="AN194" s="859"/>
      <c r="AO194" s="861"/>
      <c r="AP194" s="108"/>
      <c r="AQ194" s="108"/>
      <c r="AR194" s="108"/>
      <c r="AS194" s="115"/>
      <c r="AT194" s="115"/>
      <c r="AU194" s="108"/>
      <c r="AV194" s="115"/>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row>
    <row r="195" spans="1:92" ht="15" customHeight="1">
      <c r="A195" s="108"/>
      <c r="B195" s="114"/>
      <c r="C195" s="114"/>
      <c r="D195" s="114"/>
      <c r="E195" s="114"/>
      <c r="F195" s="114"/>
      <c r="G195" s="114"/>
      <c r="H195" s="114"/>
      <c r="I195" s="114"/>
      <c r="J195" s="114"/>
      <c r="K195" s="114"/>
      <c r="L195" s="114"/>
      <c r="M195" s="114"/>
      <c r="N195" s="114"/>
      <c r="O195" s="114"/>
      <c r="P195" s="114"/>
      <c r="Q195" s="108"/>
      <c r="R195" s="108"/>
      <c r="S195" s="108"/>
      <c r="T195" s="108"/>
      <c r="U195" s="108"/>
      <c r="V195" s="108"/>
      <c r="W195" s="108"/>
      <c r="X195" s="108"/>
      <c r="Y195" s="108"/>
      <c r="Z195" s="108"/>
      <c r="AA195" s="108"/>
      <c r="AB195" s="108"/>
      <c r="AC195" s="108"/>
      <c r="AD195" s="108"/>
      <c r="AE195" s="108"/>
      <c r="AF195" s="121" t="s">
        <v>295</v>
      </c>
      <c r="AG195" s="861">
        <v>13</v>
      </c>
      <c r="AH195" s="861">
        <v>2017</v>
      </c>
      <c r="AI195" s="861">
        <v>12</v>
      </c>
      <c r="AJ195" s="861" t="s">
        <v>296</v>
      </c>
      <c r="AK195" s="861" t="s">
        <v>580</v>
      </c>
      <c r="AL195" s="859">
        <v>22</v>
      </c>
      <c r="AM195" s="859">
        <v>3546</v>
      </c>
      <c r="AN195" s="859">
        <v>111</v>
      </c>
      <c r="AO195" s="861"/>
      <c r="AP195" s="108"/>
      <c r="AQ195" s="108"/>
      <c r="AR195" s="108"/>
      <c r="AS195" s="115"/>
      <c r="AT195" s="115"/>
      <c r="AU195" s="108"/>
      <c r="AV195" s="115"/>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row>
    <row r="196" spans="1:92" ht="15" customHeight="1">
      <c r="A196" s="108"/>
      <c r="B196" s="114"/>
      <c r="C196" s="114"/>
      <c r="D196" s="114"/>
      <c r="E196" s="114"/>
      <c r="F196" s="114"/>
      <c r="G196" s="114"/>
      <c r="H196" s="114"/>
      <c r="I196" s="114"/>
      <c r="J196" s="114"/>
      <c r="K196" s="114"/>
      <c r="L196" s="114"/>
      <c r="M196" s="114"/>
      <c r="N196" s="114"/>
      <c r="O196" s="114"/>
      <c r="P196" s="114"/>
      <c r="Q196" s="108"/>
      <c r="R196" s="108"/>
      <c r="S196" s="108"/>
      <c r="T196" s="108"/>
      <c r="U196" s="108"/>
      <c r="V196" s="108"/>
      <c r="W196" s="108"/>
      <c r="X196" s="108"/>
      <c r="Y196" s="108"/>
      <c r="Z196" s="108"/>
      <c r="AA196" s="108"/>
      <c r="AB196" s="108"/>
      <c r="AC196" s="108"/>
      <c r="AD196" s="108"/>
      <c r="AE196" s="108"/>
      <c r="AF196" s="121" t="s">
        <v>297</v>
      </c>
      <c r="AG196" s="861">
        <v>7</v>
      </c>
      <c r="AH196" s="861">
        <v>2015</v>
      </c>
      <c r="AI196" s="861">
        <v>12</v>
      </c>
      <c r="AJ196" s="861" t="s">
        <v>298</v>
      </c>
      <c r="AK196" s="861" t="s">
        <v>578</v>
      </c>
      <c r="AL196" s="859">
        <v>15</v>
      </c>
      <c r="AM196" s="859">
        <v>2407</v>
      </c>
      <c r="AN196" s="859">
        <v>80</v>
      </c>
      <c r="AO196" s="861"/>
      <c r="AP196" s="108"/>
      <c r="AQ196" s="108"/>
      <c r="AR196" s="108"/>
      <c r="AS196" s="115"/>
      <c r="AT196" s="115"/>
      <c r="AU196" s="108"/>
      <c r="AV196" s="115"/>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row>
    <row r="197" spans="1:92" ht="15" customHeight="1">
      <c r="A197" s="108"/>
      <c r="B197" s="114"/>
      <c r="C197" s="114"/>
      <c r="D197" s="114"/>
      <c r="E197" s="114"/>
      <c r="F197" s="114"/>
      <c r="G197" s="114"/>
      <c r="H197" s="114"/>
      <c r="I197" s="114"/>
      <c r="J197" s="114"/>
      <c r="K197" s="114"/>
      <c r="L197" s="114"/>
      <c r="M197" s="114"/>
      <c r="N197" s="114"/>
      <c r="O197" s="114"/>
      <c r="P197" s="114"/>
      <c r="Q197" s="108"/>
      <c r="R197" s="108"/>
      <c r="S197" s="108"/>
      <c r="T197" s="108"/>
      <c r="U197" s="108"/>
      <c r="V197" s="108"/>
      <c r="W197" s="108"/>
      <c r="X197" s="108"/>
      <c r="Y197" s="108"/>
      <c r="Z197" s="108"/>
      <c r="AA197" s="108"/>
      <c r="AB197" s="108"/>
      <c r="AC197" s="108"/>
      <c r="AD197" s="108"/>
      <c r="AE197" s="108"/>
      <c r="AF197" s="121" t="s">
        <v>299</v>
      </c>
      <c r="AG197" s="861">
        <v>4</v>
      </c>
      <c r="AH197" s="861"/>
      <c r="AI197" s="861"/>
      <c r="AJ197" s="861"/>
      <c r="AK197" s="861"/>
      <c r="AL197" s="859"/>
      <c r="AM197" s="859"/>
      <c r="AN197" s="859"/>
      <c r="AO197" s="861"/>
      <c r="AP197" s="108"/>
      <c r="AQ197" s="108"/>
      <c r="AR197" s="108"/>
      <c r="AS197" s="115"/>
      <c r="AT197" s="115"/>
      <c r="AU197" s="108"/>
      <c r="AV197" s="115"/>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row>
    <row r="198" spans="1:92" ht="15" customHeight="1">
      <c r="A198" s="108"/>
      <c r="B198" s="114"/>
      <c r="C198" s="114"/>
      <c r="D198" s="114"/>
      <c r="E198" s="114"/>
      <c r="F198" s="114"/>
      <c r="G198" s="114"/>
      <c r="H198" s="114"/>
      <c r="I198" s="114"/>
      <c r="J198" s="114"/>
      <c r="K198" s="114"/>
      <c r="L198" s="114"/>
      <c r="M198" s="114"/>
      <c r="N198" s="114"/>
      <c r="O198" s="114"/>
      <c r="P198" s="114"/>
      <c r="Q198" s="108"/>
      <c r="R198" s="108"/>
      <c r="S198" s="108"/>
      <c r="T198" s="108"/>
      <c r="U198" s="108"/>
      <c r="V198" s="108"/>
      <c r="W198" s="108"/>
      <c r="X198" s="108"/>
      <c r="Y198" s="108"/>
      <c r="Z198" s="108"/>
      <c r="AA198" s="108"/>
      <c r="AB198" s="108"/>
      <c r="AC198" s="108"/>
      <c r="AD198" s="108"/>
      <c r="AE198" s="108"/>
      <c r="AF198" s="121" t="s">
        <v>300</v>
      </c>
      <c r="AG198" s="861">
        <v>6</v>
      </c>
      <c r="AH198" s="861">
        <v>2016</v>
      </c>
      <c r="AI198" s="861">
        <v>12</v>
      </c>
      <c r="AJ198" s="861" t="s">
        <v>629</v>
      </c>
      <c r="AK198" s="861" t="s">
        <v>578</v>
      </c>
      <c r="AL198" s="859">
        <v>9</v>
      </c>
      <c r="AM198" s="859">
        <v>1064</v>
      </c>
      <c r="AN198" s="859">
        <v>40</v>
      </c>
      <c r="AO198" s="861"/>
      <c r="AP198" s="108"/>
      <c r="AQ198" s="108"/>
      <c r="AR198" s="108"/>
      <c r="AS198" s="115"/>
      <c r="AT198" s="115"/>
      <c r="AU198" s="108"/>
      <c r="AV198" s="115"/>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row>
    <row r="199" spans="1:92" ht="15" customHeight="1">
      <c r="A199" s="108"/>
      <c r="B199" s="114"/>
      <c r="C199" s="114"/>
      <c r="D199" s="114"/>
      <c r="E199" s="114"/>
      <c r="F199" s="114"/>
      <c r="G199" s="114"/>
      <c r="H199" s="114"/>
      <c r="I199" s="114"/>
      <c r="J199" s="114"/>
      <c r="K199" s="114"/>
      <c r="L199" s="114"/>
      <c r="M199" s="114"/>
      <c r="N199" s="114"/>
      <c r="O199" s="114"/>
      <c r="P199" s="114"/>
      <c r="Q199" s="108"/>
      <c r="R199" s="108"/>
      <c r="S199" s="108"/>
      <c r="T199" s="108"/>
      <c r="U199" s="108"/>
      <c r="V199" s="108"/>
      <c r="W199" s="108"/>
      <c r="X199" s="108"/>
      <c r="Y199" s="108"/>
      <c r="Z199" s="108"/>
      <c r="AA199" s="108"/>
      <c r="AB199" s="108"/>
      <c r="AC199" s="108"/>
      <c r="AD199" s="108"/>
      <c r="AE199" s="108"/>
      <c r="AF199" s="121" t="s">
        <v>302</v>
      </c>
      <c r="AG199" s="861">
        <v>8</v>
      </c>
      <c r="AH199" s="861">
        <v>2015</v>
      </c>
      <c r="AI199" s="861">
        <v>12</v>
      </c>
      <c r="AJ199" s="861" t="s">
        <v>303</v>
      </c>
      <c r="AK199" s="861" t="s">
        <v>578</v>
      </c>
      <c r="AL199" s="859">
        <v>8</v>
      </c>
      <c r="AM199" s="859">
        <v>1072</v>
      </c>
      <c r="AN199" s="859">
        <v>40</v>
      </c>
      <c r="AO199" s="861"/>
      <c r="AP199" s="108"/>
      <c r="AQ199" s="108"/>
      <c r="AR199" s="108"/>
      <c r="AS199" s="115"/>
      <c r="AT199" s="115"/>
      <c r="AU199" s="108"/>
      <c r="AV199" s="115"/>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row>
    <row r="200" spans="1:92" ht="15" customHeight="1">
      <c r="A200" s="108"/>
      <c r="B200" s="114"/>
      <c r="C200" s="114"/>
      <c r="D200" s="114"/>
      <c r="E200" s="114"/>
      <c r="F200" s="114"/>
      <c r="G200" s="114"/>
      <c r="H200" s="114"/>
      <c r="I200" s="114"/>
      <c r="J200" s="114"/>
      <c r="K200" s="114"/>
      <c r="L200" s="114"/>
      <c r="M200" s="114"/>
      <c r="N200" s="114"/>
      <c r="O200" s="114"/>
      <c r="P200" s="114"/>
      <c r="Q200" s="108"/>
      <c r="R200" s="108"/>
      <c r="S200" s="108"/>
      <c r="T200" s="108"/>
      <c r="U200" s="108"/>
      <c r="V200" s="108"/>
      <c r="W200" s="108"/>
      <c r="X200" s="108"/>
      <c r="Y200" s="108"/>
      <c r="Z200" s="108"/>
      <c r="AA200" s="108"/>
      <c r="AB200" s="108"/>
      <c r="AC200" s="108"/>
      <c r="AD200" s="108"/>
      <c r="AE200" s="108"/>
      <c r="AF200" s="121" t="s">
        <v>304</v>
      </c>
      <c r="AG200" s="861">
        <v>8</v>
      </c>
      <c r="AH200" s="861"/>
      <c r="AI200" s="861"/>
      <c r="AJ200" s="861"/>
      <c r="AK200" s="861"/>
      <c r="AL200" s="859"/>
      <c r="AM200" s="859"/>
      <c r="AN200" s="859"/>
      <c r="AO200" s="861"/>
      <c r="AP200" s="108"/>
      <c r="AQ200" s="108"/>
      <c r="AR200" s="108"/>
      <c r="AS200" s="115"/>
      <c r="AT200" s="115"/>
      <c r="AU200" s="108"/>
      <c r="AV200" s="115"/>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row>
    <row r="201" spans="1:92" ht="15" customHeight="1">
      <c r="A201" s="108"/>
      <c r="B201" s="114"/>
      <c r="C201" s="114"/>
      <c r="D201" s="114"/>
      <c r="E201" s="114"/>
      <c r="F201" s="114"/>
      <c r="G201" s="114"/>
      <c r="H201" s="114"/>
      <c r="I201" s="114"/>
      <c r="J201" s="114"/>
      <c r="K201" s="114"/>
      <c r="L201" s="114"/>
      <c r="M201" s="114"/>
      <c r="N201" s="114"/>
      <c r="O201" s="114"/>
      <c r="P201" s="114"/>
      <c r="Q201" s="108"/>
      <c r="R201" s="108"/>
      <c r="S201" s="108"/>
      <c r="T201" s="108"/>
      <c r="U201" s="108"/>
      <c r="V201" s="108"/>
      <c r="W201" s="108"/>
      <c r="X201" s="108"/>
      <c r="Y201" s="108"/>
      <c r="Z201" s="108"/>
      <c r="AA201" s="108"/>
      <c r="AB201" s="108"/>
      <c r="AC201" s="108"/>
      <c r="AD201" s="108"/>
      <c r="AE201" s="108"/>
      <c r="AF201" s="121" t="s">
        <v>305</v>
      </c>
      <c r="AG201" s="861">
        <v>6</v>
      </c>
      <c r="AH201" s="861"/>
      <c r="AI201" s="861"/>
      <c r="AJ201" s="861"/>
      <c r="AK201" s="861"/>
      <c r="AL201" s="859"/>
      <c r="AM201" s="859"/>
      <c r="AN201" s="859"/>
      <c r="AO201" s="861"/>
      <c r="AP201" s="108"/>
      <c r="AQ201" s="108"/>
      <c r="AR201" s="108"/>
      <c r="AS201" s="115"/>
      <c r="AT201" s="115"/>
      <c r="AU201" s="108"/>
      <c r="AV201" s="115"/>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row>
    <row r="202" spans="1:92" ht="15" customHeight="1">
      <c r="A202" s="108"/>
      <c r="B202" s="114"/>
      <c r="C202" s="114"/>
      <c r="D202" s="114"/>
      <c r="E202" s="114"/>
      <c r="F202" s="114"/>
      <c r="G202" s="114"/>
      <c r="H202" s="114"/>
      <c r="I202" s="114"/>
      <c r="J202" s="114"/>
      <c r="K202" s="114"/>
      <c r="L202" s="114"/>
      <c r="M202" s="114"/>
      <c r="N202" s="114"/>
      <c r="O202" s="114"/>
      <c r="P202" s="114"/>
      <c r="Q202" s="108"/>
      <c r="R202" s="108"/>
      <c r="S202" s="108"/>
      <c r="T202" s="108"/>
      <c r="U202" s="108"/>
      <c r="V202" s="108"/>
      <c r="W202" s="108"/>
      <c r="X202" s="108"/>
      <c r="Y202" s="108"/>
      <c r="Z202" s="108"/>
      <c r="AA202" s="108"/>
      <c r="AB202" s="108"/>
      <c r="AC202" s="108"/>
      <c r="AD202" s="108"/>
      <c r="AE202" s="108"/>
      <c r="AF202" s="121" t="s">
        <v>306</v>
      </c>
      <c r="AG202" s="861">
        <v>12</v>
      </c>
      <c r="AH202" s="861"/>
      <c r="AI202" s="861"/>
      <c r="AJ202" s="861"/>
      <c r="AK202" s="861"/>
      <c r="AL202" s="859"/>
      <c r="AM202" s="859"/>
      <c r="AN202" s="859"/>
      <c r="AO202" s="861" t="s">
        <v>630</v>
      </c>
      <c r="AP202" s="108"/>
      <c r="AQ202" s="108"/>
      <c r="AR202" s="108"/>
      <c r="AS202" s="115"/>
      <c r="AT202" s="115"/>
      <c r="AU202" s="108"/>
      <c r="AV202" s="115"/>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row>
    <row r="203" spans="1:92" ht="15" customHeight="1">
      <c r="A203" s="108"/>
      <c r="B203" s="114"/>
      <c r="C203" s="114"/>
      <c r="D203" s="114"/>
      <c r="E203" s="114"/>
      <c r="F203" s="114"/>
      <c r="G203" s="114"/>
      <c r="H203" s="114"/>
      <c r="I203" s="114"/>
      <c r="J203" s="114"/>
      <c r="K203" s="114"/>
      <c r="L203" s="114"/>
      <c r="M203" s="114"/>
      <c r="N203" s="114"/>
      <c r="O203" s="114"/>
      <c r="P203" s="114"/>
      <c r="Q203" s="108"/>
      <c r="R203" s="108"/>
      <c r="S203" s="108"/>
      <c r="T203" s="108"/>
      <c r="U203" s="108"/>
      <c r="V203" s="108"/>
      <c r="W203" s="108"/>
      <c r="X203" s="108"/>
      <c r="Y203" s="108"/>
      <c r="Z203" s="108"/>
      <c r="AA203" s="108"/>
      <c r="AB203" s="108"/>
      <c r="AC203" s="108"/>
      <c r="AD203" s="108"/>
      <c r="AE203" s="108"/>
      <c r="AF203" s="121" t="s">
        <v>630</v>
      </c>
      <c r="AG203" s="861">
        <v>12</v>
      </c>
      <c r="AH203" s="861">
        <v>2019</v>
      </c>
      <c r="AI203" s="861">
        <v>12</v>
      </c>
      <c r="AJ203" s="861" t="s">
        <v>631</v>
      </c>
      <c r="AK203" s="861" t="s">
        <v>632</v>
      </c>
      <c r="AL203" s="859">
        <v>10</v>
      </c>
      <c r="AM203" s="859">
        <v>896</v>
      </c>
      <c r="AN203" s="859">
        <v>38</v>
      </c>
      <c r="AO203" s="861"/>
      <c r="AP203" s="108"/>
      <c r="AQ203" s="108"/>
      <c r="AR203" s="108"/>
      <c r="AS203" s="115"/>
      <c r="AT203" s="115"/>
      <c r="AU203" s="108"/>
      <c r="AV203" s="115"/>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row>
    <row r="204" spans="1:92" ht="15" customHeight="1">
      <c r="A204" s="108"/>
      <c r="B204" s="114"/>
      <c r="C204" s="114"/>
      <c r="D204" s="114"/>
      <c r="E204" s="114"/>
      <c r="F204" s="114"/>
      <c r="G204" s="114"/>
      <c r="H204" s="114"/>
      <c r="I204" s="114"/>
      <c r="J204" s="114"/>
      <c r="K204" s="114"/>
      <c r="L204" s="114"/>
      <c r="M204" s="114"/>
      <c r="N204" s="114"/>
      <c r="O204" s="114"/>
      <c r="P204" s="114"/>
      <c r="Q204" s="108"/>
      <c r="R204" s="108"/>
      <c r="S204" s="108"/>
      <c r="T204" s="108"/>
      <c r="U204" s="108"/>
      <c r="V204" s="108"/>
      <c r="W204" s="108"/>
      <c r="X204" s="108"/>
      <c r="Y204" s="108"/>
      <c r="Z204" s="108"/>
      <c r="AA204" s="108"/>
      <c r="AB204" s="108"/>
      <c r="AC204" s="108"/>
      <c r="AD204" s="108"/>
      <c r="AE204" s="108"/>
      <c r="AF204" s="121" t="s">
        <v>308</v>
      </c>
      <c r="AG204" s="861">
        <v>6</v>
      </c>
      <c r="AH204" s="861"/>
      <c r="AI204" s="861"/>
      <c r="AJ204" s="861"/>
      <c r="AK204" s="861"/>
      <c r="AL204" s="859"/>
      <c r="AM204" s="859"/>
      <c r="AN204" s="859"/>
      <c r="AO204" s="861"/>
      <c r="AP204" s="108"/>
      <c r="AQ204" s="108"/>
      <c r="AR204" s="108"/>
      <c r="AS204" s="115"/>
      <c r="AT204" s="115"/>
      <c r="AU204" s="108"/>
      <c r="AV204" s="115"/>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row>
    <row r="205" spans="1:92" ht="15" customHeight="1">
      <c r="A205" s="108"/>
      <c r="B205" s="114"/>
      <c r="C205" s="114"/>
      <c r="D205" s="114"/>
      <c r="E205" s="114"/>
      <c r="F205" s="114"/>
      <c r="G205" s="114"/>
      <c r="H205" s="114"/>
      <c r="I205" s="114"/>
      <c r="J205" s="114"/>
      <c r="K205" s="114"/>
      <c r="L205" s="114"/>
      <c r="M205" s="114"/>
      <c r="N205" s="114"/>
      <c r="O205" s="114"/>
      <c r="P205" s="114"/>
      <c r="Q205" s="108"/>
      <c r="R205" s="108"/>
      <c r="S205" s="108"/>
      <c r="T205" s="108"/>
      <c r="U205" s="108"/>
      <c r="V205" s="108"/>
      <c r="W205" s="108"/>
      <c r="X205" s="108"/>
      <c r="Y205" s="108"/>
      <c r="Z205" s="108"/>
      <c r="AA205" s="108"/>
      <c r="AB205" s="108"/>
      <c r="AC205" s="108"/>
      <c r="AD205" s="108"/>
      <c r="AE205" s="108"/>
      <c r="AF205" s="121" t="s">
        <v>309</v>
      </c>
      <c r="AG205" s="861">
        <v>8</v>
      </c>
      <c r="AH205" s="861"/>
      <c r="AI205" s="861"/>
      <c r="AJ205" s="861"/>
      <c r="AK205" s="861"/>
      <c r="AL205" s="859"/>
      <c r="AM205" s="859"/>
      <c r="AN205" s="859"/>
      <c r="AO205" s="861"/>
      <c r="AP205" s="108"/>
      <c r="AQ205" s="108"/>
      <c r="AR205" s="108"/>
      <c r="AS205" s="115"/>
      <c r="AT205" s="115"/>
      <c r="AU205" s="108"/>
      <c r="AV205" s="115"/>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row>
    <row r="206" spans="1:92" ht="15" customHeight="1">
      <c r="A206" s="108"/>
      <c r="B206" s="114"/>
      <c r="C206" s="114"/>
      <c r="D206" s="114"/>
      <c r="E206" s="114"/>
      <c r="F206" s="114"/>
      <c r="G206" s="114"/>
      <c r="H206" s="114"/>
      <c r="I206" s="114"/>
      <c r="J206" s="114"/>
      <c r="K206" s="114"/>
      <c r="L206" s="114"/>
      <c r="M206" s="114"/>
      <c r="N206" s="114"/>
      <c r="O206" s="114"/>
      <c r="P206" s="114"/>
      <c r="Q206" s="108"/>
      <c r="R206" s="108"/>
      <c r="S206" s="108"/>
      <c r="T206" s="108"/>
      <c r="U206" s="108"/>
      <c r="V206" s="108"/>
      <c r="W206" s="108"/>
      <c r="X206" s="108"/>
      <c r="Y206" s="108"/>
      <c r="Z206" s="108"/>
      <c r="AA206" s="108"/>
      <c r="AB206" s="108"/>
      <c r="AC206" s="108"/>
      <c r="AD206" s="108"/>
      <c r="AE206" s="108"/>
      <c r="AF206" s="121" t="s">
        <v>310</v>
      </c>
      <c r="AG206" s="861">
        <v>8</v>
      </c>
      <c r="AH206" s="861"/>
      <c r="AI206" s="861"/>
      <c r="AJ206" s="861"/>
      <c r="AK206" s="861"/>
      <c r="AL206" s="859"/>
      <c r="AM206" s="859"/>
      <c r="AN206" s="859"/>
      <c r="AO206" s="861"/>
      <c r="AP206" s="108"/>
      <c r="AQ206" s="108"/>
      <c r="AR206" s="108"/>
      <c r="AS206" s="115"/>
      <c r="AT206" s="115"/>
      <c r="AU206" s="108"/>
      <c r="AV206" s="115"/>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row>
    <row r="207" spans="1:92" ht="15" customHeight="1">
      <c r="A207" s="108"/>
      <c r="B207" s="114"/>
      <c r="C207" s="114"/>
      <c r="D207" s="114"/>
      <c r="E207" s="114"/>
      <c r="F207" s="114"/>
      <c r="G207" s="114"/>
      <c r="H207" s="114"/>
      <c r="I207" s="114"/>
      <c r="J207" s="114"/>
      <c r="K207" s="114"/>
      <c r="L207" s="114"/>
      <c r="M207" s="114"/>
      <c r="N207" s="114"/>
      <c r="O207" s="114"/>
      <c r="P207" s="114"/>
      <c r="Q207" s="108"/>
      <c r="R207" s="108"/>
      <c r="S207" s="108"/>
      <c r="T207" s="108"/>
      <c r="U207" s="108"/>
      <c r="V207" s="108"/>
      <c r="W207" s="108"/>
      <c r="X207" s="108"/>
      <c r="Y207" s="108"/>
      <c r="Z207" s="108"/>
      <c r="AA207" s="108"/>
      <c r="AB207" s="108"/>
      <c r="AC207" s="108"/>
      <c r="AD207" s="108"/>
      <c r="AE207" s="108"/>
      <c r="AF207" s="121" t="s">
        <v>311</v>
      </c>
      <c r="AG207" s="861">
        <v>5</v>
      </c>
      <c r="AH207" s="861"/>
      <c r="AI207" s="861"/>
      <c r="AJ207" s="861"/>
      <c r="AK207" s="861"/>
      <c r="AL207" s="859"/>
      <c r="AM207" s="859"/>
      <c r="AN207" s="859"/>
      <c r="AO207" s="861"/>
      <c r="AP207" s="108"/>
      <c r="AQ207" s="108"/>
      <c r="AR207" s="108"/>
      <c r="AS207" s="115"/>
      <c r="AT207" s="115"/>
      <c r="AU207" s="108"/>
      <c r="AV207" s="115"/>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row>
    <row r="208" spans="1:92" ht="15" customHeight="1">
      <c r="A208" s="108"/>
      <c r="B208" s="114"/>
      <c r="C208" s="114"/>
      <c r="D208" s="114"/>
      <c r="E208" s="114"/>
      <c r="F208" s="114"/>
      <c r="G208" s="114"/>
      <c r="H208" s="114"/>
      <c r="I208" s="114"/>
      <c r="J208" s="114"/>
      <c r="K208" s="114"/>
      <c r="L208" s="114"/>
      <c r="M208" s="114"/>
      <c r="N208" s="114"/>
      <c r="O208" s="114"/>
      <c r="P208" s="114"/>
      <c r="Q208" s="108"/>
      <c r="R208" s="108"/>
      <c r="S208" s="108"/>
      <c r="T208" s="108"/>
      <c r="U208" s="108"/>
      <c r="V208" s="108"/>
      <c r="W208" s="108"/>
      <c r="X208" s="108"/>
      <c r="Y208" s="108"/>
      <c r="Z208" s="108"/>
      <c r="AA208" s="108"/>
      <c r="AB208" s="108"/>
      <c r="AC208" s="108"/>
      <c r="AD208" s="108"/>
      <c r="AE208" s="108"/>
      <c r="AF208" s="121" t="s">
        <v>312</v>
      </c>
      <c r="AG208" s="861">
        <v>9</v>
      </c>
      <c r="AH208" s="861">
        <v>2015</v>
      </c>
      <c r="AI208" s="861">
        <v>12</v>
      </c>
      <c r="AJ208" s="861" t="s">
        <v>313</v>
      </c>
      <c r="AK208" s="861" t="s">
        <v>578</v>
      </c>
      <c r="AL208" s="859">
        <v>14</v>
      </c>
      <c r="AM208" s="859">
        <v>1451</v>
      </c>
      <c r="AN208" s="859">
        <v>61</v>
      </c>
      <c r="AO208" s="861"/>
      <c r="AP208" s="108"/>
      <c r="AQ208" s="108"/>
      <c r="AR208" s="108"/>
      <c r="AS208" s="115"/>
      <c r="AT208" s="115"/>
      <c r="AU208" s="108"/>
      <c r="AV208" s="115"/>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row>
    <row r="209" spans="1:92" ht="15" customHeight="1">
      <c r="A209" s="108"/>
      <c r="B209" s="114"/>
      <c r="C209" s="114"/>
      <c r="D209" s="114"/>
      <c r="E209" s="114"/>
      <c r="F209" s="114"/>
      <c r="G209" s="114"/>
      <c r="H209" s="114"/>
      <c r="I209" s="114"/>
      <c r="J209" s="114"/>
      <c r="K209" s="114"/>
      <c r="L209" s="114"/>
      <c r="M209" s="114"/>
      <c r="N209" s="114"/>
      <c r="O209" s="114"/>
      <c r="P209" s="114"/>
      <c r="Q209" s="108"/>
      <c r="R209" s="108"/>
      <c r="S209" s="108"/>
      <c r="T209" s="108"/>
      <c r="U209" s="108"/>
      <c r="V209" s="108"/>
      <c r="W209" s="108"/>
      <c r="X209" s="108"/>
      <c r="Y209" s="108"/>
      <c r="Z209" s="108"/>
      <c r="AA209" s="108"/>
      <c r="AB209" s="108"/>
      <c r="AC209" s="108"/>
      <c r="AD209" s="108"/>
      <c r="AE209" s="108"/>
      <c r="AF209" s="121" t="s">
        <v>314</v>
      </c>
      <c r="AG209" s="861">
        <v>8</v>
      </c>
      <c r="AH209" s="861"/>
      <c r="AI209" s="861"/>
      <c r="AJ209" s="861"/>
      <c r="AK209" s="861"/>
      <c r="AL209" s="859"/>
      <c r="AM209" s="859"/>
      <c r="AN209" s="859"/>
      <c r="AO209" s="861"/>
      <c r="AP209" s="108"/>
      <c r="AQ209" s="108"/>
      <c r="AR209" s="108"/>
      <c r="AS209" s="115"/>
      <c r="AT209" s="115"/>
      <c r="AU209" s="108"/>
      <c r="AV209" s="115"/>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row>
    <row r="210" spans="1:92" ht="15" customHeight="1">
      <c r="A210" s="108"/>
      <c r="B210" s="114"/>
      <c r="C210" s="114"/>
      <c r="D210" s="114"/>
      <c r="E210" s="114"/>
      <c r="F210" s="114"/>
      <c r="G210" s="114"/>
      <c r="H210" s="114"/>
      <c r="I210" s="114"/>
      <c r="J210" s="114"/>
      <c r="K210" s="114"/>
      <c r="L210" s="114"/>
      <c r="M210" s="114"/>
      <c r="N210" s="114"/>
      <c r="O210" s="114"/>
      <c r="P210" s="114"/>
      <c r="Q210" s="108"/>
      <c r="R210" s="108"/>
      <c r="S210" s="108"/>
      <c r="T210" s="108"/>
      <c r="U210" s="108"/>
      <c r="V210" s="108"/>
      <c r="W210" s="108"/>
      <c r="X210" s="108"/>
      <c r="Y210" s="108"/>
      <c r="Z210" s="108"/>
      <c r="AA210" s="108"/>
      <c r="AB210" s="108"/>
      <c r="AC210" s="108"/>
      <c r="AD210" s="108"/>
      <c r="AE210" s="108"/>
      <c r="AF210" s="121" t="s">
        <v>315</v>
      </c>
      <c r="AG210" s="861">
        <v>13</v>
      </c>
      <c r="AH210" s="861">
        <v>2015</v>
      </c>
      <c r="AI210" s="861">
        <v>12</v>
      </c>
      <c r="AJ210" s="861" t="s">
        <v>316</v>
      </c>
      <c r="AK210" s="861" t="s">
        <v>580</v>
      </c>
      <c r="AL210" s="859">
        <v>12</v>
      </c>
      <c r="AM210" s="859">
        <v>3145</v>
      </c>
      <c r="AN210" s="859">
        <v>94</v>
      </c>
      <c r="AO210" s="861"/>
      <c r="AP210" s="108"/>
      <c r="AQ210" s="108"/>
      <c r="AR210" s="108"/>
      <c r="AS210" s="115"/>
      <c r="AT210" s="115"/>
      <c r="AU210" s="108"/>
      <c r="AV210" s="115"/>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row>
    <row r="211" spans="1:92" ht="15" customHeight="1">
      <c r="A211" s="108"/>
      <c r="B211" s="114"/>
      <c r="C211" s="114"/>
      <c r="D211" s="114"/>
      <c r="E211" s="114"/>
      <c r="F211" s="114"/>
      <c r="G211" s="114"/>
      <c r="H211" s="114"/>
      <c r="I211" s="114"/>
      <c r="J211" s="114"/>
      <c r="K211" s="114"/>
      <c r="L211" s="114"/>
      <c r="M211" s="114"/>
      <c r="N211" s="114"/>
      <c r="O211" s="114"/>
      <c r="P211" s="114"/>
      <c r="Q211" s="108"/>
      <c r="R211" s="108"/>
      <c r="S211" s="108"/>
      <c r="T211" s="108"/>
      <c r="U211" s="108"/>
      <c r="V211" s="108"/>
      <c r="W211" s="108"/>
      <c r="X211" s="108"/>
      <c r="Y211" s="108"/>
      <c r="Z211" s="108"/>
      <c r="AA211" s="108"/>
      <c r="AB211" s="108"/>
      <c r="AC211" s="108"/>
      <c r="AD211" s="108"/>
      <c r="AE211" s="108"/>
      <c r="AF211" s="121" t="s">
        <v>317</v>
      </c>
      <c r="AG211" s="861">
        <v>11</v>
      </c>
      <c r="AH211" s="861"/>
      <c r="AI211" s="861"/>
      <c r="AJ211" s="861"/>
      <c r="AK211" s="861"/>
      <c r="AL211" s="859"/>
      <c r="AM211" s="859"/>
      <c r="AN211" s="859"/>
      <c r="AO211" s="861"/>
      <c r="AP211" s="108"/>
      <c r="AQ211" s="108"/>
      <c r="AR211" s="108"/>
      <c r="AS211" s="115"/>
      <c r="AT211" s="115"/>
      <c r="AU211" s="108"/>
      <c r="AV211" s="115"/>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row>
    <row r="212" spans="1:92" ht="15" customHeight="1">
      <c r="A212" s="108"/>
      <c r="B212" s="114"/>
      <c r="C212" s="114"/>
      <c r="D212" s="114"/>
      <c r="E212" s="114"/>
      <c r="F212" s="114"/>
      <c r="G212" s="114"/>
      <c r="H212" s="114"/>
      <c r="I212" s="114"/>
      <c r="J212" s="114"/>
      <c r="K212" s="114"/>
      <c r="L212" s="114"/>
      <c r="M212" s="114"/>
      <c r="N212" s="114"/>
      <c r="O212" s="114"/>
      <c r="P212" s="114"/>
      <c r="Q212" s="108"/>
      <c r="R212" s="108"/>
      <c r="S212" s="108"/>
      <c r="T212" s="108"/>
      <c r="U212" s="108"/>
      <c r="V212" s="108"/>
      <c r="W212" s="108"/>
      <c r="X212" s="108"/>
      <c r="Y212" s="108"/>
      <c r="Z212" s="108"/>
      <c r="AA212" s="108"/>
      <c r="AB212" s="108"/>
      <c r="AC212" s="108"/>
      <c r="AD212" s="108"/>
      <c r="AE212" s="108"/>
      <c r="AF212" s="121" t="s">
        <v>318</v>
      </c>
      <c r="AG212" s="861">
        <v>6</v>
      </c>
      <c r="AH212" s="861"/>
      <c r="AI212" s="861"/>
      <c r="AJ212" s="861"/>
      <c r="AK212" s="861"/>
      <c r="AL212" s="859"/>
      <c r="AM212" s="859"/>
      <c r="AN212" s="859"/>
      <c r="AO212" s="861"/>
      <c r="AP212" s="108"/>
      <c r="AQ212" s="108"/>
      <c r="AR212" s="108"/>
      <c r="AS212" s="115"/>
      <c r="AT212" s="115"/>
      <c r="AU212" s="108"/>
      <c r="AV212" s="115"/>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row>
    <row r="213" spans="1:92" ht="15" customHeight="1">
      <c r="A213" s="108"/>
      <c r="B213" s="114"/>
      <c r="C213" s="114"/>
      <c r="D213" s="114"/>
      <c r="E213" s="114"/>
      <c r="F213" s="114"/>
      <c r="G213" s="114"/>
      <c r="H213" s="114"/>
      <c r="I213" s="114"/>
      <c r="J213" s="114"/>
      <c r="K213" s="114"/>
      <c r="L213" s="114"/>
      <c r="M213" s="114"/>
      <c r="N213" s="114"/>
      <c r="O213" s="114"/>
      <c r="P213" s="114"/>
      <c r="Q213" s="108"/>
      <c r="R213" s="108"/>
      <c r="S213" s="108"/>
      <c r="T213" s="108"/>
      <c r="U213" s="108"/>
      <c r="V213" s="108"/>
      <c r="W213" s="108"/>
      <c r="X213" s="108"/>
      <c r="Y213" s="108"/>
      <c r="Z213" s="108"/>
      <c r="AA213" s="108"/>
      <c r="AB213" s="108"/>
      <c r="AC213" s="108"/>
      <c r="AD213" s="108"/>
      <c r="AE213" s="108"/>
      <c r="AF213" s="121" t="s">
        <v>319</v>
      </c>
      <c r="AG213" s="861">
        <v>2</v>
      </c>
      <c r="AH213" s="861"/>
      <c r="AI213" s="861"/>
      <c r="AJ213" s="861"/>
      <c r="AK213" s="861"/>
      <c r="AL213" s="859"/>
      <c r="AM213" s="859"/>
      <c r="AN213" s="859"/>
      <c r="AO213" s="861"/>
      <c r="AP213" s="108"/>
      <c r="AQ213" s="108"/>
      <c r="AR213" s="108"/>
      <c r="AS213" s="115"/>
      <c r="AT213" s="115"/>
      <c r="AU213" s="108"/>
      <c r="AV213" s="115"/>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row>
    <row r="214" spans="1:92" ht="15" customHeight="1">
      <c r="A214" s="108"/>
      <c r="B214" s="114"/>
      <c r="C214" s="114"/>
      <c r="D214" s="114"/>
      <c r="E214" s="114"/>
      <c r="F214" s="114"/>
      <c r="G214" s="114"/>
      <c r="H214" s="114"/>
      <c r="I214" s="114"/>
      <c r="J214" s="114"/>
      <c r="K214" s="114"/>
      <c r="L214" s="114"/>
      <c r="M214" s="114"/>
      <c r="N214" s="114"/>
      <c r="O214" s="114"/>
      <c r="P214" s="114"/>
      <c r="Q214" s="108"/>
      <c r="R214" s="108"/>
      <c r="S214" s="108"/>
      <c r="T214" s="108"/>
      <c r="U214" s="108"/>
      <c r="V214" s="108"/>
      <c r="W214" s="108"/>
      <c r="X214" s="108"/>
      <c r="Y214" s="108"/>
      <c r="Z214" s="108"/>
      <c r="AA214" s="108"/>
      <c r="AB214" s="108"/>
      <c r="AC214" s="108"/>
      <c r="AD214" s="108"/>
      <c r="AE214" s="108"/>
      <c r="AF214" s="121" t="s">
        <v>320</v>
      </c>
      <c r="AG214" s="861">
        <v>5</v>
      </c>
      <c r="AH214" s="861">
        <v>2015</v>
      </c>
      <c r="AI214" s="861">
        <v>12</v>
      </c>
      <c r="AJ214" s="861" t="s">
        <v>321</v>
      </c>
      <c r="AK214" s="861" t="s">
        <v>578</v>
      </c>
      <c r="AL214" s="859">
        <v>9</v>
      </c>
      <c r="AM214" s="859">
        <v>780</v>
      </c>
      <c r="AN214" s="859">
        <v>36</v>
      </c>
      <c r="AO214" s="861"/>
      <c r="AP214" s="108"/>
      <c r="AQ214" s="108"/>
      <c r="AR214" s="108"/>
      <c r="AS214" s="115"/>
      <c r="AT214" s="115"/>
      <c r="AU214" s="108"/>
      <c r="AV214" s="115"/>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row>
    <row r="215" spans="1:92" ht="15" customHeight="1">
      <c r="A215" s="108"/>
      <c r="B215" s="114"/>
      <c r="C215" s="114"/>
      <c r="D215" s="114"/>
      <c r="E215" s="114"/>
      <c r="F215" s="114"/>
      <c r="G215" s="114"/>
      <c r="H215" s="114"/>
      <c r="I215" s="114"/>
      <c r="J215" s="114"/>
      <c r="K215" s="114"/>
      <c r="L215" s="114"/>
      <c r="M215" s="114"/>
      <c r="N215" s="114"/>
      <c r="O215" s="114"/>
      <c r="P215" s="114"/>
      <c r="Q215" s="108"/>
      <c r="R215" s="108"/>
      <c r="S215" s="108"/>
      <c r="T215" s="108"/>
      <c r="U215" s="108"/>
      <c r="V215" s="108"/>
      <c r="W215" s="108"/>
      <c r="X215" s="108"/>
      <c r="Y215" s="108"/>
      <c r="Z215" s="108"/>
      <c r="AA215" s="108"/>
      <c r="AB215" s="108"/>
      <c r="AC215" s="108"/>
      <c r="AD215" s="108"/>
      <c r="AE215" s="108"/>
      <c r="AF215" s="121" t="s">
        <v>322</v>
      </c>
      <c r="AG215" s="861">
        <v>10</v>
      </c>
      <c r="AH215" s="861">
        <v>2017</v>
      </c>
      <c r="AI215" s="861">
        <v>12</v>
      </c>
      <c r="AJ215" s="861" t="s">
        <v>323</v>
      </c>
      <c r="AK215" s="861" t="s">
        <v>578</v>
      </c>
      <c r="AL215" s="859">
        <v>23</v>
      </c>
      <c r="AM215" s="859">
        <v>3318</v>
      </c>
      <c r="AN215" s="859">
        <v>114</v>
      </c>
      <c r="AO215" s="861"/>
      <c r="AP215" s="108"/>
      <c r="AQ215" s="108"/>
      <c r="AR215" s="108"/>
      <c r="AS215" s="115"/>
      <c r="AT215" s="115"/>
      <c r="AU215" s="108"/>
      <c r="AV215" s="115"/>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row>
    <row r="216" spans="1:92" ht="15" customHeight="1">
      <c r="A216" s="108"/>
      <c r="B216" s="114"/>
      <c r="C216" s="114"/>
      <c r="D216" s="114"/>
      <c r="E216" s="114"/>
      <c r="F216" s="114"/>
      <c r="G216" s="114"/>
      <c r="H216" s="114"/>
      <c r="I216" s="114"/>
      <c r="J216" s="114"/>
      <c r="K216" s="114"/>
      <c r="L216" s="114"/>
      <c r="M216" s="114"/>
      <c r="N216" s="114"/>
      <c r="O216" s="114"/>
      <c r="P216" s="114"/>
      <c r="Q216" s="108"/>
      <c r="R216" s="108"/>
      <c r="S216" s="108"/>
      <c r="T216" s="108"/>
      <c r="U216" s="108"/>
      <c r="V216" s="108"/>
      <c r="W216" s="108"/>
      <c r="X216" s="108"/>
      <c r="Y216" s="108"/>
      <c r="Z216" s="108"/>
      <c r="AA216" s="108"/>
      <c r="AB216" s="108"/>
      <c r="AC216" s="108"/>
      <c r="AD216" s="108"/>
      <c r="AE216" s="108"/>
      <c r="AF216" s="121" t="s">
        <v>324</v>
      </c>
      <c r="AG216" s="861">
        <v>4</v>
      </c>
      <c r="AH216" s="861">
        <v>2015</v>
      </c>
      <c r="AI216" s="861">
        <v>12</v>
      </c>
      <c r="AJ216" s="861" t="s">
        <v>325</v>
      </c>
      <c r="AK216" s="861" t="s">
        <v>578</v>
      </c>
      <c r="AL216" s="859">
        <v>37</v>
      </c>
      <c r="AM216" s="859">
        <v>5449</v>
      </c>
      <c r="AN216" s="859">
        <v>195</v>
      </c>
      <c r="AO216" s="861"/>
      <c r="AP216" s="108"/>
      <c r="AQ216" s="108"/>
      <c r="AR216" s="108"/>
      <c r="AS216" s="115"/>
      <c r="AT216" s="115"/>
      <c r="AU216" s="108"/>
      <c r="AV216" s="115"/>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row>
    <row r="217" spans="1:92" ht="15" customHeight="1">
      <c r="A217" s="108"/>
      <c r="B217" s="114"/>
      <c r="C217" s="114"/>
      <c r="D217" s="114"/>
      <c r="E217" s="114"/>
      <c r="F217" s="114"/>
      <c r="G217" s="114"/>
      <c r="H217" s="114"/>
      <c r="I217" s="114"/>
      <c r="J217" s="114"/>
      <c r="K217" s="114"/>
      <c r="L217" s="114"/>
      <c r="M217" s="114"/>
      <c r="N217" s="114"/>
      <c r="O217" s="114"/>
      <c r="P217" s="114"/>
      <c r="Q217" s="108"/>
      <c r="R217" s="108"/>
      <c r="S217" s="108"/>
      <c r="T217" s="108"/>
      <c r="U217" s="108"/>
      <c r="V217" s="108"/>
      <c r="W217" s="108"/>
      <c r="X217" s="108"/>
      <c r="Y217" s="108"/>
      <c r="Z217" s="108"/>
      <c r="AA217" s="108"/>
      <c r="AB217" s="108"/>
      <c r="AC217" s="108"/>
      <c r="AD217" s="108"/>
      <c r="AE217" s="108"/>
      <c r="AF217" s="121" t="s">
        <v>326</v>
      </c>
      <c r="AG217" s="861">
        <v>13</v>
      </c>
      <c r="AH217" s="861"/>
      <c r="AI217" s="861"/>
      <c r="AJ217" s="861"/>
      <c r="AK217" s="861"/>
      <c r="AL217" s="859"/>
      <c r="AM217" s="859"/>
      <c r="AN217" s="859"/>
      <c r="AO217" s="861"/>
      <c r="AP217" s="108"/>
      <c r="AQ217" s="108"/>
      <c r="AR217" s="108"/>
      <c r="AS217" s="115"/>
      <c r="AT217" s="115"/>
      <c r="AU217" s="108"/>
      <c r="AV217" s="115"/>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row>
    <row r="218" spans="1:92" ht="15" customHeight="1">
      <c r="A218" s="108"/>
      <c r="B218" s="114"/>
      <c r="C218" s="114"/>
      <c r="D218" s="114"/>
      <c r="E218" s="114"/>
      <c r="F218" s="114"/>
      <c r="G218" s="114"/>
      <c r="H218" s="114"/>
      <c r="I218" s="114"/>
      <c r="J218" s="114"/>
      <c r="K218" s="114"/>
      <c r="L218" s="114"/>
      <c r="M218" s="114"/>
      <c r="N218" s="114"/>
      <c r="O218" s="114"/>
      <c r="P218" s="114"/>
      <c r="Q218" s="108"/>
      <c r="R218" s="108"/>
      <c r="S218" s="108"/>
      <c r="T218" s="108"/>
      <c r="U218" s="108"/>
      <c r="V218" s="108"/>
      <c r="W218" s="108"/>
      <c r="X218" s="108"/>
      <c r="Y218" s="108"/>
      <c r="Z218" s="108"/>
      <c r="AA218" s="108"/>
      <c r="AB218" s="108"/>
      <c r="AC218" s="108"/>
      <c r="AD218" s="108"/>
      <c r="AE218" s="108"/>
      <c r="AF218" s="121" t="s">
        <v>327</v>
      </c>
      <c r="AG218" s="861">
        <v>9</v>
      </c>
      <c r="AH218" s="861">
        <v>2019</v>
      </c>
      <c r="AI218" s="861">
        <v>12</v>
      </c>
      <c r="AJ218" s="861" t="s">
        <v>328</v>
      </c>
      <c r="AK218" s="861" t="s">
        <v>578</v>
      </c>
      <c r="AL218" s="859">
        <v>16</v>
      </c>
      <c r="AM218" s="859">
        <v>1363</v>
      </c>
      <c r="AN218" s="859">
        <v>71</v>
      </c>
      <c r="AO218" s="861"/>
      <c r="AP218" s="108"/>
      <c r="AQ218" s="108"/>
      <c r="AR218" s="108"/>
      <c r="AS218" s="115"/>
      <c r="AT218" s="115"/>
      <c r="AU218" s="108"/>
      <c r="AV218" s="115"/>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row>
    <row r="219" spans="1:92" ht="15" customHeight="1">
      <c r="A219" s="108"/>
      <c r="B219" s="114"/>
      <c r="C219" s="114"/>
      <c r="D219" s="114"/>
      <c r="E219" s="114"/>
      <c r="F219" s="114"/>
      <c r="G219" s="114"/>
      <c r="H219" s="114"/>
      <c r="I219" s="114"/>
      <c r="J219" s="114"/>
      <c r="K219" s="114"/>
      <c r="L219" s="114"/>
      <c r="M219" s="114"/>
      <c r="N219" s="114"/>
      <c r="O219" s="114"/>
      <c r="P219" s="114"/>
      <c r="Q219" s="108"/>
      <c r="R219" s="108"/>
      <c r="S219" s="108"/>
      <c r="T219" s="108"/>
      <c r="U219" s="108"/>
      <c r="V219" s="108"/>
      <c r="W219" s="108"/>
      <c r="X219" s="108"/>
      <c r="Y219" s="108"/>
      <c r="Z219" s="108"/>
      <c r="AA219" s="108"/>
      <c r="AB219" s="108"/>
      <c r="AC219" s="108"/>
      <c r="AD219" s="108"/>
      <c r="AE219" s="108"/>
      <c r="AF219" s="121" t="s">
        <v>329</v>
      </c>
      <c r="AG219" s="861">
        <v>4</v>
      </c>
      <c r="AH219" s="861"/>
      <c r="AI219" s="861"/>
      <c r="AJ219" s="861"/>
      <c r="AK219" s="861"/>
      <c r="AL219" s="859"/>
      <c r="AM219" s="859"/>
      <c r="AN219" s="859"/>
      <c r="AO219" s="861"/>
      <c r="AP219" s="108"/>
      <c r="AQ219" s="108"/>
      <c r="AR219" s="108"/>
      <c r="AS219" s="115"/>
      <c r="AT219" s="115"/>
      <c r="AU219" s="108"/>
      <c r="AV219" s="115"/>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row>
    <row r="220" spans="1:92" ht="15" customHeight="1">
      <c r="A220" s="108"/>
      <c r="B220" s="114"/>
      <c r="C220" s="114"/>
      <c r="D220" s="114"/>
      <c r="E220" s="114"/>
      <c r="F220" s="114"/>
      <c r="G220" s="114"/>
      <c r="H220" s="114"/>
      <c r="I220" s="114"/>
      <c r="J220" s="114"/>
      <c r="K220" s="114"/>
      <c r="L220" s="114"/>
      <c r="M220" s="114"/>
      <c r="N220" s="114"/>
      <c r="O220" s="114"/>
      <c r="P220" s="114"/>
      <c r="Q220" s="108"/>
      <c r="R220" s="108"/>
      <c r="S220" s="108"/>
      <c r="T220" s="108"/>
      <c r="U220" s="108"/>
      <c r="V220" s="108"/>
      <c r="W220" s="108"/>
      <c r="X220" s="108"/>
      <c r="Y220" s="108"/>
      <c r="Z220" s="108"/>
      <c r="AA220" s="108"/>
      <c r="AB220" s="108"/>
      <c r="AC220" s="108"/>
      <c r="AD220" s="108"/>
      <c r="AE220" s="108"/>
      <c r="AF220" s="121" t="s">
        <v>330</v>
      </c>
      <c r="AG220" s="861">
        <v>14</v>
      </c>
      <c r="AH220" s="861"/>
      <c r="AI220" s="861"/>
      <c r="AJ220" s="861"/>
      <c r="AK220" s="861"/>
      <c r="AL220" s="859"/>
      <c r="AM220" s="859"/>
      <c r="AN220" s="859"/>
      <c r="AO220" s="861"/>
      <c r="AP220" s="108"/>
      <c r="AQ220" s="108"/>
      <c r="AR220" s="108"/>
      <c r="AS220" s="115"/>
      <c r="AT220" s="115"/>
      <c r="AU220" s="108"/>
      <c r="AV220" s="115"/>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row>
    <row r="221" spans="1:92" ht="15" customHeight="1">
      <c r="A221" s="108"/>
      <c r="B221" s="114"/>
      <c r="C221" s="114"/>
      <c r="D221" s="114"/>
      <c r="E221" s="114"/>
      <c r="F221" s="114"/>
      <c r="G221" s="114"/>
      <c r="H221" s="114"/>
      <c r="I221" s="114"/>
      <c r="J221" s="114"/>
      <c r="K221" s="114"/>
      <c r="L221" s="114"/>
      <c r="M221" s="114"/>
      <c r="N221" s="114"/>
      <c r="O221" s="114"/>
      <c r="P221" s="114"/>
      <c r="Q221" s="108"/>
      <c r="R221" s="108"/>
      <c r="S221" s="108"/>
      <c r="T221" s="108"/>
      <c r="U221" s="108"/>
      <c r="V221" s="108"/>
      <c r="W221" s="108"/>
      <c r="X221" s="108"/>
      <c r="Y221" s="108"/>
      <c r="Z221" s="108"/>
      <c r="AA221" s="108"/>
      <c r="AB221" s="108"/>
      <c r="AC221" s="108"/>
      <c r="AD221" s="108"/>
      <c r="AE221" s="108"/>
      <c r="AF221" s="121" t="s">
        <v>331</v>
      </c>
      <c r="AG221" s="861">
        <v>13</v>
      </c>
      <c r="AH221" s="861"/>
      <c r="AI221" s="861"/>
      <c r="AJ221" s="861"/>
      <c r="AK221" s="861"/>
      <c r="AL221" s="859"/>
      <c r="AM221" s="859"/>
      <c r="AN221" s="859"/>
      <c r="AO221" s="861"/>
      <c r="AP221" s="108"/>
      <c r="AQ221" s="108"/>
      <c r="AR221" s="108"/>
      <c r="AS221" s="115"/>
      <c r="AT221" s="115"/>
      <c r="AU221" s="108"/>
      <c r="AV221" s="115"/>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row>
    <row r="222" spans="1:92" ht="15" customHeight="1">
      <c r="A222" s="108"/>
      <c r="B222" s="114"/>
      <c r="C222" s="114"/>
      <c r="D222" s="114"/>
      <c r="E222" s="114"/>
      <c r="F222" s="114"/>
      <c r="G222" s="114"/>
      <c r="H222" s="114"/>
      <c r="I222" s="114"/>
      <c r="J222" s="114"/>
      <c r="K222" s="114"/>
      <c r="L222" s="114"/>
      <c r="M222" s="114"/>
      <c r="N222" s="114"/>
      <c r="O222" s="114"/>
      <c r="P222" s="114"/>
      <c r="Q222" s="108"/>
      <c r="R222" s="108"/>
      <c r="S222" s="108"/>
      <c r="T222" s="108"/>
      <c r="U222" s="108"/>
      <c r="V222" s="108"/>
      <c r="W222" s="108"/>
      <c r="X222" s="108"/>
      <c r="Y222" s="108"/>
      <c r="Z222" s="108"/>
      <c r="AA222" s="108"/>
      <c r="AB222" s="108"/>
      <c r="AC222" s="108"/>
      <c r="AD222" s="108"/>
      <c r="AE222" s="108"/>
      <c r="AF222" s="121" t="s">
        <v>332</v>
      </c>
      <c r="AG222" s="861">
        <v>10</v>
      </c>
      <c r="AH222" s="861"/>
      <c r="AI222" s="861"/>
      <c r="AJ222" s="861"/>
      <c r="AK222" s="861"/>
      <c r="AL222" s="859"/>
      <c r="AM222" s="859"/>
      <c r="AN222" s="859"/>
      <c r="AO222" s="861"/>
      <c r="AP222" s="108"/>
      <c r="AQ222" s="108"/>
      <c r="AR222" s="108"/>
      <c r="AS222" s="115"/>
      <c r="AT222" s="115"/>
      <c r="AU222" s="108"/>
      <c r="AV222" s="115"/>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row>
    <row r="223" spans="1:92" ht="15" customHeight="1">
      <c r="A223" s="108"/>
      <c r="B223" s="114"/>
      <c r="C223" s="114"/>
      <c r="D223" s="114"/>
      <c r="E223" s="114"/>
      <c r="F223" s="114"/>
      <c r="G223" s="114"/>
      <c r="H223" s="114"/>
      <c r="I223" s="114"/>
      <c r="J223" s="114"/>
      <c r="K223" s="114"/>
      <c r="L223" s="114"/>
      <c r="M223" s="114"/>
      <c r="N223" s="114"/>
      <c r="O223" s="114"/>
      <c r="P223" s="114"/>
      <c r="Q223" s="108"/>
      <c r="R223" s="108"/>
      <c r="S223" s="108"/>
      <c r="T223" s="108"/>
      <c r="U223" s="108"/>
      <c r="V223" s="108"/>
      <c r="W223" s="108"/>
      <c r="X223" s="108"/>
      <c r="Y223" s="108"/>
      <c r="Z223" s="108"/>
      <c r="AA223" s="108"/>
      <c r="AB223" s="108"/>
      <c r="AC223" s="108"/>
      <c r="AD223" s="108"/>
      <c r="AE223" s="108"/>
      <c r="AF223" s="121" t="s">
        <v>333</v>
      </c>
      <c r="AG223" s="861">
        <v>6</v>
      </c>
      <c r="AH223" s="861"/>
      <c r="AI223" s="861"/>
      <c r="AJ223" s="861"/>
      <c r="AK223" s="861"/>
      <c r="AL223" s="859"/>
      <c r="AM223" s="859"/>
      <c r="AN223" s="859"/>
      <c r="AO223" s="861"/>
      <c r="AP223" s="108"/>
      <c r="AQ223" s="108"/>
      <c r="AR223" s="108"/>
      <c r="AS223" s="115"/>
      <c r="AT223" s="115"/>
      <c r="AU223" s="108"/>
      <c r="AV223" s="115"/>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row>
    <row r="224" spans="1:92" ht="15" customHeight="1">
      <c r="A224" s="108"/>
      <c r="B224" s="114"/>
      <c r="C224" s="114"/>
      <c r="D224" s="114"/>
      <c r="E224" s="114"/>
      <c r="F224" s="114"/>
      <c r="G224" s="114"/>
      <c r="H224" s="114"/>
      <c r="I224" s="114"/>
      <c r="J224" s="114"/>
      <c r="K224" s="114"/>
      <c r="L224" s="114"/>
      <c r="M224" s="114"/>
      <c r="N224" s="114"/>
      <c r="O224" s="114"/>
      <c r="P224" s="114"/>
      <c r="Q224" s="108"/>
      <c r="R224" s="108"/>
      <c r="S224" s="108"/>
      <c r="T224" s="108"/>
      <c r="U224" s="108"/>
      <c r="V224" s="108"/>
      <c r="W224" s="108"/>
      <c r="X224" s="108"/>
      <c r="Y224" s="108"/>
      <c r="Z224" s="108"/>
      <c r="AA224" s="108"/>
      <c r="AB224" s="108"/>
      <c r="AC224" s="108"/>
      <c r="AD224" s="108"/>
      <c r="AE224" s="108"/>
      <c r="AF224" s="121" t="s">
        <v>334</v>
      </c>
      <c r="AG224" s="861">
        <v>14</v>
      </c>
      <c r="AH224" s="861"/>
      <c r="AI224" s="861"/>
      <c r="AJ224" s="861"/>
      <c r="AK224" s="861"/>
      <c r="AL224" s="859"/>
      <c r="AM224" s="859"/>
      <c r="AN224" s="859"/>
      <c r="AO224" s="861"/>
      <c r="AP224" s="108"/>
      <c r="AQ224" s="108"/>
      <c r="AR224" s="108"/>
      <c r="AS224" s="115"/>
      <c r="AT224" s="115"/>
      <c r="AU224" s="108"/>
      <c r="AV224" s="115"/>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row>
    <row r="225" spans="1:92" ht="15" customHeight="1">
      <c r="A225" s="108"/>
      <c r="B225" s="114"/>
      <c r="C225" s="114"/>
      <c r="D225" s="114"/>
      <c r="E225" s="114"/>
      <c r="F225" s="114"/>
      <c r="G225" s="114"/>
      <c r="H225" s="114"/>
      <c r="I225" s="114"/>
      <c r="J225" s="114"/>
      <c r="K225" s="114"/>
      <c r="L225" s="114"/>
      <c r="M225" s="114"/>
      <c r="N225" s="114"/>
      <c r="O225" s="114"/>
      <c r="P225" s="114"/>
      <c r="Q225" s="108"/>
      <c r="R225" s="108"/>
      <c r="S225" s="108"/>
      <c r="T225" s="108"/>
      <c r="U225" s="108"/>
      <c r="V225" s="108"/>
      <c r="W225" s="108"/>
      <c r="X225" s="108"/>
      <c r="Y225" s="108"/>
      <c r="Z225" s="108"/>
      <c r="AA225" s="108"/>
      <c r="AB225" s="108"/>
      <c r="AC225" s="108"/>
      <c r="AD225" s="108"/>
      <c r="AE225" s="108"/>
      <c r="AF225" s="121" t="s">
        <v>335</v>
      </c>
      <c r="AG225" s="861">
        <v>5</v>
      </c>
      <c r="AH225" s="861"/>
      <c r="AI225" s="861"/>
      <c r="AJ225" s="861"/>
      <c r="AK225" s="861"/>
      <c r="AL225" s="859"/>
      <c r="AM225" s="859"/>
      <c r="AN225" s="859"/>
      <c r="AO225" s="861"/>
      <c r="AP225" s="108"/>
      <c r="AQ225" s="108"/>
      <c r="AR225" s="108"/>
      <c r="AS225" s="115"/>
      <c r="AT225" s="115"/>
      <c r="AU225" s="108"/>
      <c r="AV225" s="115"/>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row>
    <row r="226" spans="1:92" ht="15" customHeight="1">
      <c r="A226" s="108"/>
      <c r="B226" s="114"/>
      <c r="C226" s="114"/>
      <c r="D226" s="114"/>
      <c r="E226" s="114"/>
      <c r="F226" s="114"/>
      <c r="G226" s="114"/>
      <c r="H226" s="114"/>
      <c r="I226" s="114"/>
      <c r="J226" s="114"/>
      <c r="K226" s="114"/>
      <c r="L226" s="114"/>
      <c r="M226" s="114"/>
      <c r="N226" s="114"/>
      <c r="O226" s="114"/>
      <c r="P226" s="114"/>
      <c r="Q226" s="108"/>
      <c r="R226" s="108"/>
      <c r="S226" s="108"/>
      <c r="T226" s="108"/>
      <c r="U226" s="108"/>
      <c r="V226" s="108"/>
      <c r="W226" s="108"/>
      <c r="X226" s="108"/>
      <c r="Y226" s="108"/>
      <c r="Z226" s="108"/>
      <c r="AA226" s="108"/>
      <c r="AB226" s="108"/>
      <c r="AC226" s="108"/>
      <c r="AD226" s="108"/>
      <c r="AE226" s="108"/>
      <c r="AF226" s="121" t="s">
        <v>336</v>
      </c>
      <c r="AG226" s="861">
        <v>5</v>
      </c>
      <c r="AH226" s="861"/>
      <c r="AI226" s="861"/>
      <c r="AJ226" s="861"/>
      <c r="AK226" s="861"/>
      <c r="AL226" s="859"/>
      <c r="AM226" s="859"/>
      <c r="AN226" s="859"/>
      <c r="AO226" s="861"/>
      <c r="AP226" s="108"/>
      <c r="AQ226" s="108"/>
      <c r="AR226" s="108"/>
      <c r="AS226" s="115"/>
      <c r="AT226" s="115"/>
      <c r="AU226" s="108"/>
      <c r="AV226" s="115"/>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row>
    <row r="227" spans="1:92" ht="15" customHeight="1">
      <c r="A227" s="108"/>
      <c r="B227" s="114"/>
      <c r="C227" s="114"/>
      <c r="D227" s="114"/>
      <c r="E227" s="114"/>
      <c r="F227" s="114"/>
      <c r="G227" s="114"/>
      <c r="H227" s="114"/>
      <c r="I227" s="114"/>
      <c r="J227" s="114"/>
      <c r="K227" s="114"/>
      <c r="L227" s="114"/>
      <c r="M227" s="114"/>
      <c r="N227" s="114"/>
      <c r="O227" s="114"/>
      <c r="P227" s="114"/>
      <c r="Q227" s="108"/>
      <c r="R227" s="108"/>
      <c r="S227" s="108"/>
      <c r="T227" s="108"/>
      <c r="U227" s="108"/>
      <c r="V227" s="108"/>
      <c r="W227" s="108"/>
      <c r="X227" s="108"/>
      <c r="Y227" s="108"/>
      <c r="Z227" s="108"/>
      <c r="AA227" s="108"/>
      <c r="AB227" s="108"/>
      <c r="AC227" s="108"/>
      <c r="AD227" s="108"/>
      <c r="AE227" s="108"/>
      <c r="AF227" s="121" t="s">
        <v>337</v>
      </c>
      <c r="AG227" s="861">
        <v>6</v>
      </c>
      <c r="AH227" s="861"/>
      <c r="AI227" s="861"/>
      <c r="AJ227" s="861"/>
      <c r="AK227" s="861"/>
      <c r="AL227" s="859"/>
      <c r="AM227" s="859"/>
      <c r="AN227" s="859"/>
      <c r="AO227" s="861"/>
      <c r="AP227" s="108"/>
      <c r="AQ227" s="108"/>
      <c r="AR227" s="108"/>
      <c r="AS227" s="115"/>
      <c r="AT227" s="115"/>
      <c r="AU227" s="108"/>
      <c r="AV227" s="115"/>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row>
    <row r="228" spans="1:92" ht="15" customHeight="1">
      <c r="A228" s="108"/>
      <c r="B228" s="114"/>
      <c r="C228" s="114"/>
      <c r="D228" s="114"/>
      <c r="E228" s="114"/>
      <c r="F228" s="114"/>
      <c r="G228" s="114"/>
      <c r="H228" s="114"/>
      <c r="I228" s="114"/>
      <c r="J228" s="114"/>
      <c r="K228" s="114"/>
      <c r="L228" s="114"/>
      <c r="M228" s="114"/>
      <c r="N228" s="114"/>
      <c r="O228" s="114"/>
      <c r="P228" s="114"/>
      <c r="Q228" s="108"/>
      <c r="R228" s="108"/>
      <c r="S228" s="108"/>
      <c r="T228" s="108"/>
      <c r="U228" s="108"/>
      <c r="V228" s="108"/>
      <c r="W228" s="108"/>
      <c r="X228" s="108"/>
      <c r="Y228" s="108"/>
      <c r="Z228" s="108"/>
      <c r="AA228" s="108"/>
      <c r="AB228" s="108"/>
      <c r="AC228" s="108"/>
      <c r="AD228" s="108"/>
      <c r="AE228" s="108"/>
      <c r="AF228" s="121" t="s">
        <v>338</v>
      </c>
      <c r="AG228" s="861">
        <v>7</v>
      </c>
      <c r="AH228" s="861">
        <v>2015</v>
      </c>
      <c r="AI228" s="861">
        <v>12</v>
      </c>
      <c r="AJ228" s="861" t="s">
        <v>339</v>
      </c>
      <c r="AK228" s="861" t="s">
        <v>578</v>
      </c>
      <c r="AL228" s="859">
        <v>10</v>
      </c>
      <c r="AM228" s="859">
        <v>1187</v>
      </c>
      <c r="AN228" s="859">
        <v>48</v>
      </c>
      <c r="AO228" s="861"/>
      <c r="AP228" s="108"/>
      <c r="AQ228" s="108"/>
      <c r="AR228" s="108"/>
      <c r="AS228" s="115"/>
      <c r="AT228" s="115"/>
      <c r="AU228" s="108"/>
      <c r="AV228" s="115"/>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row>
    <row r="229" spans="1:92" ht="15" customHeight="1">
      <c r="A229" s="108"/>
      <c r="B229" s="114"/>
      <c r="C229" s="114"/>
      <c r="D229" s="114"/>
      <c r="E229" s="114"/>
      <c r="F229" s="114"/>
      <c r="G229" s="114"/>
      <c r="H229" s="114"/>
      <c r="I229" s="114"/>
      <c r="J229" s="114"/>
      <c r="K229" s="114"/>
      <c r="L229" s="114"/>
      <c r="M229" s="114"/>
      <c r="N229" s="114"/>
      <c r="O229" s="114"/>
      <c r="P229" s="114"/>
      <c r="Q229" s="108"/>
      <c r="R229" s="108"/>
      <c r="S229" s="108"/>
      <c r="T229" s="108"/>
      <c r="U229" s="108"/>
      <c r="V229" s="108"/>
      <c r="W229" s="108"/>
      <c r="X229" s="108"/>
      <c r="Y229" s="108"/>
      <c r="Z229" s="108"/>
      <c r="AA229" s="108"/>
      <c r="AB229" s="108"/>
      <c r="AC229" s="108"/>
      <c r="AD229" s="108"/>
      <c r="AE229" s="108"/>
      <c r="AF229" s="121" t="s">
        <v>340</v>
      </c>
      <c r="AG229" s="861">
        <v>13</v>
      </c>
      <c r="AH229" s="861">
        <v>2015</v>
      </c>
      <c r="AI229" s="861">
        <v>12</v>
      </c>
      <c r="AJ229" s="861" t="s">
        <v>341</v>
      </c>
      <c r="AK229" s="861" t="s">
        <v>578</v>
      </c>
      <c r="AL229" s="859">
        <v>23</v>
      </c>
      <c r="AM229" s="859">
        <v>2946</v>
      </c>
      <c r="AN229" s="859">
        <v>106</v>
      </c>
      <c r="AO229" s="861"/>
      <c r="AP229" s="108"/>
      <c r="AQ229" s="108"/>
      <c r="AR229" s="108"/>
      <c r="AS229" s="115"/>
      <c r="AT229" s="115"/>
      <c r="AU229" s="108"/>
      <c r="AV229" s="115"/>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row>
    <row r="230" spans="1:92" ht="15" customHeight="1">
      <c r="A230" s="108"/>
      <c r="B230" s="114"/>
      <c r="C230" s="114"/>
      <c r="D230" s="114"/>
      <c r="E230" s="114"/>
      <c r="F230" s="114"/>
      <c r="G230" s="114"/>
      <c r="H230" s="114"/>
      <c r="I230" s="114"/>
      <c r="J230" s="114"/>
      <c r="K230" s="114"/>
      <c r="L230" s="114"/>
      <c r="M230" s="114"/>
      <c r="N230" s="114"/>
      <c r="O230" s="114"/>
      <c r="P230" s="114"/>
      <c r="Q230" s="108"/>
      <c r="R230" s="108"/>
      <c r="S230" s="108"/>
      <c r="T230" s="108"/>
      <c r="U230" s="108"/>
      <c r="V230" s="108"/>
      <c r="W230" s="108"/>
      <c r="X230" s="108"/>
      <c r="Y230" s="108"/>
      <c r="Z230" s="108"/>
      <c r="AA230" s="108"/>
      <c r="AB230" s="108"/>
      <c r="AC230" s="108"/>
      <c r="AD230" s="108"/>
      <c r="AE230" s="108"/>
      <c r="AF230" s="121" t="s">
        <v>342</v>
      </c>
      <c r="AG230" s="861">
        <v>7</v>
      </c>
      <c r="AH230" s="861"/>
      <c r="AI230" s="861"/>
      <c r="AJ230" s="861"/>
      <c r="AK230" s="861"/>
      <c r="AL230" s="859"/>
      <c r="AM230" s="859"/>
      <c r="AN230" s="859"/>
      <c r="AO230" s="861"/>
      <c r="AP230" s="108"/>
      <c r="AQ230" s="108"/>
      <c r="AR230" s="108"/>
      <c r="AS230" s="115"/>
      <c r="AT230" s="115"/>
      <c r="AU230" s="108"/>
      <c r="AV230" s="115"/>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row>
    <row r="231" spans="1:92" ht="15" customHeight="1">
      <c r="A231" s="108"/>
      <c r="B231" s="114"/>
      <c r="C231" s="114"/>
      <c r="D231" s="114"/>
      <c r="E231" s="114"/>
      <c r="F231" s="114"/>
      <c r="G231" s="114"/>
      <c r="H231" s="114"/>
      <c r="I231" s="114"/>
      <c r="J231" s="114"/>
      <c r="K231" s="114"/>
      <c r="L231" s="114"/>
      <c r="M231" s="114"/>
      <c r="N231" s="114"/>
      <c r="O231" s="114"/>
      <c r="P231" s="114"/>
      <c r="Q231" s="108"/>
      <c r="R231" s="108"/>
      <c r="S231" s="108"/>
      <c r="T231" s="108"/>
      <c r="U231" s="108"/>
      <c r="V231" s="108"/>
      <c r="W231" s="108"/>
      <c r="X231" s="108"/>
      <c r="Y231" s="108"/>
      <c r="Z231" s="108"/>
      <c r="AA231" s="108"/>
      <c r="AB231" s="108"/>
      <c r="AC231" s="108"/>
      <c r="AD231" s="108"/>
      <c r="AE231" s="108"/>
      <c r="AF231" s="121" t="s">
        <v>343</v>
      </c>
      <c r="AG231" s="861">
        <v>7</v>
      </c>
      <c r="AH231" s="861"/>
      <c r="AI231" s="861"/>
      <c r="AJ231" s="861"/>
      <c r="AK231" s="861"/>
      <c r="AL231" s="859"/>
      <c r="AM231" s="859"/>
      <c r="AN231" s="859"/>
      <c r="AO231" s="861"/>
      <c r="AP231" s="108"/>
      <c r="AQ231" s="108"/>
      <c r="AR231" s="108"/>
      <c r="AS231" s="115"/>
      <c r="AT231" s="115"/>
      <c r="AU231" s="108"/>
      <c r="AV231" s="115"/>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row>
    <row r="232" spans="1:92" ht="15" customHeight="1">
      <c r="A232" s="108"/>
      <c r="B232" s="114"/>
      <c r="C232" s="114"/>
      <c r="D232" s="114"/>
      <c r="E232" s="114"/>
      <c r="F232" s="114"/>
      <c r="G232" s="114"/>
      <c r="H232" s="114"/>
      <c r="I232" s="114"/>
      <c r="J232" s="114"/>
      <c r="K232" s="114"/>
      <c r="L232" s="114"/>
      <c r="M232" s="114"/>
      <c r="N232" s="114"/>
      <c r="O232" s="114"/>
      <c r="P232" s="114"/>
      <c r="Q232" s="108"/>
      <c r="R232" s="108"/>
      <c r="S232" s="108"/>
      <c r="T232" s="108"/>
      <c r="U232" s="108"/>
      <c r="V232" s="108"/>
      <c r="W232" s="108"/>
      <c r="X232" s="108"/>
      <c r="Y232" s="108"/>
      <c r="Z232" s="108"/>
      <c r="AA232" s="108"/>
      <c r="AB232" s="108"/>
      <c r="AC232" s="108"/>
      <c r="AD232" s="108"/>
      <c r="AE232" s="108"/>
      <c r="AF232" s="121" t="s">
        <v>344</v>
      </c>
      <c r="AG232" s="861">
        <v>8</v>
      </c>
      <c r="AH232" s="861">
        <v>2023</v>
      </c>
      <c r="AI232" s="861">
        <v>12</v>
      </c>
      <c r="AJ232" s="861" t="s">
        <v>345</v>
      </c>
      <c r="AK232" s="861" t="s">
        <v>578</v>
      </c>
      <c r="AL232" s="859">
        <v>8</v>
      </c>
      <c r="AM232" s="859">
        <v>371</v>
      </c>
      <c r="AN232" s="859">
        <v>27</v>
      </c>
      <c r="AO232" s="861"/>
      <c r="AP232" s="108"/>
      <c r="AQ232" s="108"/>
      <c r="AR232" s="108"/>
      <c r="AS232" s="115"/>
      <c r="AT232" s="115"/>
      <c r="AU232" s="108"/>
      <c r="AV232" s="115"/>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row>
    <row r="233" spans="1:92" ht="15" customHeight="1">
      <c r="A233" s="108"/>
      <c r="B233" s="114"/>
      <c r="C233" s="114"/>
      <c r="D233" s="114"/>
      <c r="E233" s="114"/>
      <c r="F233" s="114"/>
      <c r="G233" s="114"/>
      <c r="H233" s="114"/>
      <c r="I233" s="114"/>
      <c r="J233" s="114"/>
      <c r="K233" s="114"/>
      <c r="L233" s="114"/>
      <c r="M233" s="114"/>
      <c r="N233" s="114"/>
      <c r="O233" s="114"/>
      <c r="P233" s="114"/>
      <c r="Q233" s="108"/>
      <c r="R233" s="108"/>
      <c r="S233" s="108"/>
      <c r="T233" s="108"/>
      <c r="U233" s="108"/>
      <c r="V233" s="108"/>
      <c r="W233" s="108"/>
      <c r="X233" s="108"/>
      <c r="Y233" s="108"/>
      <c r="Z233" s="108"/>
      <c r="AA233" s="108"/>
      <c r="AB233" s="108"/>
      <c r="AC233" s="108"/>
      <c r="AD233" s="108"/>
      <c r="AE233" s="108"/>
      <c r="AF233" s="121" t="s">
        <v>346</v>
      </c>
      <c r="AG233" s="861">
        <v>7</v>
      </c>
      <c r="AH233" s="861"/>
      <c r="AI233" s="861"/>
      <c r="AJ233" s="861"/>
      <c r="AK233" s="861"/>
      <c r="AL233" s="859"/>
      <c r="AM233" s="859"/>
      <c r="AN233" s="859"/>
      <c r="AO233" s="861"/>
      <c r="AP233" s="108"/>
      <c r="AQ233" s="108"/>
      <c r="AR233" s="108"/>
      <c r="AS233" s="115"/>
      <c r="AT233" s="115"/>
      <c r="AU233" s="108"/>
      <c r="AV233" s="115"/>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row>
    <row r="234" spans="1:92" ht="15" customHeight="1">
      <c r="A234" s="108"/>
      <c r="B234" s="114"/>
      <c r="C234" s="114"/>
      <c r="D234" s="114"/>
      <c r="E234" s="114"/>
      <c r="F234" s="114"/>
      <c r="G234" s="114"/>
      <c r="H234" s="114"/>
      <c r="I234" s="114"/>
      <c r="J234" s="114"/>
      <c r="K234" s="114"/>
      <c r="L234" s="114"/>
      <c r="M234" s="114"/>
      <c r="N234" s="114"/>
      <c r="O234" s="114"/>
      <c r="P234" s="114"/>
      <c r="Q234" s="108"/>
      <c r="R234" s="108"/>
      <c r="S234" s="108"/>
      <c r="T234" s="108"/>
      <c r="U234" s="108"/>
      <c r="V234" s="108"/>
      <c r="W234" s="108"/>
      <c r="X234" s="108"/>
      <c r="Y234" s="108"/>
      <c r="Z234" s="108"/>
      <c r="AA234" s="108"/>
      <c r="AB234" s="108"/>
      <c r="AC234" s="108"/>
      <c r="AD234" s="108"/>
      <c r="AE234" s="108"/>
      <c r="AF234" s="121" t="s">
        <v>347</v>
      </c>
      <c r="AG234" s="861">
        <v>8</v>
      </c>
      <c r="AH234" s="861"/>
      <c r="AI234" s="861"/>
      <c r="AJ234" s="861"/>
      <c r="AK234" s="861"/>
      <c r="AL234" s="859"/>
      <c r="AM234" s="859"/>
      <c r="AN234" s="859"/>
      <c r="AO234" s="861"/>
      <c r="AP234" s="108"/>
      <c r="AQ234" s="108"/>
      <c r="AR234" s="108"/>
      <c r="AS234" s="115"/>
      <c r="AT234" s="115"/>
      <c r="AU234" s="108"/>
      <c r="AV234" s="115"/>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row>
    <row r="235" spans="1:92" ht="15" customHeight="1">
      <c r="A235" s="108"/>
      <c r="B235" s="114"/>
      <c r="C235" s="114"/>
      <c r="D235" s="114"/>
      <c r="E235" s="114"/>
      <c r="F235" s="114"/>
      <c r="G235" s="114"/>
      <c r="H235" s="114"/>
      <c r="I235" s="114"/>
      <c r="J235" s="114"/>
      <c r="K235" s="114"/>
      <c r="L235" s="114"/>
      <c r="M235" s="114"/>
      <c r="N235" s="114"/>
      <c r="O235" s="114"/>
      <c r="P235" s="114"/>
      <c r="Q235" s="108"/>
      <c r="R235" s="108"/>
      <c r="S235" s="108"/>
      <c r="T235" s="108"/>
      <c r="U235" s="108"/>
      <c r="V235" s="108"/>
      <c r="W235" s="108"/>
      <c r="X235" s="108"/>
      <c r="Y235" s="108"/>
      <c r="Z235" s="108"/>
      <c r="AA235" s="108"/>
      <c r="AB235" s="108"/>
      <c r="AC235" s="108"/>
      <c r="AD235" s="108"/>
      <c r="AE235" s="108"/>
      <c r="AF235" s="121" t="s">
        <v>348</v>
      </c>
      <c r="AG235" s="861">
        <v>13</v>
      </c>
      <c r="AH235" s="861">
        <v>2015</v>
      </c>
      <c r="AI235" s="861">
        <v>12</v>
      </c>
      <c r="AJ235" s="861" t="s">
        <v>349</v>
      </c>
      <c r="AK235" s="861" t="s">
        <v>578</v>
      </c>
      <c r="AL235" s="859">
        <v>8</v>
      </c>
      <c r="AM235" s="859">
        <v>1504</v>
      </c>
      <c r="AN235" s="859">
        <v>51</v>
      </c>
      <c r="AO235" s="861"/>
      <c r="AP235" s="108"/>
      <c r="AQ235" s="108"/>
      <c r="AR235" s="108"/>
      <c r="AS235" s="115"/>
      <c r="AT235" s="115"/>
      <c r="AU235" s="108"/>
      <c r="AV235" s="115"/>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row>
    <row r="236" spans="1:92" ht="15" customHeight="1">
      <c r="A236" s="108"/>
      <c r="B236" s="114"/>
      <c r="C236" s="114"/>
      <c r="D236" s="114"/>
      <c r="E236" s="114"/>
      <c r="F236" s="114"/>
      <c r="G236" s="114"/>
      <c r="H236" s="114"/>
      <c r="I236" s="114"/>
      <c r="J236" s="114"/>
      <c r="K236" s="114"/>
      <c r="L236" s="114"/>
      <c r="M236" s="114"/>
      <c r="N236" s="114"/>
      <c r="O236" s="114"/>
      <c r="P236" s="114"/>
      <c r="Q236" s="108"/>
      <c r="R236" s="108"/>
      <c r="S236" s="108"/>
      <c r="T236" s="108"/>
      <c r="U236" s="108"/>
      <c r="V236" s="108"/>
      <c r="W236" s="108"/>
      <c r="X236" s="108"/>
      <c r="Y236" s="108"/>
      <c r="Z236" s="108"/>
      <c r="AA236" s="108"/>
      <c r="AB236" s="108"/>
      <c r="AC236" s="108"/>
      <c r="AD236" s="108"/>
      <c r="AE236" s="108"/>
      <c r="AF236" s="121" t="s">
        <v>350</v>
      </c>
      <c r="AG236" s="861">
        <v>13</v>
      </c>
      <c r="AH236" s="861">
        <v>2008</v>
      </c>
      <c r="AI236" s="861">
        <v>12</v>
      </c>
      <c r="AJ236" s="861" t="s">
        <v>351</v>
      </c>
      <c r="AK236" s="861" t="s">
        <v>580</v>
      </c>
      <c r="AL236" s="859">
        <v>12</v>
      </c>
      <c r="AM236" s="859">
        <v>2388</v>
      </c>
      <c r="AN236" s="859">
        <v>89</v>
      </c>
      <c r="AO236" s="861"/>
      <c r="AP236" s="108"/>
      <c r="AQ236" s="108"/>
      <c r="AR236" s="108"/>
      <c r="AS236" s="115"/>
      <c r="AT236" s="115"/>
      <c r="AU236" s="108"/>
      <c r="AV236" s="115"/>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row>
    <row r="237" spans="1:92" ht="15" customHeight="1">
      <c r="A237" s="108"/>
      <c r="B237" s="114"/>
      <c r="C237" s="114"/>
      <c r="D237" s="114"/>
      <c r="E237" s="114"/>
      <c r="F237" s="114"/>
      <c r="G237" s="114"/>
      <c r="H237" s="114"/>
      <c r="I237" s="114"/>
      <c r="J237" s="114"/>
      <c r="K237" s="114"/>
      <c r="L237" s="114"/>
      <c r="M237" s="114"/>
      <c r="N237" s="114"/>
      <c r="O237" s="114"/>
      <c r="P237" s="114"/>
      <c r="Q237" s="108"/>
      <c r="R237" s="108"/>
      <c r="S237" s="108"/>
      <c r="T237" s="108"/>
      <c r="U237" s="108"/>
      <c r="V237" s="108"/>
      <c r="W237" s="108"/>
      <c r="X237" s="108"/>
      <c r="Y237" s="108"/>
      <c r="Z237" s="108"/>
      <c r="AA237" s="108"/>
      <c r="AB237" s="108"/>
      <c r="AC237" s="108"/>
      <c r="AD237" s="108"/>
      <c r="AE237" s="108"/>
      <c r="AF237" s="121" t="s">
        <v>352</v>
      </c>
      <c r="AG237" s="861">
        <v>6</v>
      </c>
      <c r="AH237" s="861"/>
      <c r="AI237" s="861"/>
      <c r="AJ237" s="861"/>
      <c r="AK237" s="861"/>
      <c r="AL237" s="859"/>
      <c r="AM237" s="859"/>
      <c r="AN237" s="859"/>
      <c r="AO237" s="861"/>
      <c r="AP237" s="108"/>
      <c r="AQ237" s="108"/>
      <c r="AR237" s="108"/>
      <c r="AS237" s="115"/>
      <c r="AT237" s="115"/>
      <c r="AU237" s="108"/>
      <c r="AV237" s="115"/>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row>
    <row r="238" spans="1:92" ht="15" customHeight="1">
      <c r="A238" s="108"/>
      <c r="B238" s="114"/>
      <c r="C238" s="114"/>
      <c r="D238" s="114"/>
      <c r="E238" s="114"/>
      <c r="F238" s="114"/>
      <c r="G238" s="114"/>
      <c r="H238" s="114"/>
      <c r="I238" s="114"/>
      <c r="J238" s="114"/>
      <c r="K238" s="114"/>
      <c r="L238" s="114"/>
      <c r="M238" s="114"/>
      <c r="N238" s="114"/>
      <c r="O238" s="114"/>
      <c r="P238" s="114"/>
      <c r="Q238" s="108"/>
      <c r="R238" s="108"/>
      <c r="S238" s="108"/>
      <c r="T238" s="108"/>
      <c r="U238" s="108"/>
      <c r="V238" s="108"/>
      <c r="W238" s="108"/>
      <c r="X238" s="108"/>
      <c r="Y238" s="108"/>
      <c r="Z238" s="108"/>
      <c r="AA238" s="108"/>
      <c r="AB238" s="108"/>
      <c r="AC238" s="108"/>
      <c r="AD238" s="108"/>
      <c r="AE238" s="108"/>
      <c r="AF238" s="121" t="s">
        <v>353</v>
      </c>
      <c r="AG238" s="861">
        <v>9</v>
      </c>
      <c r="AH238" s="861"/>
      <c r="AI238" s="861"/>
      <c r="AJ238" s="861"/>
      <c r="AK238" s="861"/>
      <c r="AL238" s="859"/>
      <c r="AM238" s="859"/>
      <c r="AN238" s="859"/>
      <c r="AO238" s="861"/>
      <c r="AP238" s="108"/>
      <c r="AQ238" s="108"/>
      <c r="AR238" s="108"/>
      <c r="AS238" s="115"/>
      <c r="AT238" s="115"/>
      <c r="AU238" s="108"/>
      <c r="AV238" s="115"/>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row>
    <row r="239" spans="1:92" ht="15" customHeight="1">
      <c r="A239" s="108"/>
      <c r="B239" s="114"/>
      <c r="C239" s="114"/>
      <c r="D239" s="114"/>
      <c r="E239" s="114"/>
      <c r="F239" s="114"/>
      <c r="G239" s="114"/>
      <c r="H239" s="114"/>
      <c r="I239" s="114"/>
      <c r="J239" s="114"/>
      <c r="K239" s="114"/>
      <c r="L239" s="114"/>
      <c r="M239" s="114"/>
      <c r="N239" s="114"/>
      <c r="O239" s="114"/>
      <c r="P239" s="114"/>
      <c r="Q239" s="108"/>
      <c r="R239" s="108"/>
      <c r="S239" s="108"/>
      <c r="T239" s="108"/>
      <c r="U239" s="108"/>
      <c r="V239" s="108"/>
      <c r="W239" s="108"/>
      <c r="X239" s="108"/>
      <c r="Y239" s="108"/>
      <c r="Z239" s="108"/>
      <c r="AA239" s="108"/>
      <c r="AB239" s="108"/>
      <c r="AC239" s="108"/>
      <c r="AD239" s="108"/>
      <c r="AE239" s="108"/>
      <c r="AF239" s="121" t="s">
        <v>354</v>
      </c>
      <c r="AG239" s="861">
        <v>5</v>
      </c>
      <c r="AH239" s="861"/>
      <c r="AI239" s="861"/>
      <c r="AJ239" s="861"/>
      <c r="AK239" s="861"/>
      <c r="AL239" s="859"/>
      <c r="AM239" s="859"/>
      <c r="AN239" s="859"/>
      <c r="AO239" s="861"/>
      <c r="AP239" s="108"/>
      <c r="AQ239" s="108"/>
      <c r="AR239" s="108"/>
      <c r="AS239" s="115"/>
      <c r="AT239" s="115"/>
      <c r="AU239" s="108"/>
      <c r="AV239" s="115"/>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row>
    <row r="240" spans="1:92" ht="15" customHeight="1">
      <c r="A240" s="108"/>
      <c r="B240" s="114"/>
      <c r="C240" s="114"/>
      <c r="D240" s="114"/>
      <c r="E240" s="114"/>
      <c r="F240" s="114"/>
      <c r="G240" s="114"/>
      <c r="H240" s="114"/>
      <c r="I240" s="114"/>
      <c r="J240" s="114"/>
      <c r="K240" s="114"/>
      <c r="L240" s="114"/>
      <c r="M240" s="114"/>
      <c r="N240" s="114"/>
      <c r="O240" s="114"/>
      <c r="P240" s="114"/>
      <c r="Q240" s="108"/>
      <c r="R240" s="108"/>
      <c r="S240" s="108"/>
      <c r="T240" s="108"/>
      <c r="U240" s="108"/>
      <c r="V240" s="108"/>
      <c r="W240" s="108"/>
      <c r="X240" s="108"/>
      <c r="Y240" s="108"/>
      <c r="Z240" s="108"/>
      <c r="AA240" s="108"/>
      <c r="AB240" s="108"/>
      <c r="AC240" s="108"/>
      <c r="AD240" s="108"/>
      <c r="AE240" s="108"/>
      <c r="AF240" s="121" t="s">
        <v>355</v>
      </c>
      <c r="AG240" s="861">
        <v>6</v>
      </c>
      <c r="AH240" s="861"/>
      <c r="AI240" s="861"/>
      <c r="AJ240" s="861"/>
      <c r="AK240" s="861"/>
      <c r="AL240" s="859"/>
      <c r="AM240" s="859"/>
      <c r="AN240" s="859"/>
      <c r="AO240" s="861"/>
      <c r="AP240" s="108"/>
      <c r="AQ240" s="108"/>
      <c r="AR240" s="108"/>
      <c r="AS240" s="115"/>
      <c r="AT240" s="115"/>
      <c r="AU240" s="108"/>
      <c r="AV240" s="115"/>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row>
    <row r="241" spans="1:92" ht="15" customHeight="1">
      <c r="A241" s="108"/>
      <c r="B241" s="114"/>
      <c r="C241" s="114"/>
      <c r="D241" s="114"/>
      <c r="E241" s="114"/>
      <c r="F241" s="114"/>
      <c r="G241" s="114"/>
      <c r="H241" s="114"/>
      <c r="I241" s="114"/>
      <c r="J241" s="114"/>
      <c r="K241" s="114"/>
      <c r="L241" s="114"/>
      <c r="M241" s="114"/>
      <c r="N241" s="114"/>
      <c r="O241" s="114"/>
      <c r="P241" s="114"/>
      <c r="Q241" s="108"/>
      <c r="R241" s="108"/>
      <c r="S241" s="108"/>
      <c r="T241" s="108"/>
      <c r="U241" s="108"/>
      <c r="V241" s="108"/>
      <c r="W241" s="108"/>
      <c r="X241" s="108"/>
      <c r="Y241" s="108"/>
      <c r="Z241" s="108"/>
      <c r="AA241" s="108"/>
      <c r="AB241" s="108"/>
      <c r="AC241" s="108"/>
      <c r="AD241" s="108"/>
      <c r="AE241" s="108"/>
      <c r="AF241" s="121" t="s">
        <v>356</v>
      </c>
      <c r="AG241" s="861">
        <v>1</v>
      </c>
      <c r="AH241" s="861"/>
      <c r="AI241" s="861"/>
      <c r="AJ241" s="861"/>
      <c r="AK241" s="861"/>
      <c r="AL241" s="859"/>
      <c r="AM241" s="859"/>
      <c r="AN241" s="859"/>
      <c r="AO241" s="861"/>
      <c r="AP241" s="108"/>
      <c r="AQ241" s="108"/>
      <c r="AR241" s="108"/>
      <c r="AS241" s="115"/>
      <c r="AT241" s="115"/>
      <c r="AU241" s="108"/>
      <c r="AV241" s="115"/>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row>
    <row r="242" spans="1:92" ht="15" customHeight="1">
      <c r="A242" s="108"/>
      <c r="B242" s="114"/>
      <c r="C242" s="114"/>
      <c r="D242" s="114"/>
      <c r="E242" s="114"/>
      <c r="F242" s="114"/>
      <c r="G242" s="114"/>
      <c r="H242" s="114"/>
      <c r="I242" s="114"/>
      <c r="J242" s="114"/>
      <c r="K242" s="114"/>
      <c r="L242" s="114"/>
      <c r="M242" s="114"/>
      <c r="N242" s="114"/>
      <c r="O242" s="114"/>
      <c r="P242" s="114"/>
      <c r="Q242" s="108"/>
      <c r="R242" s="108"/>
      <c r="S242" s="108"/>
      <c r="T242" s="108"/>
      <c r="U242" s="108"/>
      <c r="V242" s="108"/>
      <c r="W242" s="108"/>
      <c r="X242" s="108"/>
      <c r="Y242" s="108"/>
      <c r="Z242" s="108"/>
      <c r="AA242" s="108"/>
      <c r="AB242" s="108"/>
      <c r="AC242" s="108"/>
      <c r="AD242" s="108"/>
      <c r="AE242" s="108"/>
      <c r="AF242" s="121" t="s">
        <v>357</v>
      </c>
      <c r="AG242" s="861">
        <v>6</v>
      </c>
      <c r="AH242" s="861">
        <v>2018</v>
      </c>
      <c r="AI242" s="861">
        <v>12</v>
      </c>
      <c r="AJ242" s="861" t="s">
        <v>633</v>
      </c>
      <c r="AK242" s="861" t="s">
        <v>578</v>
      </c>
      <c r="AL242" s="859">
        <v>12</v>
      </c>
      <c r="AM242" s="859">
        <v>846</v>
      </c>
      <c r="AN242" s="859">
        <v>40</v>
      </c>
      <c r="AO242" s="861"/>
      <c r="AP242" s="108"/>
      <c r="AQ242" s="108"/>
      <c r="AR242" s="108"/>
      <c r="AS242" s="115"/>
      <c r="AT242" s="115"/>
      <c r="AU242" s="108"/>
      <c r="AV242" s="115"/>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row>
    <row r="243" spans="1:92" ht="15" customHeight="1">
      <c r="A243" s="108"/>
      <c r="B243" s="114"/>
      <c r="C243" s="114"/>
      <c r="D243" s="114"/>
      <c r="E243" s="114"/>
      <c r="F243" s="114"/>
      <c r="G243" s="114"/>
      <c r="H243" s="114"/>
      <c r="I243" s="114"/>
      <c r="J243" s="114"/>
      <c r="K243" s="114"/>
      <c r="L243" s="114"/>
      <c r="M243" s="114"/>
      <c r="N243" s="114"/>
      <c r="O243" s="114"/>
      <c r="P243" s="114"/>
      <c r="Q243" s="108"/>
      <c r="R243" s="108"/>
      <c r="S243" s="108"/>
      <c r="T243" s="108"/>
      <c r="U243" s="108"/>
      <c r="V243" s="108"/>
      <c r="W243" s="108"/>
      <c r="X243" s="108"/>
      <c r="Y243" s="108"/>
      <c r="Z243" s="108"/>
      <c r="AA243" s="108"/>
      <c r="AB243" s="108"/>
      <c r="AC243" s="108"/>
      <c r="AD243" s="108"/>
      <c r="AE243" s="108"/>
      <c r="AF243" s="121" t="s">
        <v>359</v>
      </c>
      <c r="AG243" s="861">
        <v>6</v>
      </c>
      <c r="AH243" s="861"/>
      <c r="AI243" s="861"/>
      <c r="AJ243" s="861"/>
      <c r="AK243" s="861"/>
      <c r="AL243" s="859"/>
      <c r="AM243" s="859"/>
      <c r="AN243" s="859"/>
      <c r="AO243" s="861"/>
      <c r="AP243" s="108"/>
      <c r="AQ243" s="108"/>
      <c r="AR243" s="108"/>
      <c r="AS243" s="115"/>
      <c r="AT243" s="115"/>
      <c r="AU243" s="108"/>
      <c r="AV243" s="115"/>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row>
    <row r="244" spans="1:92" ht="15" customHeight="1">
      <c r="A244" s="108"/>
      <c r="B244" s="114"/>
      <c r="C244" s="114"/>
      <c r="D244" s="114"/>
      <c r="E244" s="114"/>
      <c r="F244" s="114"/>
      <c r="G244" s="114"/>
      <c r="H244" s="114"/>
      <c r="I244" s="114"/>
      <c r="J244" s="114"/>
      <c r="K244" s="114"/>
      <c r="L244" s="114"/>
      <c r="M244" s="114"/>
      <c r="N244" s="114"/>
      <c r="O244" s="114"/>
      <c r="P244" s="114"/>
      <c r="Q244" s="108"/>
      <c r="R244" s="108"/>
      <c r="S244" s="108"/>
      <c r="T244" s="108"/>
      <c r="U244" s="108"/>
      <c r="V244" s="108"/>
      <c r="W244" s="108"/>
      <c r="X244" s="108"/>
      <c r="Y244" s="108"/>
      <c r="Z244" s="108"/>
      <c r="AA244" s="108"/>
      <c r="AB244" s="108"/>
      <c r="AC244" s="108"/>
      <c r="AD244" s="108"/>
      <c r="AE244" s="108"/>
      <c r="AF244" s="121" t="s">
        <v>360</v>
      </c>
      <c r="AG244" s="861">
        <v>8</v>
      </c>
      <c r="AH244" s="861"/>
      <c r="AI244" s="861"/>
      <c r="AJ244" s="861"/>
      <c r="AK244" s="861"/>
      <c r="AL244" s="859"/>
      <c r="AM244" s="859"/>
      <c r="AN244" s="859"/>
      <c r="AO244" s="861"/>
      <c r="AP244" s="108"/>
      <c r="AQ244" s="108"/>
      <c r="AR244" s="108"/>
      <c r="AS244" s="115"/>
      <c r="AT244" s="115"/>
      <c r="AU244" s="108"/>
      <c r="AV244" s="115"/>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row>
    <row r="245" spans="1:92" ht="15" customHeight="1">
      <c r="A245" s="108"/>
      <c r="B245" s="114"/>
      <c r="C245" s="114"/>
      <c r="D245" s="114"/>
      <c r="E245" s="114"/>
      <c r="F245" s="114"/>
      <c r="G245" s="114"/>
      <c r="H245" s="114"/>
      <c r="I245" s="114"/>
      <c r="J245" s="114"/>
      <c r="K245" s="114"/>
      <c r="L245" s="114"/>
      <c r="M245" s="114"/>
      <c r="N245" s="114"/>
      <c r="O245" s="114"/>
      <c r="P245" s="114"/>
      <c r="Q245" s="108"/>
      <c r="R245" s="108"/>
      <c r="S245" s="108"/>
      <c r="T245" s="108"/>
      <c r="U245" s="108"/>
      <c r="V245" s="108"/>
      <c r="W245" s="108"/>
      <c r="X245" s="108"/>
      <c r="Y245" s="108"/>
      <c r="Z245" s="108"/>
      <c r="AA245" s="108"/>
      <c r="AB245" s="108"/>
      <c r="AC245" s="108"/>
      <c r="AD245" s="108"/>
      <c r="AE245" s="108"/>
      <c r="AF245" s="121" t="s">
        <v>361</v>
      </c>
      <c r="AG245" s="861">
        <v>13</v>
      </c>
      <c r="AH245" s="861"/>
      <c r="AI245" s="861"/>
      <c r="AJ245" s="861"/>
      <c r="AK245" s="861"/>
      <c r="AL245" s="859"/>
      <c r="AM245" s="859"/>
      <c r="AN245" s="859"/>
      <c r="AO245" s="861"/>
      <c r="AP245" s="108"/>
      <c r="AQ245" s="108"/>
      <c r="AR245" s="108"/>
      <c r="AS245" s="115"/>
      <c r="AT245" s="115"/>
      <c r="AU245" s="108"/>
      <c r="AV245" s="115"/>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row>
    <row r="246" spans="1:92" ht="15" customHeight="1">
      <c r="A246" s="108"/>
      <c r="B246" s="114"/>
      <c r="C246" s="114"/>
      <c r="D246" s="114"/>
      <c r="E246" s="114"/>
      <c r="F246" s="114"/>
      <c r="G246" s="114"/>
      <c r="H246" s="114"/>
      <c r="I246" s="114"/>
      <c r="J246" s="114"/>
      <c r="K246" s="114"/>
      <c r="L246" s="114"/>
      <c r="M246" s="114"/>
      <c r="N246" s="114"/>
      <c r="O246" s="114"/>
      <c r="P246" s="114"/>
      <c r="Q246" s="108"/>
      <c r="R246" s="108"/>
      <c r="S246" s="108"/>
      <c r="T246" s="108"/>
      <c r="U246" s="108"/>
      <c r="V246" s="108"/>
      <c r="W246" s="108"/>
      <c r="X246" s="108"/>
      <c r="Y246" s="108"/>
      <c r="Z246" s="108"/>
      <c r="AA246" s="108"/>
      <c r="AB246" s="108"/>
      <c r="AC246" s="108"/>
      <c r="AD246" s="108"/>
      <c r="AE246" s="108"/>
      <c r="AF246" s="121" t="s">
        <v>362</v>
      </c>
      <c r="AG246" s="861">
        <v>9</v>
      </c>
      <c r="AH246" s="861">
        <v>2019</v>
      </c>
      <c r="AI246" s="861">
        <v>12</v>
      </c>
      <c r="AJ246" s="861" t="s">
        <v>363</v>
      </c>
      <c r="AK246" s="861" t="s">
        <v>578</v>
      </c>
      <c r="AL246" s="859">
        <v>10</v>
      </c>
      <c r="AM246" s="859">
        <v>1207</v>
      </c>
      <c r="AN246" s="859">
        <v>52</v>
      </c>
      <c r="AO246" s="861"/>
      <c r="AP246" s="108"/>
      <c r="AQ246" s="108"/>
      <c r="AR246" s="108"/>
      <c r="AS246" s="115"/>
      <c r="AT246" s="115"/>
      <c r="AU246" s="108"/>
      <c r="AV246" s="115"/>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row>
    <row r="247" spans="1:92" ht="15" customHeight="1">
      <c r="A247" s="108"/>
      <c r="B247" s="114"/>
      <c r="C247" s="114"/>
      <c r="D247" s="114"/>
      <c r="E247" s="114"/>
      <c r="F247" s="114"/>
      <c r="G247" s="114"/>
      <c r="H247" s="114"/>
      <c r="I247" s="114"/>
      <c r="J247" s="114"/>
      <c r="K247" s="114"/>
      <c r="L247" s="114"/>
      <c r="M247" s="114"/>
      <c r="N247" s="114"/>
      <c r="O247" s="114"/>
      <c r="P247" s="114"/>
      <c r="Q247" s="108"/>
      <c r="R247" s="108"/>
      <c r="S247" s="108"/>
      <c r="T247" s="108"/>
      <c r="U247" s="108"/>
      <c r="V247" s="108"/>
      <c r="W247" s="108"/>
      <c r="X247" s="108"/>
      <c r="Y247" s="108"/>
      <c r="Z247" s="108"/>
      <c r="AA247" s="108"/>
      <c r="AB247" s="108"/>
      <c r="AC247" s="108"/>
      <c r="AD247" s="108"/>
      <c r="AE247" s="108"/>
      <c r="AF247" s="121" t="s">
        <v>364</v>
      </c>
      <c r="AG247" s="861">
        <v>6</v>
      </c>
      <c r="AH247" s="861"/>
      <c r="AI247" s="861"/>
      <c r="AJ247" s="861"/>
      <c r="AK247" s="861"/>
      <c r="AL247" s="859"/>
      <c r="AM247" s="859"/>
      <c r="AN247" s="859"/>
      <c r="AO247" s="861"/>
      <c r="AP247" s="108"/>
      <c r="AQ247" s="108"/>
      <c r="AR247" s="108"/>
      <c r="AS247" s="115"/>
      <c r="AT247" s="115"/>
      <c r="AU247" s="108"/>
      <c r="AV247" s="115"/>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row>
    <row r="248" spans="1:92" ht="15" customHeight="1">
      <c r="A248" s="108"/>
      <c r="B248" s="114"/>
      <c r="C248" s="114"/>
      <c r="D248" s="114"/>
      <c r="E248" s="114"/>
      <c r="F248" s="114"/>
      <c r="G248" s="114"/>
      <c r="H248" s="114"/>
      <c r="I248" s="114"/>
      <c r="J248" s="114"/>
      <c r="K248" s="114"/>
      <c r="L248" s="114"/>
      <c r="M248" s="114"/>
      <c r="N248" s="114"/>
      <c r="O248" s="114"/>
      <c r="P248" s="114"/>
      <c r="Q248" s="108"/>
      <c r="R248" s="108"/>
      <c r="S248" s="108"/>
      <c r="T248" s="108"/>
      <c r="U248" s="108"/>
      <c r="V248" s="108"/>
      <c r="W248" s="108"/>
      <c r="X248" s="108"/>
      <c r="Y248" s="108"/>
      <c r="Z248" s="108"/>
      <c r="AA248" s="108"/>
      <c r="AB248" s="108"/>
      <c r="AC248" s="108"/>
      <c r="AD248" s="108"/>
      <c r="AE248" s="108"/>
      <c r="AF248" s="121" t="s">
        <v>365</v>
      </c>
      <c r="AG248" s="861">
        <v>8</v>
      </c>
      <c r="AH248" s="861"/>
      <c r="AI248" s="861"/>
      <c r="AJ248" s="861"/>
      <c r="AK248" s="861"/>
      <c r="AL248" s="859"/>
      <c r="AM248" s="859"/>
      <c r="AN248" s="859"/>
      <c r="AO248" s="861"/>
      <c r="AP248" s="108"/>
      <c r="AQ248" s="108"/>
      <c r="AR248" s="108"/>
      <c r="AS248" s="115"/>
      <c r="AT248" s="115"/>
      <c r="AU248" s="108"/>
      <c r="AV248" s="115"/>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row>
    <row r="249" spans="1:92" ht="15" customHeight="1">
      <c r="A249" s="108"/>
      <c r="B249" s="114"/>
      <c r="C249" s="114"/>
      <c r="D249" s="114"/>
      <c r="E249" s="114"/>
      <c r="F249" s="114"/>
      <c r="G249" s="114"/>
      <c r="H249" s="114"/>
      <c r="I249" s="114"/>
      <c r="J249" s="114"/>
      <c r="K249" s="114"/>
      <c r="L249" s="114"/>
      <c r="M249" s="114"/>
      <c r="N249" s="114"/>
      <c r="O249" s="114"/>
      <c r="P249" s="114"/>
      <c r="Q249" s="108"/>
      <c r="R249" s="108"/>
      <c r="S249" s="108"/>
      <c r="T249" s="108"/>
      <c r="U249" s="108"/>
      <c r="V249" s="108"/>
      <c r="W249" s="108"/>
      <c r="X249" s="108"/>
      <c r="Y249" s="108"/>
      <c r="Z249" s="108"/>
      <c r="AA249" s="108"/>
      <c r="AB249" s="108"/>
      <c r="AC249" s="108"/>
      <c r="AD249" s="108"/>
      <c r="AE249" s="108"/>
      <c r="AF249" s="121" t="s">
        <v>366</v>
      </c>
      <c r="AG249" s="861">
        <v>12</v>
      </c>
      <c r="AH249" s="861"/>
      <c r="AI249" s="861"/>
      <c r="AJ249" s="861"/>
      <c r="AK249" s="861"/>
      <c r="AL249" s="859"/>
      <c r="AM249" s="859"/>
      <c r="AN249" s="859"/>
      <c r="AO249" s="861" t="s">
        <v>634</v>
      </c>
      <c r="AP249" s="108"/>
      <c r="AQ249" s="108"/>
      <c r="AR249" s="108"/>
      <c r="AS249" s="115"/>
      <c r="AT249" s="115"/>
      <c r="AU249" s="108"/>
      <c r="AV249" s="115"/>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row>
    <row r="250" spans="1:92" ht="15" customHeight="1">
      <c r="A250" s="108"/>
      <c r="B250" s="114"/>
      <c r="C250" s="114"/>
      <c r="D250" s="114"/>
      <c r="E250" s="114"/>
      <c r="F250" s="114"/>
      <c r="G250" s="114"/>
      <c r="H250" s="114"/>
      <c r="I250" s="114"/>
      <c r="J250" s="114"/>
      <c r="K250" s="114"/>
      <c r="L250" s="114"/>
      <c r="M250" s="114"/>
      <c r="N250" s="114"/>
      <c r="O250" s="114"/>
      <c r="P250" s="114"/>
      <c r="Q250" s="108"/>
      <c r="R250" s="108"/>
      <c r="S250" s="108"/>
      <c r="T250" s="108"/>
      <c r="U250" s="108"/>
      <c r="V250" s="108"/>
      <c r="W250" s="108"/>
      <c r="X250" s="108"/>
      <c r="Y250" s="108"/>
      <c r="Z250" s="108"/>
      <c r="AA250" s="108"/>
      <c r="AB250" s="108"/>
      <c r="AC250" s="108"/>
      <c r="AD250" s="108"/>
      <c r="AE250" s="108"/>
      <c r="AF250" s="121" t="s">
        <v>634</v>
      </c>
      <c r="AG250" s="861">
        <v>12</v>
      </c>
      <c r="AH250" s="861">
        <v>2019</v>
      </c>
      <c r="AI250" s="861">
        <v>12</v>
      </c>
      <c r="AJ250" s="861" t="s">
        <v>367</v>
      </c>
      <c r="AK250" s="861" t="s">
        <v>578</v>
      </c>
      <c r="AL250" s="859">
        <v>5</v>
      </c>
      <c r="AM250" s="859">
        <v>434</v>
      </c>
      <c r="AN250" s="859">
        <v>18</v>
      </c>
      <c r="AO250" s="861"/>
      <c r="AP250" s="108"/>
      <c r="AQ250" s="108"/>
      <c r="AR250" s="108"/>
      <c r="AS250" s="115"/>
      <c r="AT250" s="115"/>
      <c r="AU250" s="108"/>
      <c r="AV250" s="115"/>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row>
    <row r="251" spans="1:92" ht="15" customHeight="1">
      <c r="A251" s="108"/>
      <c r="B251" s="114"/>
      <c r="C251" s="114"/>
      <c r="D251" s="114"/>
      <c r="E251" s="114"/>
      <c r="F251" s="114"/>
      <c r="G251" s="114"/>
      <c r="H251" s="114"/>
      <c r="I251" s="114"/>
      <c r="J251" s="114"/>
      <c r="K251" s="114"/>
      <c r="L251" s="114"/>
      <c r="M251" s="114"/>
      <c r="N251" s="114"/>
      <c r="O251" s="114"/>
      <c r="P251" s="114"/>
      <c r="Q251" s="108"/>
      <c r="R251" s="108"/>
      <c r="S251" s="108"/>
      <c r="T251" s="108"/>
      <c r="U251" s="108"/>
      <c r="V251" s="108"/>
      <c r="W251" s="108"/>
      <c r="X251" s="108"/>
      <c r="Y251" s="108"/>
      <c r="Z251" s="108"/>
      <c r="AA251" s="108"/>
      <c r="AB251" s="108"/>
      <c r="AC251" s="108"/>
      <c r="AD251" s="108"/>
      <c r="AE251" s="108"/>
      <c r="AF251" s="121" t="s">
        <v>368</v>
      </c>
      <c r="AG251" s="861">
        <v>1</v>
      </c>
      <c r="AH251" s="861">
        <v>2023</v>
      </c>
      <c r="AI251" s="861">
        <v>12</v>
      </c>
      <c r="AJ251" s="861" t="s">
        <v>369</v>
      </c>
      <c r="AK251" s="861" t="s">
        <v>632</v>
      </c>
      <c r="AL251" s="859">
        <v>8</v>
      </c>
      <c r="AM251" s="859">
        <v>953</v>
      </c>
      <c r="AN251" s="859">
        <v>31</v>
      </c>
      <c r="AO251" s="861"/>
      <c r="AP251" s="108"/>
      <c r="AQ251" s="108"/>
      <c r="AR251" s="108"/>
      <c r="AS251" s="115"/>
      <c r="AT251" s="115"/>
      <c r="AU251" s="108"/>
      <c r="AV251" s="115"/>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row>
    <row r="252" spans="1:92" ht="15" customHeight="1">
      <c r="A252" s="108"/>
      <c r="B252" s="114"/>
      <c r="C252" s="114"/>
      <c r="D252" s="114"/>
      <c r="E252" s="114"/>
      <c r="F252" s="114"/>
      <c r="G252" s="114"/>
      <c r="H252" s="114"/>
      <c r="I252" s="114"/>
      <c r="J252" s="114"/>
      <c r="K252" s="114"/>
      <c r="L252" s="114"/>
      <c r="M252" s="114"/>
      <c r="N252" s="114"/>
      <c r="O252" s="114"/>
      <c r="P252" s="114"/>
      <c r="Q252" s="108"/>
      <c r="R252" s="108"/>
      <c r="S252" s="108"/>
      <c r="T252" s="108"/>
      <c r="U252" s="108"/>
      <c r="V252" s="108"/>
      <c r="W252" s="108"/>
      <c r="X252" s="108"/>
      <c r="Y252" s="108"/>
      <c r="Z252" s="108"/>
      <c r="AA252" s="108"/>
      <c r="AB252" s="108"/>
      <c r="AC252" s="108"/>
      <c r="AD252" s="108"/>
      <c r="AE252" s="108"/>
      <c r="AF252" s="121" t="s">
        <v>370</v>
      </c>
      <c r="AG252" s="861">
        <v>12</v>
      </c>
      <c r="AH252" s="861">
        <v>2019</v>
      </c>
      <c r="AI252" s="861">
        <v>12</v>
      </c>
      <c r="AJ252" s="861"/>
      <c r="AK252" s="861"/>
      <c r="AL252" s="859">
        <v>1</v>
      </c>
      <c r="AM252" s="859">
        <v>29</v>
      </c>
      <c r="AN252" s="859">
        <v>4</v>
      </c>
      <c r="AO252" s="861"/>
      <c r="AP252" s="108"/>
      <c r="AQ252" s="108"/>
      <c r="AR252" s="108"/>
      <c r="AS252" s="115"/>
      <c r="AT252" s="115"/>
      <c r="AU252" s="108"/>
      <c r="AV252" s="115"/>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row>
    <row r="253" spans="1:92" ht="15" customHeight="1">
      <c r="A253" s="108"/>
      <c r="B253" s="114"/>
      <c r="C253" s="114"/>
      <c r="D253" s="114"/>
      <c r="E253" s="114"/>
      <c r="F253" s="114"/>
      <c r="G253" s="114"/>
      <c r="H253" s="114"/>
      <c r="I253" s="114"/>
      <c r="J253" s="114"/>
      <c r="K253" s="114"/>
      <c r="L253" s="114"/>
      <c r="M253" s="114"/>
      <c r="N253" s="114"/>
      <c r="O253" s="114"/>
      <c r="P253" s="114"/>
      <c r="Q253" s="108"/>
      <c r="R253" s="108"/>
      <c r="S253" s="108"/>
      <c r="T253" s="108"/>
      <c r="U253" s="108"/>
      <c r="V253" s="108"/>
      <c r="W253" s="108"/>
      <c r="X253" s="108"/>
      <c r="Y253" s="108"/>
      <c r="Z253" s="108"/>
      <c r="AA253" s="108"/>
      <c r="AB253" s="108"/>
      <c r="AC253" s="108"/>
      <c r="AD253" s="108"/>
      <c r="AE253" s="108"/>
      <c r="AF253" s="121" t="s">
        <v>371</v>
      </c>
      <c r="AG253" s="861">
        <v>13</v>
      </c>
      <c r="AH253" s="861">
        <v>2019</v>
      </c>
      <c r="AI253" s="861">
        <v>12</v>
      </c>
      <c r="AJ253" s="861" t="s">
        <v>372</v>
      </c>
      <c r="AK253" s="861" t="s">
        <v>580</v>
      </c>
      <c r="AL253" s="859">
        <v>5</v>
      </c>
      <c r="AM253" s="859">
        <v>1874</v>
      </c>
      <c r="AN253" s="859">
        <v>49</v>
      </c>
      <c r="AO253" s="861"/>
      <c r="AP253" s="108"/>
      <c r="AQ253" s="108"/>
      <c r="AR253" s="108"/>
      <c r="AS253" s="115"/>
      <c r="AT253" s="115"/>
      <c r="AU253" s="108"/>
      <c r="AV253" s="115"/>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row>
    <row r="254" spans="1:92" ht="15" customHeight="1">
      <c r="A254" s="108"/>
      <c r="B254" s="114"/>
      <c r="C254" s="114"/>
      <c r="D254" s="114"/>
      <c r="E254" s="114"/>
      <c r="F254" s="114"/>
      <c r="G254" s="114"/>
      <c r="H254" s="114"/>
      <c r="I254" s="114"/>
      <c r="J254" s="114"/>
      <c r="K254" s="114"/>
      <c r="L254" s="114"/>
      <c r="M254" s="114"/>
      <c r="N254" s="114"/>
      <c r="O254" s="114"/>
      <c r="P254" s="114"/>
      <c r="Q254" s="108"/>
      <c r="R254" s="108"/>
      <c r="S254" s="108"/>
      <c r="T254" s="108"/>
      <c r="U254" s="108"/>
      <c r="V254" s="108"/>
      <c r="W254" s="108"/>
      <c r="X254" s="108"/>
      <c r="Y254" s="108"/>
      <c r="Z254" s="108"/>
      <c r="AA254" s="108"/>
      <c r="AB254" s="108"/>
      <c r="AC254" s="108"/>
      <c r="AD254" s="108"/>
      <c r="AE254" s="108"/>
      <c r="AF254" s="121" t="s">
        <v>373</v>
      </c>
      <c r="AG254" s="861">
        <v>5</v>
      </c>
      <c r="AH254" s="861">
        <v>2023</v>
      </c>
      <c r="AI254" s="861">
        <v>12</v>
      </c>
      <c r="AJ254" s="861" t="s">
        <v>635</v>
      </c>
      <c r="AK254" s="861" t="s">
        <v>578</v>
      </c>
      <c r="AL254" s="859">
        <v>14</v>
      </c>
      <c r="AM254" s="859">
        <v>1194</v>
      </c>
      <c r="AN254" s="859">
        <v>49</v>
      </c>
      <c r="AO254" s="861"/>
      <c r="AP254" s="108"/>
      <c r="AQ254" s="108"/>
      <c r="AR254" s="108"/>
      <c r="AS254" s="115"/>
      <c r="AT254" s="115"/>
      <c r="AU254" s="108"/>
      <c r="AV254" s="115"/>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row>
    <row r="255" spans="1:92" ht="15" customHeight="1">
      <c r="A255" s="108"/>
      <c r="B255" s="114"/>
      <c r="C255" s="114"/>
      <c r="D255" s="114"/>
      <c r="E255" s="114"/>
      <c r="F255" s="114"/>
      <c r="G255" s="114"/>
      <c r="H255" s="114"/>
      <c r="I255" s="114"/>
      <c r="J255" s="114"/>
      <c r="K255" s="114"/>
      <c r="L255" s="114"/>
      <c r="M255" s="114"/>
      <c r="N255" s="114"/>
      <c r="O255" s="114"/>
      <c r="P255" s="114"/>
      <c r="Q255" s="108"/>
      <c r="R255" s="108"/>
      <c r="S255" s="108"/>
      <c r="T255" s="108"/>
      <c r="U255" s="108"/>
      <c r="V255" s="108"/>
      <c r="W255" s="108"/>
      <c r="X255" s="108"/>
      <c r="Y255" s="108"/>
      <c r="Z255" s="108"/>
      <c r="AA255" s="108"/>
      <c r="AB255" s="108"/>
      <c r="AC255" s="108"/>
      <c r="AD255" s="108"/>
      <c r="AE255" s="108"/>
      <c r="AF255" s="121" t="s">
        <v>375</v>
      </c>
      <c r="AG255" s="861">
        <v>9</v>
      </c>
      <c r="AH255" s="861">
        <v>2023</v>
      </c>
      <c r="AI255" s="861">
        <v>8</v>
      </c>
      <c r="AJ255" s="861" t="s">
        <v>376</v>
      </c>
      <c r="AK255" s="861" t="s">
        <v>578</v>
      </c>
      <c r="AL255" s="859">
        <v>10</v>
      </c>
      <c r="AM255" s="859">
        <v>1412</v>
      </c>
      <c r="AN255" s="859">
        <v>56</v>
      </c>
      <c r="AO255" s="861"/>
      <c r="AP255" s="108"/>
      <c r="AQ255" s="108"/>
      <c r="AR255" s="108"/>
      <c r="AS255" s="115"/>
      <c r="AT255" s="115"/>
      <c r="AU255" s="108"/>
      <c r="AV255" s="115"/>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row>
    <row r="256" spans="1:92" ht="15" customHeight="1">
      <c r="A256" s="108"/>
      <c r="B256" s="114"/>
      <c r="C256" s="114"/>
      <c r="D256" s="114"/>
      <c r="E256" s="114"/>
      <c r="F256" s="114"/>
      <c r="G256" s="114"/>
      <c r="H256" s="114"/>
      <c r="I256" s="114"/>
      <c r="J256" s="114"/>
      <c r="K256" s="114"/>
      <c r="L256" s="114"/>
      <c r="M256" s="114"/>
      <c r="N256" s="114"/>
      <c r="O256" s="114"/>
      <c r="P256" s="114"/>
      <c r="Q256" s="108"/>
      <c r="R256" s="108"/>
      <c r="S256" s="108"/>
      <c r="T256" s="108"/>
      <c r="U256" s="108"/>
      <c r="V256" s="108"/>
      <c r="W256" s="108"/>
      <c r="X256" s="108"/>
      <c r="Y256" s="108"/>
      <c r="Z256" s="108"/>
      <c r="AA256" s="108"/>
      <c r="AB256" s="108"/>
      <c r="AC256" s="108"/>
      <c r="AD256" s="108"/>
      <c r="AE256" s="108"/>
      <c r="AF256" s="121" t="s">
        <v>377</v>
      </c>
      <c r="AG256" s="861">
        <v>13</v>
      </c>
      <c r="AH256" s="861">
        <v>2015</v>
      </c>
      <c r="AI256" s="861">
        <v>12</v>
      </c>
      <c r="AJ256" s="861" t="s">
        <v>378</v>
      </c>
      <c r="AK256" s="861" t="s">
        <v>21</v>
      </c>
      <c r="AL256" s="859">
        <v>13</v>
      </c>
      <c r="AM256" s="859">
        <v>2907</v>
      </c>
      <c r="AN256" s="859">
        <v>99</v>
      </c>
      <c r="AO256" s="861"/>
      <c r="AP256" s="108"/>
      <c r="AQ256" s="108"/>
      <c r="AR256" s="108"/>
      <c r="AS256" s="115"/>
      <c r="AT256" s="115"/>
      <c r="AU256" s="108"/>
      <c r="AV256" s="115"/>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row>
    <row r="257" spans="1:92" ht="15" customHeight="1">
      <c r="A257" s="108"/>
      <c r="B257" s="114"/>
      <c r="C257" s="114"/>
      <c r="D257" s="114"/>
      <c r="E257" s="114"/>
      <c r="F257" s="114"/>
      <c r="G257" s="114"/>
      <c r="H257" s="114"/>
      <c r="I257" s="114"/>
      <c r="J257" s="114"/>
      <c r="K257" s="114"/>
      <c r="L257" s="114"/>
      <c r="M257" s="114"/>
      <c r="N257" s="114"/>
      <c r="O257" s="114"/>
      <c r="P257" s="114"/>
      <c r="Q257" s="108"/>
      <c r="R257" s="108"/>
      <c r="S257" s="108"/>
      <c r="T257" s="108"/>
      <c r="U257" s="108"/>
      <c r="V257" s="108"/>
      <c r="W257" s="108"/>
      <c r="X257" s="108"/>
      <c r="Y257" s="108"/>
      <c r="Z257" s="108"/>
      <c r="AA257" s="108"/>
      <c r="AB257" s="108"/>
      <c r="AC257" s="108"/>
      <c r="AD257" s="108"/>
      <c r="AE257" s="108"/>
      <c r="AF257" s="121" t="s">
        <v>379</v>
      </c>
      <c r="AG257" s="861">
        <v>13</v>
      </c>
      <c r="AH257" s="861">
        <v>2008</v>
      </c>
      <c r="AI257" s="861">
        <v>12</v>
      </c>
      <c r="AJ257" s="861" t="s">
        <v>380</v>
      </c>
      <c r="AK257" s="861" t="s">
        <v>580</v>
      </c>
      <c r="AL257" s="859">
        <v>19</v>
      </c>
      <c r="AM257" s="859">
        <v>4248</v>
      </c>
      <c r="AN257" s="859">
        <v>121</v>
      </c>
      <c r="AO257" s="861"/>
      <c r="AP257" s="108"/>
      <c r="AQ257" s="108"/>
      <c r="AR257" s="108"/>
      <c r="AS257" s="115"/>
      <c r="AT257" s="115"/>
      <c r="AU257" s="108"/>
      <c r="AV257" s="115"/>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row>
    <row r="258" spans="1:92" ht="15" customHeight="1">
      <c r="A258" s="108"/>
      <c r="B258" s="114"/>
      <c r="C258" s="114"/>
      <c r="D258" s="114"/>
      <c r="E258" s="114"/>
      <c r="F258" s="114"/>
      <c r="G258" s="114"/>
      <c r="H258" s="114"/>
      <c r="I258" s="114"/>
      <c r="J258" s="114"/>
      <c r="K258" s="114"/>
      <c r="L258" s="114"/>
      <c r="M258" s="114"/>
      <c r="N258" s="114"/>
      <c r="O258" s="114"/>
      <c r="P258" s="114"/>
      <c r="Q258" s="108"/>
      <c r="R258" s="108"/>
      <c r="S258" s="108"/>
      <c r="T258" s="108"/>
      <c r="U258" s="108"/>
      <c r="V258" s="108"/>
      <c r="W258" s="108"/>
      <c r="X258" s="108"/>
      <c r="Y258" s="108"/>
      <c r="Z258" s="108"/>
      <c r="AA258" s="108"/>
      <c r="AB258" s="108"/>
      <c r="AC258" s="108"/>
      <c r="AD258" s="108"/>
      <c r="AE258" s="108"/>
      <c r="AF258" s="121" t="s">
        <v>381</v>
      </c>
      <c r="AG258" s="861">
        <v>13</v>
      </c>
      <c r="AH258" s="861">
        <v>2008</v>
      </c>
      <c r="AI258" s="861">
        <v>12</v>
      </c>
      <c r="AJ258" s="861" t="s">
        <v>382</v>
      </c>
      <c r="AK258" s="861" t="s">
        <v>578</v>
      </c>
      <c r="AL258" s="859">
        <v>13</v>
      </c>
      <c r="AM258" s="859">
        <v>2245</v>
      </c>
      <c r="AN258" s="859">
        <v>72</v>
      </c>
      <c r="AO258" s="861"/>
      <c r="AP258" s="108"/>
      <c r="AQ258" s="108"/>
      <c r="AR258" s="108"/>
      <c r="AS258" s="115"/>
      <c r="AT258" s="115"/>
      <c r="AU258" s="108"/>
      <c r="AV258" s="115"/>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row>
    <row r="259" spans="1:92" ht="15" customHeight="1">
      <c r="A259" s="108"/>
      <c r="B259" s="114"/>
      <c r="C259" s="114"/>
      <c r="D259" s="114"/>
      <c r="E259" s="114"/>
      <c r="F259" s="114"/>
      <c r="G259" s="114"/>
      <c r="H259" s="114"/>
      <c r="I259" s="114"/>
      <c r="J259" s="114"/>
      <c r="K259" s="114"/>
      <c r="L259" s="114"/>
      <c r="M259" s="114"/>
      <c r="N259" s="114"/>
      <c r="O259" s="114"/>
      <c r="P259" s="114"/>
      <c r="Q259" s="108"/>
      <c r="R259" s="108"/>
      <c r="S259" s="108"/>
      <c r="T259" s="108"/>
      <c r="U259" s="108"/>
      <c r="V259" s="108"/>
      <c r="W259" s="108"/>
      <c r="X259" s="108"/>
      <c r="Y259" s="108"/>
      <c r="Z259" s="108"/>
      <c r="AA259" s="108"/>
      <c r="AB259" s="108"/>
      <c r="AC259" s="108"/>
      <c r="AD259" s="108"/>
      <c r="AE259" s="108"/>
      <c r="AF259" s="121" t="s">
        <v>383</v>
      </c>
      <c r="AG259" s="861">
        <v>10</v>
      </c>
      <c r="AH259" s="861">
        <v>2010</v>
      </c>
      <c r="AI259" s="861">
        <v>12</v>
      </c>
      <c r="AJ259" s="861" t="s">
        <v>384</v>
      </c>
      <c r="AK259" s="861" t="s">
        <v>578</v>
      </c>
      <c r="AL259" s="859">
        <v>34</v>
      </c>
      <c r="AM259" s="859">
        <v>4805</v>
      </c>
      <c r="AN259" s="859">
        <v>192</v>
      </c>
      <c r="AO259" s="861"/>
      <c r="AP259" s="108"/>
      <c r="AQ259" s="108"/>
      <c r="AR259" s="108"/>
      <c r="AS259" s="115"/>
      <c r="AT259" s="115"/>
      <c r="AU259" s="108"/>
      <c r="AV259" s="115"/>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row>
    <row r="260" spans="1:92" ht="15" customHeight="1">
      <c r="A260" s="108"/>
      <c r="B260" s="114"/>
      <c r="C260" s="114"/>
      <c r="D260" s="114"/>
      <c r="E260" s="114"/>
      <c r="F260" s="114"/>
      <c r="G260" s="114"/>
      <c r="H260" s="114"/>
      <c r="I260" s="114"/>
      <c r="J260" s="114"/>
      <c r="K260" s="114"/>
      <c r="L260" s="114"/>
      <c r="M260" s="114"/>
      <c r="N260" s="114"/>
      <c r="O260" s="114"/>
      <c r="P260" s="114"/>
      <c r="Q260" s="108"/>
      <c r="R260" s="108"/>
      <c r="S260" s="108"/>
      <c r="T260" s="108"/>
      <c r="U260" s="108"/>
      <c r="V260" s="108"/>
      <c r="W260" s="108"/>
      <c r="X260" s="108"/>
      <c r="Y260" s="108"/>
      <c r="Z260" s="108"/>
      <c r="AA260" s="108"/>
      <c r="AB260" s="108"/>
      <c r="AC260" s="108"/>
      <c r="AD260" s="108"/>
      <c r="AE260" s="108"/>
      <c r="AF260" s="121" t="s">
        <v>385</v>
      </c>
      <c r="AG260" s="861">
        <v>10</v>
      </c>
      <c r="AH260" s="861"/>
      <c r="AI260" s="861"/>
      <c r="AJ260" s="861"/>
      <c r="AK260" s="861"/>
      <c r="AL260" s="859"/>
      <c r="AM260" s="859"/>
      <c r="AN260" s="859"/>
      <c r="AO260" s="861"/>
      <c r="AP260" s="108"/>
      <c r="AQ260" s="108"/>
      <c r="AR260" s="108"/>
      <c r="AS260" s="115"/>
      <c r="AT260" s="115"/>
      <c r="AU260" s="108"/>
      <c r="AV260" s="115"/>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row>
    <row r="261" spans="1:92" ht="15" customHeight="1">
      <c r="A261" s="108"/>
      <c r="B261" s="114"/>
      <c r="C261" s="114"/>
      <c r="D261" s="114"/>
      <c r="E261" s="114"/>
      <c r="F261" s="114"/>
      <c r="G261" s="114"/>
      <c r="H261" s="114"/>
      <c r="I261" s="114"/>
      <c r="J261" s="114"/>
      <c r="K261" s="114"/>
      <c r="L261" s="114"/>
      <c r="M261" s="114"/>
      <c r="N261" s="114"/>
      <c r="O261" s="114"/>
      <c r="P261" s="114"/>
      <c r="Q261" s="108"/>
      <c r="R261" s="108"/>
      <c r="S261" s="108"/>
      <c r="T261" s="108"/>
      <c r="U261" s="108"/>
      <c r="V261" s="108"/>
      <c r="W261" s="108"/>
      <c r="X261" s="108"/>
      <c r="Y261" s="108"/>
      <c r="Z261" s="108"/>
      <c r="AA261" s="108"/>
      <c r="AB261" s="108"/>
      <c r="AC261" s="108"/>
      <c r="AD261" s="108"/>
      <c r="AE261" s="108"/>
      <c r="AF261" s="121" t="s">
        <v>386</v>
      </c>
      <c r="AG261" s="861">
        <v>10</v>
      </c>
      <c r="AH261" s="861"/>
      <c r="AI261" s="861"/>
      <c r="AJ261" s="861"/>
      <c r="AK261" s="861"/>
      <c r="AL261" s="859"/>
      <c r="AM261" s="859"/>
      <c r="AN261" s="859"/>
      <c r="AO261" s="861"/>
      <c r="AP261" s="108"/>
      <c r="AQ261" s="108"/>
      <c r="AR261" s="108"/>
      <c r="AS261" s="115"/>
      <c r="AT261" s="115"/>
      <c r="AU261" s="108"/>
      <c r="AV261" s="115"/>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row>
    <row r="262" spans="1:92" ht="15" customHeight="1">
      <c r="A262" s="108"/>
      <c r="B262" s="114"/>
      <c r="C262" s="114"/>
      <c r="D262" s="114"/>
      <c r="E262" s="114"/>
      <c r="F262" s="114"/>
      <c r="G262" s="114"/>
      <c r="H262" s="114"/>
      <c r="I262" s="114"/>
      <c r="J262" s="114"/>
      <c r="K262" s="114"/>
      <c r="L262" s="114"/>
      <c r="M262" s="114"/>
      <c r="N262" s="114"/>
      <c r="O262" s="114"/>
      <c r="P262" s="114"/>
      <c r="Q262" s="108"/>
      <c r="R262" s="108"/>
      <c r="S262" s="108"/>
      <c r="T262" s="108"/>
      <c r="U262" s="108"/>
      <c r="V262" s="108"/>
      <c r="W262" s="108"/>
      <c r="X262" s="108"/>
      <c r="Y262" s="108"/>
      <c r="Z262" s="108"/>
      <c r="AA262" s="108"/>
      <c r="AB262" s="108"/>
      <c r="AC262" s="108"/>
      <c r="AD262" s="108"/>
      <c r="AE262" s="108"/>
      <c r="AF262" s="121" t="s">
        <v>387</v>
      </c>
      <c r="AG262" s="861">
        <v>6</v>
      </c>
      <c r="AH262" s="861"/>
      <c r="AI262" s="861"/>
      <c r="AJ262" s="861"/>
      <c r="AK262" s="861"/>
      <c r="AL262" s="859"/>
      <c r="AM262" s="859"/>
      <c r="AN262" s="859"/>
      <c r="AO262" s="861"/>
      <c r="AP262" s="108"/>
      <c r="AQ262" s="108"/>
      <c r="AR262" s="108"/>
      <c r="AS262" s="115"/>
      <c r="AT262" s="115"/>
      <c r="AU262" s="108"/>
      <c r="AV262" s="115"/>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row>
    <row r="263" spans="1:92" ht="15" customHeight="1">
      <c r="A263" s="108"/>
      <c r="B263" s="114"/>
      <c r="C263" s="114"/>
      <c r="D263" s="114"/>
      <c r="E263" s="114"/>
      <c r="F263" s="114"/>
      <c r="G263" s="114"/>
      <c r="H263" s="114"/>
      <c r="I263" s="114"/>
      <c r="J263" s="114"/>
      <c r="K263" s="114"/>
      <c r="L263" s="114"/>
      <c r="M263" s="114"/>
      <c r="N263" s="114"/>
      <c r="O263" s="114"/>
      <c r="P263" s="114"/>
      <c r="Q263" s="108"/>
      <c r="R263" s="108"/>
      <c r="S263" s="108"/>
      <c r="T263" s="108"/>
      <c r="U263" s="108"/>
      <c r="V263" s="108"/>
      <c r="W263" s="108"/>
      <c r="X263" s="108"/>
      <c r="Y263" s="108"/>
      <c r="Z263" s="108"/>
      <c r="AA263" s="108"/>
      <c r="AB263" s="108"/>
      <c r="AC263" s="108"/>
      <c r="AD263" s="108"/>
      <c r="AE263" s="108"/>
      <c r="AF263" s="121" t="s">
        <v>388</v>
      </c>
      <c r="AG263" s="861">
        <v>4</v>
      </c>
      <c r="AH263" s="861"/>
      <c r="AI263" s="861"/>
      <c r="AJ263" s="861"/>
      <c r="AK263" s="861"/>
      <c r="AL263" s="859"/>
      <c r="AM263" s="859"/>
      <c r="AN263" s="859"/>
      <c r="AO263" s="861"/>
      <c r="AP263" s="108"/>
      <c r="AQ263" s="108"/>
      <c r="AR263" s="108"/>
      <c r="AS263" s="115"/>
      <c r="AT263" s="115"/>
      <c r="AU263" s="108"/>
      <c r="AV263" s="115"/>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row>
    <row r="264" spans="1:92" ht="15" customHeight="1">
      <c r="A264" s="108"/>
      <c r="B264" s="114"/>
      <c r="C264" s="114"/>
      <c r="D264" s="114"/>
      <c r="E264" s="114"/>
      <c r="F264" s="114"/>
      <c r="G264" s="114"/>
      <c r="H264" s="114"/>
      <c r="I264" s="114"/>
      <c r="J264" s="114"/>
      <c r="K264" s="114"/>
      <c r="L264" s="114"/>
      <c r="M264" s="114"/>
      <c r="N264" s="114"/>
      <c r="O264" s="114"/>
      <c r="P264" s="114"/>
      <c r="Q264" s="108"/>
      <c r="R264" s="108"/>
      <c r="S264" s="108"/>
      <c r="T264" s="108"/>
      <c r="U264" s="108"/>
      <c r="V264" s="108"/>
      <c r="W264" s="108"/>
      <c r="X264" s="108"/>
      <c r="Y264" s="108"/>
      <c r="Z264" s="108"/>
      <c r="AA264" s="108"/>
      <c r="AB264" s="108"/>
      <c r="AC264" s="108"/>
      <c r="AD264" s="108"/>
      <c r="AE264" s="108"/>
      <c r="AF264" s="121" t="s">
        <v>389</v>
      </c>
      <c r="AG264" s="861">
        <v>12</v>
      </c>
      <c r="AH264" s="861">
        <v>2015</v>
      </c>
      <c r="AI264" s="861">
        <v>12</v>
      </c>
      <c r="AJ264" s="861" t="s">
        <v>636</v>
      </c>
      <c r="AK264" s="861" t="s">
        <v>637</v>
      </c>
      <c r="AL264" s="859">
        <v>26</v>
      </c>
      <c r="AM264" s="859">
        <v>4652</v>
      </c>
      <c r="AN264" s="859">
        <v>167</v>
      </c>
      <c r="AO264" s="861"/>
      <c r="AP264" s="108"/>
      <c r="AQ264" s="108"/>
      <c r="AR264" s="108"/>
      <c r="AS264" s="115"/>
      <c r="AT264" s="115"/>
      <c r="AU264" s="108"/>
      <c r="AV264" s="115"/>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row>
    <row r="265" spans="1:92" ht="15" customHeight="1">
      <c r="A265" s="108"/>
      <c r="B265" s="114"/>
      <c r="C265" s="114"/>
      <c r="D265" s="114"/>
      <c r="E265" s="114"/>
      <c r="F265" s="114"/>
      <c r="G265" s="114"/>
      <c r="H265" s="114"/>
      <c r="I265" s="114"/>
      <c r="J265" s="114"/>
      <c r="K265" s="114"/>
      <c r="L265" s="114"/>
      <c r="M265" s="114"/>
      <c r="N265" s="114"/>
      <c r="O265" s="114"/>
      <c r="P265" s="114"/>
      <c r="Q265" s="108"/>
      <c r="R265" s="108"/>
      <c r="S265" s="108"/>
      <c r="T265" s="108"/>
      <c r="U265" s="108"/>
      <c r="V265" s="108"/>
      <c r="W265" s="108"/>
      <c r="X265" s="108"/>
      <c r="Y265" s="108"/>
      <c r="Z265" s="108"/>
      <c r="AA265" s="108"/>
      <c r="AB265" s="108"/>
      <c r="AC265" s="108"/>
      <c r="AD265" s="108"/>
      <c r="AE265" s="108"/>
      <c r="AF265" s="121" t="s">
        <v>391</v>
      </c>
      <c r="AG265" s="861">
        <v>10</v>
      </c>
      <c r="AH265" s="861"/>
      <c r="AI265" s="861"/>
      <c r="AJ265" s="861"/>
      <c r="AK265" s="861"/>
      <c r="AL265" s="859"/>
      <c r="AM265" s="859"/>
      <c r="AN265" s="859"/>
      <c r="AO265" s="861"/>
      <c r="AP265" s="108"/>
      <c r="AQ265" s="108"/>
      <c r="AR265" s="108"/>
      <c r="AS265" s="115"/>
      <c r="AT265" s="115"/>
      <c r="AU265" s="108"/>
      <c r="AV265" s="115"/>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row>
    <row r="266" spans="1:92" ht="15" customHeight="1">
      <c r="A266" s="108"/>
      <c r="B266" s="114"/>
      <c r="C266" s="114"/>
      <c r="D266" s="114"/>
      <c r="E266" s="114"/>
      <c r="F266" s="114"/>
      <c r="G266" s="114"/>
      <c r="H266" s="114"/>
      <c r="I266" s="114"/>
      <c r="J266" s="114"/>
      <c r="K266" s="114"/>
      <c r="L266" s="114"/>
      <c r="M266" s="114"/>
      <c r="N266" s="114"/>
      <c r="O266" s="114"/>
      <c r="P266" s="114"/>
      <c r="Q266" s="108"/>
      <c r="R266" s="108"/>
      <c r="S266" s="108"/>
      <c r="T266" s="108"/>
      <c r="U266" s="108"/>
      <c r="V266" s="108"/>
      <c r="W266" s="108"/>
      <c r="X266" s="108"/>
      <c r="Y266" s="108"/>
      <c r="Z266" s="108"/>
      <c r="AA266" s="108"/>
      <c r="AB266" s="108"/>
      <c r="AC266" s="108"/>
      <c r="AD266" s="108"/>
      <c r="AE266" s="108"/>
      <c r="AF266" s="121" t="s">
        <v>392</v>
      </c>
      <c r="AG266" s="861">
        <v>9</v>
      </c>
      <c r="AH266" s="861"/>
      <c r="AI266" s="861"/>
      <c r="AJ266" s="861"/>
      <c r="AK266" s="861"/>
      <c r="AL266" s="859"/>
      <c r="AM266" s="859"/>
      <c r="AN266" s="859"/>
      <c r="AO266" s="861"/>
      <c r="AP266" s="108"/>
      <c r="AQ266" s="108"/>
      <c r="AR266" s="108"/>
      <c r="AS266" s="115"/>
      <c r="AT266" s="115"/>
      <c r="AU266" s="108"/>
      <c r="AV266" s="115"/>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row>
    <row r="267" spans="1:92" ht="15" customHeight="1">
      <c r="A267" s="108"/>
      <c r="B267" s="114"/>
      <c r="C267" s="114"/>
      <c r="D267" s="114"/>
      <c r="E267" s="114"/>
      <c r="F267" s="114"/>
      <c r="G267" s="114"/>
      <c r="H267" s="114"/>
      <c r="I267" s="114"/>
      <c r="J267" s="114"/>
      <c r="K267" s="114"/>
      <c r="L267" s="114"/>
      <c r="M267" s="114"/>
      <c r="N267" s="114"/>
      <c r="O267" s="114"/>
      <c r="P267" s="114"/>
      <c r="Q267" s="108"/>
      <c r="R267" s="108"/>
      <c r="S267" s="108"/>
      <c r="T267" s="108"/>
      <c r="U267" s="108"/>
      <c r="V267" s="108"/>
      <c r="W267" s="108"/>
      <c r="X267" s="108"/>
      <c r="Y267" s="108"/>
      <c r="Z267" s="108"/>
      <c r="AA267" s="108"/>
      <c r="AB267" s="108"/>
      <c r="AC267" s="108"/>
      <c r="AD267" s="108"/>
      <c r="AE267" s="108"/>
      <c r="AF267" s="121" t="s">
        <v>393</v>
      </c>
      <c r="AG267" s="861">
        <v>10</v>
      </c>
      <c r="AH267" s="861">
        <v>2015</v>
      </c>
      <c r="AI267" s="861">
        <v>12</v>
      </c>
      <c r="AJ267" s="861" t="s">
        <v>394</v>
      </c>
      <c r="AK267" s="861" t="s">
        <v>578</v>
      </c>
      <c r="AL267" s="859">
        <v>8</v>
      </c>
      <c r="AM267" s="859">
        <v>827</v>
      </c>
      <c r="AN267" s="859">
        <v>36</v>
      </c>
      <c r="AO267" s="861"/>
      <c r="AP267" s="108"/>
      <c r="AQ267" s="108"/>
      <c r="AR267" s="108"/>
      <c r="AS267" s="115"/>
      <c r="AT267" s="115"/>
      <c r="AU267" s="108"/>
      <c r="AV267" s="115"/>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row>
    <row r="268" spans="1:92" ht="15" customHeight="1">
      <c r="A268" s="108"/>
      <c r="B268" s="114"/>
      <c r="C268" s="114"/>
      <c r="D268" s="114"/>
      <c r="E268" s="114"/>
      <c r="F268" s="114"/>
      <c r="G268" s="114"/>
      <c r="H268" s="114"/>
      <c r="I268" s="114"/>
      <c r="J268" s="114"/>
      <c r="K268" s="114"/>
      <c r="L268" s="114"/>
      <c r="M268" s="114"/>
      <c r="N268" s="114"/>
      <c r="O268" s="114"/>
      <c r="P268" s="114"/>
      <c r="Q268" s="108"/>
      <c r="R268" s="108"/>
      <c r="S268" s="108"/>
      <c r="T268" s="108"/>
      <c r="U268" s="108"/>
      <c r="V268" s="108"/>
      <c r="W268" s="108"/>
      <c r="X268" s="108"/>
      <c r="Y268" s="108"/>
      <c r="Z268" s="108"/>
      <c r="AA268" s="108"/>
      <c r="AB268" s="108"/>
      <c r="AC268" s="108"/>
      <c r="AD268" s="108"/>
      <c r="AE268" s="108"/>
      <c r="AF268" s="121" t="s">
        <v>395</v>
      </c>
      <c r="AG268" s="861">
        <v>5</v>
      </c>
      <c r="AH268" s="861">
        <v>2015</v>
      </c>
      <c r="AI268" s="861">
        <v>12</v>
      </c>
      <c r="AJ268" s="861" t="s">
        <v>396</v>
      </c>
      <c r="AK268" s="861" t="s">
        <v>578</v>
      </c>
      <c r="AL268" s="859">
        <v>12</v>
      </c>
      <c r="AM268" s="859">
        <v>816</v>
      </c>
      <c r="AN268" s="859">
        <v>38</v>
      </c>
      <c r="AO268" s="861"/>
      <c r="AP268" s="108"/>
      <c r="AQ268" s="108"/>
      <c r="AR268" s="108"/>
      <c r="AS268" s="115"/>
      <c r="AT268" s="115"/>
      <c r="AU268" s="108"/>
      <c r="AV268" s="115"/>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row>
    <row r="269" spans="1:92" ht="15" customHeight="1">
      <c r="A269" s="108"/>
      <c r="B269" s="114"/>
      <c r="C269" s="114"/>
      <c r="D269" s="114"/>
      <c r="E269" s="114"/>
      <c r="F269" s="114"/>
      <c r="G269" s="114"/>
      <c r="H269" s="114"/>
      <c r="I269" s="114"/>
      <c r="J269" s="114"/>
      <c r="K269" s="114"/>
      <c r="L269" s="114"/>
      <c r="M269" s="114"/>
      <c r="N269" s="114"/>
      <c r="O269" s="114"/>
      <c r="P269" s="114"/>
      <c r="Q269" s="108"/>
      <c r="R269" s="108"/>
      <c r="S269" s="108"/>
      <c r="T269" s="108"/>
      <c r="U269" s="108"/>
      <c r="V269" s="108"/>
      <c r="W269" s="108"/>
      <c r="X269" s="108"/>
      <c r="Y269" s="108"/>
      <c r="Z269" s="108"/>
      <c r="AA269" s="108"/>
      <c r="AB269" s="108"/>
      <c r="AC269" s="108"/>
      <c r="AD269" s="108"/>
      <c r="AE269" s="108"/>
      <c r="AF269" s="121" t="s">
        <v>397</v>
      </c>
      <c r="AG269" s="861">
        <v>15</v>
      </c>
      <c r="AH269" s="861"/>
      <c r="AI269" s="861"/>
      <c r="AJ269" s="861"/>
      <c r="AK269" s="861"/>
      <c r="AL269" s="859"/>
      <c r="AM269" s="859"/>
      <c r="AN269" s="859"/>
      <c r="AO269" s="861"/>
      <c r="AP269" s="108"/>
      <c r="AQ269" s="108"/>
      <c r="AR269" s="108"/>
      <c r="AS269" s="115"/>
      <c r="AT269" s="115"/>
      <c r="AU269" s="108"/>
      <c r="AV269" s="115"/>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row>
    <row r="270" spans="1:92" ht="15" customHeight="1">
      <c r="A270" s="108"/>
      <c r="B270" s="114"/>
      <c r="C270" s="114"/>
      <c r="D270" s="114"/>
      <c r="E270" s="114"/>
      <c r="F270" s="114"/>
      <c r="G270" s="114"/>
      <c r="H270" s="114"/>
      <c r="I270" s="114"/>
      <c r="J270" s="114"/>
      <c r="K270" s="114"/>
      <c r="L270" s="114"/>
      <c r="M270" s="114"/>
      <c r="N270" s="114"/>
      <c r="O270" s="114"/>
      <c r="P270" s="114"/>
      <c r="Q270" s="108"/>
      <c r="R270" s="108"/>
      <c r="S270" s="108"/>
      <c r="T270" s="108"/>
      <c r="U270" s="108"/>
      <c r="V270" s="108"/>
      <c r="W270" s="108"/>
      <c r="X270" s="108"/>
      <c r="Y270" s="108"/>
      <c r="Z270" s="108"/>
      <c r="AA270" s="108"/>
      <c r="AB270" s="108"/>
      <c r="AC270" s="108"/>
      <c r="AD270" s="108"/>
      <c r="AE270" s="108"/>
      <c r="AF270" s="121" t="s">
        <v>398</v>
      </c>
      <c r="AG270" s="861">
        <v>10</v>
      </c>
      <c r="AH270" s="861"/>
      <c r="AI270" s="861"/>
      <c r="AJ270" s="861"/>
      <c r="AK270" s="861"/>
      <c r="AL270" s="859"/>
      <c r="AM270" s="859"/>
      <c r="AN270" s="859"/>
      <c r="AO270" s="861"/>
      <c r="AP270" s="108"/>
      <c r="AQ270" s="108"/>
      <c r="AR270" s="108"/>
      <c r="AS270" s="115"/>
      <c r="AT270" s="115"/>
      <c r="AU270" s="108"/>
      <c r="AV270" s="115"/>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row>
    <row r="271" spans="1:92" ht="15" customHeight="1">
      <c r="A271" s="108"/>
      <c r="B271" s="114"/>
      <c r="C271" s="114"/>
      <c r="D271" s="114"/>
      <c r="E271" s="114"/>
      <c r="F271" s="114"/>
      <c r="G271" s="114"/>
      <c r="H271" s="114"/>
      <c r="I271" s="114"/>
      <c r="J271" s="114"/>
      <c r="K271" s="114"/>
      <c r="L271" s="114"/>
      <c r="M271" s="114"/>
      <c r="N271" s="114"/>
      <c r="O271" s="114"/>
      <c r="P271" s="114"/>
      <c r="Q271" s="108"/>
      <c r="R271" s="108"/>
      <c r="S271" s="108"/>
      <c r="T271" s="108"/>
      <c r="U271" s="108"/>
      <c r="V271" s="108"/>
      <c r="W271" s="108"/>
      <c r="X271" s="108"/>
      <c r="Y271" s="108"/>
      <c r="Z271" s="108"/>
      <c r="AA271" s="108"/>
      <c r="AB271" s="108"/>
      <c r="AC271" s="108"/>
      <c r="AD271" s="108"/>
      <c r="AE271" s="108"/>
      <c r="AF271" s="121" t="s">
        <v>399</v>
      </c>
      <c r="AG271" s="861">
        <v>10</v>
      </c>
      <c r="AH271" s="861"/>
      <c r="AI271" s="861"/>
      <c r="AJ271" s="861"/>
      <c r="AK271" s="861"/>
      <c r="AL271" s="859"/>
      <c r="AM271" s="859"/>
      <c r="AN271" s="859"/>
      <c r="AO271" s="861"/>
      <c r="AP271" s="108"/>
      <c r="AQ271" s="108"/>
      <c r="AR271" s="108"/>
      <c r="AS271" s="115"/>
      <c r="AT271" s="115"/>
      <c r="AU271" s="108"/>
      <c r="AV271" s="115"/>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row>
    <row r="272" spans="1:92" ht="15" customHeight="1">
      <c r="A272" s="108"/>
      <c r="B272" s="114"/>
      <c r="C272" s="114"/>
      <c r="D272" s="114"/>
      <c r="E272" s="114"/>
      <c r="F272" s="114"/>
      <c r="G272" s="114"/>
      <c r="H272" s="114"/>
      <c r="I272" s="114"/>
      <c r="J272" s="114"/>
      <c r="K272" s="114"/>
      <c r="L272" s="114"/>
      <c r="M272" s="114"/>
      <c r="N272" s="114"/>
      <c r="O272" s="114"/>
      <c r="P272" s="114"/>
      <c r="Q272" s="108"/>
      <c r="R272" s="108"/>
      <c r="S272" s="108"/>
      <c r="T272" s="108"/>
      <c r="U272" s="108"/>
      <c r="V272" s="108"/>
      <c r="W272" s="108"/>
      <c r="X272" s="108"/>
      <c r="Y272" s="108"/>
      <c r="Z272" s="108"/>
      <c r="AA272" s="108"/>
      <c r="AB272" s="108"/>
      <c r="AC272" s="108"/>
      <c r="AD272" s="108"/>
      <c r="AE272" s="108"/>
      <c r="AF272" s="121" t="s">
        <v>400</v>
      </c>
      <c r="AG272" s="861">
        <v>10</v>
      </c>
      <c r="AH272" s="861"/>
      <c r="AI272" s="861"/>
      <c r="AJ272" s="861"/>
      <c r="AK272" s="861"/>
      <c r="AL272" s="859"/>
      <c r="AM272" s="859"/>
      <c r="AN272" s="859"/>
      <c r="AO272" s="861"/>
      <c r="AP272" s="108"/>
      <c r="AQ272" s="108"/>
      <c r="AR272" s="108"/>
      <c r="AS272" s="115"/>
      <c r="AT272" s="115"/>
      <c r="AU272" s="108"/>
      <c r="AV272" s="115"/>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row>
    <row r="273" spans="1:92" ht="15" customHeight="1">
      <c r="A273" s="108"/>
      <c r="B273" s="114"/>
      <c r="C273" s="114"/>
      <c r="D273" s="114"/>
      <c r="E273" s="114"/>
      <c r="F273" s="114"/>
      <c r="G273" s="114"/>
      <c r="H273" s="114"/>
      <c r="I273" s="114"/>
      <c r="J273" s="114"/>
      <c r="K273" s="114"/>
      <c r="L273" s="114"/>
      <c r="M273" s="114"/>
      <c r="N273" s="114"/>
      <c r="O273" s="114"/>
      <c r="P273" s="114"/>
      <c r="Q273" s="108"/>
      <c r="R273" s="108"/>
      <c r="S273" s="108"/>
      <c r="T273" s="108"/>
      <c r="U273" s="108"/>
      <c r="V273" s="108"/>
      <c r="W273" s="108"/>
      <c r="X273" s="108"/>
      <c r="Y273" s="108"/>
      <c r="Z273" s="108"/>
      <c r="AA273" s="108"/>
      <c r="AB273" s="108"/>
      <c r="AC273" s="108"/>
      <c r="AD273" s="108"/>
      <c r="AE273" s="108"/>
      <c r="AF273" s="121" t="s">
        <v>401</v>
      </c>
      <c r="AG273" s="861">
        <v>10</v>
      </c>
      <c r="AH273" s="861"/>
      <c r="AI273" s="861"/>
      <c r="AJ273" s="861"/>
      <c r="AK273" s="861"/>
      <c r="AL273" s="859"/>
      <c r="AM273" s="859"/>
      <c r="AN273" s="859"/>
      <c r="AO273" s="861"/>
      <c r="AP273" s="108"/>
      <c r="AQ273" s="108"/>
      <c r="AR273" s="108"/>
      <c r="AS273" s="115"/>
      <c r="AT273" s="115"/>
      <c r="AU273" s="108"/>
      <c r="AV273" s="115"/>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row>
    <row r="274" spans="1:92" ht="15" customHeight="1">
      <c r="A274" s="108"/>
      <c r="B274" s="114"/>
      <c r="C274" s="114"/>
      <c r="D274" s="114"/>
      <c r="E274" s="114"/>
      <c r="F274" s="114"/>
      <c r="G274" s="114"/>
      <c r="H274" s="114"/>
      <c r="I274" s="114"/>
      <c r="J274" s="114"/>
      <c r="K274" s="114"/>
      <c r="L274" s="114"/>
      <c r="M274" s="114"/>
      <c r="N274" s="114"/>
      <c r="O274" s="114"/>
      <c r="P274" s="114"/>
      <c r="Q274" s="108"/>
      <c r="R274" s="108"/>
      <c r="S274" s="108"/>
      <c r="T274" s="108"/>
      <c r="U274" s="108"/>
      <c r="V274" s="108"/>
      <c r="W274" s="108"/>
      <c r="X274" s="108"/>
      <c r="Y274" s="108"/>
      <c r="Z274" s="108"/>
      <c r="AA274" s="108"/>
      <c r="AB274" s="108"/>
      <c r="AC274" s="108"/>
      <c r="AD274" s="108"/>
      <c r="AE274" s="108"/>
      <c r="AF274" s="121" t="s">
        <v>402</v>
      </c>
      <c r="AG274" s="861">
        <v>8</v>
      </c>
      <c r="AH274" s="861"/>
      <c r="AI274" s="861"/>
      <c r="AJ274" s="861"/>
      <c r="AK274" s="861"/>
      <c r="AL274" s="859"/>
      <c r="AM274" s="859"/>
      <c r="AN274" s="859"/>
      <c r="AO274" s="861"/>
      <c r="AP274" s="108"/>
      <c r="AQ274" s="108"/>
      <c r="AR274" s="108"/>
      <c r="AS274" s="115"/>
      <c r="AT274" s="115"/>
      <c r="AU274" s="108"/>
      <c r="AV274" s="115"/>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row>
    <row r="275" spans="1:92" ht="15" customHeight="1">
      <c r="A275" s="108"/>
      <c r="B275" s="114"/>
      <c r="C275" s="114"/>
      <c r="D275" s="114"/>
      <c r="E275" s="114"/>
      <c r="F275" s="114"/>
      <c r="G275" s="114"/>
      <c r="H275" s="114"/>
      <c r="I275" s="114"/>
      <c r="J275" s="114"/>
      <c r="K275" s="114"/>
      <c r="L275" s="114"/>
      <c r="M275" s="114"/>
      <c r="N275" s="114"/>
      <c r="O275" s="114"/>
      <c r="P275" s="114"/>
      <c r="Q275" s="108"/>
      <c r="R275" s="108"/>
      <c r="S275" s="108"/>
      <c r="T275" s="108"/>
      <c r="U275" s="108"/>
      <c r="V275" s="108"/>
      <c r="W275" s="108"/>
      <c r="X275" s="108"/>
      <c r="Y275" s="108"/>
      <c r="Z275" s="108"/>
      <c r="AA275" s="108"/>
      <c r="AB275" s="108"/>
      <c r="AC275" s="108"/>
      <c r="AD275" s="108"/>
      <c r="AE275" s="108"/>
      <c r="AF275" s="121" t="s">
        <v>403</v>
      </c>
      <c r="AG275" s="861">
        <v>13</v>
      </c>
      <c r="AH275" s="861">
        <v>2015</v>
      </c>
      <c r="AI275" s="861">
        <v>12</v>
      </c>
      <c r="AJ275" s="861" t="s">
        <v>404</v>
      </c>
      <c r="AK275" s="861" t="s">
        <v>578</v>
      </c>
      <c r="AL275" s="859">
        <v>14</v>
      </c>
      <c r="AM275" s="859">
        <v>4656</v>
      </c>
      <c r="AN275" s="859">
        <v>122</v>
      </c>
      <c r="AO275" s="861"/>
      <c r="AP275" s="108"/>
      <c r="AQ275" s="108"/>
      <c r="AR275" s="108"/>
      <c r="AS275" s="115"/>
      <c r="AT275" s="115"/>
      <c r="AU275" s="108"/>
      <c r="AV275" s="115"/>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row>
    <row r="276" spans="1:92" ht="15" customHeight="1">
      <c r="A276" s="108"/>
      <c r="B276" s="114"/>
      <c r="C276" s="114"/>
      <c r="D276" s="114"/>
      <c r="E276" s="114"/>
      <c r="F276" s="114"/>
      <c r="G276" s="114"/>
      <c r="H276" s="114"/>
      <c r="I276" s="114"/>
      <c r="J276" s="114"/>
      <c r="K276" s="114"/>
      <c r="L276" s="114"/>
      <c r="M276" s="114"/>
      <c r="N276" s="114"/>
      <c r="O276" s="114"/>
      <c r="P276" s="114"/>
      <c r="Q276" s="108"/>
      <c r="R276" s="108"/>
      <c r="S276" s="108"/>
      <c r="T276" s="108"/>
      <c r="U276" s="108"/>
      <c r="V276" s="108"/>
      <c r="W276" s="108"/>
      <c r="X276" s="108"/>
      <c r="Y276" s="108"/>
      <c r="Z276" s="108"/>
      <c r="AA276" s="108"/>
      <c r="AB276" s="108"/>
      <c r="AC276" s="108"/>
      <c r="AD276" s="108"/>
      <c r="AE276" s="108"/>
      <c r="AF276" s="121" t="s">
        <v>405</v>
      </c>
      <c r="AG276" s="861">
        <v>8</v>
      </c>
      <c r="AH276" s="861"/>
      <c r="AI276" s="861"/>
      <c r="AJ276" s="861"/>
      <c r="AK276" s="861"/>
      <c r="AL276" s="859"/>
      <c r="AM276" s="859"/>
      <c r="AN276" s="859"/>
      <c r="AO276" s="861"/>
      <c r="AP276" s="108"/>
      <c r="AQ276" s="108"/>
      <c r="AR276" s="108"/>
      <c r="AS276" s="115"/>
      <c r="AT276" s="115"/>
      <c r="AU276" s="108"/>
      <c r="AV276" s="115"/>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row>
    <row r="277" spans="1:92" ht="15" customHeight="1">
      <c r="A277" s="108"/>
      <c r="B277" s="114"/>
      <c r="C277" s="114"/>
      <c r="D277" s="114"/>
      <c r="E277" s="114"/>
      <c r="F277" s="114"/>
      <c r="G277" s="114"/>
      <c r="H277" s="114"/>
      <c r="I277" s="114"/>
      <c r="J277" s="114"/>
      <c r="K277" s="114"/>
      <c r="L277" s="114"/>
      <c r="M277" s="114"/>
      <c r="N277" s="114"/>
      <c r="O277" s="114"/>
      <c r="P277" s="114"/>
      <c r="Q277" s="108"/>
      <c r="R277" s="108"/>
      <c r="S277" s="108"/>
      <c r="T277" s="108"/>
      <c r="U277" s="108"/>
      <c r="V277" s="108"/>
      <c r="W277" s="108"/>
      <c r="X277" s="108"/>
      <c r="Y277" s="108"/>
      <c r="Z277" s="108"/>
      <c r="AA277" s="108"/>
      <c r="AB277" s="108"/>
      <c r="AC277" s="108"/>
      <c r="AD277" s="108"/>
      <c r="AE277" s="108"/>
      <c r="AF277" s="121" t="s">
        <v>406</v>
      </c>
      <c r="AG277" s="861">
        <v>8</v>
      </c>
      <c r="AH277" s="861">
        <v>2023</v>
      </c>
      <c r="AI277" s="861">
        <v>12</v>
      </c>
      <c r="AJ277" s="861" t="s">
        <v>638</v>
      </c>
      <c r="AK277" s="861" t="s">
        <v>578</v>
      </c>
      <c r="AL277" s="859">
        <v>9</v>
      </c>
      <c r="AM277" s="859">
        <v>634</v>
      </c>
      <c r="AN277" s="859">
        <v>34</v>
      </c>
      <c r="AO277" s="861"/>
      <c r="AP277" s="108"/>
      <c r="AQ277" s="108"/>
      <c r="AR277" s="108"/>
      <c r="AS277" s="115"/>
      <c r="AT277" s="115"/>
      <c r="AU277" s="108"/>
      <c r="AV277" s="115"/>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row>
    <row r="278" spans="1:92" ht="15" customHeight="1">
      <c r="A278" s="108"/>
      <c r="B278" s="114"/>
      <c r="C278" s="114"/>
      <c r="D278" s="114"/>
      <c r="E278" s="114"/>
      <c r="F278" s="114"/>
      <c r="G278" s="114"/>
      <c r="H278" s="114"/>
      <c r="I278" s="114"/>
      <c r="J278" s="114"/>
      <c r="K278" s="114"/>
      <c r="L278" s="114"/>
      <c r="M278" s="114"/>
      <c r="N278" s="114"/>
      <c r="O278" s="114"/>
      <c r="P278" s="114"/>
      <c r="Q278" s="108"/>
      <c r="R278" s="108"/>
      <c r="S278" s="108"/>
      <c r="T278" s="108"/>
      <c r="U278" s="108"/>
      <c r="V278" s="108"/>
      <c r="W278" s="108"/>
      <c r="X278" s="108"/>
      <c r="Y278" s="108"/>
      <c r="Z278" s="108"/>
      <c r="AA278" s="108"/>
      <c r="AB278" s="108"/>
      <c r="AC278" s="108"/>
      <c r="AD278" s="108"/>
      <c r="AE278" s="108"/>
      <c r="AF278" s="121" t="s">
        <v>408</v>
      </c>
      <c r="AG278" s="861">
        <v>5</v>
      </c>
      <c r="AH278" s="861">
        <v>2015</v>
      </c>
      <c r="AI278" s="861">
        <v>12</v>
      </c>
      <c r="AJ278" s="861" t="s">
        <v>409</v>
      </c>
      <c r="AK278" s="861" t="s">
        <v>578</v>
      </c>
      <c r="AL278" s="859">
        <v>13</v>
      </c>
      <c r="AM278" s="859">
        <v>1773</v>
      </c>
      <c r="AN278" s="859">
        <v>59</v>
      </c>
      <c r="AO278" s="861"/>
      <c r="AP278" s="108"/>
      <c r="AQ278" s="108"/>
      <c r="AR278" s="108"/>
      <c r="AS278" s="115"/>
      <c r="AT278" s="115"/>
      <c r="AU278" s="108"/>
      <c r="AV278" s="115"/>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row>
    <row r="279" spans="1:92" ht="15" customHeight="1">
      <c r="A279" s="108"/>
      <c r="B279" s="114"/>
      <c r="C279" s="114"/>
      <c r="D279" s="114"/>
      <c r="E279" s="114"/>
      <c r="F279" s="114"/>
      <c r="G279" s="114"/>
      <c r="H279" s="114"/>
      <c r="I279" s="114"/>
      <c r="J279" s="114"/>
      <c r="K279" s="114"/>
      <c r="L279" s="114"/>
      <c r="M279" s="114"/>
      <c r="N279" s="114"/>
      <c r="O279" s="114"/>
      <c r="P279" s="114"/>
      <c r="Q279" s="108"/>
      <c r="R279" s="108"/>
      <c r="S279" s="108"/>
      <c r="T279" s="108"/>
      <c r="U279" s="108"/>
      <c r="V279" s="108"/>
      <c r="W279" s="108"/>
      <c r="X279" s="108"/>
      <c r="Y279" s="108"/>
      <c r="Z279" s="108"/>
      <c r="AA279" s="108"/>
      <c r="AB279" s="108"/>
      <c r="AC279" s="108"/>
      <c r="AD279" s="108"/>
      <c r="AE279" s="108"/>
      <c r="AF279" s="121" t="s">
        <v>410</v>
      </c>
      <c r="AG279" s="861">
        <v>5</v>
      </c>
      <c r="AH279" s="861">
        <v>2010</v>
      </c>
      <c r="AI279" s="861">
        <v>12</v>
      </c>
      <c r="AJ279" s="861" t="s">
        <v>639</v>
      </c>
      <c r="AK279" s="861" t="s">
        <v>578</v>
      </c>
      <c r="AL279" s="859">
        <v>35</v>
      </c>
      <c r="AM279" s="859">
        <v>4308</v>
      </c>
      <c r="AN279" s="859">
        <v>156</v>
      </c>
      <c r="AO279" s="861"/>
      <c r="AP279" s="108"/>
      <c r="AQ279" s="108"/>
      <c r="AR279" s="108"/>
      <c r="AS279" s="115"/>
      <c r="AT279" s="115"/>
      <c r="AU279" s="108"/>
      <c r="AV279" s="115"/>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row>
    <row r="280" spans="1:92" ht="15" customHeight="1">
      <c r="A280" s="108"/>
      <c r="B280" s="114"/>
      <c r="C280" s="114"/>
      <c r="D280" s="114"/>
      <c r="E280" s="114"/>
      <c r="F280" s="114"/>
      <c r="G280" s="114"/>
      <c r="H280" s="114"/>
      <c r="I280" s="114"/>
      <c r="J280" s="114"/>
      <c r="K280" s="114"/>
      <c r="L280" s="114"/>
      <c r="M280" s="114"/>
      <c r="N280" s="114"/>
      <c r="O280" s="114"/>
      <c r="P280" s="114"/>
      <c r="Q280" s="108"/>
      <c r="R280" s="108"/>
      <c r="S280" s="108"/>
      <c r="T280" s="108"/>
      <c r="U280" s="108"/>
      <c r="V280" s="108"/>
      <c r="W280" s="108"/>
      <c r="X280" s="108"/>
      <c r="Y280" s="108"/>
      <c r="Z280" s="108"/>
      <c r="AA280" s="108"/>
      <c r="AB280" s="108"/>
      <c r="AC280" s="108"/>
      <c r="AD280" s="108"/>
      <c r="AE280" s="108"/>
      <c r="AF280" s="121" t="s">
        <v>412</v>
      </c>
      <c r="AG280" s="861">
        <v>10</v>
      </c>
      <c r="AH280" s="861"/>
      <c r="AI280" s="861"/>
      <c r="AJ280" s="861"/>
      <c r="AK280" s="861"/>
      <c r="AL280" s="859"/>
      <c r="AM280" s="859"/>
      <c r="AN280" s="859"/>
      <c r="AO280" s="861"/>
      <c r="AP280" s="108"/>
      <c r="AQ280" s="108"/>
      <c r="AR280" s="108"/>
      <c r="AS280" s="115"/>
      <c r="AT280" s="115"/>
      <c r="AU280" s="108"/>
      <c r="AV280" s="115"/>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row>
    <row r="281" spans="1:92" ht="15" customHeight="1">
      <c r="A281" s="108"/>
      <c r="B281" s="114"/>
      <c r="C281" s="114"/>
      <c r="D281" s="114"/>
      <c r="E281" s="114"/>
      <c r="F281" s="114"/>
      <c r="G281" s="114"/>
      <c r="H281" s="114"/>
      <c r="I281" s="114"/>
      <c r="J281" s="114"/>
      <c r="K281" s="114"/>
      <c r="L281" s="114"/>
      <c r="M281" s="114"/>
      <c r="N281" s="114"/>
      <c r="O281" s="114"/>
      <c r="P281" s="114"/>
      <c r="Q281" s="108"/>
      <c r="R281" s="108"/>
      <c r="S281" s="108"/>
      <c r="T281" s="108"/>
      <c r="U281" s="108"/>
      <c r="V281" s="108"/>
      <c r="W281" s="108"/>
      <c r="X281" s="108"/>
      <c r="Y281" s="108"/>
      <c r="Z281" s="108"/>
      <c r="AA281" s="108"/>
      <c r="AB281" s="108"/>
      <c r="AC281" s="108"/>
      <c r="AD281" s="108"/>
      <c r="AE281" s="108"/>
      <c r="AF281" s="121" t="s">
        <v>413</v>
      </c>
      <c r="AG281" s="861">
        <v>6</v>
      </c>
      <c r="AH281" s="861">
        <v>2018</v>
      </c>
      <c r="AI281" s="861">
        <v>12</v>
      </c>
      <c r="AJ281" s="861" t="s">
        <v>414</v>
      </c>
      <c r="AK281" s="861" t="s">
        <v>578</v>
      </c>
      <c r="AL281" s="859">
        <v>0</v>
      </c>
      <c r="AM281" s="859">
        <v>0</v>
      </c>
      <c r="AN281" s="859">
        <v>0</v>
      </c>
      <c r="AO281" s="861"/>
      <c r="AP281" s="108"/>
      <c r="AQ281" s="108"/>
      <c r="AR281" s="108"/>
      <c r="AS281" s="115"/>
      <c r="AT281" s="115"/>
      <c r="AU281" s="108"/>
      <c r="AV281" s="115"/>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row>
    <row r="282" spans="1:92" ht="15" customHeight="1">
      <c r="A282" s="108"/>
      <c r="B282" s="114"/>
      <c r="C282" s="114"/>
      <c r="D282" s="114"/>
      <c r="E282" s="114"/>
      <c r="F282" s="114"/>
      <c r="G282" s="114"/>
      <c r="H282" s="114"/>
      <c r="I282" s="114"/>
      <c r="J282" s="114"/>
      <c r="K282" s="114"/>
      <c r="L282" s="114"/>
      <c r="M282" s="114"/>
      <c r="N282" s="114"/>
      <c r="O282" s="114"/>
      <c r="P282" s="114"/>
      <c r="Q282" s="108"/>
      <c r="R282" s="108"/>
      <c r="S282" s="108"/>
      <c r="T282" s="108"/>
      <c r="U282" s="108"/>
      <c r="V282" s="108"/>
      <c r="W282" s="108"/>
      <c r="X282" s="108"/>
      <c r="Y282" s="108"/>
      <c r="Z282" s="108"/>
      <c r="AA282" s="108"/>
      <c r="AB282" s="108"/>
      <c r="AC282" s="108"/>
      <c r="AD282" s="108"/>
      <c r="AE282" s="108"/>
      <c r="AF282" s="121" t="s">
        <v>415</v>
      </c>
      <c r="AG282" s="861">
        <v>13</v>
      </c>
      <c r="AH282" s="861">
        <v>2017</v>
      </c>
      <c r="AI282" s="861">
        <v>12</v>
      </c>
      <c r="AJ282" s="861" t="s">
        <v>416</v>
      </c>
      <c r="AK282" s="861" t="s">
        <v>578</v>
      </c>
      <c r="AL282" s="859">
        <v>19</v>
      </c>
      <c r="AM282" s="859">
        <v>3881</v>
      </c>
      <c r="AN282" s="859">
        <v>120</v>
      </c>
      <c r="AO282" s="861"/>
      <c r="AP282" s="108"/>
      <c r="AQ282" s="108"/>
      <c r="AR282" s="108"/>
      <c r="AS282" s="115"/>
      <c r="AT282" s="115"/>
      <c r="AU282" s="108"/>
      <c r="AV282" s="115"/>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row>
    <row r="283" spans="1:92" ht="15" customHeight="1">
      <c r="A283" s="108"/>
      <c r="B283" s="114"/>
      <c r="C283" s="114"/>
      <c r="D283" s="114"/>
      <c r="E283" s="114"/>
      <c r="F283" s="114"/>
      <c r="G283" s="114"/>
      <c r="H283" s="114"/>
      <c r="I283" s="114"/>
      <c r="J283" s="114"/>
      <c r="K283" s="114"/>
      <c r="L283" s="114"/>
      <c r="M283" s="114"/>
      <c r="N283" s="114"/>
      <c r="O283" s="114"/>
      <c r="P283" s="114"/>
      <c r="Q283" s="108"/>
      <c r="R283" s="108"/>
      <c r="S283" s="108"/>
      <c r="T283" s="108"/>
      <c r="U283" s="108"/>
      <c r="V283" s="108"/>
      <c r="W283" s="108"/>
      <c r="X283" s="108"/>
      <c r="Y283" s="108"/>
      <c r="Z283" s="108"/>
      <c r="AA283" s="108"/>
      <c r="AB283" s="108"/>
      <c r="AC283" s="108"/>
      <c r="AD283" s="108"/>
      <c r="AE283" s="108"/>
      <c r="AF283" s="121" t="s">
        <v>417</v>
      </c>
      <c r="AG283" s="861">
        <v>5</v>
      </c>
      <c r="AH283" s="861">
        <v>2015</v>
      </c>
      <c r="AI283" s="861">
        <v>12</v>
      </c>
      <c r="AJ283" s="861" t="s">
        <v>418</v>
      </c>
      <c r="AK283" s="861" t="s">
        <v>578</v>
      </c>
      <c r="AL283" s="859">
        <v>9</v>
      </c>
      <c r="AM283" s="859">
        <v>1483</v>
      </c>
      <c r="AN283" s="859">
        <v>47</v>
      </c>
      <c r="AO283" s="861"/>
      <c r="AP283" s="108"/>
      <c r="AQ283" s="108"/>
      <c r="AR283" s="108"/>
      <c r="AS283" s="115"/>
      <c r="AT283" s="115"/>
      <c r="AU283" s="108"/>
      <c r="AV283" s="115"/>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row>
    <row r="284" spans="1:92" ht="15" customHeight="1">
      <c r="A284" s="108"/>
      <c r="B284" s="114"/>
      <c r="C284" s="114"/>
      <c r="D284" s="114"/>
      <c r="E284" s="114"/>
      <c r="F284" s="114"/>
      <c r="G284" s="114"/>
      <c r="H284" s="114"/>
      <c r="I284" s="114"/>
      <c r="J284" s="114"/>
      <c r="K284" s="114"/>
      <c r="L284" s="114"/>
      <c r="M284" s="114"/>
      <c r="N284" s="114"/>
      <c r="O284" s="114"/>
      <c r="P284" s="114"/>
      <c r="Q284" s="108"/>
      <c r="R284" s="108"/>
      <c r="S284" s="108"/>
      <c r="T284" s="108"/>
      <c r="U284" s="108"/>
      <c r="V284" s="108"/>
      <c r="W284" s="108"/>
      <c r="X284" s="108"/>
      <c r="Y284" s="108"/>
      <c r="Z284" s="108"/>
      <c r="AA284" s="108"/>
      <c r="AB284" s="108"/>
      <c r="AC284" s="108"/>
      <c r="AD284" s="108"/>
      <c r="AE284" s="108"/>
      <c r="AF284" s="121" t="s">
        <v>419</v>
      </c>
      <c r="AG284" s="861">
        <v>8</v>
      </c>
      <c r="AH284" s="861"/>
      <c r="AI284" s="861"/>
      <c r="AJ284" s="861"/>
      <c r="AK284" s="861"/>
      <c r="AL284" s="859"/>
      <c r="AM284" s="859"/>
      <c r="AN284" s="859"/>
      <c r="AO284" s="861"/>
      <c r="AP284" s="108"/>
      <c r="AQ284" s="108"/>
      <c r="AR284" s="108"/>
      <c r="AS284" s="115"/>
      <c r="AT284" s="115"/>
      <c r="AU284" s="108"/>
      <c r="AV284" s="115"/>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row>
    <row r="285" spans="1:92" ht="15" customHeight="1">
      <c r="A285" s="108"/>
      <c r="B285" s="114"/>
      <c r="C285" s="114"/>
      <c r="D285" s="114"/>
      <c r="E285" s="114"/>
      <c r="F285" s="114"/>
      <c r="G285" s="114"/>
      <c r="H285" s="114"/>
      <c r="I285" s="114"/>
      <c r="J285" s="114"/>
      <c r="K285" s="114"/>
      <c r="L285" s="114"/>
      <c r="M285" s="114"/>
      <c r="N285" s="114"/>
      <c r="O285" s="114"/>
      <c r="P285" s="114"/>
      <c r="Q285" s="108"/>
      <c r="R285" s="108"/>
      <c r="S285" s="108"/>
      <c r="T285" s="108"/>
      <c r="U285" s="108"/>
      <c r="V285" s="108"/>
      <c r="W285" s="108"/>
      <c r="X285" s="108"/>
      <c r="Y285" s="108"/>
      <c r="Z285" s="108"/>
      <c r="AA285" s="108"/>
      <c r="AB285" s="108"/>
      <c r="AC285" s="108"/>
      <c r="AD285" s="108"/>
      <c r="AE285" s="108"/>
      <c r="AF285" s="121" t="s">
        <v>420</v>
      </c>
      <c r="AG285" s="861">
        <v>6</v>
      </c>
      <c r="AH285" s="861">
        <v>2015</v>
      </c>
      <c r="AI285" s="861">
        <v>12</v>
      </c>
      <c r="AJ285" s="861" t="s">
        <v>421</v>
      </c>
      <c r="AK285" s="861" t="s">
        <v>580</v>
      </c>
      <c r="AL285" s="859">
        <v>22</v>
      </c>
      <c r="AM285" s="859">
        <v>3458</v>
      </c>
      <c r="AN285" s="859">
        <v>135</v>
      </c>
      <c r="AO285" s="861"/>
      <c r="AP285" s="108"/>
      <c r="AQ285" s="108"/>
      <c r="AR285" s="108"/>
      <c r="AS285" s="115"/>
      <c r="AT285" s="115"/>
      <c r="AU285" s="108"/>
      <c r="AV285" s="115"/>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row>
    <row r="286" spans="1:92" ht="15" customHeight="1">
      <c r="A286" s="108"/>
      <c r="B286" s="114"/>
      <c r="C286" s="114"/>
      <c r="D286" s="114"/>
      <c r="E286" s="114"/>
      <c r="F286" s="114"/>
      <c r="G286" s="114"/>
      <c r="H286" s="114"/>
      <c r="I286" s="114"/>
      <c r="J286" s="114"/>
      <c r="K286" s="114"/>
      <c r="L286" s="114"/>
      <c r="M286" s="114"/>
      <c r="N286" s="114"/>
      <c r="O286" s="114"/>
      <c r="P286" s="114"/>
      <c r="Q286" s="108"/>
      <c r="R286" s="108"/>
      <c r="S286" s="108"/>
      <c r="T286" s="108"/>
      <c r="U286" s="108"/>
      <c r="V286" s="108"/>
      <c r="W286" s="108"/>
      <c r="X286" s="108"/>
      <c r="Y286" s="108"/>
      <c r="Z286" s="108"/>
      <c r="AA286" s="108"/>
      <c r="AB286" s="108"/>
      <c r="AC286" s="108"/>
      <c r="AD286" s="108"/>
      <c r="AE286" s="108"/>
      <c r="AF286" s="121" t="s">
        <v>422</v>
      </c>
      <c r="AG286" s="861">
        <v>8</v>
      </c>
      <c r="AH286" s="861"/>
      <c r="AI286" s="861"/>
      <c r="AJ286" s="861"/>
      <c r="AK286" s="861"/>
      <c r="AL286" s="859"/>
      <c r="AM286" s="859"/>
      <c r="AN286" s="859"/>
      <c r="AO286" s="861"/>
      <c r="AP286" s="108"/>
      <c r="AQ286" s="108"/>
      <c r="AR286" s="108"/>
      <c r="AS286" s="115"/>
      <c r="AT286" s="115"/>
      <c r="AU286" s="108"/>
      <c r="AV286" s="115"/>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row>
    <row r="287" spans="1:92" ht="15" customHeight="1">
      <c r="A287" s="108"/>
      <c r="B287" s="114"/>
      <c r="C287" s="114"/>
      <c r="D287" s="114"/>
      <c r="E287" s="114"/>
      <c r="F287" s="114"/>
      <c r="G287" s="114"/>
      <c r="H287" s="114"/>
      <c r="I287" s="114"/>
      <c r="J287" s="114"/>
      <c r="K287" s="114"/>
      <c r="L287" s="114"/>
      <c r="M287" s="114"/>
      <c r="N287" s="114"/>
      <c r="O287" s="114"/>
      <c r="P287" s="114"/>
      <c r="Q287" s="108"/>
      <c r="R287" s="108"/>
      <c r="S287" s="108"/>
      <c r="T287" s="108"/>
      <c r="U287" s="108"/>
      <c r="V287" s="108"/>
      <c r="W287" s="108"/>
      <c r="X287" s="108"/>
      <c r="Y287" s="108"/>
      <c r="Z287" s="108"/>
      <c r="AA287" s="108"/>
      <c r="AB287" s="108"/>
      <c r="AC287" s="108"/>
      <c r="AD287" s="108"/>
      <c r="AE287" s="108"/>
      <c r="AF287" s="121" t="s">
        <v>423</v>
      </c>
      <c r="AG287" s="861">
        <v>7</v>
      </c>
      <c r="AH287" s="861"/>
      <c r="AI287" s="861"/>
      <c r="AJ287" s="861"/>
      <c r="AK287" s="861"/>
      <c r="AL287" s="859"/>
      <c r="AM287" s="859"/>
      <c r="AN287" s="859"/>
      <c r="AO287" s="861"/>
      <c r="AP287" s="108"/>
      <c r="AQ287" s="108"/>
      <c r="AR287" s="108"/>
      <c r="AS287" s="115"/>
      <c r="AT287" s="115"/>
      <c r="AU287" s="108"/>
      <c r="AV287" s="115"/>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row>
    <row r="288" spans="1:92" ht="15" customHeight="1">
      <c r="A288" s="108"/>
      <c r="B288" s="114"/>
      <c r="C288" s="114"/>
      <c r="D288" s="114"/>
      <c r="E288" s="114"/>
      <c r="F288" s="114"/>
      <c r="G288" s="114"/>
      <c r="H288" s="114"/>
      <c r="I288" s="114"/>
      <c r="J288" s="114"/>
      <c r="K288" s="114"/>
      <c r="L288" s="114"/>
      <c r="M288" s="114"/>
      <c r="N288" s="114"/>
      <c r="O288" s="114"/>
      <c r="P288" s="114"/>
      <c r="Q288" s="108"/>
      <c r="R288" s="108"/>
      <c r="S288" s="108"/>
      <c r="T288" s="108"/>
      <c r="U288" s="108"/>
      <c r="V288" s="108"/>
      <c r="W288" s="108"/>
      <c r="X288" s="108"/>
      <c r="Y288" s="108"/>
      <c r="Z288" s="108"/>
      <c r="AA288" s="108"/>
      <c r="AB288" s="108"/>
      <c r="AC288" s="108"/>
      <c r="AD288" s="108"/>
      <c r="AE288" s="108"/>
      <c r="AF288" s="121" t="s">
        <v>424</v>
      </c>
      <c r="AG288" s="861">
        <v>13</v>
      </c>
      <c r="AH288" s="861">
        <v>2015</v>
      </c>
      <c r="AI288" s="861">
        <v>12</v>
      </c>
      <c r="AJ288" s="861" t="s">
        <v>425</v>
      </c>
      <c r="AK288" s="861" t="s">
        <v>578</v>
      </c>
      <c r="AL288" s="859">
        <v>15</v>
      </c>
      <c r="AM288" s="859">
        <v>2907</v>
      </c>
      <c r="AN288" s="859">
        <v>88</v>
      </c>
      <c r="AO288" s="861"/>
      <c r="AP288" s="108"/>
      <c r="AQ288" s="108"/>
      <c r="AR288" s="108"/>
      <c r="AS288" s="115"/>
      <c r="AT288" s="115"/>
      <c r="AU288" s="108"/>
      <c r="AV288" s="115"/>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row>
    <row r="289" spans="1:92" ht="15" customHeight="1">
      <c r="A289" s="108"/>
      <c r="B289" s="114"/>
      <c r="C289" s="114"/>
      <c r="D289" s="114"/>
      <c r="E289" s="114"/>
      <c r="F289" s="114"/>
      <c r="G289" s="114"/>
      <c r="H289" s="114"/>
      <c r="I289" s="114"/>
      <c r="J289" s="114"/>
      <c r="K289" s="114"/>
      <c r="L289" s="114"/>
      <c r="M289" s="114"/>
      <c r="N289" s="114"/>
      <c r="O289" s="114"/>
      <c r="P289" s="114"/>
      <c r="Q289" s="108"/>
      <c r="R289" s="108"/>
      <c r="S289" s="108"/>
      <c r="T289" s="108"/>
      <c r="U289" s="108"/>
      <c r="V289" s="108"/>
      <c r="W289" s="108"/>
      <c r="X289" s="108"/>
      <c r="Y289" s="108"/>
      <c r="Z289" s="108"/>
      <c r="AA289" s="108"/>
      <c r="AB289" s="108"/>
      <c r="AC289" s="108"/>
      <c r="AD289" s="108"/>
      <c r="AE289" s="108"/>
      <c r="AF289" s="121" t="s">
        <v>426</v>
      </c>
      <c r="AG289" s="861">
        <v>9</v>
      </c>
      <c r="AH289" s="861"/>
      <c r="AI289" s="861"/>
      <c r="AJ289" s="861"/>
      <c r="AK289" s="861"/>
      <c r="AL289" s="859"/>
      <c r="AM289" s="859"/>
      <c r="AN289" s="859"/>
      <c r="AO289" s="861"/>
      <c r="AP289" s="108"/>
      <c r="AQ289" s="108"/>
      <c r="AR289" s="108"/>
      <c r="AS289" s="115"/>
      <c r="AT289" s="115"/>
      <c r="AU289" s="108"/>
      <c r="AV289" s="115"/>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row>
    <row r="290" spans="1:92" ht="15" customHeight="1">
      <c r="A290" s="108"/>
      <c r="B290" s="114"/>
      <c r="C290" s="114"/>
      <c r="D290" s="114"/>
      <c r="E290" s="114"/>
      <c r="F290" s="114"/>
      <c r="G290" s="114"/>
      <c r="H290" s="114"/>
      <c r="I290" s="114"/>
      <c r="J290" s="114"/>
      <c r="K290" s="114"/>
      <c r="L290" s="114"/>
      <c r="M290" s="114"/>
      <c r="N290" s="114"/>
      <c r="O290" s="114"/>
      <c r="P290" s="114"/>
      <c r="Q290" s="108"/>
      <c r="R290" s="108"/>
      <c r="S290" s="108"/>
      <c r="T290" s="108"/>
      <c r="U290" s="108"/>
      <c r="V290" s="108"/>
      <c r="W290" s="108"/>
      <c r="X290" s="108"/>
      <c r="Y290" s="108"/>
      <c r="Z290" s="108"/>
      <c r="AA290" s="108"/>
      <c r="AB290" s="108"/>
      <c r="AC290" s="108"/>
      <c r="AD290" s="108"/>
      <c r="AE290" s="108"/>
      <c r="AF290" s="121" t="s">
        <v>427</v>
      </c>
      <c r="AG290" s="861">
        <v>13</v>
      </c>
      <c r="AH290" s="861"/>
      <c r="AI290" s="861"/>
      <c r="AJ290" s="861"/>
      <c r="AK290" s="861"/>
      <c r="AL290" s="859"/>
      <c r="AM290" s="859"/>
      <c r="AN290" s="859"/>
      <c r="AO290" s="861"/>
      <c r="AP290" s="108"/>
      <c r="AQ290" s="108"/>
      <c r="AR290" s="108"/>
      <c r="AS290" s="115"/>
      <c r="AT290" s="115"/>
      <c r="AU290" s="108"/>
      <c r="AV290" s="115"/>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row>
    <row r="291" spans="1:92" ht="15" customHeight="1">
      <c r="A291" s="108"/>
      <c r="B291" s="114"/>
      <c r="C291" s="114"/>
      <c r="D291" s="114"/>
      <c r="E291" s="114"/>
      <c r="F291" s="114"/>
      <c r="G291" s="114"/>
      <c r="H291" s="114"/>
      <c r="I291" s="114"/>
      <c r="J291" s="114"/>
      <c r="K291" s="114"/>
      <c r="L291" s="114"/>
      <c r="M291" s="114"/>
      <c r="N291" s="114"/>
      <c r="O291" s="114"/>
      <c r="P291" s="114"/>
      <c r="Q291" s="108"/>
      <c r="R291" s="108"/>
      <c r="S291" s="108"/>
      <c r="T291" s="108"/>
      <c r="U291" s="108"/>
      <c r="V291" s="108"/>
      <c r="W291" s="108"/>
      <c r="X291" s="108"/>
      <c r="Y291" s="108"/>
      <c r="Z291" s="108"/>
      <c r="AA291" s="108"/>
      <c r="AB291" s="108"/>
      <c r="AC291" s="108"/>
      <c r="AD291" s="108"/>
      <c r="AE291" s="108"/>
      <c r="AF291" s="121" t="s">
        <v>428</v>
      </c>
      <c r="AG291" s="861">
        <v>6</v>
      </c>
      <c r="AH291" s="861">
        <v>2019</v>
      </c>
      <c r="AI291" s="861">
        <v>12</v>
      </c>
      <c r="AJ291" s="861" t="s">
        <v>429</v>
      </c>
      <c r="AK291" s="861" t="s">
        <v>578</v>
      </c>
      <c r="AL291" s="859">
        <v>18</v>
      </c>
      <c r="AM291" s="859">
        <v>2048</v>
      </c>
      <c r="AN291" s="859">
        <v>86</v>
      </c>
      <c r="AO291" s="861"/>
      <c r="AP291" s="108"/>
      <c r="AQ291" s="108"/>
      <c r="AR291" s="108"/>
      <c r="AS291" s="115"/>
      <c r="AT291" s="115"/>
      <c r="AU291" s="108"/>
      <c r="AV291" s="115"/>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row>
    <row r="292" spans="1:92" ht="15" customHeight="1">
      <c r="A292" s="108"/>
      <c r="B292" s="114"/>
      <c r="C292" s="114"/>
      <c r="D292" s="114"/>
      <c r="E292" s="114"/>
      <c r="F292" s="114"/>
      <c r="G292" s="114"/>
      <c r="H292" s="114"/>
      <c r="I292" s="114"/>
      <c r="J292" s="114"/>
      <c r="K292" s="114"/>
      <c r="L292" s="114"/>
      <c r="M292" s="114"/>
      <c r="N292" s="114"/>
      <c r="O292" s="114"/>
      <c r="P292" s="114"/>
      <c r="Q292" s="108"/>
      <c r="R292" s="108"/>
      <c r="S292" s="108"/>
      <c r="T292" s="108"/>
      <c r="U292" s="108"/>
      <c r="V292" s="108"/>
      <c r="W292" s="108"/>
      <c r="X292" s="108"/>
      <c r="Y292" s="108"/>
      <c r="Z292" s="108"/>
      <c r="AA292" s="108"/>
      <c r="AB292" s="108"/>
      <c r="AC292" s="108"/>
      <c r="AD292" s="108"/>
      <c r="AE292" s="108"/>
      <c r="AF292" s="121" t="s">
        <v>430</v>
      </c>
      <c r="AG292" s="861">
        <v>6</v>
      </c>
      <c r="AH292" s="861"/>
      <c r="AI292" s="861"/>
      <c r="AJ292" s="861"/>
      <c r="AK292" s="861"/>
      <c r="AL292" s="859"/>
      <c r="AM292" s="859"/>
      <c r="AN292" s="859"/>
      <c r="AO292" s="861"/>
      <c r="AP292" s="108"/>
      <c r="AQ292" s="108"/>
      <c r="AR292" s="108"/>
      <c r="AS292" s="115"/>
      <c r="AT292" s="115"/>
      <c r="AU292" s="108"/>
      <c r="AV292" s="115"/>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row>
    <row r="293" spans="1:92" ht="15" customHeight="1">
      <c r="A293" s="108"/>
      <c r="B293" s="114"/>
      <c r="C293" s="114"/>
      <c r="D293" s="114"/>
      <c r="E293" s="114"/>
      <c r="F293" s="114"/>
      <c r="G293" s="114"/>
      <c r="H293" s="114"/>
      <c r="I293" s="114"/>
      <c r="J293" s="114"/>
      <c r="K293" s="114"/>
      <c r="L293" s="114"/>
      <c r="M293" s="114"/>
      <c r="N293" s="114"/>
      <c r="O293" s="114"/>
      <c r="P293" s="114"/>
      <c r="Q293" s="108"/>
      <c r="R293" s="108"/>
      <c r="S293" s="108"/>
      <c r="T293" s="108"/>
      <c r="U293" s="108"/>
      <c r="V293" s="108"/>
      <c r="W293" s="108"/>
      <c r="X293" s="108"/>
      <c r="Y293" s="108"/>
      <c r="Z293" s="108"/>
      <c r="AA293" s="108"/>
      <c r="AB293" s="108"/>
      <c r="AC293" s="108"/>
      <c r="AD293" s="108"/>
      <c r="AE293" s="108"/>
      <c r="AF293" s="121" t="s">
        <v>431</v>
      </c>
      <c r="AG293" s="861">
        <v>7</v>
      </c>
      <c r="AH293" s="861">
        <v>2015</v>
      </c>
      <c r="AI293" s="861">
        <v>12</v>
      </c>
      <c r="AJ293" s="861" t="s">
        <v>432</v>
      </c>
      <c r="AK293" s="861" t="s">
        <v>578</v>
      </c>
      <c r="AL293" s="859">
        <v>11</v>
      </c>
      <c r="AM293" s="859">
        <v>694</v>
      </c>
      <c r="AN293" s="859">
        <v>40</v>
      </c>
      <c r="AO293" s="861"/>
      <c r="AP293" s="108"/>
      <c r="AQ293" s="108"/>
      <c r="AR293" s="108"/>
      <c r="AS293" s="115"/>
      <c r="AT293" s="115"/>
      <c r="AU293" s="108"/>
      <c r="AV293" s="115"/>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row>
    <row r="294" spans="1:92" ht="15" customHeight="1">
      <c r="A294" s="108"/>
      <c r="B294" s="114"/>
      <c r="C294" s="114"/>
      <c r="D294" s="114"/>
      <c r="E294" s="114"/>
      <c r="F294" s="114"/>
      <c r="G294" s="114"/>
      <c r="H294" s="114"/>
      <c r="I294" s="114"/>
      <c r="J294" s="114"/>
      <c r="K294" s="114"/>
      <c r="L294" s="114"/>
      <c r="M294" s="114"/>
      <c r="N294" s="114"/>
      <c r="O294" s="114"/>
      <c r="P294" s="114"/>
      <c r="Q294" s="108"/>
      <c r="R294" s="108"/>
      <c r="S294" s="108"/>
      <c r="T294" s="108"/>
      <c r="U294" s="108"/>
      <c r="V294" s="108"/>
      <c r="W294" s="108"/>
      <c r="X294" s="108"/>
      <c r="Y294" s="108"/>
      <c r="Z294" s="108"/>
      <c r="AA294" s="108"/>
      <c r="AB294" s="108"/>
      <c r="AC294" s="108"/>
      <c r="AD294" s="108"/>
      <c r="AE294" s="108"/>
      <c r="AF294" s="121" t="s">
        <v>433</v>
      </c>
      <c r="AG294" s="861">
        <v>5</v>
      </c>
      <c r="AH294" s="861"/>
      <c r="AI294" s="861"/>
      <c r="AJ294" s="861"/>
      <c r="AK294" s="861"/>
      <c r="AL294" s="859"/>
      <c r="AM294" s="859"/>
      <c r="AN294" s="859"/>
      <c r="AO294" s="861"/>
      <c r="AP294" s="108"/>
      <c r="AQ294" s="108"/>
      <c r="AR294" s="108"/>
      <c r="AS294" s="115"/>
      <c r="AT294" s="115"/>
      <c r="AU294" s="108"/>
      <c r="AV294" s="115"/>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row>
    <row r="295" spans="1:92" ht="15" customHeight="1">
      <c r="A295" s="108"/>
      <c r="B295" s="114"/>
      <c r="C295" s="114"/>
      <c r="D295" s="114"/>
      <c r="E295" s="114"/>
      <c r="F295" s="114"/>
      <c r="G295" s="114"/>
      <c r="H295" s="114"/>
      <c r="I295" s="114"/>
      <c r="J295" s="114"/>
      <c r="K295" s="114"/>
      <c r="L295" s="114"/>
      <c r="M295" s="114"/>
      <c r="N295" s="114"/>
      <c r="O295" s="114"/>
      <c r="P295" s="114"/>
      <c r="Q295" s="108"/>
      <c r="R295" s="108"/>
      <c r="S295" s="108"/>
      <c r="T295" s="108"/>
      <c r="U295" s="108"/>
      <c r="V295" s="108"/>
      <c r="W295" s="108"/>
      <c r="X295" s="108"/>
      <c r="Y295" s="108"/>
      <c r="Z295" s="108"/>
      <c r="AA295" s="108"/>
      <c r="AB295" s="108"/>
      <c r="AC295" s="108"/>
      <c r="AD295" s="108"/>
      <c r="AE295" s="108"/>
      <c r="AF295" s="121" t="s">
        <v>434</v>
      </c>
      <c r="AG295" s="861">
        <v>14</v>
      </c>
      <c r="AH295" s="861">
        <v>2023</v>
      </c>
      <c r="AI295" s="861">
        <v>12</v>
      </c>
      <c r="AJ295" s="861" t="s">
        <v>435</v>
      </c>
      <c r="AK295" s="861" t="s">
        <v>578</v>
      </c>
      <c r="AL295" s="859">
        <v>11</v>
      </c>
      <c r="AM295" s="859">
        <v>1029</v>
      </c>
      <c r="AN295" s="859">
        <v>52</v>
      </c>
      <c r="AO295" s="861"/>
      <c r="AP295" s="108"/>
      <c r="AQ295" s="108"/>
      <c r="AR295" s="108"/>
      <c r="AS295" s="115"/>
      <c r="AT295" s="115"/>
      <c r="AU295" s="108"/>
      <c r="AV295" s="115"/>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row>
    <row r="296" spans="1:92" ht="15" customHeight="1">
      <c r="A296" s="108"/>
      <c r="B296" s="114"/>
      <c r="C296" s="114"/>
      <c r="D296" s="114"/>
      <c r="E296" s="114"/>
      <c r="F296" s="114"/>
      <c r="G296" s="114"/>
      <c r="H296" s="114"/>
      <c r="I296" s="114"/>
      <c r="J296" s="114"/>
      <c r="K296" s="114"/>
      <c r="L296" s="114"/>
      <c r="M296" s="114"/>
      <c r="N296" s="114"/>
      <c r="O296" s="114"/>
      <c r="P296" s="114"/>
      <c r="Q296" s="108"/>
      <c r="R296" s="108"/>
      <c r="S296" s="108"/>
      <c r="T296" s="108"/>
      <c r="U296" s="108"/>
      <c r="V296" s="108"/>
      <c r="W296" s="108"/>
      <c r="X296" s="108"/>
      <c r="Y296" s="108"/>
      <c r="Z296" s="108"/>
      <c r="AA296" s="108"/>
      <c r="AB296" s="108"/>
      <c r="AC296" s="108"/>
      <c r="AD296" s="108"/>
      <c r="AE296" s="108"/>
      <c r="AF296" s="121" t="s">
        <v>436</v>
      </c>
      <c r="AG296" s="861">
        <v>7</v>
      </c>
      <c r="AH296" s="861"/>
      <c r="AI296" s="861"/>
      <c r="AJ296" s="861"/>
      <c r="AK296" s="861"/>
      <c r="AL296" s="859"/>
      <c r="AM296" s="859"/>
      <c r="AN296" s="859"/>
      <c r="AO296" s="861"/>
      <c r="AP296" s="108"/>
      <c r="AQ296" s="108"/>
      <c r="AR296" s="108"/>
      <c r="AS296" s="115"/>
      <c r="AT296" s="115"/>
      <c r="AU296" s="108"/>
      <c r="AV296" s="115"/>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row>
    <row r="297" spans="1:92" ht="15" customHeight="1">
      <c r="A297" s="108"/>
      <c r="B297" s="114"/>
      <c r="C297" s="114"/>
      <c r="D297" s="114"/>
      <c r="E297" s="114"/>
      <c r="F297" s="114"/>
      <c r="G297" s="114"/>
      <c r="H297" s="114"/>
      <c r="I297" s="114"/>
      <c r="J297" s="114"/>
      <c r="K297" s="114"/>
      <c r="L297" s="114"/>
      <c r="M297" s="114"/>
      <c r="N297" s="114"/>
      <c r="O297" s="114"/>
      <c r="P297" s="114"/>
      <c r="Q297" s="108"/>
      <c r="R297" s="108"/>
      <c r="S297" s="108"/>
      <c r="T297" s="108"/>
      <c r="U297" s="108"/>
      <c r="V297" s="108"/>
      <c r="W297" s="108"/>
      <c r="X297" s="108"/>
      <c r="Y297" s="108"/>
      <c r="Z297" s="108"/>
      <c r="AA297" s="108"/>
      <c r="AB297" s="108"/>
      <c r="AC297" s="108"/>
      <c r="AD297" s="108"/>
      <c r="AE297" s="108"/>
      <c r="AF297" s="121" t="s">
        <v>437</v>
      </c>
      <c r="AG297" s="861">
        <v>4</v>
      </c>
      <c r="AH297" s="861"/>
      <c r="AI297" s="861"/>
      <c r="AJ297" s="861"/>
      <c r="AK297" s="861"/>
      <c r="AL297" s="859"/>
      <c r="AM297" s="859"/>
      <c r="AN297" s="859"/>
      <c r="AO297" s="861"/>
      <c r="AP297" s="108"/>
      <c r="AQ297" s="108"/>
      <c r="AR297" s="108"/>
      <c r="AS297" s="115"/>
      <c r="AT297" s="115"/>
      <c r="AU297" s="108"/>
      <c r="AV297" s="115"/>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row>
    <row r="298" spans="1:92" ht="15" customHeight="1">
      <c r="A298" s="108"/>
      <c r="B298" s="114"/>
      <c r="C298" s="114"/>
      <c r="D298" s="114"/>
      <c r="E298" s="114"/>
      <c r="F298" s="114"/>
      <c r="G298" s="114"/>
      <c r="H298" s="114"/>
      <c r="I298" s="114"/>
      <c r="J298" s="114"/>
      <c r="K298" s="114"/>
      <c r="L298" s="114"/>
      <c r="M298" s="114"/>
      <c r="N298" s="114"/>
      <c r="O298" s="114"/>
      <c r="P298" s="114"/>
      <c r="Q298" s="108"/>
      <c r="R298" s="108"/>
      <c r="S298" s="108"/>
      <c r="T298" s="108"/>
      <c r="U298" s="108"/>
      <c r="V298" s="108"/>
      <c r="W298" s="108"/>
      <c r="X298" s="108"/>
      <c r="Y298" s="108"/>
      <c r="Z298" s="108"/>
      <c r="AA298" s="108"/>
      <c r="AB298" s="108"/>
      <c r="AC298" s="108"/>
      <c r="AD298" s="108"/>
      <c r="AE298" s="108"/>
      <c r="AF298" s="121" t="s">
        <v>438</v>
      </c>
      <c r="AG298" s="861">
        <v>11</v>
      </c>
      <c r="AH298" s="861"/>
      <c r="AI298" s="861"/>
      <c r="AJ298" s="861"/>
      <c r="AK298" s="861"/>
      <c r="AL298" s="859"/>
      <c r="AM298" s="859"/>
      <c r="AN298" s="859"/>
      <c r="AO298" s="861"/>
      <c r="AP298" s="108"/>
      <c r="AQ298" s="108"/>
      <c r="AR298" s="108"/>
      <c r="AS298" s="115"/>
      <c r="AT298" s="115"/>
      <c r="AU298" s="108"/>
      <c r="AV298" s="115"/>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row>
    <row r="299" spans="1:92" ht="15" customHeight="1">
      <c r="A299" s="108"/>
      <c r="B299" s="114"/>
      <c r="C299" s="114"/>
      <c r="D299" s="114"/>
      <c r="E299" s="114"/>
      <c r="F299" s="114"/>
      <c r="G299" s="114"/>
      <c r="H299" s="114"/>
      <c r="I299" s="114"/>
      <c r="J299" s="114"/>
      <c r="K299" s="114"/>
      <c r="L299" s="114"/>
      <c r="M299" s="114"/>
      <c r="N299" s="114"/>
      <c r="O299" s="114"/>
      <c r="P299" s="114"/>
      <c r="Q299" s="108"/>
      <c r="R299" s="108"/>
      <c r="S299" s="108"/>
      <c r="T299" s="108"/>
      <c r="U299" s="108"/>
      <c r="V299" s="108"/>
      <c r="W299" s="108"/>
      <c r="X299" s="108"/>
      <c r="Y299" s="108"/>
      <c r="Z299" s="108"/>
      <c r="AA299" s="108"/>
      <c r="AB299" s="108"/>
      <c r="AC299" s="108"/>
      <c r="AD299" s="108"/>
      <c r="AE299" s="108"/>
      <c r="AF299" s="121" t="s">
        <v>439</v>
      </c>
      <c r="AG299" s="861">
        <v>10</v>
      </c>
      <c r="AH299" s="861"/>
      <c r="AI299" s="861"/>
      <c r="AJ299" s="861"/>
      <c r="AK299" s="861"/>
      <c r="AL299" s="859"/>
      <c r="AM299" s="859"/>
      <c r="AN299" s="859"/>
      <c r="AO299" s="861"/>
      <c r="AP299" s="108"/>
      <c r="AQ299" s="108"/>
      <c r="AR299" s="108"/>
      <c r="AS299" s="115"/>
      <c r="AT299" s="115"/>
      <c r="AU299" s="108"/>
      <c r="AV299" s="115"/>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row>
    <row r="300" spans="1:92" ht="15" customHeight="1">
      <c r="A300" s="108"/>
      <c r="B300" s="114"/>
      <c r="C300" s="114"/>
      <c r="D300" s="114"/>
      <c r="E300" s="114"/>
      <c r="F300" s="114"/>
      <c r="G300" s="114"/>
      <c r="H300" s="114"/>
      <c r="I300" s="114"/>
      <c r="J300" s="114"/>
      <c r="K300" s="114"/>
      <c r="L300" s="114"/>
      <c r="M300" s="114"/>
      <c r="N300" s="114"/>
      <c r="O300" s="114"/>
      <c r="P300" s="114"/>
      <c r="Q300" s="108"/>
      <c r="R300" s="108"/>
      <c r="S300" s="108"/>
      <c r="T300" s="108"/>
      <c r="U300" s="108"/>
      <c r="V300" s="108"/>
      <c r="W300" s="108"/>
      <c r="X300" s="108"/>
      <c r="Y300" s="108"/>
      <c r="Z300" s="108"/>
      <c r="AA300" s="108"/>
      <c r="AB300" s="108"/>
      <c r="AC300" s="108"/>
      <c r="AD300" s="108"/>
      <c r="AE300" s="108"/>
      <c r="AF300" s="121" t="s">
        <v>440</v>
      </c>
      <c r="AG300" s="861">
        <v>12</v>
      </c>
      <c r="AH300" s="861"/>
      <c r="AI300" s="861"/>
      <c r="AJ300" s="861"/>
      <c r="AK300" s="861"/>
      <c r="AL300" s="859"/>
      <c r="AM300" s="859"/>
      <c r="AN300" s="859"/>
      <c r="AO300" s="861"/>
      <c r="AP300" s="108"/>
      <c r="AQ300" s="108"/>
      <c r="AR300" s="108"/>
      <c r="AS300" s="115"/>
      <c r="AT300" s="115"/>
      <c r="AU300" s="108"/>
      <c r="AV300" s="115"/>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row>
    <row r="301" spans="1:92" ht="15" customHeight="1">
      <c r="A301" s="108"/>
      <c r="B301" s="114"/>
      <c r="C301" s="114"/>
      <c r="D301" s="114"/>
      <c r="E301" s="114"/>
      <c r="F301" s="114"/>
      <c r="G301" s="114"/>
      <c r="H301" s="114"/>
      <c r="I301" s="114"/>
      <c r="J301" s="114"/>
      <c r="K301" s="114"/>
      <c r="L301" s="114"/>
      <c r="M301" s="114"/>
      <c r="N301" s="114"/>
      <c r="O301" s="114"/>
      <c r="P301" s="114"/>
      <c r="Q301" s="108"/>
      <c r="R301" s="108"/>
      <c r="S301" s="108"/>
      <c r="T301" s="108"/>
      <c r="U301" s="108"/>
      <c r="V301" s="108"/>
      <c r="W301" s="108"/>
      <c r="X301" s="108"/>
      <c r="Y301" s="108"/>
      <c r="Z301" s="108"/>
      <c r="AA301" s="108"/>
      <c r="AB301" s="108"/>
      <c r="AC301" s="108"/>
      <c r="AD301" s="108"/>
      <c r="AE301" s="108"/>
      <c r="AF301" s="121" t="s">
        <v>441</v>
      </c>
      <c r="AG301" s="861">
        <v>7</v>
      </c>
      <c r="AH301" s="861"/>
      <c r="AI301" s="861"/>
      <c r="AJ301" s="861"/>
      <c r="AK301" s="861"/>
      <c r="AL301" s="859"/>
      <c r="AM301" s="859"/>
      <c r="AN301" s="859"/>
      <c r="AO301" s="861"/>
      <c r="AP301" s="108"/>
      <c r="AQ301" s="108"/>
      <c r="AR301" s="108"/>
      <c r="AS301" s="115"/>
      <c r="AT301" s="115"/>
      <c r="AU301" s="108"/>
      <c r="AV301" s="115"/>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row>
    <row r="302" spans="1:92" ht="15" customHeight="1">
      <c r="A302" s="108"/>
      <c r="B302" s="114"/>
      <c r="C302" s="114"/>
      <c r="D302" s="114"/>
      <c r="E302" s="114"/>
      <c r="F302" s="114"/>
      <c r="G302" s="114"/>
      <c r="H302" s="114"/>
      <c r="I302" s="114"/>
      <c r="J302" s="114"/>
      <c r="K302" s="114"/>
      <c r="L302" s="114"/>
      <c r="M302" s="114"/>
      <c r="N302" s="114"/>
      <c r="O302" s="114"/>
      <c r="P302" s="114"/>
      <c r="Q302" s="108"/>
      <c r="R302" s="108"/>
      <c r="S302" s="108"/>
      <c r="T302" s="108"/>
      <c r="U302" s="108"/>
      <c r="V302" s="108"/>
      <c r="W302" s="108"/>
      <c r="X302" s="108"/>
      <c r="Y302" s="108"/>
      <c r="Z302" s="108"/>
      <c r="AA302" s="108"/>
      <c r="AB302" s="108"/>
      <c r="AC302" s="108"/>
      <c r="AD302" s="108"/>
      <c r="AE302" s="108"/>
      <c r="AF302" s="121" t="s">
        <v>442</v>
      </c>
      <c r="AG302" s="861">
        <v>9</v>
      </c>
      <c r="AH302" s="861">
        <v>2016</v>
      </c>
      <c r="AI302" s="861">
        <v>12</v>
      </c>
      <c r="AJ302" s="861" t="s">
        <v>640</v>
      </c>
      <c r="AK302" s="861" t="s">
        <v>578</v>
      </c>
      <c r="AL302" s="859">
        <v>13</v>
      </c>
      <c r="AM302" s="859">
        <v>440</v>
      </c>
      <c r="AN302" s="859">
        <v>50</v>
      </c>
      <c r="AO302" s="861"/>
      <c r="AP302" s="108"/>
      <c r="AQ302" s="108"/>
      <c r="AR302" s="108"/>
      <c r="AS302" s="115"/>
      <c r="AT302" s="115"/>
      <c r="AU302" s="108"/>
      <c r="AV302" s="115"/>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row>
    <row r="303" spans="1:92" ht="15" customHeight="1">
      <c r="A303" s="108"/>
      <c r="B303" s="114"/>
      <c r="C303" s="114"/>
      <c r="D303" s="114"/>
      <c r="E303" s="114"/>
      <c r="F303" s="114"/>
      <c r="G303" s="114"/>
      <c r="H303" s="114"/>
      <c r="I303" s="114"/>
      <c r="J303" s="114"/>
      <c r="K303" s="114"/>
      <c r="L303" s="114"/>
      <c r="M303" s="114"/>
      <c r="N303" s="114"/>
      <c r="O303" s="114"/>
      <c r="P303" s="114"/>
      <c r="Q303" s="108"/>
      <c r="R303" s="108"/>
      <c r="S303" s="108"/>
      <c r="T303" s="108"/>
      <c r="U303" s="108"/>
      <c r="V303" s="108"/>
      <c r="W303" s="108"/>
      <c r="X303" s="108"/>
      <c r="Y303" s="108"/>
      <c r="Z303" s="108"/>
      <c r="AA303" s="108"/>
      <c r="AB303" s="108"/>
      <c r="AC303" s="108"/>
      <c r="AD303" s="108"/>
      <c r="AE303" s="108"/>
      <c r="AF303" s="121" t="s">
        <v>444</v>
      </c>
      <c r="AG303" s="861">
        <v>7</v>
      </c>
      <c r="AH303" s="861">
        <v>2016</v>
      </c>
      <c r="AI303" s="861">
        <v>12</v>
      </c>
      <c r="AJ303" s="861" t="s">
        <v>445</v>
      </c>
      <c r="AK303" s="861" t="s">
        <v>578</v>
      </c>
      <c r="AL303" s="859">
        <v>9</v>
      </c>
      <c r="AM303" s="859">
        <v>881</v>
      </c>
      <c r="AN303" s="859">
        <v>52</v>
      </c>
      <c r="AO303" s="861"/>
      <c r="AP303" s="108"/>
      <c r="AQ303" s="108"/>
      <c r="AR303" s="108"/>
      <c r="AS303" s="115"/>
      <c r="AT303" s="115"/>
      <c r="AU303" s="108"/>
      <c r="AV303" s="115"/>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row>
    <row r="304" spans="1:92" ht="15" customHeight="1">
      <c r="A304" s="108"/>
      <c r="B304" s="114"/>
      <c r="C304" s="114"/>
      <c r="D304" s="114"/>
      <c r="E304" s="114"/>
      <c r="F304" s="114"/>
      <c r="G304" s="114"/>
      <c r="H304" s="114"/>
      <c r="I304" s="114"/>
      <c r="J304" s="114"/>
      <c r="K304" s="114"/>
      <c r="L304" s="114"/>
      <c r="M304" s="114"/>
      <c r="N304" s="114"/>
      <c r="O304" s="114"/>
      <c r="P304" s="114"/>
      <c r="Q304" s="108"/>
      <c r="R304" s="108"/>
      <c r="S304" s="108"/>
      <c r="T304" s="108"/>
      <c r="U304" s="108"/>
      <c r="V304" s="108"/>
      <c r="W304" s="108"/>
      <c r="X304" s="108"/>
      <c r="Y304" s="108"/>
      <c r="Z304" s="108"/>
      <c r="AA304" s="108"/>
      <c r="AB304" s="108"/>
      <c r="AC304" s="108"/>
      <c r="AD304" s="108"/>
      <c r="AE304" s="108"/>
      <c r="AF304" s="121" t="s">
        <v>446</v>
      </c>
      <c r="AG304" s="861">
        <v>4</v>
      </c>
      <c r="AH304" s="861"/>
      <c r="AI304" s="861"/>
      <c r="AJ304" s="861"/>
      <c r="AK304" s="861"/>
      <c r="AL304" s="859"/>
      <c r="AM304" s="859"/>
      <c r="AN304" s="859"/>
      <c r="AO304" s="861"/>
      <c r="AP304" s="108"/>
      <c r="AQ304" s="108"/>
      <c r="AR304" s="108"/>
      <c r="AS304" s="115"/>
      <c r="AT304" s="115"/>
      <c r="AU304" s="108"/>
      <c r="AV304" s="115"/>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row>
    <row r="305" spans="1:92" ht="15" customHeight="1">
      <c r="A305" s="108"/>
      <c r="B305" s="114"/>
      <c r="C305" s="114"/>
      <c r="D305" s="114"/>
      <c r="E305" s="114"/>
      <c r="F305" s="114"/>
      <c r="G305" s="114"/>
      <c r="H305" s="114"/>
      <c r="I305" s="114"/>
      <c r="J305" s="114"/>
      <c r="K305" s="114"/>
      <c r="L305" s="114"/>
      <c r="M305" s="114"/>
      <c r="N305" s="114"/>
      <c r="O305" s="114"/>
      <c r="P305" s="114"/>
      <c r="Q305" s="108"/>
      <c r="R305" s="108"/>
      <c r="S305" s="108"/>
      <c r="T305" s="108"/>
      <c r="U305" s="108"/>
      <c r="V305" s="108"/>
      <c r="W305" s="108"/>
      <c r="X305" s="108"/>
      <c r="Y305" s="108"/>
      <c r="Z305" s="108"/>
      <c r="AA305" s="108"/>
      <c r="AB305" s="108"/>
      <c r="AC305" s="108"/>
      <c r="AD305" s="108"/>
      <c r="AE305" s="108"/>
      <c r="AF305" s="121" t="s">
        <v>447</v>
      </c>
      <c r="AG305" s="861">
        <v>5</v>
      </c>
      <c r="AH305" s="861">
        <v>2015</v>
      </c>
      <c r="AI305" s="861">
        <v>12</v>
      </c>
      <c r="AJ305" s="861" t="s">
        <v>448</v>
      </c>
      <c r="AK305" s="861" t="s">
        <v>578</v>
      </c>
      <c r="AL305" s="859">
        <v>38</v>
      </c>
      <c r="AM305" s="859">
        <v>5345</v>
      </c>
      <c r="AN305" s="859">
        <v>183</v>
      </c>
      <c r="AO305" s="861"/>
      <c r="AP305" s="108"/>
      <c r="AQ305" s="108"/>
      <c r="AR305" s="108"/>
      <c r="AS305" s="115"/>
      <c r="AT305" s="115"/>
      <c r="AU305" s="108"/>
      <c r="AV305" s="115"/>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row>
    <row r="306" spans="1:92" ht="15" customHeight="1">
      <c r="A306" s="108"/>
      <c r="B306" s="114"/>
      <c r="C306" s="114"/>
      <c r="D306" s="114"/>
      <c r="E306" s="114"/>
      <c r="F306" s="114"/>
      <c r="G306" s="114"/>
      <c r="H306" s="114"/>
      <c r="I306" s="114"/>
      <c r="J306" s="114"/>
      <c r="K306" s="114"/>
      <c r="L306" s="114"/>
      <c r="M306" s="114"/>
      <c r="N306" s="114"/>
      <c r="O306" s="114"/>
      <c r="P306" s="114"/>
      <c r="Q306" s="108"/>
      <c r="R306" s="108"/>
      <c r="S306" s="108"/>
      <c r="T306" s="108"/>
      <c r="U306" s="108"/>
      <c r="V306" s="108"/>
      <c r="W306" s="108"/>
      <c r="X306" s="108"/>
      <c r="Y306" s="108"/>
      <c r="Z306" s="108"/>
      <c r="AA306" s="108"/>
      <c r="AB306" s="108"/>
      <c r="AC306" s="108"/>
      <c r="AD306" s="108"/>
      <c r="AE306" s="108"/>
      <c r="AF306" s="121" t="s">
        <v>449</v>
      </c>
      <c r="AG306" s="861">
        <v>13</v>
      </c>
      <c r="AH306" s="861"/>
      <c r="AI306" s="861"/>
      <c r="AJ306" s="861"/>
      <c r="AK306" s="861"/>
      <c r="AL306" s="859"/>
      <c r="AM306" s="859"/>
      <c r="AN306" s="859"/>
      <c r="AO306" s="861"/>
      <c r="AP306" s="108"/>
      <c r="AQ306" s="108"/>
      <c r="AR306" s="108"/>
      <c r="AS306" s="115"/>
      <c r="AT306" s="115"/>
      <c r="AU306" s="108"/>
      <c r="AV306" s="115"/>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row>
    <row r="307" spans="1:92" ht="15" customHeight="1">
      <c r="A307" s="108"/>
      <c r="B307" s="114"/>
      <c r="C307" s="114"/>
      <c r="D307" s="114"/>
      <c r="E307" s="114"/>
      <c r="F307" s="114"/>
      <c r="G307" s="114"/>
      <c r="H307" s="114"/>
      <c r="I307" s="114"/>
      <c r="J307" s="114"/>
      <c r="K307" s="114"/>
      <c r="L307" s="114"/>
      <c r="M307" s="114"/>
      <c r="N307" s="114"/>
      <c r="O307" s="114"/>
      <c r="P307" s="114"/>
      <c r="Q307" s="108"/>
      <c r="R307" s="108"/>
      <c r="S307" s="108"/>
      <c r="T307" s="108"/>
      <c r="U307" s="108"/>
      <c r="V307" s="108"/>
      <c r="W307" s="108"/>
      <c r="X307" s="108"/>
      <c r="Y307" s="108"/>
      <c r="Z307" s="108"/>
      <c r="AA307" s="108"/>
      <c r="AB307" s="108"/>
      <c r="AC307" s="108"/>
      <c r="AD307" s="108"/>
      <c r="AE307" s="108"/>
      <c r="AF307" s="121" t="s">
        <v>450</v>
      </c>
      <c r="AG307" s="861">
        <v>8</v>
      </c>
      <c r="AH307" s="861">
        <v>2015</v>
      </c>
      <c r="AI307" s="861">
        <v>12</v>
      </c>
      <c r="AJ307" s="861" t="s">
        <v>451</v>
      </c>
      <c r="AK307" s="861" t="s">
        <v>578</v>
      </c>
      <c r="AL307" s="859">
        <v>17</v>
      </c>
      <c r="AM307" s="859">
        <v>2267</v>
      </c>
      <c r="AN307" s="859">
        <v>45</v>
      </c>
      <c r="AO307" s="861"/>
      <c r="AP307" s="108"/>
      <c r="AQ307" s="108"/>
      <c r="AR307" s="108"/>
      <c r="AS307" s="115"/>
      <c r="AT307" s="115"/>
      <c r="AU307" s="108"/>
      <c r="AV307" s="115"/>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row>
    <row r="308" spans="1:92" ht="15" customHeight="1">
      <c r="A308" s="108"/>
      <c r="B308" s="114"/>
      <c r="C308" s="114"/>
      <c r="D308" s="114"/>
      <c r="E308" s="114"/>
      <c r="F308" s="114"/>
      <c r="G308" s="114"/>
      <c r="H308" s="114"/>
      <c r="I308" s="114"/>
      <c r="J308" s="114"/>
      <c r="K308" s="114"/>
      <c r="L308" s="114"/>
      <c r="M308" s="114"/>
      <c r="N308" s="114"/>
      <c r="O308" s="114"/>
      <c r="P308" s="114"/>
      <c r="Q308" s="108"/>
      <c r="R308" s="108"/>
      <c r="S308" s="108"/>
      <c r="T308" s="108"/>
      <c r="U308" s="108"/>
      <c r="V308" s="108"/>
      <c r="W308" s="108"/>
      <c r="X308" s="108"/>
      <c r="Y308" s="108"/>
      <c r="Z308" s="108"/>
      <c r="AA308" s="108"/>
      <c r="AB308" s="108"/>
      <c r="AC308" s="108"/>
      <c r="AD308" s="108"/>
      <c r="AE308" s="108"/>
      <c r="AF308" s="121" t="s">
        <v>452</v>
      </c>
      <c r="AG308" s="861">
        <v>7</v>
      </c>
      <c r="AH308" s="861">
        <v>2018</v>
      </c>
      <c r="AI308" s="861">
        <v>12</v>
      </c>
      <c r="AJ308" s="861" t="s">
        <v>453</v>
      </c>
      <c r="AK308" s="861" t="s">
        <v>578</v>
      </c>
      <c r="AL308" s="859">
        <v>18</v>
      </c>
      <c r="AM308" s="859">
        <v>1765</v>
      </c>
      <c r="AN308" s="859">
        <v>85</v>
      </c>
      <c r="AO308" s="861"/>
      <c r="AP308" s="108"/>
      <c r="AQ308" s="108"/>
      <c r="AR308" s="108"/>
      <c r="AS308" s="115"/>
      <c r="AT308" s="115"/>
      <c r="AU308" s="108"/>
      <c r="AV308" s="115"/>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row>
    <row r="309" spans="1:92" ht="15" customHeight="1">
      <c r="A309" s="108"/>
      <c r="B309" s="114"/>
      <c r="C309" s="114"/>
      <c r="D309" s="114"/>
      <c r="E309" s="114"/>
      <c r="F309" s="114"/>
      <c r="G309" s="114"/>
      <c r="H309" s="114"/>
      <c r="I309" s="114"/>
      <c r="J309" s="114"/>
      <c r="K309" s="114"/>
      <c r="L309" s="114"/>
      <c r="M309" s="114"/>
      <c r="N309" s="114"/>
      <c r="O309" s="114"/>
      <c r="P309" s="114"/>
      <c r="Q309" s="108"/>
      <c r="R309" s="108"/>
      <c r="S309" s="108"/>
      <c r="T309" s="108"/>
      <c r="U309" s="108"/>
      <c r="V309" s="108"/>
      <c r="W309" s="108"/>
      <c r="X309" s="108"/>
      <c r="Y309" s="108"/>
      <c r="Z309" s="108"/>
      <c r="AA309" s="108"/>
      <c r="AB309" s="108"/>
      <c r="AC309" s="108"/>
      <c r="AD309" s="108"/>
      <c r="AE309" s="108"/>
      <c r="AF309" s="121" t="s">
        <v>454</v>
      </c>
      <c r="AG309" s="861">
        <v>5</v>
      </c>
      <c r="AH309" s="861"/>
      <c r="AI309" s="861"/>
      <c r="AJ309" s="861"/>
      <c r="AK309" s="861"/>
      <c r="AL309" s="859"/>
      <c r="AM309" s="859"/>
      <c r="AN309" s="859"/>
      <c r="AO309" s="861"/>
      <c r="AP309" s="108"/>
      <c r="AQ309" s="108"/>
      <c r="AR309" s="108"/>
      <c r="AS309" s="115"/>
      <c r="AT309" s="115"/>
      <c r="AU309" s="108"/>
      <c r="AV309" s="115"/>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row>
    <row r="310" spans="1:92" ht="15" customHeight="1">
      <c r="A310" s="108"/>
      <c r="B310" s="114"/>
      <c r="C310" s="114"/>
      <c r="D310" s="114"/>
      <c r="E310" s="114"/>
      <c r="F310" s="114"/>
      <c r="G310" s="114"/>
      <c r="H310" s="114"/>
      <c r="I310" s="114"/>
      <c r="J310" s="114"/>
      <c r="K310" s="114"/>
      <c r="L310" s="114"/>
      <c r="M310" s="114"/>
      <c r="N310" s="114"/>
      <c r="O310" s="114"/>
      <c r="P310" s="114"/>
      <c r="Q310" s="108"/>
      <c r="R310" s="108"/>
      <c r="S310" s="108"/>
      <c r="T310" s="108"/>
      <c r="U310" s="108"/>
      <c r="V310" s="108"/>
      <c r="W310" s="108"/>
      <c r="X310" s="108"/>
      <c r="Y310" s="108"/>
      <c r="Z310" s="108"/>
      <c r="AA310" s="108"/>
      <c r="AB310" s="108"/>
      <c r="AC310" s="108"/>
      <c r="AD310" s="108"/>
      <c r="AE310" s="108"/>
      <c r="AF310" s="121" t="s">
        <v>455</v>
      </c>
      <c r="AG310" s="861">
        <v>8</v>
      </c>
      <c r="AH310" s="861"/>
      <c r="AI310" s="861"/>
      <c r="AJ310" s="861"/>
      <c r="AK310" s="861"/>
      <c r="AL310" s="859"/>
      <c r="AM310" s="859"/>
      <c r="AN310" s="859"/>
      <c r="AO310" s="861"/>
      <c r="AP310" s="108"/>
      <c r="AQ310" s="108"/>
      <c r="AR310" s="108"/>
      <c r="AS310" s="115"/>
      <c r="AT310" s="115"/>
      <c r="AU310" s="108"/>
      <c r="AV310" s="115"/>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row>
    <row r="311" spans="1:92" ht="15" customHeight="1">
      <c r="A311" s="108"/>
      <c r="B311" s="114"/>
      <c r="C311" s="114"/>
      <c r="D311" s="114"/>
      <c r="E311" s="114"/>
      <c r="F311" s="114"/>
      <c r="G311" s="114"/>
      <c r="H311" s="114"/>
      <c r="I311" s="114"/>
      <c r="J311" s="114"/>
      <c r="K311" s="114"/>
      <c r="L311" s="114"/>
      <c r="M311" s="114"/>
      <c r="N311" s="114"/>
      <c r="O311" s="114"/>
      <c r="P311" s="114"/>
      <c r="Q311" s="108"/>
      <c r="R311" s="108"/>
      <c r="S311" s="108"/>
      <c r="T311" s="108"/>
      <c r="U311" s="108"/>
      <c r="V311" s="108"/>
      <c r="W311" s="108"/>
      <c r="X311" s="108"/>
      <c r="Y311" s="108"/>
      <c r="Z311" s="108"/>
      <c r="AA311" s="108"/>
      <c r="AB311" s="108"/>
      <c r="AC311" s="108"/>
      <c r="AD311" s="108"/>
      <c r="AE311" s="108"/>
      <c r="AF311" s="121" t="s">
        <v>456</v>
      </c>
      <c r="AG311" s="861">
        <v>5</v>
      </c>
      <c r="AH311" s="861">
        <v>2015</v>
      </c>
      <c r="AI311" s="861">
        <v>12</v>
      </c>
      <c r="AJ311" s="861" t="s">
        <v>457</v>
      </c>
      <c r="AK311" s="861" t="s">
        <v>578</v>
      </c>
      <c r="AL311" s="859">
        <v>20</v>
      </c>
      <c r="AM311" s="859">
        <v>2158</v>
      </c>
      <c r="AN311" s="859">
        <v>97</v>
      </c>
      <c r="AO311" s="861"/>
      <c r="AP311" s="108"/>
      <c r="AQ311" s="108"/>
      <c r="AR311" s="108"/>
      <c r="AS311" s="115"/>
      <c r="AT311" s="115"/>
      <c r="AU311" s="108"/>
      <c r="AV311" s="115"/>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row>
    <row r="312" spans="1:92" ht="15" customHeight="1">
      <c r="A312" s="108"/>
      <c r="B312" s="114"/>
      <c r="C312" s="114"/>
      <c r="D312" s="114"/>
      <c r="E312" s="114"/>
      <c r="F312" s="114"/>
      <c r="G312" s="114"/>
      <c r="H312" s="114"/>
      <c r="I312" s="114"/>
      <c r="J312" s="114"/>
      <c r="K312" s="114"/>
      <c r="L312" s="114"/>
      <c r="M312" s="114"/>
      <c r="N312" s="114"/>
      <c r="O312" s="114"/>
      <c r="P312" s="114"/>
      <c r="Q312" s="108"/>
      <c r="R312" s="108"/>
      <c r="S312" s="108"/>
      <c r="T312" s="108"/>
      <c r="U312" s="108"/>
      <c r="V312" s="108"/>
      <c r="W312" s="108"/>
      <c r="X312" s="108"/>
      <c r="Y312" s="108"/>
      <c r="Z312" s="108"/>
      <c r="AA312" s="108"/>
      <c r="AB312" s="108"/>
      <c r="AC312" s="108"/>
      <c r="AD312" s="108"/>
      <c r="AE312" s="108"/>
      <c r="AF312" s="121" t="s">
        <v>458</v>
      </c>
      <c r="AG312" s="861">
        <v>6</v>
      </c>
      <c r="AH312" s="861">
        <v>2015</v>
      </c>
      <c r="AI312" s="861">
        <v>12</v>
      </c>
      <c r="AJ312" s="861" t="s">
        <v>459</v>
      </c>
      <c r="AK312" s="861" t="s">
        <v>584</v>
      </c>
      <c r="AL312" s="859">
        <v>15</v>
      </c>
      <c r="AM312" s="859">
        <v>1673</v>
      </c>
      <c r="AN312" s="859">
        <v>82</v>
      </c>
      <c r="AO312" s="861"/>
      <c r="AP312" s="108"/>
      <c r="AQ312" s="108"/>
      <c r="AR312" s="108"/>
      <c r="AS312" s="115"/>
      <c r="AT312" s="115"/>
      <c r="AU312" s="108"/>
      <c r="AV312" s="115"/>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row>
    <row r="313" spans="1:92" ht="15" customHeight="1">
      <c r="A313" s="108"/>
      <c r="B313" s="114"/>
      <c r="C313" s="114"/>
      <c r="D313" s="114"/>
      <c r="E313" s="114"/>
      <c r="F313" s="114"/>
      <c r="G313" s="114"/>
      <c r="H313" s="114"/>
      <c r="I313" s="114"/>
      <c r="J313" s="114"/>
      <c r="K313" s="114"/>
      <c r="L313" s="114"/>
      <c r="M313" s="114"/>
      <c r="N313" s="114"/>
      <c r="O313" s="114"/>
      <c r="P313" s="114"/>
      <c r="Q313" s="108"/>
      <c r="R313" s="108"/>
      <c r="S313" s="108"/>
      <c r="T313" s="108"/>
      <c r="U313" s="108"/>
      <c r="V313" s="108"/>
      <c r="W313" s="108"/>
      <c r="X313" s="108"/>
      <c r="Y313" s="108"/>
      <c r="Z313" s="108"/>
      <c r="AA313" s="108"/>
      <c r="AB313" s="108"/>
      <c r="AC313" s="108"/>
      <c r="AD313" s="108"/>
      <c r="AE313" s="108"/>
      <c r="AF313" s="121" t="s">
        <v>460</v>
      </c>
      <c r="AG313" s="861">
        <v>12</v>
      </c>
      <c r="AH313" s="861"/>
      <c r="AI313" s="861"/>
      <c r="AJ313" s="861"/>
      <c r="AK313" s="861"/>
      <c r="AL313" s="859"/>
      <c r="AM313" s="859"/>
      <c r="AN313" s="859"/>
      <c r="AO313" s="861"/>
      <c r="AP313" s="108"/>
      <c r="AQ313" s="108"/>
      <c r="AR313" s="108"/>
      <c r="AS313" s="115"/>
      <c r="AT313" s="115"/>
      <c r="AU313" s="108"/>
      <c r="AV313" s="115"/>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row>
    <row r="314" spans="1:92" ht="15" customHeight="1">
      <c r="A314" s="108"/>
      <c r="B314" s="114"/>
      <c r="C314" s="114"/>
      <c r="D314" s="114"/>
      <c r="E314" s="114"/>
      <c r="F314" s="114"/>
      <c r="G314" s="114"/>
      <c r="H314" s="114"/>
      <c r="I314" s="114"/>
      <c r="J314" s="114"/>
      <c r="K314" s="114"/>
      <c r="L314" s="114"/>
      <c r="M314" s="114"/>
      <c r="N314" s="114"/>
      <c r="O314" s="114"/>
      <c r="P314" s="114"/>
      <c r="Q314" s="108"/>
      <c r="R314" s="108"/>
      <c r="S314" s="108"/>
      <c r="T314" s="108"/>
      <c r="U314" s="108"/>
      <c r="V314" s="108"/>
      <c r="W314" s="108"/>
      <c r="X314" s="108"/>
      <c r="Y314" s="108"/>
      <c r="Z314" s="108"/>
      <c r="AA314" s="108"/>
      <c r="AB314" s="108"/>
      <c r="AC314" s="108"/>
      <c r="AD314" s="108"/>
      <c r="AE314" s="108"/>
      <c r="AF314" s="121" t="s">
        <v>461</v>
      </c>
      <c r="AG314" s="861">
        <v>8</v>
      </c>
      <c r="AH314" s="861"/>
      <c r="AI314" s="861"/>
      <c r="AJ314" s="861"/>
      <c r="AK314" s="861"/>
      <c r="AL314" s="859"/>
      <c r="AM314" s="859"/>
      <c r="AN314" s="859"/>
      <c r="AO314" s="861"/>
      <c r="AP314" s="108"/>
      <c r="AQ314" s="108"/>
      <c r="AR314" s="108"/>
      <c r="AS314" s="115"/>
      <c r="AT314" s="115"/>
      <c r="AU314" s="108"/>
      <c r="AV314" s="115"/>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row>
    <row r="315" spans="1:92" ht="15" customHeight="1">
      <c r="A315" s="108"/>
      <c r="B315" s="114"/>
      <c r="C315" s="114"/>
      <c r="D315" s="114"/>
      <c r="E315" s="114"/>
      <c r="F315" s="114"/>
      <c r="G315" s="114"/>
      <c r="H315" s="114"/>
      <c r="I315" s="114"/>
      <c r="J315" s="114"/>
      <c r="K315" s="114"/>
      <c r="L315" s="114"/>
      <c r="M315" s="114"/>
      <c r="N315" s="114"/>
      <c r="O315" s="114"/>
      <c r="P315" s="114"/>
      <c r="Q315" s="108"/>
      <c r="R315" s="108"/>
      <c r="S315" s="108"/>
      <c r="T315" s="108"/>
      <c r="U315" s="108"/>
      <c r="V315" s="108"/>
      <c r="W315" s="108"/>
      <c r="X315" s="108"/>
      <c r="Y315" s="108"/>
      <c r="Z315" s="108"/>
      <c r="AA315" s="108"/>
      <c r="AB315" s="108"/>
      <c r="AC315" s="108"/>
      <c r="AD315" s="108"/>
      <c r="AE315" s="108"/>
      <c r="AF315" s="121" t="s">
        <v>462</v>
      </c>
      <c r="AG315" s="861">
        <v>7</v>
      </c>
      <c r="AH315" s="861"/>
      <c r="AI315" s="861"/>
      <c r="AJ315" s="861"/>
      <c r="AK315" s="861"/>
      <c r="AL315" s="859"/>
      <c r="AM315" s="859"/>
      <c r="AN315" s="859"/>
      <c r="AO315" s="861"/>
      <c r="AP315" s="108"/>
      <c r="AQ315" s="108"/>
      <c r="AR315" s="108"/>
      <c r="AS315" s="115"/>
      <c r="AT315" s="115"/>
      <c r="AU315" s="108"/>
      <c r="AV315" s="115"/>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row>
    <row r="316" spans="1:92" ht="15" customHeight="1">
      <c r="A316" s="108"/>
      <c r="B316" s="114"/>
      <c r="C316" s="114"/>
      <c r="D316" s="114"/>
      <c r="E316" s="114"/>
      <c r="F316" s="114"/>
      <c r="G316" s="114"/>
      <c r="H316" s="114"/>
      <c r="I316" s="114"/>
      <c r="J316" s="114"/>
      <c r="K316" s="114"/>
      <c r="L316" s="114"/>
      <c r="M316" s="114"/>
      <c r="N316" s="114"/>
      <c r="O316" s="114"/>
      <c r="P316" s="114"/>
      <c r="Q316" s="108"/>
      <c r="R316" s="108"/>
      <c r="S316" s="108"/>
      <c r="T316" s="108"/>
      <c r="U316" s="108"/>
      <c r="V316" s="108"/>
      <c r="W316" s="108"/>
      <c r="X316" s="108"/>
      <c r="Y316" s="108"/>
      <c r="Z316" s="108"/>
      <c r="AA316" s="108"/>
      <c r="AB316" s="108"/>
      <c r="AC316" s="108"/>
      <c r="AD316" s="108"/>
      <c r="AE316" s="108"/>
      <c r="AF316" s="121" t="s">
        <v>463</v>
      </c>
      <c r="AG316" s="861">
        <v>13</v>
      </c>
      <c r="AH316" s="861">
        <v>2019</v>
      </c>
      <c r="AI316" s="861">
        <v>12</v>
      </c>
      <c r="AJ316" s="861" t="s">
        <v>641</v>
      </c>
      <c r="AK316" s="861" t="s">
        <v>578</v>
      </c>
      <c r="AL316" s="859">
        <v>8</v>
      </c>
      <c r="AM316" s="859">
        <v>1454</v>
      </c>
      <c r="AN316" s="859">
        <v>47</v>
      </c>
      <c r="AO316" s="861"/>
      <c r="AP316" s="108"/>
      <c r="AQ316" s="108"/>
      <c r="AR316" s="108"/>
      <c r="AS316" s="115"/>
      <c r="AT316" s="115"/>
      <c r="AU316" s="108"/>
      <c r="AV316" s="115"/>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row>
    <row r="317" spans="1:92" ht="15" customHeight="1">
      <c r="A317" s="108"/>
      <c r="B317" s="114"/>
      <c r="C317" s="114"/>
      <c r="D317" s="114"/>
      <c r="E317" s="114"/>
      <c r="F317" s="114"/>
      <c r="G317" s="114"/>
      <c r="H317" s="114"/>
      <c r="I317" s="114"/>
      <c r="J317" s="114"/>
      <c r="K317" s="114"/>
      <c r="L317" s="114"/>
      <c r="M317" s="114"/>
      <c r="N317" s="114"/>
      <c r="O317" s="114"/>
      <c r="P317" s="114"/>
      <c r="Q317" s="108"/>
      <c r="R317" s="108"/>
      <c r="S317" s="108"/>
      <c r="T317" s="108"/>
      <c r="U317" s="108"/>
      <c r="V317" s="108"/>
      <c r="W317" s="108"/>
      <c r="X317" s="108"/>
      <c r="Y317" s="108"/>
      <c r="Z317" s="108"/>
      <c r="AA317" s="108"/>
      <c r="AB317" s="108"/>
      <c r="AC317" s="108"/>
      <c r="AD317" s="108"/>
      <c r="AE317" s="108"/>
      <c r="AF317" s="121" t="s">
        <v>465</v>
      </c>
      <c r="AG317" s="861">
        <v>13</v>
      </c>
      <c r="AH317" s="861"/>
      <c r="AI317" s="861"/>
      <c r="AJ317" s="861"/>
      <c r="AK317" s="861"/>
      <c r="AL317" s="859"/>
      <c r="AM317" s="859"/>
      <c r="AN317" s="859"/>
      <c r="AO317" s="861"/>
      <c r="AP317" s="108"/>
      <c r="AQ317" s="108"/>
      <c r="AR317" s="108"/>
      <c r="AS317" s="115"/>
      <c r="AT317" s="115"/>
      <c r="AU317" s="108"/>
      <c r="AV317" s="115"/>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row>
    <row r="318" spans="1:92" ht="15" customHeight="1">
      <c r="A318" s="108"/>
      <c r="B318" s="114"/>
      <c r="C318" s="114"/>
      <c r="D318" s="114"/>
      <c r="E318" s="114"/>
      <c r="F318" s="114"/>
      <c r="G318" s="114"/>
      <c r="H318" s="114"/>
      <c r="I318" s="114"/>
      <c r="J318" s="114"/>
      <c r="K318" s="114"/>
      <c r="L318" s="114"/>
      <c r="M318" s="114"/>
      <c r="N318" s="114"/>
      <c r="O318" s="114"/>
      <c r="P318" s="114"/>
      <c r="Q318" s="108"/>
      <c r="R318" s="108"/>
      <c r="S318" s="108"/>
      <c r="T318" s="108"/>
      <c r="U318" s="108"/>
      <c r="V318" s="108"/>
      <c r="W318" s="108"/>
      <c r="X318" s="108"/>
      <c r="Y318" s="108"/>
      <c r="Z318" s="108"/>
      <c r="AA318" s="108"/>
      <c r="AB318" s="108"/>
      <c r="AC318" s="108"/>
      <c r="AD318" s="108"/>
      <c r="AE318" s="108"/>
      <c r="AF318" s="121" t="s">
        <v>466</v>
      </c>
      <c r="AG318" s="861">
        <v>10</v>
      </c>
      <c r="AH318" s="861"/>
      <c r="AI318" s="861"/>
      <c r="AJ318" s="861"/>
      <c r="AK318" s="861"/>
      <c r="AL318" s="859"/>
      <c r="AM318" s="859"/>
      <c r="AN318" s="859"/>
      <c r="AO318" s="861"/>
      <c r="AP318" s="108"/>
      <c r="AQ318" s="108"/>
      <c r="AR318" s="108"/>
      <c r="AS318" s="115"/>
      <c r="AT318" s="115"/>
      <c r="AU318" s="108"/>
      <c r="AV318" s="115"/>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row>
    <row r="319" spans="1:92" ht="15" customHeight="1">
      <c r="A319" s="108"/>
      <c r="B319" s="114"/>
      <c r="C319" s="114"/>
      <c r="D319" s="114"/>
      <c r="E319" s="114"/>
      <c r="F319" s="114"/>
      <c r="G319" s="114"/>
      <c r="H319" s="114"/>
      <c r="I319" s="114"/>
      <c r="J319" s="114"/>
      <c r="K319" s="114"/>
      <c r="L319" s="114"/>
      <c r="M319" s="114"/>
      <c r="N319" s="114"/>
      <c r="O319" s="114"/>
      <c r="P319" s="114"/>
      <c r="Q319" s="108"/>
      <c r="R319" s="108"/>
      <c r="S319" s="108"/>
      <c r="T319" s="108"/>
      <c r="U319" s="108"/>
      <c r="V319" s="108"/>
      <c r="W319" s="108"/>
      <c r="X319" s="108"/>
      <c r="Y319" s="108"/>
      <c r="Z319" s="108"/>
      <c r="AA319" s="108"/>
      <c r="AB319" s="108"/>
      <c r="AC319" s="108"/>
      <c r="AD319" s="108"/>
      <c r="AE319" s="108"/>
      <c r="AF319" s="121" t="s">
        <v>467</v>
      </c>
      <c r="AG319" s="861">
        <v>13</v>
      </c>
      <c r="AH319" s="861"/>
      <c r="AI319" s="861"/>
      <c r="AJ319" s="861"/>
      <c r="AK319" s="861"/>
      <c r="AL319" s="859"/>
      <c r="AM319" s="859"/>
      <c r="AN319" s="859"/>
      <c r="AO319" s="861"/>
      <c r="AP319" s="108"/>
      <c r="AQ319" s="108"/>
      <c r="AR319" s="108"/>
      <c r="AS319" s="115"/>
      <c r="AT319" s="115"/>
      <c r="AU319" s="108"/>
      <c r="AV319" s="115"/>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row>
    <row r="320" spans="1:92" ht="15" customHeight="1">
      <c r="A320" s="108"/>
      <c r="B320" s="114"/>
      <c r="C320" s="114"/>
      <c r="D320" s="114"/>
      <c r="E320" s="114"/>
      <c r="F320" s="114"/>
      <c r="G320" s="114"/>
      <c r="H320" s="114"/>
      <c r="I320" s="114"/>
      <c r="J320" s="114"/>
      <c r="K320" s="114"/>
      <c r="L320" s="114"/>
      <c r="M320" s="114"/>
      <c r="N320" s="114"/>
      <c r="O320" s="114"/>
      <c r="P320" s="114"/>
      <c r="Q320" s="108"/>
      <c r="R320" s="108"/>
      <c r="S320" s="108"/>
      <c r="T320" s="108"/>
      <c r="U320" s="108"/>
      <c r="V320" s="108"/>
      <c r="W320" s="108"/>
      <c r="X320" s="108"/>
      <c r="Y320" s="108"/>
      <c r="Z320" s="108"/>
      <c r="AA320" s="108"/>
      <c r="AB320" s="108"/>
      <c r="AC320" s="108"/>
      <c r="AD320" s="108"/>
      <c r="AE320" s="108"/>
      <c r="AF320" s="121" t="s">
        <v>468</v>
      </c>
      <c r="AG320" s="861">
        <v>8</v>
      </c>
      <c r="AH320" s="861">
        <v>2023</v>
      </c>
      <c r="AI320" s="861">
        <v>12</v>
      </c>
      <c r="AJ320" s="861" t="s">
        <v>642</v>
      </c>
      <c r="AK320" s="861" t="s">
        <v>578</v>
      </c>
      <c r="AL320" s="859">
        <v>8</v>
      </c>
      <c r="AM320" s="859">
        <v>1095</v>
      </c>
      <c r="AN320" s="859">
        <v>56</v>
      </c>
      <c r="AO320" s="861"/>
      <c r="AP320" s="108"/>
      <c r="AQ320" s="108"/>
      <c r="AR320" s="108"/>
      <c r="AS320" s="115"/>
      <c r="AT320" s="115"/>
      <c r="AU320" s="108"/>
      <c r="AV320" s="115"/>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row>
    <row r="321" spans="1:92" ht="15" customHeight="1">
      <c r="A321" s="108"/>
      <c r="B321" s="114"/>
      <c r="C321" s="114"/>
      <c r="D321" s="114"/>
      <c r="E321" s="114"/>
      <c r="F321" s="114"/>
      <c r="G321" s="114"/>
      <c r="H321" s="114"/>
      <c r="I321" s="114"/>
      <c r="J321" s="114"/>
      <c r="K321" s="114"/>
      <c r="L321" s="114"/>
      <c r="M321" s="114"/>
      <c r="N321" s="114"/>
      <c r="O321" s="114"/>
      <c r="P321" s="114"/>
      <c r="Q321" s="108"/>
      <c r="R321" s="108"/>
      <c r="S321" s="108"/>
      <c r="T321" s="108"/>
      <c r="U321" s="108"/>
      <c r="V321" s="108"/>
      <c r="W321" s="108"/>
      <c r="X321" s="108"/>
      <c r="Y321" s="108"/>
      <c r="Z321" s="108"/>
      <c r="AA321" s="108"/>
      <c r="AB321" s="108"/>
      <c r="AC321" s="108"/>
      <c r="AD321" s="108"/>
      <c r="AE321" s="108"/>
      <c r="AF321" s="121" t="s">
        <v>470</v>
      </c>
      <c r="AG321" s="861">
        <v>10</v>
      </c>
      <c r="AH321" s="861"/>
      <c r="AI321" s="861"/>
      <c r="AJ321" s="861"/>
      <c r="AK321" s="861"/>
      <c r="AL321" s="859"/>
      <c r="AM321" s="859"/>
      <c r="AN321" s="859"/>
      <c r="AO321" s="861"/>
      <c r="AP321" s="108"/>
      <c r="AQ321" s="108"/>
      <c r="AR321" s="108"/>
      <c r="AS321" s="115"/>
      <c r="AT321" s="115"/>
      <c r="AU321" s="108"/>
      <c r="AV321" s="115"/>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row>
    <row r="322" spans="1:92" ht="15" customHeight="1">
      <c r="A322" s="108"/>
      <c r="B322" s="114"/>
      <c r="C322" s="114"/>
      <c r="D322" s="114"/>
      <c r="E322" s="114"/>
      <c r="F322" s="114"/>
      <c r="G322" s="114"/>
      <c r="H322" s="114"/>
      <c r="I322" s="114"/>
      <c r="J322" s="114"/>
      <c r="K322" s="114"/>
      <c r="L322" s="114"/>
      <c r="M322" s="114"/>
      <c r="N322" s="114"/>
      <c r="O322" s="114"/>
      <c r="P322" s="114"/>
      <c r="Q322" s="108"/>
      <c r="R322" s="108"/>
      <c r="S322" s="108"/>
      <c r="T322" s="108"/>
      <c r="U322" s="108"/>
      <c r="V322" s="108"/>
      <c r="W322" s="108"/>
      <c r="X322" s="108"/>
      <c r="Y322" s="108"/>
      <c r="Z322" s="108"/>
      <c r="AA322" s="108"/>
      <c r="AB322" s="108"/>
      <c r="AC322" s="108"/>
      <c r="AD322" s="108"/>
      <c r="AE322" s="108"/>
      <c r="AF322" s="121" t="s">
        <v>471</v>
      </c>
      <c r="AG322" s="861">
        <v>13</v>
      </c>
      <c r="AH322" s="861">
        <v>2016</v>
      </c>
      <c r="AI322" s="861">
        <v>12</v>
      </c>
      <c r="AJ322" s="861" t="s">
        <v>472</v>
      </c>
      <c r="AK322" s="861" t="s">
        <v>578</v>
      </c>
      <c r="AL322" s="859">
        <v>10</v>
      </c>
      <c r="AM322" s="859">
        <v>635</v>
      </c>
      <c r="AN322" s="859">
        <v>42</v>
      </c>
      <c r="AO322" s="861"/>
      <c r="AP322" s="108"/>
      <c r="AQ322" s="108"/>
      <c r="AR322" s="108"/>
      <c r="AS322" s="115"/>
      <c r="AT322" s="115"/>
      <c r="AU322" s="108"/>
      <c r="AV322" s="115"/>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row>
    <row r="323" spans="1:92" ht="15" customHeight="1">
      <c r="A323" s="108"/>
      <c r="B323" s="114"/>
      <c r="C323" s="114"/>
      <c r="D323" s="114"/>
      <c r="E323" s="114"/>
      <c r="F323" s="114"/>
      <c r="G323" s="114"/>
      <c r="H323" s="114"/>
      <c r="I323" s="114"/>
      <c r="J323" s="114"/>
      <c r="K323" s="114"/>
      <c r="L323" s="114"/>
      <c r="M323" s="114"/>
      <c r="N323" s="114"/>
      <c r="O323" s="114"/>
      <c r="P323" s="114"/>
      <c r="Q323" s="108"/>
      <c r="R323" s="108"/>
      <c r="S323" s="108"/>
      <c r="T323" s="108"/>
      <c r="U323" s="108"/>
      <c r="V323" s="108"/>
      <c r="W323" s="108"/>
      <c r="X323" s="108"/>
      <c r="Y323" s="108"/>
      <c r="Z323" s="108"/>
      <c r="AA323" s="108"/>
      <c r="AB323" s="108"/>
      <c r="AC323" s="108"/>
      <c r="AD323" s="108"/>
      <c r="AE323" s="108"/>
      <c r="AF323" s="121" t="s">
        <v>473</v>
      </c>
      <c r="AG323" s="861">
        <v>2</v>
      </c>
      <c r="AH323" s="861"/>
      <c r="AI323" s="861"/>
      <c r="AJ323" s="861"/>
      <c r="AK323" s="861"/>
      <c r="AL323" s="859"/>
      <c r="AM323" s="859"/>
      <c r="AN323" s="859"/>
      <c r="AO323" s="861"/>
      <c r="AP323" s="108"/>
      <c r="AQ323" s="108"/>
      <c r="AR323" s="108"/>
      <c r="AS323" s="115"/>
      <c r="AT323" s="115"/>
      <c r="AU323" s="108"/>
      <c r="AV323" s="115"/>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row>
    <row r="324" spans="1:92" ht="15" customHeight="1">
      <c r="A324" s="108"/>
      <c r="B324" s="114"/>
      <c r="C324" s="114"/>
      <c r="D324" s="114"/>
      <c r="E324" s="114"/>
      <c r="F324" s="114"/>
      <c r="G324" s="114"/>
      <c r="H324" s="114"/>
      <c r="I324" s="114"/>
      <c r="J324" s="114"/>
      <c r="K324" s="114"/>
      <c r="L324" s="114"/>
      <c r="M324" s="114"/>
      <c r="N324" s="114"/>
      <c r="O324" s="114"/>
      <c r="P324" s="114"/>
      <c r="Q324" s="108"/>
      <c r="R324" s="108"/>
      <c r="S324" s="108"/>
      <c r="T324" s="108"/>
      <c r="U324" s="108"/>
      <c r="V324" s="108"/>
      <c r="W324" s="108"/>
      <c r="X324" s="108"/>
      <c r="Y324" s="108"/>
      <c r="Z324" s="108"/>
      <c r="AA324" s="108"/>
      <c r="AB324" s="108"/>
      <c r="AC324" s="108"/>
      <c r="AD324" s="108"/>
      <c r="AE324" s="108"/>
      <c r="AF324" s="121" t="s">
        <v>474</v>
      </c>
      <c r="AG324" s="861">
        <v>8</v>
      </c>
      <c r="AH324" s="861">
        <v>2015</v>
      </c>
      <c r="AI324" s="861">
        <v>12</v>
      </c>
      <c r="AJ324" s="861" t="s">
        <v>475</v>
      </c>
      <c r="AK324" s="861" t="s">
        <v>578</v>
      </c>
      <c r="AL324" s="859">
        <v>15</v>
      </c>
      <c r="AM324" s="859">
        <v>2839</v>
      </c>
      <c r="AN324" s="859">
        <v>89</v>
      </c>
      <c r="AO324" s="861"/>
      <c r="AP324" s="108"/>
      <c r="AQ324" s="108"/>
      <c r="AR324" s="108"/>
      <c r="AS324" s="115"/>
      <c r="AT324" s="115"/>
      <c r="AU324" s="108"/>
      <c r="AV324" s="115"/>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row>
    <row r="325" spans="1:92" ht="15" customHeight="1">
      <c r="A325" s="108"/>
      <c r="B325" s="114"/>
      <c r="C325" s="114"/>
      <c r="D325" s="114"/>
      <c r="E325" s="114"/>
      <c r="F325" s="114"/>
      <c r="G325" s="114"/>
      <c r="H325" s="114"/>
      <c r="I325" s="114"/>
      <c r="J325" s="114"/>
      <c r="K325" s="114"/>
      <c r="L325" s="114"/>
      <c r="M325" s="114"/>
      <c r="N325" s="114"/>
      <c r="O325" s="114"/>
      <c r="P325" s="114"/>
      <c r="Q325" s="108"/>
      <c r="R325" s="108"/>
      <c r="S325" s="108"/>
      <c r="T325" s="108"/>
      <c r="U325" s="108"/>
      <c r="V325" s="108"/>
      <c r="W325" s="108"/>
      <c r="X325" s="108"/>
      <c r="Y325" s="108"/>
      <c r="Z325" s="108"/>
      <c r="AA325" s="108"/>
      <c r="AB325" s="108"/>
      <c r="AC325" s="108"/>
      <c r="AD325" s="108"/>
      <c r="AE325" s="108"/>
      <c r="AF325" s="121" t="s">
        <v>476</v>
      </c>
      <c r="AG325" s="861">
        <v>7</v>
      </c>
      <c r="AH325" s="861"/>
      <c r="AI325" s="861"/>
      <c r="AJ325" s="861"/>
      <c r="AK325" s="861"/>
      <c r="AL325" s="859"/>
      <c r="AM325" s="859"/>
      <c r="AN325" s="859"/>
      <c r="AO325" s="861"/>
      <c r="AP325" s="108"/>
      <c r="AQ325" s="108"/>
      <c r="AR325" s="108"/>
      <c r="AS325" s="115"/>
      <c r="AT325" s="115"/>
      <c r="AU325" s="108"/>
      <c r="AV325" s="115"/>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row>
    <row r="326" spans="1:92" ht="15" customHeight="1">
      <c r="A326" s="108"/>
      <c r="B326" s="114"/>
      <c r="C326" s="114"/>
      <c r="D326" s="114"/>
      <c r="E326" s="114"/>
      <c r="F326" s="114"/>
      <c r="G326" s="114"/>
      <c r="H326" s="114"/>
      <c r="I326" s="114"/>
      <c r="J326" s="114"/>
      <c r="K326" s="114"/>
      <c r="L326" s="114"/>
      <c r="M326" s="114"/>
      <c r="N326" s="114"/>
      <c r="O326" s="114"/>
      <c r="P326" s="114"/>
      <c r="Q326" s="108"/>
      <c r="R326" s="108"/>
      <c r="S326" s="108"/>
      <c r="T326" s="108"/>
      <c r="U326" s="108"/>
      <c r="V326" s="108"/>
      <c r="W326" s="108"/>
      <c r="X326" s="108"/>
      <c r="Y326" s="108"/>
      <c r="Z326" s="108"/>
      <c r="AA326" s="108"/>
      <c r="AB326" s="108"/>
      <c r="AC326" s="108"/>
      <c r="AD326" s="108"/>
      <c r="AE326" s="108"/>
      <c r="AF326" s="121" t="s">
        <v>477</v>
      </c>
      <c r="AG326" s="861">
        <v>13</v>
      </c>
      <c r="AH326" s="861">
        <v>2016</v>
      </c>
      <c r="AI326" s="861">
        <v>12</v>
      </c>
      <c r="AJ326" s="861" t="s">
        <v>478</v>
      </c>
      <c r="AK326" s="861" t="s">
        <v>578</v>
      </c>
      <c r="AL326" s="859">
        <v>18</v>
      </c>
      <c r="AM326" s="859">
        <v>2586</v>
      </c>
      <c r="AN326" s="859">
        <v>88</v>
      </c>
      <c r="AO326" s="861"/>
      <c r="AP326" s="108"/>
      <c r="AQ326" s="108"/>
      <c r="AR326" s="108"/>
      <c r="AS326" s="115"/>
      <c r="AT326" s="115"/>
      <c r="AU326" s="108"/>
      <c r="AV326" s="115"/>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row>
    <row r="327" spans="1:92" ht="15" customHeight="1">
      <c r="A327" s="108"/>
      <c r="B327" s="114"/>
      <c r="C327" s="114"/>
      <c r="D327" s="114"/>
      <c r="E327" s="114"/>
      <c r="F327" s="114"/>
      <c r="G327" s="114"/>
      <c r="H327" s="114"/>
      <c r="I327" s="114"/>
      <c r="J327" s="114"/>
      <c r="K327" s="114"/>
      <c r="L327" s="114"/>
      <c r="M327" s="114"/>
      <c r="N327" s="114"/>
      <c r="O327" s="114"/>
      <c r="P327" s="114"/>
      <c r="Q327" s="108"/>
      <c r="R327" s="108"/>
      <c r="S327" s="108"/>
      <c r="T327" s="108"/>
      <c r="U327" s="108"/>
      <c r="V327" s="108"/>
      <c r="W327" s="108"/>
      <c r="X327" s="108"/>
      <c r="Y327" s="108"/>
      <c r="Z327" s="108"/>
      <c r="AA327" s="108"/>
      <c r="AB327" s="108"/>
      <c r="AC327" s="108"/>
      <c r="AD327" s="108"/>
      <c r="AE327" s="108"/>
      <c r="AF327" s="121" t="s">
        <v>479</v>
      </c>
      <c r="AG327" s="861">
        <v>8</v>
      </c>
      <c r="AH327" s="861"/>
      <c r="AI327" s="861"/>
      <c r="AJ327" s="861"/>
      <c r="AK327" s="861"/>
      <c r="AL327" s="859"/>
      <c r="AM327" s="859"/>
      <c r="AN327" s="859"/>
      <c r="AO327" s="861"/>
      <c r="AP327" s="108"/>
      <c r="AQ327" s="108"/>
      <c r="AR327" s="108"/>
      <c r="AS327" s="115"/>
      <c r="AT327" s="115"/>
      <c r="AU327" s="108"/>
      <c r="AV327" s="115"/>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row>
    <row r="328" spans="1:92" ht="15" customHeight="1">
      <c r="A328" s="108"/>
      <c r="B328" s="114"/>
      <c r="C328" s="114"/>
      <c r="D328" s="114"/>
      <c r="E328" s="114"/>
      <c r="F328" s="114"/>
      <c r="G328" s="114"/>
      <c r="H328" s="114"/>
      <c r="I328" s="114"/>
      <c r="J328" s="114"/>
      <c r="K328" s="114"/>
      <c r="L328" s="114"/>
      <c r="M328" s="114"/>
      <c r="N328" s="114"/>
      <c r="O328" s="114"/>
      <c r="P328" s="114"/>
      <c r="Q328" s="108"/>
      <c r="R328" s="108"/>
      <c r="S328" s="108"/>
      <c r="T328" s="108"/>
      <c r="U328" s="108"/>
      <c r="V328" s="108"/>
      <c r="W328" s="108"/>
      <c r="X328" s="108"/>
      <c r="Y328" s="108"/>
      <c r="Z328" s="108"/>
      <c r="AA328" s="108"/>
      <c r="AB328" s="108"/>
      <c r="AC328" s="108"/>
      <c r="AD328" s="108"/>
      <c r="AE328" s="108"/>
      <c r="AF328" s="121" t="s">
        <v>480</v>
      </c>
      <c r="AG328" s="861">
        <v>6</v>
      </c>
      <c r="AH328" s="861">
        <v>2018</v>
      </c>
      <c r="AI328" s="861">
        <v>12</v>
      </c>
      <c r="AJ328" s="861" t="s">
        <v>481</v>
      </c>
      <c r="AK328" s="861" t="s">
        <v>580</v>
      </c>
      <c r="AL328" s="859">
        <v>13</v>
      </c>
      <c r="AM328" s="859">
        <v>1255</v>
      </c>
      <c r="AN328" s="859">
        <v>56</v>
      </c>
      <c r="AO328" s="861"/>
      <c r="AP328" s="108"/>
      <c r="AQ328" s="108"/>
      <c r="AR328" s="108"/>
      <c r="AS328" s="115"/>
      <c r="AT328" s="115"/>
      <c r="AU328" s="108"/>
      <c r="AV328" s="115"/>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row>
    <row r="329" spans="1:92" ht="15" customHeight="1">
      <c r="A329" s="108"/>
      <c r="B329" s="114"/>
      <c r="C329" s="114"/>
      <c r="D329" s="114"/>
      <c r="E329" s="114"/>
      <c r="F329" s="114"/>
      <c r="G329" s="114"/>
      <c r="H329" s="114"/>
      <c r="I329" s="114"/>
      <c r="J329" s="114"/>
      <c r="K329" s="114"/>
      <c r="L329" s="114"/>
      <c r="M329" s="114"/>
      <c r="N329" s="114"/>
      <c r="O329" s="114"/>
      <c r="P329" s="114"/>
      <c r="Q329" s="108"/>
      <c r="R329" s="108"/>
      <c r="S329" s="108"/>
      <c r="T329" s="108"/>
      <c r="U329" s="108"/>
      <c r="V329" s="108"/>
      <c r="W329" s="108"/>
      <c r="X329" s="108"/>
      <c r="Y329" s="108"/>
      <c r="Z329" s="108"/>
      <c r="AA329" s="108"/>
      <c r="AB329" s="108"/>
      <c r="AC329" s="108"/>
      <c r="AD329" s="108"/>
      <c r="AE329" s="108"/>
      <c r="AF329" s="121" t="s">
        <v>482</v>
      </c>
      <c r="AG329" s="861">
        <v>8</v>
      </c>
      <c r="AH329" s="861"/>
      <c r="AI329" s="861"/>
      <c r="AJ329" s="861"/>
      <c r="AK329" s="861"/>
      <c r="AL329" s="859"/>
      <c r="AM329" s="859"/>
      <c r="AN329" s="859"/>
      <c r="AO329" s="861"/>
      <c r="AP329" s="108"/>
      <c r="AQ329" s="108"/>
      <c r="AR329" s="108"/>
      <c r="AS329" s="115"/>
      <c r="AT329" s="115"/>
      <c r="AU329" s="108"/>
      <c r="AV329" s="115"/>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row>
    <row r="330" spans="1:92" ht="15" customHeight="1">
      <c r="A330" s="108"/>
      <c r="B330" s="114"/>
      <c r="C330" s="114"/>
      <c r="D330" s="114"/>
      <c r="E330" s="114"/>
      <c r="F330" s="114"/>
      <c r="G330" s="114"/>
      <c r="H330" s="114"/>
      <c r="I330" s="114"/>
      <c r="J330" s="114"/>
      <c r="K330" s="114"/>
      <c r="L330" s="114"/>
      <c r="M330" s="114"/>
      <c r="N330" s="114"/>
      <c r="O330" s="114"/>
      <c r="P330" s="114"/>
      <c r="Q330" s="108"/>
      <c r="R330" s="108"/>
      <c r="S330" s="108"/>
      <c r="T330" s="108"/>
      <c r="U330" s="108"/>
      <c r="V330" s="108"/>
      <c r="W330" s="108"/>
      <c r="X330" s="108"/>
      <c r="Y330" s="108"/>
      <c r="Z330" s="108"/>
      <c r="AA330" s="108"/>
      <c r="AB330" s="108"/>
      <c r="AC330" s="108"/>
      <c r="AD330" s="108"/>
      <c r="AE330" s="108"/>
      <c r="AF330" s="121" t="s">
        <v>483</v>
      </c>
      <c r="AG330" s="861">
        <v>6</v>
      </c>
      <c r="AH330" s="861">
        <v>2016</v>
      </c>
      <c r="AI330" s="861">
        <v>12</v>
      </c>
      <c r="AJ330" s="861" t="s">
        <v>643</v>
      </c>
      <c r="AK330" s="861" t="s">
        <v>578</v>
      </c>
      <c r="AL330" s="859">
        <v>10</v>
      </c>
      <c r="AM330" s="859">
        <v>2025</v>
      </c>
      <c r="AN330" s="859">
        <v>67</v>
      </c>
      <c r="AO330" s="861"/>
      <c r="AP330" s="108"/>
      <c r="AQ330" s="108"/>
      <c r="AR330" s="108"/>
      <c r="AS330" s="115"/>
      <c r="AT330" s="115"/>
      <c r="AU330" s="108"/>
      <c r="AV330" s="115"/>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row>
    <row r="331" spans="1:92" ht="15" customHeight="1">
      <c r="A331" s="108"/>
      <c r="B331" s="114"/>
      <c r="C331" s="114"/>
      <c r="D331" s="114"/>
      <c r="E331" s="114"/>
      <c r="F331" s="114"/>
      <c r="G331" s="114"/>
      <c r="H331" s="114"/>
      <c r="I331" s="114"/>
      <c r="J331" s="114"/>
      <c r="K331" s="114"/>
      <c r="L331" s="114"/>
      <c r="M331" s="114"/>
      <c r="N331" s="114"/>
      <c r="O331" s="114"/>
      <c r="P331" s="114"/>
      <c r="Q331" s="108"/>
      <c r="R331" s="108"/>
      <c r="S331" s="108"/>
      <c r="T331" s="108"/>
      <c r="U331" s="108"/>
      <c r="V331" s="108"/>
      <c r="W331" s="108"/>
      <c r="X331" s="108"/>
      <c r="Y331" s="108"/>
      <c r="Z331" s="108"/>
      <c r="AA331" s="108"/>
      <c r="AB331" s="108"/>
      <c r="AC331" s="108"/>
      <c r="AD331" s="108"/>
      <c r="AE331" s="108"/>
      <c r="AF331" s="121" t="s">
        <v>485</v>
      </c>
      <c r="AG331" s="861">
        <v>8</v>
      </c>
      <c r="AH331" s="861"/>
      <c r="AI331" s="861"/>
      <c r="AJ331" s="861"/>
      <c r="AK331" s="861"/>
      <c r="AL331" s="859"/>
      <c r="AM331" s="859"/>
      <c r="AN331" s="859"/>
      <c r="AO331" s="861"/>
      <c r="AP331" s="108"/>
      <c r="AQ331" s="108"/>
      <c r="AR331" s="108"/>
      <c r="AS331" s="115"/>
      <c r="AT331" s="115"/>
      <c r="AU331" s="108"/>
      <c r="AV331" s="115"/>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row>
    <row r="332" spans="1:92" ht="15" customHeight="1">
      <c r="A332" s="108"/>
      <c r="B332" s="114"/>
      <c r="C332" s="114"/>
      <c r="D332" s="114"/>
      <c r="E332" s="114"/>
      <c r="F332" s="114"/>
      <c r="G332" s="114"/>
      <c r="H332" s="114"/>
      <c r="I332" s="114"/>
      <c r="J332" s="114"/>
      <c r="K332" s="114"/>
      <c r="L332" s="114"/>
      <c r="M332" s="114"/>
      <c r="N332" s="114"/>
      <c r="O332" s="114"/>
      <c r="P332" s="114"/>
      <c r="Q332" s="108"/>
      <c r="R332" s="108"/>
      <c r="S332" s="108"/>
      <c r="T332" s="108"/>
      <c r="U332" s="108"/>
      <c r="V332" s="108"/>
      <c r="W332" s="108"/>
      <c r="X332" s="108"/>
      <c r="Y332" s="108"/>
      <c r="Z332" s="108"/>
      <c r="AA332" s="108"/>
      <c r="AB332" s="108"/>
      <c r="AC332" s="108"/>
      <c r="AD332" s="108"/>
      <c r="AE332" s="108"/>
      <c r="AF332" s="121" t="s">
        <v>486</v>
      </c>
      <c r="AG332" s="861">
        <v>5</v>
      </c>
      <c r="AH332" s="861"/>
      <c r="AI332" s="861"/>
      <c r="AJ332" s="861"/>
      <c r="AK332" s="861"/>
      <c r="AL332" s="859"/>
      <c r="AM332" s="859"/>
      <c r="AN332" s="859"/>
      <c r="AO332" s="861"/>
      <c r="AP332" s="108"/>
      <c r="AQ332" s="108"/>
      <c r="AR332" s="108"/>
      <c r="AS332" s="115"/>
      <c r="AT332" s="115"/>
      <c r="AU332" s="108"/>
      <c r="AV332" s="115"/>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row>
    <row r="333" spans="1:92" ht="15" customHeight="1">
      <c r="A333" s="108"/>
      <c r="B333" s="114"/>
      <c r="C333" s="114"/>
      <c r="D333" s="114"/>
      <c r="E333" s="114"/>
      <c r="F333" s="114"/>
      <c r="G333" s="114"/>
      <c r="H333" s="114"/>
      <c r="I333" s="114"/>
      <c r="J333" s="114"/>
      <c r="K333" s="114"/>
      <c r="L333" s="114"/>
      <c r="M333" s="114"/>
      <c r="N333" s="114"/>
      <c r="O333" s="114"/>
      <c r="P333" s="114"/>
      <c r="Q333" s="108"/>
      <c r="R333" s="108"/>
      <c r="S333" s="108"/>
      <c r="T333" s="108"/>
      <c r="U333" s="108"/>
      <c r="V333" s="108"/>
      <c r="W333" s="108"/>
      <c r="X333" s="108"/>
      <c r="Y333" s="108"/>
      <c r="Z333" s="108"/>
      <c r="AA333" s="108"/>
      <c r="AB333" s="108"/>
      <c r="AC333" s="108"/>
      <c r="AD333" s="108"/>
      <c r="AE333" s="108"/>
      <c r="AF333" s="121" t="s">
        <v>487</v>
      </c>
      <c r="AG333" s="861">
        <v>13</v>
      </c>
      <c r="AH333" s="861"/>
      <c r="AI333" s="861"/>
      <c r="AJ333" s="861"/>
      <c r="AK333" s="861"/>
      <c r="AL333" s="859"/>
      <c r="AM333" s="859"/>
      <c r="AN333" s="859"/>
      <c r="AO333" s="861"/>
      <c r="AP333" s="108"/>
      <c r="AQ333" s="108"/>
      <c r="AR333" s="108"/>
      <c r="AS333" s="115"/>
      <c r="AT333" s="115"/>
      <c r="AU333" s="108"/>
      <c r="AV333" s="115"/>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row>
    <row r="334" spans="1:92" ht="15" customHeight="1">
      <c r="A334" s="108"/>
      <c r="B334" s="114"/>
      <c r="C334" s="114"/>
      <c r="D334" s="114"/>
      <c r="E334" s="114"/>
      <c r="F334" s="114"/>
      <c r="G334" s="114"/>
      <c r="H334" s="114"/>
      <c r="I334" s="114"/>
      <c r="J334" s="114"/>
      <c r="K334" s="114"/>
      <c r="L334" s="114"/>
      <c r="M334" s="114"/>
      <c r="N334" s="114"/>
      <c r="O334" s="114"/>
      <c r="P334" s="114"/>
      <c r="Q334" s="108"/>
      <c r="R334" s="108"/>
      <c r="S334" s="108"/>
      <c r="T334" s="108"/>
      <c r="U334" s="108"/>
      <c r="V334" s="108"/>
      <c r="W334" s="108"/>
      <c r="X334" s="108"/>
      <c r="Y334" s="108"/>
      <c r="Z334" s="108"/>
      <c r="AA334" s="108"/>
      <c r="AB334" s="108"/>
      <c r="AC334" s="108"/>
      <c r="AD334" s="108"/>
      <c r="AE334" s="108"/>
      <c r="AF334" s="121" t="s">
        <v>488</v>
      </c>
      <c r="AG334" s="861">
        <v>5</v>
      </c>
      <c r="AH334" s="861"/>
      <c r="AI334" s="861"/>
      <c r="AJ334" s="861"/>
      <c r="AK334" s="861"/>
      <c r="AL334" s="859"/>
      <c r="AM334" s="859"/>
      <c r="AN334" s="859"/>
      <c r="AO334" s="861"/>
      <c r="AP334" s="108"/>
      <c r="AQ334" s="108"/>
      <c r="AR334" s="108"/>
      <c r="AS334" s="115"/>
      <c r="AT334" s="115"/>
      <c r="AU334" s="108"/>
      <c r="AV334" s="115"/>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row>
    <row r="335" spans="1:92" ht="15" customHeight="1">
      <c r="A335" s="108"/>
      <c r="B335" s="114"/>
      <c r="C335" s="114"/>
      <c r="D335" s="114"/>
      <c r="E335" s="114"/>
      <c r="F335" s="114"/>
      <c r="G335" s="114"/>
      <c r="H335" s="114"/>
      <c r="I335" s="114"/>
      <c r="J335" s="114"/>
      <c r="K335" s="114"/>
      <c r="L335" s="114"/>
      <c r="M335" s="114"/>
      <c r="N335" s="114"/>
      <c r="O335" s="114"/>
      <c r="P335" s="114"/>
      <c r="Q335" s="108"/>
      <c r="R335" s="108"/>
      <c r="S335" s="108"/>
      <c r="T335" s="108"/>
      <c r="U335" s="108"/>
      <c r="V335" s="108"/>
      <c r="W335" s="108"/>
      <c r="X335" s="108"/>
      <c r="Y335" s="108"/>
      <c r="Z335" s="108"/>
      <c r="AA335" s="108"/>
      <c r="AB335" s="108"/>
      <c r="AC335" s="108"/>
      <c r="AD335" s="108"/>
      <c r="AE335" s="108"/>
      <c r="AF335" s="121" t="s">
        <v>489</v>
      </c>
      <c r="AG335" s="861">
        <v>2</v>
      </c>
      <c r="AH335" s="861"/>
      <c r="AI335" s="861"/>
      <c r="AJ335" s="861"/>
      <c r="AK335" s="861"/>
      <c r="AL335" s="859"/>
      <c r="AM335" s="859"/>
      <c r="AN335" s="859"/>
      <c r="AO335" s="861"/>
      <c r="AP335" s="108"/>
      <c r="AQ335" s="108"/>
      <c r="AR335" s="108"/>
      <c r="AS335" s="115"/>
      <c r="AT335" s="115"/>
      <c r="AU335" s="108"/>
      <c r="AV335" s="115"/>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row>
    <row r="336" spans="1:92" ht="15" customHeight="1">
      <c r="A336" s="108"/>
      <c r="B336" s="114"/>
      <c r="C336" s="114"/>
      <c r="D336" s="114"/>
      <c r="E336" s="114"/>
      <c r="F336" s="114"/>
      <c r="G336" s="114"/>
      <c r="H336" s="114"/>
      <c r="I336" s="114"/>
      <c r="J336" s="114"/>
      <c r="K336" s="114"/>
      <c r="L336" s="114"/>
      <c r="M336" s="114"/>
      <c r="N336" s="114"/>
      <c r="O336" s="114"/>
      <c r="P336" s="114"/>
      <c r="Q336" s="108"/>
      <c r="R336" s="108"/>
      <c r="S336" s="108"/>
      <c r="T336" s="108"/>
      <c r="U336" s="108"/>
      <c r="V336" s="108"/>
      <c r="W336" s="108"/>
      <c r="X336" s="108"/>
      <c r="Y336" s="108"/>
      <c r="Z336" s="108"/>
      <c r="AA336" s="108"/>
      <c r="AB336" s="108"/>
      <c r="AC336" s="108"/>
      <c r="AD336" s="108"/>
      <c r="AE336" s="108"/>
      <c r="AF336" s="121" t="s">
        <v>490</v>
      </c>
      <c r="AG336" s="861">
        <v>13</v>
      </c>
      <c r="AH336" s="861">
        <v>2015</v>
      </c>
      <c r="AI336" s="861">
        <v>12</v>
      </c>
      <c r="AJ336" s="861" t="s">
        <v>644</v>
      </c>
      <c r="AK336" s="861" t="s">
        <v>578</v>
      </c>
      <c r="AL336" s="859">
        <v>9</v>
      </c>
      <c r="AM336" s="859">
        <v>2180</v>
      </c>
      <c r="AN336" s="859">
        <v>65</v>
      </c>
      <c r="AO336" s="861"/>
      <c r="AP336" s="108"/>
      <c r="AQ336" s="108"/>
      <c r="AR336" s="108"/>
      <c r="AS336" s="115"/>
      <c r="AT336" s="115"/>
      <c r="AU336" s="108"/>
      <c r="AV336" s="115"/>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row>
    <row r="337" spans="1:92" ht="15" customHeight="1">
      <c r="A337" s="108"/>
      <c r="B337" s="114"/>
      <c r="C337" s="114"/>
      <c r="D337" s="114"/>
      <c r="E337" s="114"/>
      <c r="F337" s="114"/>
      <c r="G337" s="114"/>
      <c r="H337" s="114"/>
      <c r="I337" s="114"/>
      <c r="J337" s="114"/>
      <c r="K337" s="114"/>
      <c r="L337" s="114"/>
      <c r="M337" s="114"/>
      <c r="N337" s="114"/>
      <c r="O337" s="114"/>
      <c r="P337" s="114"/>
      <c r="Q337" s="108"/>
      <c r="R337" s="108"/>
      <c r="S337" s="108"/>
      <c r="T337" s="108"/>
      <c r="U337" s="108"/>
      <c r="V337" s="108"/>
      <c r="W337" s="108"/>
      <c r="X337" s="108"/>
      <c r="Y337" s="108"/>
      <c r="Z337" s="108"/>
      <c r="AA337" s="108"/>
      <c r="AB337" s="108"/>
      <c r="AC337" s="108"/>
      <c r="AD337" s="108"/>
      <c r="AE337" s="108"/>
      <c r="AF337" s="121" t="s">
        <v>492</v>
      </c>
      <c r="AG337" s="861">
        <v>7</v>
      </c>
      <c r="AH337" s="861">
        <v>2016</v>
      </c>
      <c r="AI337" s="861">
        <v>12</v>
      </c>
      <c r="AJ337" s="861" t="s">
        <v>493</v>
      </c>
      <c r="AK337" s="861" t="s">
        <v>578</v>
      </c>
      <c r="AL337" s="859">
        <v>28</v>
      </c>
      <c r="AM337" s="859">
        <v>4410</v>
      </c>
      <c r="AN337" s="859">
        <v>181</v>
      </c>
      <c r="AO337" s="861"/>
      <c r="AP337" s="108"/>
      <c r="AQ337" s="108"/>
      <c r="AR337" s="108"/>
      <c r="AS337" s="115"/>
      <c r="AT337" s="115"/>
      <c r="AU337" s="108"/>
      <c r="AV337" s="115"/>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row>
    <row r="338" spans="1:92" ht="15" customHeight="1">
      <c r="A338" s="108"/>
      <c r="B338" s="114"/>
      <c r="C338" s="114"/>
      <c r="D338" s="114"/>
      <c r="E338" s="114"/>
      <c r="F338" s="114"/>
      <c r="G338" s="114"/>
      <c r="H338" s="114"/>
      <c r="I338" s="114"/>
      <c r="J338" s="114"/>
      <c r="K338" s="114"/>
      <c r="L338" s="114"/>
      <c r="M338" s="114"/>
      <c r="N338" s="114"/>
      <c r="O338" s="114"/>
      <c r="P338" s="114"/>
      <c r="Q338" s="108"/>
      <c r="R338" s="108"/>
      <c r="S338" s="108"/>
      <c r="T338" s="108"/>
      <c r="U338" s="108"/>
      <c r="V338" s="108"/>
      <c r="W338" s="108"/>
      <c r="X338" s="108"/>
      <c r="Y338" s="108"/>
      <c r="Z338" s="108"/>
      <c r="AA338" s="108"/>
      <c r="AB338" s="108"/>
      <c r="AC338" s="108"/>
      <c r="AD338" s="108"/>
      <c r="AE338" s="108"/>
      <c r="AF338" s="121" t="s">
        <v>494</v>
      </c>
      <c r="AG338" s="861">
        <v>8</v>
      </c>
      <c r="AH338" s="861">
        <v>2018</v>
      </c>
      <c r="AI338" s="861">
        <v>12</v>
      </c>
      <c r="AJ338" s="861" t="s">
        <v>645</v>
      </c>
      <c r="AK338" s="861" t="s">
        <v>578</v>
      </c>
      <c r="AL338" s="859">
        <v>24</v>
      </c>
      <c r="AM338" s="859">
        <v>2480</v>
      </c>
      <c r="AN338" s="859">
        <v>125</v>
      </c>
      <c r="AO338" s="861"/>
      <c r="AP338" s="108"/>
      <c r="AQ338" s="108"/>
      <c r="AR338" s="108"/>
      <c r="AS338" s="115"/>
      <c r="AT338" s="115"/>
      <c r="AU338" s="108"/>
      <c r="AV338" s="115"/>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row>
    <row r="339" spans="1:92" ht="15" customHeight="1">
      <c r="A339" s="108"/>
      <c r="B339" s="114"/>
      <c r="C339" s="114"/>
      <c r="D339" s="114"/>
      <c r="E339" s="114"/>
      <c r="F339" s="114"/>
      <c r="G339" s="114"/>
      <c r="H339" s="114"/>
      <c r="I339" s="114"/>
      <c r="J339" s="114"/>
      <c r="K339" s="114"/>
      <c r="L339" s="114"/>
      <c r="M339" s="114"/>
      <c r="N339" s="114"/>
      <c r="O339" s="114"/>
      <c r="P339" s="114"/>
      <c r="Q339" s="108"/>
      <c r="R339" s="108"/>
      <c r="S339" s="108"/>
      <c r="T339" s="108"/>
      <c r="U339" s="108"/>
      <c r="V339" s="108"/>
      <c r="W339" s="108"/>
      <c r="X339" s="108"/>
      <c r="Y339" s="108"/>
      <c r="Z339" s="108"/>
      <c r="AA339" s="108"/>
      <c r="AB339" s="108"/>
      <c r="AC339" s="108"/>
      <c r="AD339" s="108"/>
      <c r="AE339" s="108"/>
      <c r="AF339" s="121" t="s">
        <v>496</v>
      </c>
      <c r="AG339" s="861">
        <v>2</v>
      </c>
      <c r="AH339" s="861"/>
      <c r="AI339" s="861"/>
      <c r="AJ339" s="861"/>
      <c r="AK339" s="861"/>
      <c r="AL339" s="859"/>
      <c r="AM339" s="859"/>
      <c r="AN339" s="859"/>
      <c r="AO339" s="861"/>
      <c r="AP339" s="108"/>
      <c r="AQ339" s="108"/>
      <c r="AR339" s="108"/>
      <c r="AS339" s="115"/>
      <c r="AT339" s="115"/>
      <c r="AU339" s="108"/>
      <c r="AV339" s="115"/>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row>
    <row r="340" spans="1:92" ht="15" customHeight="1">
      <c r="A340" s="108"/>
      <c r="B340" s="114"/>
      <c r="C340" s="114"/>
      <c r="D340" s="114"/>
      <c r="E340" s="114"/>
      <c r="F340" s="114"/>
      <c r="G340" s="114"/>
      <c r="H340" s="114"/>
      <c r="I340" s="114"/>
      <c r="J340" s="114"/>
      <c r="K340" s="114"/>
      <c r="L340" s="114"/>
      <c r="M340" s="114"/>
      <c r="N340" s="114"/>
      <c r="O340" s="114"/>
      <c r="P340" s="114"/>
      <c r="Q340" s="108"/>
      <c r="R340" s="108"/>
      <c r="S340" s="108"/>
      <c r="T340" s="108"/>
      <c r="U340" s="108"/>
      <c r="V340" s="108"/>
      <c r="W340" s="108"/>
      <c r="X340" s="108"/>
      <c r="Y340" s="108"/>
      <c r="Z340" s="108"/>
      <c r="AA340" s="108"/>
      <c r="AB340" s="108"/>
      <c r="AC340" s="108"/>
      <c r="AD340" s="108"/>
      <c r="AE340" s="108"/>
      <c r="AF340" s="121" t="s">
        <v>497</v>
      </c>
      <c r="AG340" s="861">
        <v>9</v>
      </c>
      <c r="AH340" s="861"/>
      <c r="AI340" s="861"/>
      <c r="AJ340" s="861"/>
      <c r="AK340" s="861"/>
      <c r="AL340" s="859"/>
      <c r="AM340" s="859"/>
      <c r="AN340" s="859"/>
      <c r="AO340" s="861"/>
      <c r="AP340" s="108"/>
      <c r="AQ340" s="108"/>
      <c r="AR340" s="108"/>
      <c r="AS340" s="115"/>
      <c r="AT340" s="115"/>
      <c r="AU340" s="108"/>
      <c r="AV340" s="115"/>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row>
    <row r="341" spans="1:92" ht="15" customHeight="1">
      <c r="A341" s="108"/>
      <c r="B341" s="114"/>
      <c r="C341" s="114"/>
      <c r="D341" s="114"/>
      <c r="E341" s="114"/>
      <c r="F341" s="114"/>
      <c r="G341" s="114"/>
      <c r="H341" s="114"/>
      <c r="I341" s="114"/>
      <c r="J341" s="114"/>
      <c r="K341" s="114"/>
      <c r="L341" s="114"/>
      <c r="M341" s="114"/>
      <c r="N341" s="114"/>
      <c r="O341" s="114"/>
      <c r="P341" s="114"/>
      <c r="Q341" s="108"/>
      <c r="R341" s="108"/>
      <c r="S341" s="108"/>
      <c r="T341" s="108"/>
      <c r="U341" s="108"/>
      <c r="V341" s="108"/>
      <c r="W341" s="108"/>
      <c r="X341" s="108"/>
      <c r="Y341" s="108"/>
      <c r="Z341" s="108"/>
      <c r="AA341" s="108"/>
      <c r="AB341" s="108"/>
      <c r="AC341" s="108"/>
      <c r="AD341" s="108"/>
      <c r="AE341" s="108"/>
      <c r="AF341" s="121" t="s">
        <v>498</v>
      </c>
      <c r="AG341" s="861">
        <v>9</v>
      </c>
      <c r="AH341" s="861">
        <v>2018</v>
      </c>
      <c r="AI341" s="861">
        <v>12</v>
      </c>
      <c r="AJ341" s="861" t="s">
        <v>499</v>
      </c>
      <c r="AK341" s="861" t="s">
        <v>582</v>
      </c>
      <c r="AL341" s="859">
        <v>20</v>
      </c>
      <c r="AM341" s="859">
        <v>2422</v>
      </c>
      <c r="AN341" s="859">
        <v>82</v>
      </c>
      <c r="AO341" s="861"/>
      <c r="AP341" s="108"/>
      <c r="AQ341" s="108"/>
      <c r="AR341" s="108"/>
      <c r="AS341" s="115"/>
      <c r="AT341" s="115"/>
      <c r="AU341" s="108"/>
      <c r="AV341" s="115"/>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row>
    <row r="342" spans="1:92" ht="15" customHeight="1">
      <c r="A342" s="108"/>
      <c r="B342" s="114"/>
      <c r="C342" s="114"/>
      <c r="D342" s="114"/>
      <c r="E342" s="114"/>
      <c r="F342" s="114"/>
      <c r="G342" s="114"/>
      <c r="H342" s="114"/>
      <c r="I342" s="114"/>
      <c r="J342" s="114"/>
      <c r="K342" s="114"/>
      <c r="L342" s="114"/>
      <c r="M342" s="114"/>
      <c r="N342" s="114"/>
      <c r="O342" s="114"/>
      <c r="P342" s="114"/>
      <c r="Q342" s="108"/>
      <c r="R342" s="108"/>
      <c r="S342" s="108"/>
      <c r="T342" s="108"/>
      <c r="U342" s="108"/>
      <c r="V342" s="108"/>
      <c r="W342" s="108"/>
      <c r="X342" s="108"/>
      <c r="Y342" s="108"/>
      <c r="Z342" s="108"/>
      <c r="AA342" s="108"/>
      <c r="AB342" s="108"/>
      <c r="AC342" s="108"/>
      <c r="AD342" s="108"/>
      <c r="AE342" s="108"/>
      <c r="AF342" s="121" t="s">
        <v>500</v>
      </c>
      <c r="AG342" s="861">
        <v>7</v>
      </c>
      <c r="AH342" s="861"/>
      <c r="AI342" s="861"/>
      <c r="AJ342" s="861"/>
      <c r="AK342" s="861"/>
      <c r="AL342" s="859"/>
      <c r="AM342" s="859"/>
      <c r="AN342" s="859"/>
      <c r="AO342" s="861"/>
      <c r="AP342" s="108"/>
      <c r="AQ342" s="108"/>
      <c r="AR342" s="108"/>
      <c r="AS342" s="115"/>
      <c r="AT342" s="115"/>
      <c r="AU342" s="108"/>
      <c r="AV342" s="115"/>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row>
    <row r="343" spans="1:92" ht="15" customHeight="1">
      <c r="A343" s="108"/>
      <c r="B343" s="114"/>
      <c r="C343" s="114"/>
      <c r="D343" s="114"/>
      <c r="E343" s="114"/>
      <c r="F343" s="114"/>
      <c r="G343" s="114"/>
      <c r="H343" s="114"/>
      <c r="I343" s="114"/>
      <c r="J343" s="114"/>
      <c r="K343" s="114"/>
      <c r="L343" s="114"/>
      <c r="M343" s="114"/>
      <c r="N343" s="114"/>
      <c r="O343" s="114"/>
      <c r="P343" s="114"/>
      <c r="Q343" s="108"/>
      <c r="R343" s="108"/>
      <c r="S343" s="108"/>
      <c r="T343" s="108"/>
      <c r="U343" s="108"/>
      <c r="V343" s="108"/>
      <c r="W343" s="108"/>
      <c r="X343" s="108"/>
      <c r="Y343" s="108"/>
      <c r="Z343" s="108"/>
      <c r="AA343" s="108"/>
      <c r="AB343" s="108"/>
      <c r="AC343" s="108"/>
      <c r="AD343" s="108"/>
      <c r="AE343" s="108"/>
      <c r="AF343" s="121" t="s">
        <v>501</v>
      </c>
      <c r="AG343" s="861">
        <v>9</v>
      </c>
      <c r="AH343" s="861"/>
      <c r="AI343" s="861"/>
      <c r="AJ343" s="861"/>
      <c r="AK343" s="861"/>
      <c r="AL343" s="859"/>
      <c r="AM343" s="859"/>
      <c r="AN343" s="859"/>
      <c r="AO343" s="861"/>
      <c r="AP343" s="108"/>
      <c r="AQ343" s="108"/>
      <c r="AR343" s="108"/>
      <c r="AS343" s="115"/>
      <c r="AT343" s="115"/>
      <c r="AU343" s="108"/>
      <c r="AV343" s="115"/>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row>
    <row r="344" spans="1:92" ht="15" customHeight="1">
      <c r="A344" s="108"/>
      <c r="B344" s="114"/>
      <c r="C344" s="114"/>
      <c r="D344" s="114"/>
      <c r="E344" s="114"/>
      <c r="F344" s="114"/>
      <c r="G344" s="114"/>
      <c r="H344" s="114"/>
      <c r="I344" s="114"/>
      <c r="J344" s="114"/>
      <c r="K344" s="114"/>
      <c r="L344" s="114"/>
      <c r="M344" s="114"/>
      <c r="N344" s="114"/>
      <c r="O344" s="114"/>
      <c r="P344" s="114"/>
      <c r="Q344" s="108"/>
      <c r="R344" s="108"/>
      <c r="S344" s="108"/>
      <c r="T344" s="108"/>
      <c r="U344" s="108"/>
      <c r="V344" s="108"/>
      <c r="W344" s="108"/>
      <c r="X344" s="108"/>
      <c r="Y344" s="108"/>
      <c r="Z344" s="108"/>
      <c r="AA344" s="108"/>
      <c r="AB344" s="108"/>
      <c r="AC344" s="108"/>
      <c r="AD344" s="108"/>
      <c r="AE344" s="108"/>
      <c r="AF344" s="121" t="s">
        <v>502</v>
      </c>
      <c r="AG344" s="861">
        <v>3</v>
      </c>
      <c r="AH344" s="861"/>
      <c r="AI344" s="861"/>
      <c r="AJ344" s="861"/>
      <c r="AK344" s="861"/>
      <c r="AL344" s="859"/>
      <c r="AM344" s="859"/>
      <c r="AN344" s="859"/>
      <c r="AO344" s="861"/>
      <c r="AP344" s="108"/>
      <c r="AQ344" s="108"/>
      <c r="AR344" s="108"/>
      <c r="AS344" s="115"/>
      <c r="AT344" s="115"/>
      <c r="AU344" s="108"/>
      <c r="AV344" s="115"/>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row>
    <row r="345" spans="1:92" ht="15" customHeight="1">
      <c r="A345" s="108"/>
      <c r="B345" s="114"/>
      <c r="C345" s="114"/>
      <c r="D345" s="114"/>
      <c r="E345" s="114"/>
      <c r="F345" s="114"/>
      <c r="G345" s="114"/>
      <c r="H345" s="114"/>
      <c r="I345" s="114"/>
      <c r="J345" s="114"/>
      <c r="K345" s="114"/>
      <c r="L345" s="114"/>
      <c r="M345" s="114"/>
      <c r="N345" s="114"/>
      <c r="O345" s="114"/>
      <c r="P345" s="114"/>
      <c r="Q345" s="108"/>
      <c r="R345" s="108"/>
      <c r="S345" s="108"/>
      <c r="T345" s="108"/>
      <c r="U345" s="108"/>
      <c r="V345" s="108"/>
      <c r="W345" s="108"/>
      <c r="X345" s="108"/>
      <c r="Y345" s="108"/>
      <c r="Z345" s="108"/>
      <c r="AA345" s="108"/>
      <c r="AB345" s="108"/>
      <c r="AC345" s="108"/>
      <c r="AD345" s="108"/>
      <c r="AE345" s="108"/>
      <c r="AF345" s="121" t="s">
        <v>503</v>
      </c>
      <c r="AG345" s="861">
        <v>13</v>
      </c>
      <c r="AH345" s="861"/>
      <c r="AI345" s="861"/>
      <c r="AJ345" s="861"/>
      <c r="AK345" s="861"/>
      <c r="AL345" s="859"/>
      <c r="AM345" s="859"/>
      <c r="AN345" s="859"/>
      <c r="AO345" s="861"/>
      <c r="AP345" s="108"/>
      <c r="AQ345" s="108"/>
      <c r="AR345" s="108"/>
      <c r="AS345" s="115"/>
      <c r="AT345" s="115"/>
      <c r="AU345" s="108"/>
      <c r="AV345" s="115"/>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row>
    <row r="346" spans="1:92" ht="15" customHeight="1">
      <c r="A346" s="108"/>
      <c r="B346" s="114"/>
      <c r="C346" s="114"/>
      <c r="D346" s="114"/>
      <c r="E346" s="114"/>
      <c r="F346" s="114"/>
      <c r="G346" s="114"/>
      <c r="H346" s="114"/>
      <c r="I346" s="114"/>
      <c r="J346" s="114"/>
      <c r="K346" s="114"/>
      <c r="L346" s="114"/>
      <c r="M346" s="114"/>
      <c r="N346" s="114"/>
      <c r="O346" s="114"/>
      <c r="P346" s="114"/>
      <c r="Q346" s="108"/>
      <c r="R346" s="108"/>
      <c r="S346" s="108"/>
      <c r="T346" s="108"/>
      <c r="U346" s="108"/>
      <c r="V346" s="108"/>
      <c r="W346" s="108"/>
      <c r="X346" s="108"/>
      <c r="Y346" s="108"/>
      <c r="Z346" s="108"/>
      <c r="AA346" s="108"/>
      <c r="AB346" s="108"/>
      <c r="AC346" s="108"/>
      <c r="AD346" s="108"/>
      <c r="AE346" s="108"/>
      <c r="AF346" s="121" t="s">
        <v>504</v>
      </c>
      <c r="AG346" s="861">
        <v>12</v>
      </c>
      <c r="AH346" s="861">
        <v>2019</v>
      </c>
      <c r="AI346" s="861">
        <v>12</v>
      </c>
      <c r="AJ346" s="861"/>
      <c r="AK346" s="861"/>
      <c r="AL346" s="859">
        <v>2</v>
      </c>
      <c r="AM346" s="859">
        <v>12</v>
      </c>
      <c r="AN346" s="859">
        <v>2</v>
      </c>
      <c r="AO346" s="861"/>
      <c r="AP346" s="108"/>
      <c r="AQ346" s="108"/>
      <c r="AR346" s="108"/>
      <c r="AS346" s="115"/>
      <c r="AT346" s="115"/>
      <c r="AU346" s="108"/>
      <c r="AV346" s="115"/>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row>
    <row r="347" spans="1:92" ht="15" customHeight="1">
      <c r="A347" s="108"/>
      <c r="B347" s="114"/>
      <c r="C347" s="114"/>
      <c r="D347" s="114"/>
      <c r="E347" s="114"/>
      <c r="F347" s="114"/>
      <c r="G347" s="114"/>
      <c r="H347" s="114"/>
      <c r="I347" s="114"/>
      <c r="J347" s="114"/>
      <c r="K347" s="114"/>
      <c r="L347" s="114"/>
      <c r="M347" s="114"/>
      <c r="N347" s="114"/>
      <c r="O347" s="114"/>
      <c r="P347" s="114"/>
      <c r="Q347" s="108"/>
      <c r="R347" s="108"/>
      <c r="S347" s="108"/>
      <c r="T347" s="108"/>
      <c r="U347" s="108"/>
      <c r="V347" s="108"/>
      <c r="W347" s="108"/>
      <c r="X347" s="108"/>
      <c r="Y347" s="108"/>
      <c r="Z347" s="108"/>
      <c r="AA347" s="108"/>
      <c r="AB347" s="108"/>
      <c r="AC347" s="108"/>
      <c r="AD347" s="108"/>
      <c r="AE347" s="108"/>
      <c r="AF347" s="121" t="s">
        <v>505</v>
      </c>
      <c r="AG347" s="861">
        <v>8</v>
      </c>
      <c r="AH347" s="861"/>
      <c r="AI347" s="861"/>
      <c r="AJ347" s="861"/>
      <c r="AK347" s="861"/>
      <c r="AL347" s="859"/>
      <c r="AM347" s="859"/>
      <c r="AN347" s="859"/>
      <c r="AO347" s="861"/>
      <c r="AP347" s="108"/>
      <c r="AQ347" s="108"/>
      <c r="AR347" s="108"/>
      <c r="AS347" s="115"/>
      <c r="AT347" s="115"/>
      <c r="AU347" s="108"/>
      <c r="AV347" s="115"/>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row>
    <row r="348" spans="1:92" ht="15" customHeight="1">
      <c r="A348" s="108"/>
      <c r="B348" s="114"/>
      <c r="C348" s="114"/>
      <c r="D348" s="114"/>
      <c r="E348" s="114"/>
      <c r="F348" s="114"/>
      <c r="G348" s="114"/>
      <c r="H348" s="114"/>
      <c r="I348" s="114"/>
      <c r="J348" s="114"/>
      <c r="K348" s="114"/>
      <c r="L348" s="114"/>
      <c r="M348" s="114"/>
      <c r="N348" s="114"/>
      <c r="O348" s="114"/>
      <c r="P348" s="114"/>
      <c r="Q348" s="108"/>
      <c r="R348" s="108"/>
      <c r="S348" s="108"/>
      <c r="T348" s="108"/>
      <c r="U348" s="108"/>
      <c r="V348" s="108"/>
      <c r="W348" s="108"/>
      <c r="X348" s="108"/>
      <c r="Y348" s="108"/>
      <c r="Z348" s="108"/>
      <c r="AA348" s="108"/>
      <c r="AB348" s="108"/>
      <c r="AC348" s="108"/>
      <c r="AD348" s="108"/>
      <c r="AE348" s="108"/>
      <c r="AF348" s="121" t="s">
        <v>506</v>
      </c>
      <c r="AG348" s="861">
        <v>2</v>
      </c>
      <c r="AH348" s="861">
        <v>2015</v>
      </c>
      <c r="AI348" s="861">
        <v>12</v>
      </c>
      <c r="AJ348" s="861" t="s">
        <v>507</v>
      </c>
      <c r="AK348" s="861" t="s">
        <v>578</v>
      </c>
      <c r="AL348" s="859">
        <v>7</v>
      </c>
      <c r="AM348" s="859">
        <v>1662</v>
      </c>
      <c r="AN348" s="859">
        <v>53</v>
      </c>
      <c r="AO348" s="861"/>
      <c r="AP348" s="108"/>
      <c r="AQ348" s="108"/>
      <c r="AR348" s="108"/>
      <c r="AS348" s="115"/>
      <c r="AT348" s="115"/>
      <c r="AU348" s="108"/>
      <c r="AV348" s="115"/>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row>
    <row r="349" spans="1:92" ht="15" customHeight="1">
      <c r="A349" s="108"/>
      <c r="B349" s="114"/>
      <c r="C349" s="114"/>
      <c r="D349" s="114"/>
      <c r="E349" s="114"/>
      <c r="F349" s="114"/>
      <c r="G349" s="114"/>
      <c r="H349" s="114"/>
      <c r="I349" s="114"/>
      <c r="J349" s="114"/>
      <c r="K349" s="114"/>
      <c r="L349" s="114"/>
      <c r="M349" s="114"/>
      <c r="N349" s="114"/>
      <c r="O349" s="114"/>
      <c r="P349" s="114"/>
      <c r="Q349" s="108"/>
      <c r="R349" s="108"/>
      <c r="S349" s="108"/>
      <c r="T349" s="108"/>
      <c r="U349" s="108"/>
      <c r="V349" s="108"/>
      <c r="W349" s="108"/>
      <c r="X349" s="108"/>
      <c r="Y349" s="108"/>
      <c r="Z349" s="108"/>
      <c r="AA349" s="108"/>
      <c r="AB349" s="108"/>
      <c r="AC349" s="108"/>
      <c r="AD349" s="108"/>
      <c r="AE349" s="108"/>
      <c r="AF349" s="121" t="s">
        <v>508</v>
      </c>
      <c r="AG349" s="861">
        <v>9</v>
      </c>
      <c r="AH349" s="861"/>
      <c r="AI349" s="861"/>
      <c r="AJ349" s="861"/>
      <c r="AK349" s="861"/>
      <c r="AL349" s="859"/>
      <c r="AM349" s="859"/>
      <c r="AN349" s="859"/>
      <c r="AO349" s="861"/>
      <c r="AP349" s="108"/>
      <c r="AQ349" s="108"/>
      <c r="AR349" s="108"/>
      <c r="AS349" s="115"/>
      <c r="AT349" s="115"/>
      <c r="AU349" s="108"/>
      <c r="AV349" s="115"/>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row>
    <row r="350" spans="1:92" ht="15" customHeight="1">
      <c r="A350" s="108"/>
      <c r="B350" s="114"/>
      <c r="C350" s="114"/>
      <c r="D350" s="114"/>
      <c r="E350" s="114"/>
      <c r="F350" s="114"/>
      <c r="G350" s="114"/>
      <c r="H350" s="114"/>
      <c r="I350" s="114"/>
      <c r="J350" s="114"/>
      <c r="K350" s="114"/>
      <c r="L350" s="114"/>
      <c r="M350" s="114"/>
      <c r="N350" s="114"/>
      <c r="O350" s="114"/>
      <c r="P350" s="114"/>
      <c r="Q350" s="108"/>
      <c r="R350" s="108"/>
      <c r="S350" s="108"/>
      <c r="T350" s="108"/>
      <c r="U350" s="108"/>
      <c r="V350" s="108"/>
      <c r="W350" s="108"/>
      <c r="X350" s="108"/>
      <c r="Y350" s="108"/>
      <c r="Z350" s="108"/>
      <c r="AA350" s="108"/>
      <c r="AB350" s="108"/>
      <c r="AC350" s="108"/>
      <c r="AD350" s="108"/>
      <c r="AE350" s="108"/>
      <c r="AF350" s="121" t="s">
        <v>509</v>
      </c>
      <c r="AG350" s="861">
        <v>8</v>
      </c>
      <c r="AH350" s="861"/>
      <c r="AI350" s="861"/>
      <c r="AJ350" s="861"/>
      <c r="AK350" s="861"/>
      <c r="AL350" s="859"/>
      <c r="AM350" s="859"/>
      <c r="AN350" s="859"/>
      <c r="AO350" s="861"/>
      <c r="AP350" s="108"/>
      <c r="AQ350" s="108"/>
      <c r="AR350" s="108"/>
      <c r="AS350" s="115"/>
      <c r="AT350" s="115"/>
      <c r="AU350" s="108"/>
      <c r="AV350" s="115"/>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row>
    <row r="351" spans="1:92" ht="15" customHeight="1">
      <c r="A351" s="108"/>
      <c r="B351" s="114"/>
      <c r="C351" s="114"/>
      <c r="D351" s="114"/>
      <c r="E351" s="114"/>
      <c r="F351" s="114"/>
      <c r="G351" s="114"/>
      <c r="H351" s="114"/>
      <c r="I351" s="114"/>
      <c r="J351" s="114"/>
      <c r="K351" s="114"/>
      <c r="L351" s="114"/>
      <c r="M351" s="114"/>
      <c r="N351" s="114"/>
      <c r="O351" s="114"/>
      <c r="P351" s="114"/>
      <c r="Q351" s="108"/>
      <c r="R351" s="108"/>
      <c r="S351" s="108"/>
      <c r="T351" s="108"/>
      <c r="U351" s="108"/>
      <c r="V351" s="108"/>
      <c r="W351" s="108"/>
      <c r="X351" s="108"/>
      <c r="Y351" s="108"/>
      <c r="Z351" s="108"/>
      <c r="AA351" s="108"/>
      <c r="AB351" s="108"/>
      <c r="AC351" s="108"/>
      <c r="AD351" s="108"/>
      <c r="AE351" s="108"/>
      <c r="AF351" s="121" t="s">
        <v>510</v>
      </c>
      <c r="AG351" s="861">
        <v>12</v>
      </c>
      <c r="AH351" s="861">
        <v>2019</v>
      </c>
      <c r="AI351" s="861">
        <v>12</v>
      </c>
      <c r="AJ351" s="861"/>
      <c r="AK351" s="861"/>
      <c r="AL351" s="859">
        <v>2</v>
      </c>
      <c r="AM351" s="859">
        <v>15</v>
      </c>
      <c r="AN351" s="859">
        <v>3</v>
      </c>
      <c r="AO351" s="861"/>
      <c r="AP351" s="108"/>
      <c r="AQ351" s="108"/>
      <c r="AR351" s="108"/>
      <c r="AS351" s="115"/>
      <c r="AT351" s="115"/>
      <c r="AU351" s="108"/>
      <c r="AV351" s="115"/>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row>
    <row r="352" spans="1:92" ht="15" customHeight="1">
      <c r="A352" s="108"/>
      <c r="B352" s="114"/>
      <c r="C352" s="114"/>
      <c r="D352" s="114"/>
      <c r="E352" s="114"/>
      <c r="F352" s="114"/>
      <c r="G352" s="114"/>
      <c r="H352" s="114"/>
      <c r="I352" s="114"/>
      <c r="J352" s="114"/>
      <c r="K352" s="114"/>
      <c r="L352" s="114"/>
      <c r="M352" s="114"/>
      <c r="N352" s="114"/>
      <c r="O352" s="114"/>
      <c r="P352" s="114"/>
      <c r="Q352" s="108"/>
      <c r="R352" s="108"/>
      <c r="S352" s="108"/>
      <c r="T352" s="108"/>
      <c r="U352" s="108"/>
      <c r="V352" s="108"/>
      <c r="W352" s="108"/>
      <c r="X352" s="108"/>
      <c r="Y352" s="108"/>
      <c r="Z352" s="108"/>
      <c r="AA352" s="108"/>
      <c r="AB352" s="108"/>
      <c r="AC352" s="108"/>
      <c r="AD352" s="108"/>
      <c r="AE352" s="108"/>
      <c r="AF352" s="121" t="s">
        <v>511</v>
      </c>
      <c r="AG352" s="861">
        <v>11</v>
      </c>
      <c r="AH352" s="861"/>
      <c r="AI352" s="861"/>
      <c r="AJ352" s="861"/>
      <c r="AK352" s="861"/>
      <c r="AL352" s="859"/>
      <c r="AM352" s="859"/>
      <c r="AN352" s="859"/>
      <c r="AO352" s="861"/>
      <c r="AP352" s="108"/>
      <c r="AQ352" s="108"/>
      <c r="AR352" s="108"/>
      <c r="AS352" s="115"/>
      <c r="AT352" s="115"/>
      <c r="AU352" s="108"/>
      <c r="AV352" s="115"/>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row>
    <row r="353" spans="1:92" ht="15" customHeight="1">
      <c r="A353" s="108"/>
      <c r="B353" s="114"/>
      <c r="C353" s="114"/>
      <c r="D353" s="114"/>
      <c r="E353" s="114"/>
      <c r="F353" s="114"/>
      <c r="G353" s="114"/>
      <c r="H353" s="114"/>
      <c r="I353" s="114"/>
      <c r="J353" s="114"/>
      <c r="K353" s="114"/>
      <c r="L353" s="114"/>
      <c r="M353" s="114"/>
      <c r="N353" s="114"/>
      <c r="O353" s="114"/>
      <c r="P353" s="114"/>
      <c r="Q353" s="108"/>
      <c r="R353" s="108"/>
      <c r="S353" s="108"/>
      <c r="T353" s="108"/>
      <c r="U353" s="108"/>
      <c r="V353" s="108"/>
      <c r="W353" s="108"/>
      <c r="X353" s="108"/>
      <c r="Y353" s="108"/>
      <c r="Z353" s="108"/>
      <c r="AA353" s="108"/>
      <c r="AB353" s="108"/>
      <c r="AC353" s="108"/>
      <c r="AD353" s="108"/>
      <c r="AE353" s="108"/>
      <c r="AF353" s="121" t="s">
        <v>512</v>
      </c>
      <c r="AG353" s="861">
        <v>9</v>
      </c>
      <c r="AH353" s="861">
        <v>2019</v>
      </c>
      <c r="AI353" s="861">
        <v>12</v>
      </c>
      <c r="AJ353" s="861" t="s">
        <v>513</v>
      </c>
      <c r="AK353" s="861" t="s">
        <v>578</v>
      </c>
      <c r="AL353" s="859">
        <v>7</v>
      </c>
      <c r="AM353" s="859">
        <v>718</v>
      </c>
      <c r="AN353" s="859">
        <v>32</v>
      </c>
      <c r="AO353" s="861"/>
      <c r="AP353" s="108"/>
      <c r="AQ353" s="108"/>
      <c r="AR353" s="108"/>
      <c r="AS353" s="115"/>
      <c r="AT353" s="115"/>
      <c r="AU353" s="108"/>
      <c r="AV353" s="115"/>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row>
    <row r="354" spans="1:92" ht="15" customHeight="1">
      <c r="A354" s="108"/>
      <c r="B354" s="114"/>
      <c r="C354" s="114"/>
      <c r="D354" s="114"/>
      <c r="E354" s="114"/>
      <c r="F354" s="114"/>
      <c r="G354" s="114"/>
      <c r="H354" s="114"/>
      <c r="I354" s="114"/>
      <c r="J354" s="114"/>
      <c r="K354" s="114"/>
      <c r="L354" s="114"/>
      <c r="M354" s="114"/>
      <c r="N354" s="114"/>
      <c r="O354" s="114"/>
      <c r="P354" s="114"/>
      <c r="Q354" s="108"/>
      <c r="R354" s="108"/>
      <c r="S354" s="108"/>
      <c r="T354" s="108"/>
      <c r="U354" s="108"/>
      <c r="V354" s="108"/>
      <c r="W354" s="108"/>
      <c r="X354" s="108"/>
      <c r="Y354" s="108"/>
      <c r="Z354" s="108"/>
      <c r="AA354" s="108"/>
      <c r="AB354" s="108"/>
      <c r="AC354" s="108"/>
      <c r="AD354" s="108"/>
      <c r="AE354" s="108"/>
      <c r="AF354" s="121" t="s">
        <v>514</v>
      </c>
      <c r="AG354" s="861">
        <v>8</v>
      </c>
      <c r="AH354" s="861"/>
      <c r="AI354" s="861"/>
      <c r="AJ354" s="861"/>
      <c r="AK354" s="861"/>
      <c r="AL354" s="859"/>
      <c r="AM354" s="859"/>
      <c r="AN354" s="859"/>
      <c r="AO354" s="861"/>
      <c r="AP354" s="108"/>
      <c r="AQ354" s="108"/>
      <c r="AR354" s="108"/>
      <c r="AS354" s="115"/>
      <c r="AT354" s="115"/>
      <c r="AU354" s="108"/>
      <c r="AV354" s="115"/>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row>
    <row r="355" spans="1:92" ht="15" customHeight="1">
      <c r="A355" s="108"/>
      <c r="B355" s="114"/>
      <c r="C355" s="114"/>
      <c r="D355" s="114"/>
      <c r="E355" s="114"/>
      <c r="F355" s="114"/>
      <c r="G355" s="114"/>
      <c r="H355" s="114"/>
      <c r="I355" s="114"/>
      <c r="J355" s="114"/>
      <c r="K355" s="114"/>
      <c r="L355" s="114"/>
      <c r="M355" s="114"/>
      <c r="N355" s="114"/>
      <c r="O355" s="114"/>
      <c r="P355" s="114"/>
      <c r="Q355" s="108"/>
      <c r="R355" s="108"/>
      <c r="S355" s="108"/>
      <c r="T355" s="108"/>
      <c r="U355" s="108"/>
      <c r="V355" s="108"/>
      <c r="W355" s="108"/>
      <c r="X355" s="108"/>
      <c r="Y355" s="108"/>
      <c r="Z355" s="108"/>
      <c r="AA355" s="108"/>
      <c r="AB355" s="108"/>
      <c r="AC355" s="108"/>
      <c r="AD355" s="108"/>
      <c r="AE355" s="108"/>
      <c r="AF355" s="121" t="s">
        <v>515</v>
      </c>
      <c r="AG355" s="861">
        <v>8</v>
      </c>
      <c r="AH355" s="861"/>
      <c r="AI355" s="861"/>
      <c r="AJ355" s="861"/>
      <c r="AK355" s="861"/>
      <c r="AL355" s="859"/>
      <c r="AM355" s="859"/>
      <c r="AN355" s="859"/>
      <c r="AO355" s="861"/>
      <c r="AP355" s="108"/>
      <c r="AQ355" s="108"/>
      <c r="AR355" s="108"/>
      <c r="AS355" s="115"/>
      <c r="AT355" s="115"/>
      <c r="AU355" s="108"/>
      <c r="AV355" s="115"/>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row>
    <row r="356" spans="1:92" ht="15" customHeight="1">
      <c r="A356" s="108"/>
      <c r="B356" s="114"/>
      <c r="C356" s="114"/>
      <c r="D356" s="114"/>
      <c r="E356" s="114"/>
      <c r="F356" s="114"/>
      <c r="G356" s="114"/>
      <c r="H356" s="114"/>
      <c r="I356" s="114"/>
      <c r="J356" s="114"/>
      <c r="K356" s="114"/>
      <c r="L356" s="114"/>
      <c r="M356" s="114"/>
      <c r="N356" s="114"/>
      <c r="O356" s="114"/>
      <c r="P356" s="114"/>
      <c r="Q356" s="108"/>
      <c r="R356" s="108"/>
      <c r="S356" s="108"/>
      <c r="T356" s="108"/>
      <c r="U356" s="108"/>
      <c r="V356" s="108"/>
      <c r="W356" s="108"/>
      <c r="X356" s="108"/>
      <c r="Y356" s="108"/>
      <c r="Z356" s="108"/>
      <c r="AA356" s="108"/>
      <c r="AB356" s="108"/>
      <c r="AC356" s="108"/>
      <c r="AD356" s="108"/>
      <c r="AE356" s="108"/>
      <c r="AF356" s="121" t="s">
        <v>516</v>
      </c>
      <c r="AG356" s="861">
        <v>14</v>
      </c>
      <c r="AH356" s="861">
        <v>2018</v>
      </c>
      <c r="AI356" s="861">
        <v>12</v>
      </c>
      <c r="AJ356" s="861" t="s">
        <v>517</v>
      </c>
      <c r="AK356" s="861" t="s">
        <v>578</v>
      </c>
      <c r="AL356" s="859">
        <v>13</v>
      </c>
      <c r="AM356" s="859">
        <v>1999</v>
      </c>
      <c r="AN356" s="859">
        <v>84</v>
      </c>
      <c r="AO356" s="861"/>
      <c r="AP356" s="108"/>
      <c r="AQ356" s="108"/>
      <c r="AR356" s="108"/>
      <c r="AS356" s="115"/>
      <c r="AT356" s="115"/>
      <c r="AU356" s="108"/>
      <c r="AV356" s="115"/>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row>
    <row r="357" spans="1:92" ht="15" customHeight="1">
      <c r="A357" s="108"/>
      <c r="B357" s="114"/>
      <c r="C357" s="114"/>
      <c r="D357" s="114"/>
      <c r="E357" s="114"/>
      <c r="F357" s="114"/>
      <c r="G357" s="114"/>
      <c r="H357" s="114"/>
      <c r="I357" s="114"/>
      <c r="J357" s="114"/>
      <c r="K357" s="114"/>
      <c r="L357" s="114"/>
      <c r="M357" s="114"/>
      <c r="N357" s="114"/>
      <c r="O357" s="114"/>
      <c r="P357" s="114"/>
      <c r="Q357" s="108"/>
      <c r="R357" s="108"/>
      <c r="S357" s="108"/>
      <c r="T357" s="108"/>
      <c r="U357" s="108"/>
      <c r="V357" s="108"/>
      <c r="W357" s="108"/>
      <c r="X357" s="108"/>
      <c r="Y357" s="108"/>
      <c r="Z357" s="108"/>
      <c r="AA357" s="108"/>
      <c r="AB357" s="108"/>
      <c r="AC357" s="108"/>
      <c r="AD357" s="108"/>
      <c r="AE357" s="108"/>
      <c r="AF357" s="121" t="s">
        <v>518</v>
      </c>
      <c r="AG357" s="861">
        <v>3</v>
      </c>
      <c r="AH357" s="861"/>
      <c r="AI357" s="861"/>
      <c r="AJ357" s="861"/>
      <c r="AK357" s="861"/>
      <c r="AL357" s="859"/>
      <c r="AM357" s="859"/>
      <c r="AN357" s="859"/>
      <c r="AO357" s="861"/>
      <c r="AP357" s="108"/>
      <c r="AQ357" s="108"/>
      <c r="AR357" s="108"/>
      <c r="AS357" s="115"/>
      <c r="AT357" s="115"/>
      <c r="AU357" s="108"/>
      <c r="AV357" s="115"/>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row>
    <row r="358" spans="1:92" ht="15" customHeight="1">
      <c r="A358" s="108"/>
      <c r="B358" s="114"/>
      <c r="C358" s="114"/>
      <c r="D358" s="114"/>
      <c r="E358" s="114"/>
      <c r="F358" s="114"/>
      <c r="G358" s="114"/>
      <c r="H358" s="114"/>
      <c r="I358" s="114"/>
      <c r="J358" s="114"/>
      <c r="K358" s="114"/>
      <c r="L358" s="114"/>
      <c r="M358" s="114"/>
      <c r="N358" s="114"/>
      <c r="O358" s="114"/>
      <c r="P358" s="114"/>
      <c r="Q358" s="108"/>
      <c r="R358" s="108"/>
      <c r="S358" s="108"/>
      <c r="T358" s="108"/>
      <c r="U358" s="108"/>
      <c r="V358" s="108"/>
      <c r="W358" s="108"/>
      <c r="X358" s="108"/>
      <c r="Y358" s="108"/>
      <c r="Z358" s="108"/>
      <c r="AA358" s="108"/>
      <c r="AB358" s="108"/>
      <c r="AC358" s="108"/>
      <c r="AD358" s="108"/>
      <c r="AE358" s="108"/>
      <c r="AF358" s="121" t="s">
        <v>519</v>
      </c>
      <c r="AG358" s="861">
        <v>5</v>
      </c>
      <c r="AH358" s="861">
        <v>2010</v>
      </c>
      <c r="AI358" s="861">
        <v>12</v>
      </c>
      <c r="AJ358" s="861" t="s">
        <v>520</v>
      </c>
      <c r="AK358" s="861" t="s">
        <v>584</v>
      </c>
      <c r="AL358" s="859">
        <v>38</v>
      </c>
      <c r="AM358" s="859">
        <v>3666</v>
      </c>
      <c r="AN358" s="859">
        <v>181</v>
      </c>
      <c r="AO358" s="861"/>
      <c r="AP358" s="108"/>
      <c r="AQ358" s="108"/>
      <c r="AR358" s="108"/>
      <c r="AS358" s="115"/>
      <c r="AT358" s="115"/>
      <c r="AU358" s="108"/>
      <c r="AV358" s="115"/>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row>
    <row r="359" spans="1:92" ht="15" customHeight="1">
      <c r="A359" s="108"/>
      <c r="B359" s="114"/>
      <c r="C359" s="114"/>
      <c r="D359" s="114"/>
      <c r="E359" s="114"/>
      <c r="F359" s="114"/>
      <c r="G359" s="114"/>
      <c r="H359" s="114"/>
      <c r="I359" s="114"/>
      <c r="J359" s="114"/>
      <c r="K359" s="114"/>
      <c r="L359" s="114"/>
      <c r="M359" s="114"/>
      <c r="N359" s="114"/>
      <c r="O359" s="114"/>
      <c r="P359" s="114"/>
      <c r="Q359" s="108"/>
      <c r="R359" s="108"/>
      <c r="S359" s="108"/>
      <c r="T359" s="108"/>
      <c r="U359" s="108"/>
      <c r="V359" s="108"/>
      <c r="W359" s="108"/>
      <c r="X359" s="108"/>
      <c r="Y359" s="108"/>
      <c r="Z359" s="108"/>
      <c r="AA359" s="108"/>
      <c r="AB359" s="108"/>
      <c r="AC359" s="108"/>
      <c r="AD359" s="108"/>
      <c r="AE359" s="108"/>
      <c r="AF359" s="121" t="s">
        <v>521</v>
      </c>
      <c r="AG359" s="861">
        <v>7</v>
      </c>
      <c r="AH359" s="861"/>
      <c r="AI359" s="861"/>
      <c r="AJ359" s="861"/>
      <c r="AK359" s="861"/>
      <c r="AL359" s="859"/>
      <c r="AM359" s="859"/>
      <c r="AN359" s="859"/>
      <c r="AO359" s="861"/>
      <c r="AP359" s="108"/>
      <c r="AQ359" s="108"/>
      <c r="AR359" s="108"/>
      <c r="AS359" s="115"/>
      <c r="AT359" s="115"/>
      <c r="AU359" s="108"/>
      <c r="AV359" s="115"/>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row>
    <row r="360" spans="1:92" ht="15" customHeight="1">
      <c r="A360" s="108"/>
      <c r="B360" s="114"/>
      <c r="C360" s="114"/>
      <c r="D360" s="114"/>
      <c r="E360" s="114"/>
      <c r="F360" s="114"/>
      <c r="G360" s="114"/>
      <c r="H360" s="114"/>
      <c r="I360" s="114"/>
      <c r="J360" s="114"/>
      <c r="K360" s="114"/>
      <c r="L360" s="114"/>
      <c r="M360" s="114"/>
      <c r="N360" s="114"/>
      <c r="O360" s="114"/>
      <c r="P360" s="114"/>
      <c r="Q360" s="108"/>
      <c r="R360" s="108"/>
      <c r="S360" s="108"/>
      <c r="T360" s="108"/>
      <c r="U360" s="108"/>
      <c r="V360" s="108"/>
      <c r="W360" s="108"/>
      <c r="X360" s="108"/>
      <c r="Y360" s="108"/>
      <c r="Z360" s="108"/>
      <c r="AA360" s="108"/>
      <c r="AB360" s="108"/>
      <c r="AC360" s="108"/>
      <c r="AD360" s="108"/>
      <c r="AE360" s="108"/>
      <c r="AF360" s="121" t="s">
        <v>522</v>
      </c>
      <c r="AG360" s="861">
        <v>9</v>
      </c>
      <c r="AH360" s="861">
        <v>2015</v>
      </c>
      <c r="AI360" s="861">
        <v>12</v>
      </c>
      <c r="AJ360" s="861" t="s">
        <v>523</v>
      </c>
      <c r="AK360" s="861" t="s">
        <v>578</v>
      </c>
      <c r="AL360" s="859">
        <v>14</v>
      </c>
      <c r="AM360" s="859">
        <v>1650</v>
      </c>
      <c r="AN360" s="859">
        <v>68</v>
      </c>
      <c r="AO360" s="861"/>
      <c r="AP360" s="108"/>
      <c r="AQ360" s="108"/>
      <c r="AR360" s="108"/>
      <c r="AS360" s="115"/>
      <c r="AT360" s="115"/>
      <c r="AU360" s="108"/>
      <c r="AV360" s="115"/>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row>
    <row r="361" spans="1:92" ht="15" customHeight="1">
      <c r="A361" s="108"/>
      <c r="B361" s="114"/>
      <c r="C361" s="114"/>
      <c r="D361" s="114"/>
      <c r="E361" s="114"/>
      <c r="F361" s="114"/>
      <c r="G361" s="114"/>
      <c r="H361" s="114"/>
      <c r="I361" s="114"/>
      <c r="J361" s="114"/>
      <c r="K361" s="114"/>
      <c r="L361" s="114"/>
      <c r="M361" s="114"/>
      <c r="N361" s="114"/>
      <c r="O361" s="114"/>
      <c r="P361" s="114"/>
      <c r="Q361" s="108"/>
      <c r="R361" s="108"/>
      <c r="S361" s="108"/>
      <c r="T361" s="108"/>
      <c r="U361" s="108"/>
      <c r="V361" s="108"/>
      <c r="W361" s="108"/>
      <c r="X361" s="108"/>
      <c r="Y361" s="108"/>
      <c r="Z361" s="108"/>
      <c r="AA361" s="108"/>
      <c r="AB361" s="108"/>
      <c r="AC361" s="108"/>
      <c r="AD361" s="108"/>
      <c r="AE361" s="108"/>
      <c r="AF361" s="121" t="s">
        <v>524</v>
      </c>
      <c r="AG361" s="861">
        <v>4</v>
      </c>
      <c r="AH361" s="861"/>
      <c r="AI361" s="861"/>
      <c r="AJ361" s="861"/>
      <c r="AK361" s="861"/>
      <c r="AL361" s="859"/>
      <c r="AM361" s="859"/>
      <c r="AN361" s="859"/>
      <c r="AO361" s="861"/>
      <c r="AP361" s="108"/>
      <c r="AQ361" s="108"/>
      <c r="AR361" s="108"/>
      <c r="AS361" s="115"/>
      <c r="AT361" s="115"/>
      <c r="AU361" s="108"/>
      <c r="AV361" s="115"/>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row>
    <row r="362" spans="1:92" ht="15" customHeight="1">
      <c r="A362" s="108"/>
      <c r="B362" s="114"/>
      <c r="C362" s="114"/>
      <c r="D362" s="114"/>
      <c r="E362" s="114"/>
      <c r="F362" s="114"/>
      <c r="G362" s="114"/>
      <c r="H362" s="114"/>
      <c r="I362" s="114"/>
      <c r="J362" s="114"/>
      <c r="K362" s="114"/>
      <c r="L362" s="114"/>
      <c r="M362" s="114"/>
      <c r="N362" s="114"/>
      <c r="O362" s="114"/>
      <c r="P362" s="114"/>
      <c r="Q362" s="108"/>
      <c r="R362" s="108"/>
      <c r="S362" s="108"/>
      <c r="T362" s="108"/>
      <c r="U362" s="108"/>
      <c r="V362" s="108"/>
      <c r="W362" s="108"/>
      <c r="X362" s="108"/>
      <c r="Y362" s="108"/>
      <c r="Z362" s="108"/>
      <c r="AA362" s="108"/>
      <c r="AB362" s="108"/>
      <c r="AC362" s="108"/>
      <c r="AD362" s="108"/>
      <c r="AE362" s="108"/>
      <c r="AF362" s="121" t="s">
        <v>525</v>
      </c>
      <c r="AG362" s="861">
        <v>9</v>
      </c>
      <c r="AH362" s="861">
        <v>2023</v>
      </c>
      <c r="AI362" s="861">
        <v>12</v>
      </c>
      <c r="AJ362" s="861" t="s">
        <v>646</v>
      </c>
      <c r="AK362" s="861" t="s">
        <v>578</v>
      </c>
      <c r="AL362" s="859">
        <v>8</v>
      </c>
      <c r="AM362" s="859">
        <v>983</v>
      </c>
      <c r="AN362" s="859">
        <v>40</v>
      </c>
      <c r="AO362" s="861"/>
      <c r="AP362" s="108"/>
      <c r="AQ362" s="108"/>
      <c r="AR362" s="108"/>
      <c r="AS362" s="115"/>
      <c r="AT362" s="115"/>
      <c r="AU362" s="108"/>
      <c r="AV362" s="115"/>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row>
    <row r="363" spans="1:92" ht="15" customHeight="1">
      <c r="A363" s="108"/>
      <c r="B363" s="114"/>
      <c r="C363" s="114"/>
      <c r="D363" s="114"/>
      <c r="E363" s="114"/>
      <c r="F363" s="114"/>
      <c r="G363" s="114"/>
      <c r="H363" s="114"/>
      <c r="I363" s="114"/>
      <c r="J363" s="114"/>
      <c r="K363" s="114"/>
      <c r="L363" s="114"/>
      <c r="M363" s="114"/>
      <c r="N363" s="114"/>
      <c r="O363" s="114"/>
      <c r="P363" s="114"/>
      <c r="Q363" s="108"/>
      <c r="R363" s="108"/>
      <c r="S363" s="108"/>
      <c r="T363" s="108"/>
      <c r="U363" s="108"/>
      <c r="V363" s="108"/>
      <c r="W363" s="108"/>
      <c r="X363" s="108"/>
      <c r="Y363" s="108"/>
      <c r="Z363" s="108"/>
      <c r="AA363" s="108"/>
      <c r="AB363" s="108"/>
      <c r="AC363" s="108"/>
      <c r="AD363" s="108"/>
      <c r="AE363" s="108"/>
      <c r="AF363" s="121" t="s">
        <v>527</v>
      </c>
      <c r="AG363" s="861">
        <v>7</v>
      </c>
      <c r="AH363" s="861"/>
      <c r="AI363" s="861"/>
      <c r="AJ363" s="861"/>
      <c r="AK363" s="861"/>
      <c r="AL363" s="859"/>
      <c r="AM363" s="859"/>
      <c r="AN363" s="859"/>
      <c r="AO363" s="861"/>
      <c r="AP363" s="108"/>
      <c r="AQ363" s="108"/>
      <c r="AR363" s="108"/>
      <c r="AS363" s="115"/>
      <c r="AT363" s="115"/>
      <c r="AU363" s="108"/>
      <c r="AV363" s="115"/>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row>
    <row r="364" spans="1:92" ht="15" customHeight="1">
      <c r="A364" s="108"/>
      <c r="B364" s="114"/>
      <c r="C364" s="114"/>
      <c r="D364" s="114"/>
      <c r="E364" s="114"/>
      <c r="F364" s="114"/>
      <c r="G364" s="114"/>
      <c r="H364" s="114"/>
      <c r="I364" s="114"/>
      <c r="J364" s="114"/>
      <c r="K364" s="114"/>
      <c r="L364" s="114"/>
      <c r="M364" s="114"/>
      <c r="N364" s="114"/>
      <c r="O364" s="114"/>
      <c r="P364" s="114"/>
      <c r="Q364" s="108"/>
      <c r="R364" s="108"/>
      <c r="S364" s="108"/>
      <c r="T364" s="108"/>
      <c r="U364" s="108"/>
      <c r="V364" s="108"/>
      <c r="W364" s="108"/>
      <c r="X364" s="108"/>
      <c r="Y364" s="108"/>
      <c r="Z364" s="108"/>
      <c r="AA364" s="108"/>
      <c r="AB364" s="108"/>
      <c r="AC364" s="108"/>
      <c r="AD364" s="108"/>
      <c r="AE364" s="108"/>
      <c r="AF364" s="121" t="s">
        <v>528</v>
      </c>
      <c r="AG364" s="861">
        <v>5</v>
      </c>
      <c r="AH364" s="861"/>
      <c r="AI364" s="861"/>
      <c r="AJ364" s="861"/>
      <c r="AK364" s="861"/>
      <c r="AL364" s="859"/>
      <c r="AM364" s="859"/>
      <c r="AN364" s="859"/>
      <c r="AO364" s="861"/>
      <c r="AP364" s="108"/>
      <c r="AQ364" s="108"/>
      <c r="AR364" s="108"/>
      <c r="AS364" s="115"/>
      <c r="AT364" s="115"/>
      <c r="AU364" s="108"/>
      <c r="AV364" s="115"/>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row>
    <row r="365" spans="1:92" ht="15" customHeight="1">
      <c r="A365" s="108"/>
      <c r="B365" s="114"/>
      <c r="C365" s="114"/>
      <c r="D365" s="114"/>
      <c r="E365" s="114"/>
      <c r="F365" s="114"/>
      <c r="G365" s="114"/>
      <c r="H365" s="114"/>
      <c r="I365" s="114"/>
      <c r="J365" s="114"/>
      <c r="K365" s="114"/>
      <c r="L365" s="114"/>
      <c r="M365" s="114"/>
      <c r="N365" s="114"/>
      <c r="O365" s="114"/>
      <c r="P365" s="114"/>
      <c r="Q365" s="108"/>
      <c r="R365" s="108"/>
      <c r="S365" s="108"/>
      <c r="T365" s="108"/>
      <c r="U365" s="108"/>
      <c r="V365" s="108"/>
      <c r="W365" s="108"/>
      <c r="X365" s="108"/>
      <c r="Y365" s="108"/>
      <c r="Z365" s="108"/>
      <c r="AA365" s="108"/>
      <c r="AB365" s="108"/>
      <c r="AC365" s="108"/>
      <c r="AD365" s="108"/>
      <c r="AE365" s="108"/>
      <c r="AF365" s="121" t="s">
        <v>529</v>
      </c>
      <c r="AG365" s="861">
        <v>9</v>
      </c>
      <c r="AH365" s="861">
        <v>2015</v>
      </c>
      <c r="AI365" s="861">
        <v>12</v>
      </c>
      <c r="AJ365" s="861" t="s">
        <v>530</v>
      </c>
      <c r="AK365" s="861" t="s">
        <v>578</v>
      </c>
      <c r="AL365" s="859">
        <v>18</v>
      </c>
      <c r="AM365" s="859">
        <v>2824</v>
      </c>
      <c r="AN365" s="859">
        <v>94</v>
      </c>
      <c r="AO365" s="861"/>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row>
    <row r="366" spans="1:92" ht="15" customHeight="1">
      <c r="A366" s="108"/>
      <c r="B366" s="114"/>
      <c r="C366" s="114"/>
      <c r="D366" s="114"/>
      <c r="E366" s="114"/>
      <c r="F366" s="114"/>
      <c r="G366" s="114"/>
      <c r="H366" s="114"/>
      <c r="I366" s="114"/>
      <c r="J366" s="114"/>
      <c r="K366" s="114"/>
      <c r="L366" s="114"/>
      <c r="M366" s="114"/>
      <c r="N366" s="114"/>
      <c r="O366" s="114"/>
      <c r="P366" s="114"/>
      <c r="Q366" s="108"/>
      <c r="R366" s="108"/>
      <c r="S366" s="108"/>
      <c r="T366" s="108"/>
      <c r="U366" s="108"/>
      <c r="V366" s="108"/>
      <c r="W366" s="108"/>
      <c r="X366" s="108"/>
      <c r="Y366" s="108"/>
      <c r="Z366" s="108"/>
      <c r="AA366" s="108"/>
      <c r="AB366" s="108"/>
      <c r="AC366" s="108"/>
      <c r="AD366" s="108"/>
      <c r="AE366" s="108"/>
      <c r="AF366" s="121" t="s">
        <v>531</v>
      </c>
      <c r="AG366" s="861">
        <v>5</v>
      </c>
      <c r="AH366" s="861"/>
      <c r="AI366" s="861"/>
      <c r="AJ366" s="861"/>
      <c r="AK366" s="861"/>
      <c r="AL366" s="859"/>
      <c r="AM366" s="859"/>
      <c r="AN366" s="859"/>
      <c r="AO366" s="861"/>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row>
    <row r="367" spans="1:92" ht="15" customHeight="1">
      <c r="A367" s="108"/>
      <c r="B367" s="114"/>
      <c r="C367" s="114"/>
      <c r="D367" s="114"/>
      <c r="E367" s="114"/>
      <c r="F367" s="114"/>
      <c r="G367" s="114"/>
      <c r="H367" s="114"/>
      <c r="I367" s="114"/>
      <c r="J367" s="114"/>
      <c r="K367" s="114"/>
      <c r="L367" s="114"/>
      <c r="M367" s="114"/>
      <c r="N367" s="114"/>
      <c r="O367" s="114"/>
      <c r="P367" s="114"/>
      <c r="Q367" s="108"/>
      <c r="R367" s="108"/>
      <c r="S367" s="108"/>
      <c r="T367" s="108"/>
      <c r="U367" s="108"/>
      <c r="V367" s="108"/>
      <c r="W367" s="108"/>
      <c r="X367" s="108"/>
      <c r="Y367" s="108"/>
      <c r="Z367" s="108"/>
      <c r="AA367" s="108"/>
      <c r="AB367" s="108"/>
      <c r="AC367" s="108"/>
      <c r="AD367" s="108"/>
      <c r="AE367" s="108"/>
      <c r="AF367" s="121" t="s">
        <v>532</v>
      </c>
      <c r="AG367" s="861">
        <v>13</v>
      </c>
      <c r="AH367" s="861"/>
      <c r="AI367" s="861"/>
      <c r="AJ367" s="861"/>
      <c r="AK367" s="861"/>
      <c r="AL367" s="859"/>
      <c r="AM367" s="859"/>
      <c r="AN367" s="859"/>
      <c r="AO367" s="861"/>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row>
    <row r="368" spans="1:92" ht="15" customHeight="1">
      <c r="A368" s="108"/>
      <c r="B368" s="114"/>
      <c r="C368" s="114"/>
      <c r="D368" s="114"/>
      <c r="E368" s="114"/>
      <c r="F368" s="114"/>
      <c r="G368" s="114"/>
      <c r="H368" s="114"/>
      <c r="I368" s="114"/>
      <c r="J368" s="114"/>
      <c r="K368" s="114"/>
      <c r="L368" s="114"/>
      <c r="M368" s="114"/>
      <c r="N368" s="114"/>
      <c r="O368" s="114"/>
      <c r="P368" s="114"/>
      <c r="Q368" s="108"/>
      <c r="R368" s="108"/>
      <c r="S368" s="108"/>
      <c r="T368" s="108"/>
      <c r="U368" s="108"/>
      <c r="V368" s="108"/>
      <c r="W368" s="108"/>
      <c r="X368" s="108"/>
      <c r="Y368" s="108"/>
      <c r="Z368" s="108"/>
      <c r="AA368" s="108"/>
      <c r="AB368" s="108"/>
      <c r="AC368" s="108"/>
      <c r="AD368" s="108"/>
      <c r="AE368" s="108"/>
      <c r="AF368" s="121" t="s">
        <v>533</v>
      </c>
      <c r="AG368" s="861">
        <v>7</v>
      </c>
      <c r="AH368" s="861">
        <v>2010</v>
      </c>
      <c r="AI368" s="861">
        <v>12</v>
      </c>
      <c r="AJ368" s="861" t="s">
        <v>534</v>
      </c>
      <c r="AK368" s="861" t="s">
        <v>578</v>
      </c>
      <c r="AL368" s="859">
        <v>8</v>
      </c>
      <c r="AM368" s="859">
        <v>644</v>
      </c>
      <c r="AN368" s="859">
        <v>29</v>
      </c>
      <c r="AO368" s="861"/>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row>
    <row r="369" spans="1:92" ht="15" customHeight="1">
      <c r="A369" s="108"/>
      <c r="B369" s="114"/>
      <c r="C369" s="114"/>
      <c r="D369" s="114"/>
      <c r="E369" s="114"/>
      <c r="F369" s="114"/>
      <c r="G369" s="114"/>
      <c r="H369" s="114"/>
      <c r="I369" s="114"/>
      <c r="J369" s="114"/>
      <c r="K369" s="114"/>
      <c r="L369" s="114"/>
      <c r="M369" s="114"/>
      <c r="N369" s="114"/>
      <c r="O369" s="114"/>
      <c r="P369" s="114"/>
      <c r="Q369" s="108"/>
      <c r="R369" s="108"/>
      <c r="S369" s="108"/>
      <c r="T369" s="108"/>
      <c r="U369" s="108"/>
      <c r="V369" s="108"/>
      <c r="W369" s="108"/>
      <c r="X369" s="108"/>
      <c r="Y369" s="108"/>
      <c r="Z369" s="108"/>
      <c r="AA369" s="108"/>
      <c r="AB369" s="108"/>
      <c r="AC369" s="108"/>
      <c r="AD369" s="108"/>
      <c r="AE369" s="108"/>
      <c r="AF369" s="121" t="s">
        <v>535</v>
      </c>
      <c r="AG369" s="861">
        <v>8</v>
      </c>
      <c r="AH369" s="861"/>
      <c r="AI369" s="861"/>
      <c r="AJ369" s="861"/>
      <c r="AK369" s="861"/>
      <c r="AL369" s="859"/>
      <c r="AM369" s="859"/>
      <c r="AN369" s="859"/>
      <c r="AO369" s="861"/>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row>
    <row r="370" spans="1:92" ht="15" customHeight="1">
      <c r="A370" s="108"/>
      <c r="B370" s="114"/>
      <c r="C370" s="114"/>
      <c r="D370" s="114"/>
      <c r="E370" s="114"/>
      <c r="F370" s="114"/>
      <c r="G370" s="114"/>
      <c r="H370" s="114"/>
      <c r="I370" s="114"/>
      <c r="J370" s="114"/>
      <c r="K370" s="114"/>
      <c r="L370" s="114"/>
      <c r="M370" s="114"/>
      <c r="N370" s="114"/>
      <c r="O370" s="114"/>
      <c r="P370" s="114"/>
      <c r="Q370" s="108"/>
      <c r="R370" s="108"/>
      <c r="S370" s="108"/>
      <c r="T370" s="108"/>
      <c r="U370" s="108"/>
      <c r="V370" s="108"/>
      <c r="W370" s="108"/>
      <c r="X370" s="108"/>
      <c r="Y370" s="108"/>
      <c r="Z370" s="108"/>
      <c r="AA370" s="108"/>
      <c r="AB370" s="108"/>
      <c r="AC370" s="108"/>
      <c r="AD370" s="108"/>
      <c r="AE370" s="108"/>
      <c r="AF370" s="119" t="s">
        <v>536</v>
      </c>
      <c r="AG370" s="143">
        <v>8</v>
      </c>
      <c r="AH370" s="119"/>
      <c r="AI370" s="119"/>
      <c r="AJ370" s="119"/>
      <c r="AK370" s="119"/>
      <c r="AL370" s="119"/>
      <c r="AM370" s="119"/>
      <c r="AN370" s="119"/>
      <c r="AO370" s="119"/>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row>
    <row r="371" spans="1:92">
      <c r="A371" s="108"/>
      <c r="B371" s="114"/>
      <c r="C371" s="114"/>
      <c r="D371" s="114"/>
      <c r="E371" s="114"/>
      <c r="F371" s="114"/>
      <c r="G371" s="114"/>
      <c r="H371" s="114"/>
      <c r="I371" s="114"/>
      <c r="J371" s="114"/>
      <c r="K371" s="114"/>
      <c r="L371" s="114"/>
      <c r="M371" s="114"/>
      <c r="N371" s="114"/>
      <c r="O371" s="114"/>
      <c r="P371" s="114"/>
      <c r="Q371" s="108"/>
      <c r="R371" s="108"/>
      <c r="S371" s="108"/>
      <c r="T371" s="108"/>
      <c r="U371" s="108"/>
      <c r="V371" s="108"/>
      <c r="W371" s="108"/>
      <c r="X371" s="108"/>
      <c r="Y371" s="108"/>
      <c r="Z371" s="108"/>
      <c r="AA371" s="108"/>
      <c r="AB371" s="108"/>
      <c r="AC371" s="108"/>
      <c r="AD371" s="108"/>
      <c r="AE371" s="108"/>
      <c r="AF371" s="108" t="s">
        <v>537</v>
      </c>
      <c r="AG371" s="108">
        <v>5</v>
      </c>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row>
    <row r="372" spans="1:92">
      <c r="A372" s="108"/>
      <c r="B372" s="114"/>
      <c r="C372" s="114"/>
      <c r="D372" s="114"/>
      <c r="E372" s="114"/>
      <c r="F372" s="114"/>
      <c r="G372" s="114"/>
      <c r="H372" s="114"/>
      <c r="I372" s="114"/>
      <c r="J372" s="114"/>
      <c r="K372" s="114"/>
      <c r="L372" s="114"/>
      <c r="M372" s="114"/>
      <c r="N372" s="114"/>
      <c r="O372" s="114"/>
      <c r="P372" s="114"/>
      <c r="Q372" s="108"/>
      <c r="R372" s="108"/>
      <c r="S372" s="108"/>
      <c r="T372" s="108"/>
      <c r="U372" s="108"/>
      <c r="V372" s="108"/>
      <c r="W372" s="108"/>
      <c r="X372" s="108"/>
      <c r="Y372" s="108"/>
      <c r="Z372" s="108"/>
      <c r="AA372" s="108"/>
      <c r="AB372" s="108"/>
      <c r="AC372" s="108"/>
      <c r="AD372" s="108"/>
      <c r="AE372" s="108"/>
      <c r="AF372" s="108"/>
      <c r="AG372" s="108">
        <v>352</v>
      </c>
      <c r="AH372" s="108">
        <v>126</v>
      </c>
      <c r="AI372" s="108">
        <v>127</v>
      </c>
      <c r="AJ372" s="108">
        <v>230</v>
      </c>
      <c r="AK372" s="108">
        <v>357</v>
      </c>
      <c r="AL372" s="108">
        <v>1722</v>
      </c>
      <c r="AM372" s="108">
        <v>246597</v>
      </c>
      <c r="AN372" s="108">
        <v>9026</v>
      </c>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row>
    <row r="373" spans="1:92">
      <c r="AI373" s="88">
        <v>225</v>
      </c>
    </row>
  </sheetData>
  <autoFilter ref="AE19:AO370" xr:uid="{00000000-0009-0000-0000-000001000000}"/>
  <mergeCells count="43">
    <mergeCell ref="G10:H10"/>
    <mergeCell ref="I78:J79"/>
    <mergeCell ref="L84:N84"/>
    <mergeCell ref="U18:W18"/>
    <mergeCell ref="B1:P1"/>
    <mergeCell ref="Q18:R18"/>
    <mergeCell ref="D66:I66"/>
    <mergeCell ref="Q1:S1"/>
    <mergeCell ref="L66:R71"/>
    <mergeCell ref="C13:L13"/>
    <mergeCell ref="L65:R65"/>
    <mergeCell ref="C10:D10"/>
    <mergeCell ref="O13:R13"/>
    <mergeCell ref="N4:O4"/>
    <mergeCell ref="V9:V17"/>
    <mergeCell ref="L82:P82"/>
    <mergeCell ref="B99:R100"/>
    <mergeCell ref="N11:Q11"/>
    <mergeCell ref="L18:P18"/>
    <mergeCell ref="B98:R98"/>
    <mergeCell ref="G18:K18"/>
    <mergeCell ref="B97:R97"/>
    <mergeCell ref="D78:E79"/>
    <mergeCell ref="L83:N83"/>
    <mergeCell ref="I82:J83"/>
    <mergeCell ref="N78:O79"/>
    <mergeCell ref="L85:N85"/>
    <mergeCell ref="Y17:AC17"/>
    <mergeCell ref="D67:I67"/>
    <mergeCell ref="D90:R95"/>
    <mergeCell ref="D85:F85"/>
    <mergeCell ref="L86:N86"/>
    <mergeCell ref="Y18:AC18"/>
    <mergeCell ref="U9:U17"/>
    <mergeCell ref="D82:G83"/>
    <mergeCell ref="D84:F84"/>
    <mergeCell ref="B18:D18"/>
    <mergeCell ref="D65:I65"/>
    <mergeCell ref="B63:C63"/>
    <mergeCell ref="L87:N87"/>
    <mergeCell ref="E18:F18"/>
    <mergeCell ref="N10:Q10"/>
    <mergeCell ref="W9:W17"/>
  </mergeCells>
  <pageMargins left="0.17" right="0.75" top="0.28000000000000003" bottom="0.28999999999999998" header="0" footer="0"/>
  <pageSetup scale="78" orientation="landscape" horizontalDpi="300" verticalDpi="30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dimension ref="A1"/>
  <sheetViews>
    <sheetView topLeftCell="A10" workbookViewId="0"/>
  </sheetViews>
  <sheetFormatPr defaultColWidth="11.42578125" defaultRowHeight="15"/>
  <cols>
    <col min="1" max="1" width="11.42578125" style="107" customWidth="1"/>
    <col min="2" max="16384" width="11.42578125" style="107"/>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pageSetUpPr fitToPage="1"/>
  </sheetPr>
  <dimension ref="A1:IS65"/>
  <sheetViews>
    <sheetView showGridLines="0" topLeftCell="C1" zoomScale="85" zoomScaleNormal="85" workbookViewId="0">
      <selection activeCell="C59" sqref="C59:R59"/>
    </sheetView>
  </sheetViews>
  <sheetFormatPr defaultColWidth="11.42578125" defaultRowHeight="12.75" zeroHeight="1"/>
  <cols>
    <col min="1" max="2" width="0" style="88" hidden="1"/>
    <col min="3" max="3" width="18.42578125" style="88" customWidth="1"/>
    <col min="4" max="4" width="13.42578125" style="88" customWidth="1"/>
    <col min="5" max="5" width="11.42578125" style="88" customWidth="1"/>
    <col min="6" max="6" width="13.42578125" style="88" customWidth="1"/>
    <col min="7" max="7" width="11.85546875" style="88" customWidth="1"/>
    <col min="8" max="8" width="5" style="88" customWidth="1"/>
    <col min="9" max="9" width="3.42578125" style="88" customWidth="1"/>
    <col min="10" max="10" width="9.42578125" style="88" customWidth="1"/>
    <col min="11" max="11" width="6.42578125" style="88" customWidth="1"/>
    <col min="12" max="12" width="7.42578125" style="88" customWidth="1"/>
    <col min="13" max="13" width="8.140625" style="88" customWidth="1"/>
    <col min="14" max="14" width="10.42578125" style="88" customWidth="1"/>
    <col min="15" max="15" width="12.42578125" style="88" customWidth="1"/>
    <col min="16" max="16" width="11.42578125" style="88" customWidth="1"/>
    <col min="17" max="17" width="10.42578125" style="88" customWidth="1"/>
    <col min="18" max="18" width="14.42578125" style="88" customWidth="1"/>
    <col min="19" max="19" width="13.42578125" style="88" customWidth="1"/>
    <col min="20" max="20" width="17.42578125" style="88" customWidth="1"/>
    <col min="21" max="21" width="12.42578125" style="88" hidden="1" customWidth="1"/>
    <col min="22" max="37" width="11.42578125" style="88" hidden="1" customWidth="1"/>
    <col min="38" max="38" width="11.42578125" style="88" customWidth="1"/>
    <col min="39" max="39" width="65.28515625" style="88" customWidth="1"/>
    <col min="40" max="40" width="11.42578125" style="88" customWidth="1"/>
    <col min="41" max="16384" width="11.42578125" style="88"/>
  </cols>
  <sheetData>
    <row r="1" spans="1:56" ht="17.100000000000001" customHeight="1">
      <c r="A1" s="109"/>
      <c r="B1" s="109"/>
      <c r="C1" s="195" t="s">
        <v>647</v>
      </c>
      <c r="D1" s="109"/>
      <c r="E1" s="109"/>
      <c r="F1" s="109"/>
      <c r="G1" s="109"/>
      <c r="H1" s="109"/>
      <c r="I1" s="109"/>
      <c r="J1" s="109"/>
      <c r="K1" s="109"/>
      <c r="L1" s="109"/>
      <c r="M1" s="109"/>
      <c r="N1" s="109"/>
      <c r="O1" s="109"/>
      <c r="P1" s="109"/>
      <c r="Q1" s="109"/>
      <c r="R1" s="109"/>
      <c r="S1" s="109"/>
      <c r="T1" s="108"/>
      <c r="U1" s="108"/>
      <c r="V1" s="108"/>
      <c r="W1" s="212" t="s">
        <v>6</v>
      </c>
      <c r="X1" s="119"/>
      <c r="Y1" s="119"/>
      <c r="Z1" s="119"/>
      <c r="AA1" s="212" t="s">
        <v>648</v>
      </c>
      <c r="AB1" s="919" t="str">
        <f>+V13</f>
        <v>JULIO</v>
      </c>
      <c r="AC1" s="119"/>
      <c r="AD1" s="108"/>
      <c r="AE1" s="108"/>
      <c r="AF1" s="108"/>
      <c r="AG1" s="108"/>
      <c r="AH1" s="108"/>
    </row>
    <row r="2" spans="1:56" ht="16.350000000000001" customHeight="1">
      <c r="A2" s="109"/>
      <c r="B2" s="109"/>
      <c r="C2" s="196" t="s">
        <v>539</v>
      </c>
      <c r="D2" s="197"/>
      <c r="E2" s="197"/>
      <c r="F2" s="197"/>
      <c r="G2" s="197"/>
      <c r="H2" s="197"/>
      <c r="I2" s="197"/>
      <c r="J2" s="197"/>
      <c r="K2" s="197"/>
      <c r="L2" s="197"/>
      <c r="M2" s="197"/>
      <c r="N2" s="197"/>
      <c r="O2" s="197"/>
      <c r="P2" s="197"/>
      <c r="Q2" s="197"/>
      <c r="R2" s="197"/>
      <c r="S2" s="109"/>
      <c r="T2" s="108"/>
      <c r="U2" s="108"/>
      <c r="V2" s="108"/>
      <c r="W2" s="212" t="s">
        <v>6</v>
      </c>
      <c r="X2" s="140" t="s">
        <v>649</v>
      </c>
      <c r="Y2" s="920" t="str">
        <f>+IF('F1 COBERTURA ESTABLECIMIENTOS'!$R$10=0,0,IF(ISERROR(VALUE(CONCATENATE("junio","-",'F1 COBERTURA ESTABLECIMIENTOS'!$R$10))),"",VALUE(CONCATENATE("junio","-",'F1 COBERTURA ESTABLECIMIENTOS'!$R$10))))</f>
        <v/>
      </c>
      <c r="Z2" s="212">
        <v>12</v>
      </c>
      <c r="AA2" s="212" t="s">
        <v>650</v>
      </c>
      <c r="AB2" s="919" t="str">
        <f>+V18</f>
        <v>DICIEMBRE</v>
      </c>
      <c r="AC2" s="119"/>
      <c r="AD2" s="108"/>
      <c r="AE2" s="108"/>
      <c r="AF2" s="108"/>
      <c r="AG2" s="108"/>
      <c r="AH2" s="108"/>
    </row>
    <row r="3" spans="1:56" ht="9.6" customHeight="1">
      <c r="A3" s="109"/>
      <c r="B3" s="109"/>
      <c r="C3" s="1645"/>
      <c r="D3" s="1553"/>
      <c r="E3" s="1553"/>
      <c r="F3" s="1553"/>
      <c r="G3" s="1553"/>
      <c r="H3" s="1553"/>
      <c r="I3" s="1553"/>
      <c r="J3" s="1553"/>
      <c r="K3" s="1553"/>
      <c r="L3" s="1553"/>
      <c r="M3" s="1553"/>
      <c r="N3" s="1553"/>
      <c r="O3" s="1553"/>
      <c r="P3" s="1553"/>
      <c r="Q3" s="1553"/>
      <c r="R3" s="1553"/>
      <c r="S3" s="109"/>
      <c r="T3" s="108"/>
      <c r="U3" s="108"/>
      <c r="V3" s="108"/>
      <c r="W3" s="212" t="s">
        <v>6</v>
      </c>
      <c r="X3" s="140" t="s">
        <v>651</v>
      </c>
      <c r="Y3" s="920">
        <f>+IF(ISERROR(VALUE(CONCATENATE(AA3,"-",Z3))),"",VALUE(CONCATENATE(AA3,"-",Z3)))</f>
        <v>45992</v>
      </c>
      <c r="Z3" s="212">
        <f>+$N$5</f>
        <v>2025</v>
      </c>
      <c r="AA3" s="212" t="str">
        <f>+IF('F1 COBERTURA ESTABLECIMIENTOS'!$I$4=$V$4,'F2 PERFIL EQUIPO EJECUTOR'!$AB$1,IF('F1 COBERTURA ESTABLECIMIENTOS'!I5=$V$4,'F2 PERFIL EQUIPO EJECUTOR'!$AB$2,'F2 PERFIL EQUIPO EJECUTOR'!$V$7))</f>
        <v>DICIEMBRE</v>
      </c>
      <c r="AB3" s="212"/>
      <c r="AC3" s="119"/>
      <c r="AD3" s="108"/>
      <c r="AE3" s="108"/>
      <c r="AF3" s="108"/>
      <c r="AG3" s="108"/>
      <c r="AH3" s="108"/>
    </row>
    <row r="4" spans="1:56" ht="17.45" customHeight="1">
      <c r="A4" s="109"/>
      <c r="B4" s="109"/>
      <c r="C4" s="1645"/>
      <c r="D4" s="1553"/>
      <c r="E4" s="1553"/>
      <c r="F4" s="1553"/>
      <c r="G4" s="1553"/>
      <c r="H4" s="1553"/>
      <c r="I4" s="1553"/>
      <c r="J4" s="1553"/>
      <c r="K4" s="1553"/>
      <c r="L4" s="1553"/>
      <c r="M4" s="1553"/>
      <c r="N4" s="1553"/>
      <c r="O4" s="1553"/>
      <c r="P4" s="1553"/>
      <c r="Q4" s="1553"/>
      <c r="R4" s="1553"/>
      <c r="S4" s="109"/>
      <c r="T4" s="108"/>
      <c r="U4" s="108"/>
      <c r="V4" s="108" t="s">
        <v>8</v>
      </c>
      <c r="W4" s="212" t="s">
        <v>6</v>
      </c>
      <c r="X4" s="140" t="s">
        <v>652</v>
      </c>
      <c r="Y4" s="212" t="e">
        <f>DAYS360($Y$2,$Y$3,TRUE)/30</f>
        <v>#VALUE!</v>
      </c>
      <c r="Z4" s="212"/>
      <c r="AA4" s="212"/>
      <c r="AB4" s="212"/>
      <c r="AC4" s="119"/>
      <c r="AD4" s="119"/>
      <c r="AE4" s="119"/>
      <c r="AF4" s="108"/>
      <c r="AG4" s="108"/>
      <c r="AH4" s="108"/>
    </row>
    <row r="5" spans="1:56" ht="16.5" customHeight="1">
      <c r="A5" s="109"/>
      <c r="B5" s="109"/>
      <c r="C5" s="198" t="s">
        <v>653</v>
      </c>
      <c r="D5" s="1655">
        <f>'F1 COBERTURA ESTABLECIMIENTOS'!C10</f>
        <v>0</v>
      </c>
      <c r="E5" s="1654"/>
      <c r="F5" s="1654"/>
      <c r="G5" s="1654"/>
      <c r="H5" s="1654"/>
      <c r="I5" s="1644"/>
      <c r="J5" s="199"/>
      <c r="K5" s="200" t="s">
        <v>654</v>
      </c>
      <c r="L5" s="1370" t="str">
        <f>'F1 COBERTURA ESTABLECIMIENTOS'!K10</f>
        <v>region</v>
      </c>
      <c r="M5" s="198" t="s">
        <v>655</v>
      </c>
      <c r="N5" s="1371">
        <f>+'F1 COBERTURA ESTABLECIMIENTOS'!G10</f>
        <v>2025</v>
      </c>
      <c r="O5" s="1658" t="s">
        <v>656</v>
      </c>
      <c r="P5" s="1553"/>
      <c r="Q5" s="1643" t="str">
        <f>+Y2</f>
        <v/>
      </c>
      <c r="R5" s="1644"/>
      <c r="S5" s="109"/>
      <c r="T5" s="108"/>
      <c r="U5" s="108"/>
      <c r="V5" s="108"/>
      <c r="W5" s="212" t="s">
        <v>6</v>
      </c>
      <c r="X5" s="851" t="s">
        <v>657</v>
      </c>
      <c r="Y5" s="851" t="s">
        <v>658</v>
      </c>
      <c r="Z5" s="851" t="s">
        <v>659</v>
      </c>
      <c r="AA5" s="1646" t="s">
        <v>660</v>
      </c>
      <c r="AB5" s="1553"/>
      <c r="AC5" s="119"/>
      <c r="AD5" s="119"/>
      <c r="AE5" s="119"/>
      <c r="AF5" s="108"/>
      <c r="AG5" s="108"/>
      <c r="AH5" s="108"/>
    </row>
    <row r="6" spans="1:56" ht="15" customHeight="1">
      <c r="A6" s="109"/>
      <c r="B6" s="109"/>
      <c r="C6" s="108"/>
      <c r="D6" s="108"/>
      <c r="E6" s="108"/>
      <c r="F6" s="108"/>
      <c r="G6" s="108"/>
      <c r="H6" s="108"/>
      <c r="I6" s="108"/>
      <c r="J6" s="108"/>
      <c r="K6" s="108"/>
      <c r="L6" s="108"/>
      <c r="M6" s="108"/>
      <c r="N6" s="108"/>
      <c r="O6" s="1553"/>
      <c r="P6" s="1553"/>
      <c r="Q6" s="201"/>
      <c r="R6" s="201"/>
      <c r="S6" s="109"/>
      <c r="T6" s="108"/>
      <c r="U6" s="108"/>
      <c r="V6" s="108"/>
      <c r="W6" s="212" t="s">
        <v>6</v>
      </c>
      <c r="X6" s="921">
        <f>SUMIF($H$14:$H$52,"x",$L$14:$L$52)</f>
        <v>0</v>
      </c>
      <c r="Y6" s="921">
        <f>SUMIF($X$14:$X$51,"x",$L$14:$L$52)</f>
        <v>0</v>
      </c>
      <c r="Z6" s="921">
        <f>+X6-Y6</f>
        <v>0</v>
      </c>
      <c r="AA6" s="1642" t="str">
        <f>+IF(ISERROR(Y6/X6),"",Y6/X6)</f>
        <v/>
      </c>
      <c r="AB6" s="1553"/>
      <c r="AC6" s="119"/>
      <c r="AD6" s="119"/>
      <c r="AE6" s="119"/>
      <c r="AF6" s="108"/>
      <c r="AG6" s="108"/>
      <c r="AH6" s="108"/>
    </row>
    <row r="7" spans="1:56" ht="17.45" customHeight="1">
      <c r="A7" s="109"/>
      <c r="B7" s="109"/>
      <c r="C7" s="198" t="s">
        <v>553</v>
      </c>
      <c r="D7" s="1653">
        <f>'F1 COBERTURA ESTABLECIMIENTOS'!C13</f>
        <v>0</v>
      </c>
      <c r="E7" s="1654"/>
      <c r="F7" s="1654"/>
      <c r="G7" s="1654"/>
      <c r="H7" s="1654"/>
      <c r="I7" s="1644"/>
      <c r="J7" s="108"/>
      <c r="K7" s="108"/>
      <c r="L7" s="108"/>
      <c r="M7" s="202"/>
      <c r="N7" s="108"/>
      <c r="O7" s="201"/>
      <c r="P7" s="201"/>
      <c r="Q7" s="203" t="s">
        <v>660</v>
      </c>
      <c r="R7" s="1372" t="str">
        <f>+$AA$6</f>
        <v/>
      </c>
      <c r="S7" s="109"/>
      <c r="T7" s="108"/>
      <c r="U7" s="204"/>
      <c r="V7" s="919" t="s">
        <v>661</v>
      </c>
      <c r="W7" s="108"/>
      <c r="X7" s="919" t="s">
        <v>662</v>
      </c>
      <c r="Y7" s="119"/>
      <c r="Z7" s="119"/>
      <c r="AA7" s="119"/>
      <c r="AB7" s="119"/>
      <c r="AC7" s="119"/>
      <c r="AD7" s="119"/>
      <c r="AE7" s="119"/>
      <c r="AF7" s="108"/>
      <c r="AG7" s="108"/>
      <c r="AH7" s="108"/>
    </row>
    <row r="8" spans="1:56" ht="14.45" customHeight="1">
      <c r="A8" s="109"/>
      <c r="B8" s="109"/>
      <c r="C8" s="108"/>
      <c r="D8" s="108"/>
      <c r="E8" s="108"/>
      <c r="F8" s="108"/>
      <c r="G8" s="108"/>
      <c r="H8" s="199"/>
      <c r="I8" s="199"/>
      <c r="J8" s="199"/>
      <c r="K8" s="199"/>
      <c r="L8" s="108"/>
      <c r="M8" s="205"/>
      <c r="N8" s="205"/>
      <c r="O8" s="206"/>
      <c r="P8" s="207"/>
      <c r="Q8" s="208" t="s">
        <v>663</v>
      </c>
      <c r="R8" s="1373" t="str">
        <f>IF(L52&gt;0,SUMIF($H$14:$H$52, "X",K14:K52),"")</f>
        <v/>
      </c>
      <c r="S8" s="109"/>
      <c r="T8" s="108"/>
      <c r="U8" s="204"/>
      <c r="V8" s="919" t="s">
        <v>664</v>
      </c>
      <c r="W8" s="108">
        <v>2008</v>
      </c>
      <c r="X8" s="201" t="s">
        <v>665</v>
      </c>
      <c r="Y8" s="119"/>
      <c r="Z8" s="856" t="s">
        <v>666</v>
      </c>
      <c r="AA8" s="856" t="s">
        <v>667</v>
      </c>
      <c r="AB8" s="189"/>
      <c r="AC8" s="119"/>
      <c r="AD8" s="119"/>
      <c r="AE8" s="119"/>
      <c r="AF8" s="108"/>
      <c r="AG8" s="108"/>
      <c r="AH8" s="108"/>
    </row>
    <row r="9" spans="1:56" ht="15" customHeight="1">
      <c r="A9" s="108"/>
      <c r="B9" s="108"/>
      <c r="C9" s="1652" t="s">
        <v>668</v>
      </c>
      <c r="D9" s="1553"/>
      <c r="E9" s="1553"/>
      <c r="F9" s="1553"/>
      <c r="G9" s="1553"/>
      <c r="H9" s="1553"/>
      <c r="I9" s="1553"/>
      <c r="J9" s="1553"/>
      <c r="K9" s="1553"/>
      <c r="L9" s="108"/>
      <c r="M9" s="108"/>
      <c r="N9" s="108"/>
      <c r="O9" s="209"/>
      <c r="P9" s="119"/>
      <c r="Q9" s="210"/>
      <c r="R9" s="211" t="s">
        <v>669</v>
      </c>
      <c r="S9" s="108"/>
      <c r="T9" s="108"/>
      <c r="U9" s="108"/>
      <c r="V9" s="919" t="s">
        <v>670</v>
      </c>
      <c r="W9" s="108">
        <v>2009</v>
      </c>
      <c r="X9" s="212"/>
      <c r="Y9" s="212"/>
      <c r="Z9" s="212"/>
      <c r="AA9" s="212"/>
      <c r="AB9" s="212"/>
      <c r="AC9" s="119"/>
      <c r="AD9" s="119"/>
      <c r="AE9" s="119"/>
      <c r="AF9" s="108"/>
      <c r="AG9" s="108"/>
      <c r="AH9" s="108"/>
    </row>
    <row r="10" spans="1:56" ht="5.45" customHeight="1">
      <c r="A10" s="109"/>
      <c r="B10" s="109"/>
      <c r="C10" s="1627"/>
      <c r="D10" s="1550"/>
      <c r="E10" s="1550"/>
      <c r="F10" s="1550"/>
      <c r="G10" s="1550"/>
      <c r="H10" s="1550"/>
      <c r="I10" s="1550"/>
      <c r="J10" s="1550"/>
      <c r="K10" s="1550"/>
      <c r="L10" s="1550"/>
      <c r="M10" s="1550"/>
      <c r="N10" s="1550"/>
      <c r="O10" s="1550"/>
      <c r="P10" s="1550"/>
      <c r="Q10" s="1550"/>
      <c r="R10" s="1550"/>
      <c r="S10" s="109"/>
      <c r="T10" s="108"/>
      <c r="U10" s="108"/>
      <c r="V10" s="919" t="s">
        <v>671</v>
      </c>
      <c r="W10" s="108"/>
      <c r="X10" s="212"/>
      <c r="Y10" s="212" t="s">
        <v>672</v>
      </c>
      <c r="Z10" s="212"/>
      <c r="AA10" s="212"/>
      <c r="AB10" s="212"/>
      <c r="AC10" s="119"/>
      <c r="AD10" s="119"/>
      <c r="AE10" s="119"/>
      <c r="AF10" s="108"/>
      <c r="AG10" s="108"/>
      <c r="AH10" s="108"/>
    </row>
    <row r="11" spans="1:56" ht="14.45" customHeight="1">
      <c r="A11" s="108"/>
      <c r="B11" s="108"/>
      <c r="C11" s="1651" t="s">
        <v>673</v>
      </c>
      <c r="D11" s="1631" t="s">
        <v>674</v>
      </c>
      <c r="E11" s="1631" t="s">
        <v>675</v>
      </c>
      <c r="F11" s="1640" t="s">
        <v>676</v>
      </c>
      <c r="G11" s="1559"/>
      <c r="H11" s="1634" t="s">
        <v>677</v>
      </c>
      <c r="I11" s="1559"/>
      <c r="J11" s="1640" t="s">
        <v>678</v>
      </c>
      <c r="K11" s="1547"/>
      <c r="L11" s="1559"/>
      <c r="M11" s="1657" t="s">
        <v>679</v>
      </c>
      <c r="N11" s="1628" t="s">
        <v>680</v>
      </c>
      <c r="O11" s="1547"/>
      <c r="P11" s="1547"/>
      <c r="Q11" s="1559"/>
      <c r="R11" s="1656" t="s">
        <v>681</v>
      </c>
      <c r="S11" s="1647" t="s">
        <v>682</v>
      </c>
      <c r="T11" s="1648" t="s">
        <v>683</v>
      </c>
      <c r="U11" s="108"/>
      <c r="V11" s="919" t="s">
        <v>684</v>
      </c>
      <c r="W11" s="108"/>
      <c r="X11" s="212"/>
      <c r="Y11" s="212"/>
      <c r="Z11" s="212"/>
      <c r="AA11" s="212"/>
      <c r="AB11" s="212"/>
      <c r="AC11" s="119"/>
      <c r="AD11" s="119"/>
      <c r="AE11" s="119"/>
      <c r="AF11" s="108"/>
      <c r="AG11" s="108"/>
      <c r="AH11" s="108"/>
    </row>
    <row r="12" spans="1:56" ht="21.75" customHeight="1">
      <c r="A12" s="108"/>
      <c r="B12" s="108"/>
      <c r="C12" s="1632"/>
      <c r="D12" s="1632"/>
      <c r="E12" s="1632"/>
      <c r="F12" s="1580"/>
      <c r="G12" s="1581"/>
      <c r="H12" s="1580"/>
      <c r="I12" s="1581"/>
      <c r="J12" s="1580"/>
      <c r="K12" s="1550"/>
      <c r="L12" s="1581"/>
      <c r="M12" s="1632"/>
      <c r="N12" s="1580"/>
      <c r="O12" s="1550"/>
      <c r="P12" s="1550"/>
      <c r="Q12" s="1581"/>
      <c r="R12" s="1632"/>
      <c r="S12" s="1632"/>
      <c r="T12" s="1649"/>
      <c r="U12" s="108"/>
      <c r="V12" s="919" t="s">
        <v>685</v>
      </c>
      <c r="W12" s="108"/>
      <c r="X12" s="212"/>
      <c r="Y12" s="212"/>
      <c r="Z12" s="212"/>
      <c r="AA12" s="212"/>
      <c r="AB12" s="212"/>
      <c r="AC12" s="119"/>
      <c r="AD12" s="119"/>
      <c r="AE12" s="119"/>
      <c r="AF12" s="108"/>
      <c r="AG12" s="108"/>
      <c r="AH12" s="201" t="s">
        <v>686</v>
      </c>
    </row>
    <row r="13" spans="1:56" ht="65.099999999999994" customHeight="1">
      <c r="A13" s="108"/>
      <c r="B13" s="108"/>
      <c r="C13" s="1633"/>
      <c r="D13" s="1633"/>
      <c r="E13" s="1633"/>
      <c r="F13" s="922" t="s">
        <v>687</v>
      </c>
      <c r="G13" s="922" t="s">
        <v>688</v>
      </c>
      <c r="H13" s="923" t="s">
        <v>689</v>
      </c>
      <c r="I13" s="923" t="s">
        <v>690</v>
      </c>
      <c r="J13" s="923" t="s">
        <v>691</v>
      </c>
      <c r="K13" s="923" t="s">
        <v>692</v>
      </c>
      <c r="L13" s="922" t="s">
        <v>693</v>
      </c>
      <c r="M13" s="1633"/>
      <c r="N13" s="852" t="s">
        <v>694</v>
      </c>
      <c r="O13" s="852" t="s">
        <v>695</v>
      </c>
      <c r="P13" s="852" t="s">
        <v>696</v>
      </c>
      <c r="Q13" s="852" t="s">
        <v>697</v>
      </c>
      <c r="R13" s="1633"/>
      <c r="S13" s="1633"/>
      <c r="T13" s="1650"/>
      <c r="U13" s="108"/>
      <c r="V13" s="919" t="s">
        <v>698</v>
      </c>
      <c r="W13" s="108"/>
      <c r="X13" s="212"/>
      <c r="Y13" s="212"/>
      <c r="Z13" s="212"/>
      <c r="AA13" s="212"/>
      <c r="AB13" s="212"/>
      <c r="AC13" s="201" t="s">
        <v>686</v>
      </c>
      <c r="AD13" s="201" t="s">
        <v>686</v>
      </c>
      <c r="AE13" s="119" t="s">
        <v>699</v>
      </c>
      <c r="AF13" s="108" t="s">
        <v>700</v>
      </c>
      <c r="AG13" s="108" t="s">
        <v>701</v>
      </c>
      <c r="AH13" s="212" t="str">
        <f t="shared" ref="AH13:AH25" si="0">+IF(S14="HONORARIOS",1,"")</f>
        <v/>
      </c>
    </row>
    <row r="14" spans="1:56" ht="15" customHeight="1">
      <c r="A14" s="107" t="str">
        <f t="shared" ref="A14:A51" si="1">+$L$5</f>
        <v>region</v>
      </c>
      <c r="B14" s="213">
        <f t="shared" ref="B14:B51" si="2">+$D$5</f>
        <v>0</v>
      </c>
      <c r="C14" s="1369"/>
      <c r="D14" s="1369"/>
      <c r="E14" s="1369"/>
      <c r="F14" s="1369"/>
      <c r="G14" s="1368"/>
      <c r="H14" s="1362"/>
      <c r="I14" s="1363"/>
      <c r="J14" s="1366"/>
      <c r="K14" s="1367"/>
      <c r="L14" s="1361">
        <f t="shared" ref="L14:L51" si="3">+K14+J14</f>
        <v>0</v>
      </c>
      <c r="M14" s="1359"/>
      <c r="N14" s="1360"/>
      <c r="O14" s="1360"/>
      <c r="P14" s="1357">
        <f t="shared" ref="P14:P51" si="4">+O14+N14</f>
        <v>0</v>
      </c>
      <c r="Q14" s="1358" t="str">
        <f t="shared" ref="Q14:Q51" si="5">IFERROR(P14/M14,"$0")</f>
        <v>$0</v>
      </c>
      <c r="R14" s="1353"/>
      <c r="S14" s="1354"/>
      <c r="T14" s="1355"/>
      <c r="U14" s="204" t="s">
        <v>702</v>
      </c>
      <c r="V14" s="919" t="s">
        <v>703</v>
      </c>
      <c r="W14" s="108"/>
      <c r="X14" s="212" t="e">
        <f t="shared" ref="X14:X51" si="6">+IF(AND($H14=$W$3,$Z$2&lt;$Z$3,$Z14&gt;24),"X",IF(AND($H14=$W$3,$Z$2=$Z$3,$AA14&gt;=$Y$4),"X",""))</f>
        <v>#VALUE!</v>
      </c>
      <c r="Y14" s="920" t="str">
        <f t="shared" ref="Y14:Y51" si="7">+IF(ISERROR(VALUE(CONCATENATE(F14,"-",G14))),"",VALUE(CONCATENATE(F14,"-",G14)))</f>
        <v/>
      </c>
      <c r="Z14" s="212">
        <f t="shared" ref="Z14:Z51" si="8">IF(ISERROR(DAYS360(Y14,$Y$3,TRUE)/30),0,DAYS360(Y14,$Y$3,TRUE)/30)</f>
        <v>0</v>
      </c>
      <c r="AA14" s="212">
        <f t="shared" ref="AA14:AA51" si="9">IF(ISERROR(DAYS360(Y14,$Y$3,TRUE)/30),0,DAYS360(Y14,$Y$3,TRUE)/30)</f>
        <v>0</v>
      </c>
      <c r="AB14" s="212">
        <f t="shared" ref="AB14:AB51" si="10">+IF(ISERROR(IF($Z$2&lt;$Z$3,Z14,AA14)),0,IF($Z$2&lt;$Z$3,Z14,AA14))</f>
        <v>0</v>
      </c>
      <c r="AC14" s="212" t="str">
        <f t="shared" ref="AC14:AC51" si="11">+IF(S15="HONORARIOS",1,"")</f>
        <v/>
      </c>
      <c r="AD14" s="212" t="str">
        <f t="shared" ref="AD14:AD51" si="12">+IF(AA14="HONORARIOS",1,"")</f>
        <v/>
      </c>
      <c r="AE14" s="119">
        <f t="shared" ref="AE14:AE51" si="13">IF(H14="X","1",0)</f>
        <v>0</v>
      </c>
      <c r="AF14" s="108">
        <f t="shared" ref="AF14:AF51" si="14">IF(S14="honorarios","1", 0)</f>
        <v>0</v>
      </c>
      <c r="AG14" s="108" t="str">
        <f t="shared" ref="AG14:AG51" si="15">IF(AE14+AF14=2,"X","")</f>
        <v/>
      </c>
      <c r="AH14" s="212" t="str">
        <f t="shared" si="0"/>
        <v/>
      </c>
    </row>
    <row r="15" spans="1:56" ht="31.5" customHeight="1">
      <c r="A15" s="107" t="str">
        <f t="shared" si="1"/>
        <v>region</v>
      </c>
      <c r="B15" s="213">
        <f t="shared" si="2"/>
        <v>0</v>
      </c>
      <c r="C15" s="1369"/>
      <c r="D15" s="1369"/>
      <c r="E15" s="1369"/>
      <c r="F15" s="1369"/>
      <c r="G15" s="1368"/>
      <c r="H15" s="1364"/>
      <c r="I15" s="1365"/>
      <c r="J15" s="1366"/>
      <c r="K15" s="1367"/>
      <c r="L15" s="1361">
        <f t="shared" si="3"/>
        <v>0</v>
      </c>
      <c r="M15" s="1359"/>
      <c r="N15" s="1360"/>
      <c r="O15" s="1360"/>
      <c r="P15" s="1357">
        <f t="shared" si="4"/>
        <v>0</v>
      </c>
      <c r="Q15" s="1358" t="str">
        <f t="shared" si="5"/>
        <v>$0</v>
      </c>
      <c r="R15" s="1356"/>
      <c r="S15" s="1355"/>
      <c r="T15" s="1355"/>
      <c r="U15" s="204" t="s">
        <v>704</v>
      </c>
      <c r="V15" s="919" t="s">
        <v>705</v>
      </c>
      <c r="W15" s="214"/>
      <c r="X15" s="212" t="e">
        <f t="shared" si="6"/>
        <v>#VALUE!</v>
      </c>
      <c r="Y15" s="920" t="str">
        <f t="shared" si="7"/>
        <v/>
      </c>
      <c r="Z15" s="212">
        <f t="shared" si="8"/>
        <v>0</v>
      </c>
      <c r="AA15" s="212">
        <f t="shared" si="9"/>
        <v>0</v>
      </c>
      <c r="AB15" s="212">
        <f t="shared" si="10"/>
        <v>0</v>
      </c>
      <c r="AC15" s="212" t="str">
        <f t="shared" si="11"/>
        <v/>
      </c>
      <c r="AD15" s="212" t="str">
        <f t="shared" si="12"/>
        <v/>
      </c>
      <c r="AE15" s="119">
        <f t="shared" si="13"/>
        <v>0</v>
      </c>
      <c r="AF15" s="108">
        <f t="shared" si="14"/>
        <v>0</v>
      </c>
      <c r="AG15" s="108" t="str">
        <f t="shared" si="15"/>
        <v/>
      </c>
      <c r="AH15" s="212" t="str">
        <f t="shared" si="0"/>
        <v/>
      </c>
      <c r="AM15" s="930" t="s">
        <v>706</v>
      </c>
      <c r="AN15" s="824"/>
      <c r="AO15" s="824"/>
      <c r="AP15" s="824"/>
      <c r="AQ15" s="824"/>
      <c r="AR15" s="824"/>
      <c r="AS15" s="824"/>
      <c r="AT15" s="824"/>
      <c r="AU15" s="824"/>
      <c r="AV15" s="824"/>
      <c r="AW15" s="824"/>
      <c r="AX15" s="824"/>
      <c r="AY15" s="824"/>
      <c r="AZ15" s="824"/>
      <c r="BA15" s="824"/>
      <c r="BB15" s="824"/>
      <c r="BC15" s="824"/>
      <c r="BD15" s="824"/>
    </row>
    <row r="16" spans="1:56" ht="31.5" customHeight="1">
      <c r="A16" s="107" t="str">
        <f t="shared" si="1"/>
        <v>region</v>
      </c>
      <c r="B16" s="213">
        <f t="shared" si="2"/>
        <v>0</v>
      </c>
      <c r="C16" s="1369"/>
      <c r="D16" s="1369"/>
      <c r="E16" s="1369"/>
      <c r="F16" s="1369"/>
      <c r="G16" s="1368"/>
      <c r="H16" s="1364"/>
      <c r="I16" s="1365"/>
      <c r="J16" s="1366"/>
      <c r="K16" s="1367"/>
      <c r="L16" s="1361">
        <f t="shared" si="3"/>
        <v>0</v>
      </c>
      <c r="M16" s="1359"/>
      <c r="N16" s="1360"/>
      <c r="O16" s="1360"/>
      <c r="P16" s="1357">
        <f t="shared" si="4"/>
        <v>0</v>
      </c>
      <c r="Q16" s="1358" t="str">
        <f t="shared" si="5"/>
        <v>$0</v>
      </c>
      <c r="R16" s="1356"/>
      <c r="S16" s="1355"/>
      <c r="T16" s="1355"/>
      <c r="U16" s="204" t="s">
        <v>707</v>
      </c>
      <c r="V16" s="919" t="s">
        <v>708</v>
      </c>
      <c r="W16" s="108"/>
      <c r="X16" s="212" t="e">
        <f t="shared" si="6"/>
        <v>#VALUE!</v>
      </c>
      <c r="Y16" s="920" t="str">
        <f t="shared" si="7"/>
        <v/>
      </c>
      <c r="Z16" s="212">
        <f t="shared" si="8"/>
        <v>0</v>
      </c>
      <c r="AA16" s="212">
        <f t="shared" si="9"/>
        <v>0</v>
      </c>
      <c r="AB16" s="212">
        <f t="shared" si="10"/>
        <v>0</v>
      </c>
      <c r="AC16" s="212" t="str">
        <f t="shared" si="11"/>
        <v/>
      </c>
      <c r="AD16" s="212" t="str">
        <f t="shared" si="12"/>
        <v/>
      </c>
      <c r="AE16" s="119">
        <f t="shared" si="13"/>
        <v>0</v>
      </c>
      <c r="AF16" s="108">
        <f t="shared" si="14"/>
        <v>0</v>
      </c>
      <c r="AG16" s="108" t="str">
        <f t="shared" si="15"/>
        <v/>
      </c>
      <c r="AH16" s="212" t="str">
        <f t="shared" si="0"/>
        <v/>
      </c>
      <c r="AM16" s="931" t="s">
        <v>709</v>
      </c>
      <c r="AN16" s="824"/>
      <c r="AO16" s="824"/>
      <c r="AP16" s="824"/>
      <c r="AQ16" s="824"/>
      <c r="AR16" s="824"/>
      <c r="AS16" s="824"/>
      <c r="AT16" s="824"/>
      <c r="AU16" s="824"/>
      <c r="AV16" s="824"/>
      <c r="AW16" s="824"/>
      <c r="AX16" s="824"/>
      <c r="AY16" s="824"/>
      <c r="AZ16" s="824"/>
      <c r="BA16" s="824"/>
      <c r="BB16" s="824"/>
      <c r="BC16" s="824"/>
      <c r="BD16" s="824"/>
    </row>
    <row r="17" spans="1:56" ht="15.75" customHeight="1">
      <c r="A17" s="107" t="str">
        <f t="shared" si="1"/>
        <v>region</v>
      </c>
      <c r="B17" s="213">
        <f t="shared" si="2"/>
        <v>0</v>
      </c>
      <c r="C17" s="80"/>
      <c r="D17" s="80"/>
      <c r="E17" s="80"/>
      <c r="F17" s="80"/>
      <c r="G17" s="80"/>
      <c r="H17" s="78"/>
      <c r="I17" s="928"/>
      <c r="J17" s="78"/>
      <c r="K17" s="79"/>
      <c r="L17" s="924">
        <f t="shared" si="3"/>
        <v>0</v>
      </c>
      <c r="M17" s="925"/>
      <c r="N17" s="81"/>
      <c r="O17" s="81"/>
      <c r="P17" s="926">
        <f t="shared" si="4"/>
        <v>0</v>
      </c>
      <c r="Q17" s="927" t="str">
        <f t="shared" si="5"/>
        <v>$0</v>
      </c>
      <c r="R17" s="929"/>
      <c r="S17" s="85"/>
      <c r="T17" s="85"/>
      <c r="U17" s="204" t="s">
        <v>710</v>
      </c>
      <c r="V17" s="919" t="s">
        <v>711</v>
      </c>
      <c r="W17" s="108"/>
      <c r="X17" s="212" t="e">
        <f t="shared" si="6"/>
        <v>#VALUE!</v>
      </c>
      <c r="Y17" s="920" t="str">
        <f t="shared" si="7"/>
        <v/>
      </c>
      <c r="Z17" s="212">
        <f t="shared" si="8"/>
        <v>0</v>
      </c>
      <c r="AA17" s="212">
        <f t="shared" si="9"/>
        <v>0</v>
      </c>
      <c r="AB17" s="212">
        <f t="shared" si="10"/>
        <v>0</v>
      </c>
      <c r="AC17" s="212" t="str">
        <f t="shared" si="11"/>
        <v/>
      </c>
      <c r="AD17" s="212" t="str">
        <f t="shared" si="12"/>
        <v/>
      </c>
      <c r="AE17" s="119">
        <f t="shared" si="13"/>
        <v>0</v>
      </c>
      <c r="AF17" s="108">
        <f t="shared" si="14"/>
        <v>0</v>
      </c>
      <c r="AG17" s="108" t="str">
        <f t="shared" si="15"/>
        <v/>
      </c>
      <c r="AH17" s="212" t="str">
        <f t="shared" si="0"/>
        <v/>
      </c>
      <c r="AM17" s="931" t="s">
        <v>712</v>
      </c>
      <c r="AN17" s="824"/>
      <c r="AO17" s="824"/>
      <c r="AP17" s="824"/>
      <c r="AQ17" s="824"/>
      <c r="AR17" s="824"/>
      <c r="AS17" s="824"/>
      <c r="AT17" s="824"/>
      <c r="AU17" s="824"/>
      <c r="AV17" s="824"/>
      <c r="AW17" s="824"/>
      <c r="AX17" s="824"/>
      <c r="AY17" s="824"/>
      <c r="AZ17" s="824"/>
      <c r="BA17" s="824"/>
      <c r="BB17" s="824"/>
      <c r="BC17" s="824"/>
      <c r="BD17" s="824"/>
    </row>
    <row r="18" spans="1:56" ht="31.5" customHeight="1">
      <c r="A18" s="107" t="str">
        <f t="shared" si="1"/>
        <v>region</v>
      </c>
      <c r="B18" s="213">
        <f t="shared" si="2"/>
        <v>0</v>
      </c>
      <c r="C18" s="80"/>
      <c r="D18" s="80"/>
      <c r="E18" s="80"/>
      <c r="F18" s="80"/>
      <c r="G18" s="80"/>
      <c r="H18" s="78"/>
      <c r="I18" s="928"/>
      <c r="J18" s="79"/>
      <c r="K18" s="78"/>
      <c r="L18" s="924">
        <f t="shared" si="3"/>
        <v>0</v>
      </c>
      <c r="M18" s="925"/>
      <c r="N18" s="81"/>
      <c r="O18" s="81"/>
      <c r="P18" s="926">
        <f t="shared" si="4"/>
        <v>0</v>
      </c>
      <c r="Q18" s="927" t="str">
        <f t="shared" si="5"/>
        <v>$0</v>
      </c>
      <c r="R18" s="929"/>
      <c r="S18" s="85"/>
      <c r="T18" s="85"/>
      <c r="U18" s="204" t="s">
        <v>713</v>
      </c>
      <c r="V18" s="919" t="s">
        <v>714</v>
      </c>
      <c r="W18" s="108"/>
      <c r="X18" s="212" t="e">
        <f t="shared" si="6"/>
        <v>#VALUE!</v>
      </c>
      <c r="Y18" s="920" t="str">
        <f t="shared" si="7"/>
        <v/>
      </c>
      <c r="Z18" s="212">
        <f t="shared" si="8"/>
        <v>0</v>
      </c>
      <c r="AA18" s="212">
        <f t="shared" si="9"/>
        <v>0</v>
      </c>
      <c r="AB18" s="212">
        <f t="shared" si="10"/>
        <v>0</v>
      </c>
      <c r="AC18" s="212" t="str">
        <f t="shared" si="11"/>
        <v/>
      </c>
      <c r="AD18" s="212" t="str">
        <f t="shared" si="12"/>
        <v/>
      </c>
      <c r="AE18" s="119">
        <f t="shared" si="13"/>
        <v>0</v>
      </c>
      <c r="AF18" s="108">
        <f t="shared" si="14"/>
        <v>0</v>
      </c>
      <c r="AG18" s="108" t="str">
        <f t="shared" si="15"/>
        <v/>
      </c>
      <c r="AH18" s="212" t="str">
        <f t="shared" si="0"/>
        <v/>
      </c>
      <c r="AM18" s="931" t="s">
        <v>715</v>
      </c>
      <c r="AN18" s="824"/>
      <c r="AO18" s="824"/>
      <c r="AP18" s="824"/>
      <c r="AQ18" s="824"/>
      <c r="AR18" s="824"/>
      <c r="AS18" s="824"/>
      <c r="AT18" s="824"/>
      <c r="AU18" s="824"/>
      <c r="AV18" s="824"/>
      <c r="AW18" s="824"/>
      <c r="AX18" s="824"/>
      <c r="AY18" s="824"/>
      <c r="AZ18" s="824"/>
      <c r="BA18" s="824"/>
      <c r="BB18" s="824"/>
      <c r="BC18" s="824"/>
      <c r="BD18" s="824"/>
    </row>
    <row r="19" spans="1:56" ht="31.5" customHeight="1">
      <c r="A19" s="107" t="str">
        <f t="shared" si="1"/>
        <v>region</v>
      </c>
      <c r="B19" s="213">
        <f t="shared" si="2"/>
        <v>0</v>
      </c>
      <c r="C19" s="80"/>
      <c r="D19" s="80"/>
      <c r="E19" s="80"/>
      <c r="F19" s="80"/>
      <c r="G19" s="80"/>
      <c r="H19" s="79"/>
      <c r="I19" s="928"/>
      <c r="J19" s="78"/>
      <c r="K19" s="79"/>
      <c r="L19" s="924">
        <f t="shared" si="3"/>
        <v>0</v>
      </c>
      <c r="M19" s="925"/>
      <c r="N19" s="81"/>
      <c r="O19" s="81"/>
      <c r="P19" s="926">
        <f t="shared" si="4"/>
        <v>0</v>
      </c>
      <c r="Q19" s="927" t="str">
        <f t="shared" si="5"/>
        <v>$0</v>
      </c>
      <c r="R19" s="929"/>
      <c r="S19" s="85"/>
      <c r="T19" s="85"/>
      <c r="U19" s="204" t="s">
        <v>716</v>
      </c>
      <c r="V19" s="108"/>
      <c r="W19" s="108"/>
      <c r="X19" s="212" t="e">
        <f t="shared" si="6"/>
        <v>#VALUE!</v>
      </c>
      <c r="Y19" s="920" t="str">
        <f t="shared" si="7"/>
        <v/>
      </c>
      <c r="Z19" s="212">
        <f t="shared" si="8"/>
        <v>0</v>
      </c>
      <c r="AA19" s="212">
        <f t="shared" si="9"/>
        <v>0</v>
      </c>
      <c r="AB19" s="212">
        <f t="shared" si="10"/>
        <v>0</v>
      </c>
      <c r="AC19" s="212" t="str">
        <f t="shared" si="11"/>
        <v/>
      </c>
      <c r="AD19" s="212" t="str">
        <f t="shared" si="12"/>
        <v/>
      </c>
      <c r="AE19" s="119">
        <f t="shared" si="13"/>
        <v>0</v>
      </c>
      <c r="AF19" s="108">
        <f t="shared" si="14"/>
        <v>0</v>
      </c>
      <c r="AG19" s="108" t="str">
        <f t="shared" si="15"/>
        <v/>
      </c>
      <c r="AH19" s="212" t="str">
        <f t="shared" si="0"/>
        <v/>
      </c>
      <c r="AM19" s="931" t="s">
        <v>717</v>
      </c>
      <c r="AN19" s="824"/>
      <c r="AO19" s="824"/>
      <c r="AP19" s="824"/>
      <c r="AQ19" s="824"/>
      <c r="AR19" s="824"/>
      <c r="AS19" s="824"/>
      <c r="AT19" s="824"/>
      <c r="AU19" s="824"/>
      <c r="AV19" s="824"/>
      <c r="AW19" s="824"/>
      <c r="AX19" s="824"/>
      <c r="AY19" s="824"/>
      <c r="AZ19" s="824"/>
      <c r="BA19" s="824"/>
      <c r="BB19" s="824"/>
      <c r="BC19" s="824"/>
      <c r="BD19" s="824"/>
    </row>
    <row r="20" spans="1:56" ht="36" customHeight="1">
      <c r="A20" s="107" t="str">
        <f t="shared" si="1"/>
        <v>region</v>
      </c>
      <c r="B20" s="213">
        <f t="shared" si="2"/>
        <v>0</v>
      </c>
      <c r="C20" s="80"/>
      <c r="D20" s="80"/>
      <c r="E20" s="80"/>
      <c r="F20" s="80"/>
      <c r="G20" s="80"/>
      <c r="H20" s="79"/>
      <c r="I20" s="928"/>
      <c r="J20" s="78"/>
      <c r="K20" s="79"/>
      <c r="L20" s="924">
        <f t="shared" si="3"/>
        <v>0</v>
      </c>
      <c r="M20" s="932"/>
      <c r="N20" s="81"/>
      <c r="O20" s="81"/>
      <c r="P20" s="926">
        <f t="shared" si="4"/>
        <v>0</v>
      </c>
      <c r="Q20" s="927" t="str">
        <f t="shared" si="5"/>
        <v>$0</v>
      </c>
      <c r="R20" s="929"/>
      <c r="S20" s="85"/>
      <c r="T20" s="85"/>
      <c r="U20" s="204" t="s">
        <v>718</v>
      </c>
      <c r="V20" s="201" t="s">
        <v>719</v>
      </c>
      <c r="W20" s="108"/>
      <c r="X20" s="212" t="e">
        <f t="shared" si="6"/>
        <v>#VALUE!</v>
      </c>
      <c r="Y20" s="920" t="str">
        <f t="shared" si="7"/>
        <v/>
      </c>
      <c r="Z20" s="212">
        <f t="shared" si="8"/>
        <v>0</v>
      </c>
      <c r="AA20" s="212">
        <f t="shared" si="9"/>
        <v>0</v>
      </c>
      <c r="AB20" s="212">
        <f t="shared" si="10"/>
        <v>0</v>
      </c>
      <c r="AC20" s="212" t="str">
        <f t="shared" si="11"/>
        <v/>
      </c>
      <c r="AD20" s="212" t="str">
        <f t="shared" si="12"/>
        <v/>
      </c>
      <c r="AE20" s="119">
        <f t="shared" si="13"/>
        <v>0</v>
      </c>
      <c r="AF20" s="108">
        <f t="shared" si="14"/>
        <v>0</v>
      </c>
      <c r="AG20" s="108" t="str">
        <f t="shared" si="15"/>
        <v/>
      </c>
      <c r="AH20" s="212" t="str">
        <f t="shared" si="0"/>
        <v/>
      </c>
      <c r="AM20" s="931" t="s">
        <v>720</v>
      </c>
      <c r="AN20" s="824"/>
      <c r="AO20" s="824"/>
      <c r="AP20" s="824"/>
      <c r="AQ20" s="824"/>
      <c r="AR20" s="824"/>
      <c r="AS20" s="824"/>
      <c r="AT20" s="824"/>
      <c r="AU20" s="824"/>
      <c r="AV20" s="824"/>
      <c r="AW20" s="824"/>
      <c r="AX20" s="824"/>
      <c r="AY20" s="824"/>
      <c r="AZ20" s="824"/>
      <c r="BA20" s="824"/>
      <c r="BB20" s="824"/>
      <c r="BC20" s="824"/>
      <c r="BD20" s="824"/>
    </row>
    <row r="21" spans="1:56" ht="23.1" customHeight="1">
      <c r="A21" s="107" t="str">
        <f t="shared" si="1"/>
        <v>region</v>
      </c>
      <c r="B21" s="213">
        <f t="shared" si="2"/>
        <v>0</v>
      </c>
      <c r="C21" s="80"/>
      <c r="D21" s="80"/>
      <c r="E21" s="80"/>
      <c r="F21" s="80"/>
      <c r="G21" s="80"/>
      <c r="H21" s="38"/>
      <c r="I21" s="933"/>
      <c r="J21" s="78"/>
      <c r="K21" s="79"/>
      <c r="L21" s="924">
        <f t="shared" si="3"/>
        <v>0</v>
      </c>
      <c r="M21" s="40"/>
      <c r="N21" s="81"/>
      <c r="O21" s="81"/>
      <c r="P21" s="926">
        <f t="shared" si="4"/>
        <v>0</v>
      </c>
      <c r="Q21" s="927" t="str">
        <f t="shared" si="5"/>
        <v>$0</v>
      </c>
      <c r="R21" s="929"/>
      <c r="S21" s="39"/>
      <c r="T21" s="85"/>
      <c r="U21" s="108"/>
      <c r="V21" s="201" t="s">
        <v>721</v>
      </c>
      <c r="W21" s="108"/>
      <c r="X21" s="212" t="e">
        <f t="shared" si="6"/>
        <v>#VALUE!</v>
      </c>
      <c r="Y21" s="920" t="str">
        <f t="shared" si="7"/>
        <v/>
      </c>
      <c r="Z21" s="212">
        <f t="shared" si="8"/>
        <v>0</v>
      </c>
      <c r="AA21" s="212">
        <f t="shared" si="9"/>
        <v>0</v>
      </c>
      <c r="AB21" s="212">
        <f t="shared" si="10"/>
        <v>0</v>
      </c>
      <c r="AC21" s="212" t="str">
        <f t="shared" si="11"/>
        <v/>
      </c>
      <c r="AD21" s="212" t="str">
        <f t="shared" si="12"/>
        <v/>
      </c>
      <c r="AE21" s="119">
        <f t="shared" si="13"/>
        <v>0</v>
      </c>
      <c r="AF21" s="108">
        <f t="shared" si="14"/>
        <v>0</v>
      </c>
      <c r="AG21" s="108" t="str">
        <f t="shared" si="15"/>
        <v/>
      </c>
      <c r="AH21" s="212" t="str">
        <f t="shared" si="0"/>
        <v/>
      </c>
      <c r="AM21" s="931"/>
      <c r="AN21" s="824"/>
      <c r="AO21" s="824"/>
      <c r="AP21" s="824"/>
      <c r="AQ21" s="824"/>
      <c r="AR21" s="824"/>
      <c r="AS21" s="824"/>
      <c r="AT21" s="824"/>
      <c r="AU21" s="824"/>
      <c r="AV21" s="824"/>
      <c r="AW21" s="824"/>
      <c r="AX21" s="824"/>
      <c r="AY21" s="824"/>
      <c r="AZ21" s="824"/>
      <c r="BA21" s="824"/>
      <c r="BB21" s="824"/>
      <c r="BC21" s="824"/>
      <c r="BD21" s="824"/>
    </row>
    <row r="22" spans="1:56" ht="45.95" customHeight="1">
      <c r="A22" s="107" t="str">
        <f t="shared" si="1"/>
        <v>region</v>
      </c>
      <c r="B22" s="213">
        <f t="shared" si="2"/>
        <v>0</v>
      </c>
      <c r="C22" s="80"/>
      <c r="D22" s="80"/>
      <c r="E22" s="80"/>
      <c r="F22" s="80"/>
      <c r="G22" s="80"/>
      <c r="H22" s="38"/>
      <c r="I22" s="933"/>
      <c r="J22" s="78"/>
      <c r="K22" s="79"/>
      <c r="L22" s="924">
        <f t="shared" si="3"/>
        <v>0</v>
      </c>
      <c r="M22" s="40"/>
      <c r="N22" s="81"/>
      <c r="O22" s="81"/>
      <c r="P22" s="926">
        <f t="shared" si="4"/>
        <v>0</v>
      </c>
      <c r="Q22" s="927" t="str">
        <f t="shared" si="5"/>
        <v>$0</v>
      </c>
      <c r="R22" s="929"/>
      <c r="S22" s="39"/>
      <c r="T22" s="85"/>
      <c r="U22" s="108"/>
      <c r="V22" s="201" t="s">
        <v>722</v>
      </c>
      <c r="W22" s="108"/>
      <c r="X22" s="212" t="e">
        <f t="shared" si="6"/>
        <v>#VALUE!</v>
      </c>
      <c r="Y22" s="920" t="str">
        <f t="shared" si="7"/>
        <v/>
      </c>
      <c r="Z22" s="212">
        <f t="shared" si="8"/>
        <v>0</v>
      </c>
      <c r="AA22" s="212">
        <f t="shared" si="9"/>
        <v>0</v>
      </c>
      <c r="AB22" s="212">
        <f t="shared" si="10"/>
        <v>0</v>
      </c>
      <c r="AC22" s="212" t="str">
        <f t="shared" si="11"/>
        <v/>
      </c>
      <c r="AD22" s="212" t="str">
        <f t="shared" si="12"/>
        <v/>
      </c>
      <c r="AE22" s="119">
        <f t="shared" si="13"/>
        <v>0</v>
      </c>
      <c r="AF22" s="108">
        <f t="shared" si="14"/>
        <v>0</v>
      </c>
      <c r="AG22" s="108" t="str">
        <f t="shared" si="15"/>
        <v/>
      </c>
      <c r="AH22" s="212" t="str">
        <f t="shared" si="0"/>
        <v/>
      </c>
      <c r="AM22" s="931" t="s">
        <v>723</v>
      </c>
      <c r="AN22" s="824"/>
      <c r="AO22" s="824"/>
      <c r="AP22" s="824"/>
      <c r="AQ22" s="824"/>
      <c r="AR22" s="824"/>
      <c r="AS22" s="824"/>
      <c r="AT22" s="824"/>
      <c r="AU22" s="824"/>
      <c r="AV22" s="824"/>
      <c r="AW22" s="824"/>
      <c r="AX22" s="824"/>
      <c r="AY22" s="824"/>
      <c r="AZ22" s="824"/>
      <c r="BA22" s="824"/>
      <c r="BB22" s="824"/>
      <c r="BC22" s="824"/>
      <c r="BD22" s="824"/>
    </row>
    <row r="23" spans="1:56" ht="15.75" customHeight="1">
      <c r="A23" s="107" t="str">
        <f t="shared" si="1"/>
        <v>region</v>
      </c>
      <c r="B23" s="213">
        <f t="shared" si="2"/>
        <v>0</v>
      </c>
      <c r="C23" s="80"/>
      <c r="D23" s="80"/>
      <c r="E23" s="80"/>
      <c r="F23" s="80"/>
      <c r="G23" s="80"/>
      <c r="H23" s="38"/>
      <c r="I23" s="933"/>
      <c r="J23" s="78"/>
      <c r="K23" s="79"/>
      <c r="L23" s="924">
        <f t="shared" si="3"/>
        <v>0</v>
      </c>
      <c r="M23" s="40"/>
      <c r="N23" s="81"/>
      <c r="O23" s="81"/>
      <c r="P23" s="926">
        <f t="shared" si="4"/>
        <v>0</v>
      </c>
      <c r="Q23" s="927" t="str">
        <f t="shared" si="5"/>
        <v>$0</v>
      </c>
      <c r="R23" s="929"/>
      <c r="S23" s="39"/>
      <c r="T23" s="85"/>
      <c r="U23" s="108"/>
      <c r="V23" s="201" t="s">
        <v>724</v>
      </c>
      <c r="W23" s="108"/>
      <c r="X23" s="212" t="e">
        <f t="shared" si="6"/>
        <v>#VALUE!</v>
      </c>
      <c r="Y23" s="920" t="str">
        <f t="shared" si="7"/>
        <v/>
      </c>
      <c r="Z23" s="212">
        <f t="shared" si="8"/>
        <v>0</v>
      </c>
      <c r="AA23" s="212">
        <f t="shared" si="9"/>
        <v>0</v>
      </c>
      <c r="AB23" s="212">
        <f t="shared" si="10"/>
        <v>0</v>
      </c>
      <c r="AC23" s="212" t="str">
        <f t="shared" si="11"/>
        <v/>
      </c>
      <c r="AD23" s="212" t="str">
        <f t="shared" si="12"/>
        <v/>
      </c>
      <c r="AE23" s="119">
        <f t="shared" si="13"/>
        <v>0</v>
      </c>
      <c r="AF23" s="108">
        <f t="shared" si="14"/>
        <v>0</v>
      </c>
      <c r="AG23" s="108" t="str">
        <f t="shared" si="15"/>
        <v/>
      </c>
      <c r="AH23" s="212" t="str">
        <f t="shared" si="0"/>
        <v/>
      </c>
      <c r="AM23" s="931"/>
      <c r="AN23" s="824"/>
      <c r="AO23" s="824"/>
      <c r="AP23" s="824"/>
      <c r="AQ23" s="824"/>
      <c r="AR23" s="824"/>
      <c r="AS23" s="824"/>
      <c r="AT23" s="824"/>
      <c r="AU23" s="824"/>
      <c r="AV23" s="824"/>
      <c r="AW23" s="824"/>
      <c r="AX23" s="824"/>
      <c r="AY23" s="824"/>
      <c r="AZ23" s="824"/>
      <c r="BA23" s="824"/>
      <c r="BB23" s="824"/>
      <c r="BC23" s="824"/>
      <c r="BD23" s="824"/>
    </row>
    <row r="24" spans="1:56" ht="15.75" customHeight="1">
      <c r="A24" s="107" t="str">
        <f t="shared" si="1"/>
        <v>region</v>
      </c>
      <c r="B24" s="213">
        <f t="shared" si="2"/>
        <v>0</v>
      </c>
      <c r="C24" s="80"/>
      <c r="D24" s="80"/>
      <c r="E24" s="80"/>
      <c r="F24" s="80"/>
      <c r="G24" s="80"/>
      <c r="H24" s="38"/>
      <c r="I24" s="933"/>
      <c r="J24" s="78"/>
      <c r="K24" s="79"/>
      <c r="L24" s="924">
        <f t="shared" si="3"/>
        <v>0</v>
      </c>
      <c r="M24" s="40"/>
      <c r="N24" s="81"/>
      <c r="O24" s="81"/>
      <c r="P24" s="926">
        <f t="shared" si="4"/>
        <v>0</v>
      </c>
      <c r="Q24" s="927" t="str">
        <f t="shared" si="5"/>
        <v>$0</v>
      </c>
      <c r="R24" s="929"/>
      <c r="S24" s="39"/>
      <c r="T24" s="85"/>
      <c r="U24" s="108"/>
      <c r="V24" s="201" t="s">
        <v>226</v>
      </c>
      <c r="W24" s="108"/>
      <c r="X24" s="212" t="e">
        <f t="shared" si="6"/>
        <v>#VALUE!</v>
      </c>
      <c r="Y24" s="920" t="str">
        <f t="shared" si="7"/>
        <v/>
      </c>
      <c r="Z24" s="212">
        <f t="shared" si="8"/>
        <v>0</v>
      </c>
      <c r="AA24" s="212">
        <f t="shared" si="9"/>
        <v>0</v>
      </c>
      <c r="AB24" s="212">
        <f t="shared" si="10"/>
        <v>0</v>
      </c>
      <c r="AC24" s="212" t="str">
        <f t="shared" si="11"/>
        <v/>
      </c>
      <c r="AD24" s="212" t="str">
        <f t="shared" si="12"/>
        <v/>
      </c>
      <c r="AE24" s="119">
        <f t="shared" si="13"/>
        <v>0</v>
      </c>
      <c r="AF24" s="108">
        <f t="shared" si="14"/>
        <v>0</v>
      </c>
      <c r="AG24" s="108" t="str">
        <f t="shared" si="15"/>
        <v/>
      </c>
      <c r="AH24" s="212" t="str">
        <f t="shared" si="0"/>
        <v/>
      </c>
      <c r="AM24" s="931" t="s">
        <v>725</v>
      </c>
      <c r="AN24" s="824"/>
      <c r="AO24" s="824"/>
      <c r="AP24" s="824"/>
      <c r="AQ24" s="824"/>
      <c r="AR24" s="824"/>
      <c r="AS24" s="824"/>
      <c r="AT24" s="824"/>
      <c r="AU24" s="824"/>
      <c r="AV24" s="824"/>
      <c r="AW24" s="824"/>
      <c r="AX24" s="824"/>
      <c r="AY24" s="824"/>
      <c r="AZ24" s="824"/>
      <c r="BA24" s="824"/>
      <c r="BB24" s="824"/>
      <c r="BC24" s="824"/>
      <c r="BD24" s="824"/>
    </row>
    <row r="25" spans="1:56" ht="15.75" customHeight="1">
      <c r="A25" s="107" t="str">
        <f t="shared" si="1"/>
        <v>region</v>
      </c>
      <c r="B25" s="213">
        <f t="shared" si="2"/>
        <v>0</v>
      </c>
      <c r="C25" s="80"/>
      <c r="D25" s="80"/>
      <c r="E25" s="80"/>
      <c r="F25" s="80"/>
      <c r="G25" s="80"/>
      <c r="H25" s="38"/>
      <c r="I25" s="933"/>
      <c r="J25" s="78"/>
      <c r="K25" s="79"/>
      <c r="L25" s="924">
        <f t="shared" si="3"/>
        <v>0</v>
      </c>
      <c r="M25" s="40"/>
      <c r="N25" s="81"/>
      <c r="O25" s="81"/>
      <c r="P25" s="926">
        <f t="shared" si="4"/>
        <v>0</v>
      </c>
      <c r="Q25" s="927" t="str">
        <f t="shared" si="5"/>
        <v>$0</v>
      </c>
      <c r="R25" s="929"/>
      <c r="S25" s="39"/>
      <c r="T25" s="85"/>
      <c r="U25" s="108"/>
      <c r="V25" s="108"/>
      <c r="W25" s="108"/>
      <c r="X25" s="212" t="e">
        <f t="shared" si="6"/>
        <v>#VALUE!</v>
      </c>
      <c r="Y25" s="920" t="str">
        <f t="shared" si="7"/>
        <v/>
      </c>
      <c r="Z25" s="212">
        <f t="shared" si="8"/>
        <v>0</v>
      </c>
      <c r="AA25" s="212">
        <f t="shared" si="9"/>
        <v>0</v>
      </c>
      <c r="AB25" s="212">
        <f t="shared" si="10"/>
        <v>0</v>
      </c>
      <c r="AC25" s="212" t="str">
        <f t="shared" si="11"/>
        <v/>
      </c>
      <c r="AD25" s="212" t="str">
        <f t="shared" si="12"/>
        <v/>
      </c>
      <c r="AE25" s="119">
        <f t="shared" si="13"/>
        <v>0</v>
      </c>
      <c r="AF25" s="108">
        <f t="shared" si="14"/>
        <v>0</v>
      </c>
      <c r="AG25" s="108" t="str">
        <f t="shared" si="15"/>
        <v/>
      </c>
      <c r="AH25" s="212" t="str">
        <f t="shared" si="0"/>
        <v/>
      </c>
      <c r="AM25" s="931" t="s">
        <v>726</v>
      </c>
      <c r="AN25" s="824"/>
      <c r="AO25" s="824"/>
      <c r="AP25" s="824"/>
      <c r="AQ25" s="824"/>
      <c r="AR25" s="824"/>
      <c r="AS25" s="824"/>
      <c r="AT25" s="824"/>
      <c r="AU25" s="824"/>
      <c r="AV25" s="824"/>
      <c r="AW25" s="824"/>
      <c r="AX25" s="824"/>
      <c r="AY25" s="824"/>
      <c r="AZ25" s="824"/>
      <c r="BA25" s="824"/>
      <c r="BB25" s="824"/>
      <c r="BC25" s="824"/>
      <c r="BD25" s="824"/>
    </row>
    <row r="26" spans="1:56" ht="94.5" customHeight="1">
      <c r="A26" s="107" t="str">
        <f t="shared" si="1"/>
        <v>region</v>
      </c>
      <c r="B26" s="213">
        <f t="shared" si="2"/>
        <v>0</v>
      </c>
      <c r="C26" s="80"/>
      <c r="D26" s="80"/>
      <c r="E26" s="80"/>
      <c r="F26" s="80"/>
      <c r="G26" s="80"/>
      <c r="H26" s="38"/>
      <c r="I26" s="933"/>
      <c r="J26" s="78"/>
      <c r="K26" s="79"/>
      <c r="L26" s="924">
        <f t="shared" si="3"/>
        <v>0</v>
      </c>
      <c r="M26" s="40"/>
      <c r="N26" s="81"/>
      <c r="O26" s="81"/>
      <c r="P26" s="926">
        <f t="shared" si="4"/>
        <v>0</v>
      </c>
      <c r="Q26" s="927" t="str">
        <f t="shared" si="5"/>
        <v>$0</v>
      </c>
      <c r="R26" s="929"/>
      <c r="S26" s="39"/>
      <c r="T26" s="85"/>
      <c r="U26" s="108"/>
      <c r="V26" s="108"/>
      <c r="W26" s="108"/>
      <c r="X26" s="212" t="e">
        <f t="shared" si="6"/>
        <v>#VALUE!</v>
      </c>
      <c r="Y26" s="920" t="str">
        <f t="shared" si="7"/>
        <v/>
      </c>
      <c r="Z26" s="212">
        <f t="shared" si="8"/>
        <v>0</v>
      </c>
      <c r="AA26" s="212">
        <f t="shared" si="9"/>
        <v>0</v>
      </c>
      <c r="AB26" s="212">
        <f t="shared" si="10"/>
        <v>0</v>
      </c>
      <c r="AC26" s="212" t="str">
        <f t="shared" si="11"/>
        <v/>
      </c>
      <c r="AD26" s="212" t="str">
        <f t="shared" si="12"/>
        <v/>
      </c>
      <c r="AE26" s="119">
        <f t="shared" si="13"/>
        <v>0</v>
      </c>
      <c r="AF26" s="108">
        <f t="shared" si="14"/>
        <v>0</v>
      </c>
      <c r="AG26" s="108" t="str">
        <f t="shared" si="15"/>
        <v/>
      </c>
      <c r="AH26" s="108"/>
      <c r="AM26" s="931" t="s">
        <v>727</v>
      </c>
      <c r="AN26" s="824"/>
      <c r="AO26" s="824"/>
      <c r="AP26" s="824"/>
      <c r="AQ26" s="824"/>
      <c r="AR26" s="824"/>
      <c r="AS26" s="824"/>
      <c r="AT26" s="824"/>
      <c r="AU26" s="824"/>
      <c r="AV26" s="824"/>
      <c r="AW26" s="824"/>
      <c r="AX26" s="824"/>
      <c r="AY26" s="824"/>
      <c r="AZ26" s="824"/>
      <c r="BA26" s="824"/>
      <c r="BB26" s="824"/>
      <c r="BC26" s="824"/>
      <c r="BD26" s="824"/>
    </row>
    <row r="27" spans="1:56" ht="15.75" customHeight="1">
      <c r="A27" s="107" t="str">
        <f t="shared" si="1"/>
        <v>region</v>
      </c>
      <c r="B27" s="213">
        <f t="shared" si="2"/>
        <v>0</v>
      </c>
      <c r="C27" s="80"/>
      <c r="D27" s="80"/>
      <c r="E27" s="80"/>
      <c r="F27" s="80"/>
      <c r="G27" s="80"/>
      <c r="H27" s="38"/>
      <c r="I27" s="933"/>
      <c r="J27" s="78"/>
      <c r="K27" s="79"/>
      <c r="L27" s="924">
        <f t="shared" si="3"/>
        <v>0</v>
      </c>
      <c r="M27" s="40"/>
      <c r="N27" s="81"/>
      <c r="O27" s="81"/>
      <c r="P27" s="926">
        <f t="shared" si="4"/>
        <v>0</v>
      </c>
      <c r="Q27" s="927" t="str">
        <f t="shared" si="5"/>
        <v>$0</v>
      </c>
      <c r="R27" s="929"/>
      <c r="S27" s="39"/>
      <c r="T27" s="85"/>
      <c r="U27" s="108"/>
      <c r="V27" s="108"/>
      <c r="W27" s="108"/>
      <c r="X27" s="212" t="e">
        <f t="shared" si="6"/>
        <v>#VALUE!</v>
      </c>
      <c r="Y27" s="920" t="str">
        <f t="shared" si="7"/>
        <v/>
      </c>
      <c r="Z27" s="212">
        <f t="shared" si="8"/>
        <v>0</v>
      </c>
      <c r="AA27" s="212">
        <f t="shared" si="9"/>
        <v>0</v>
      </c>
      <c r="AB27" s="212">
        <f t="shared" si="10"/>
        <v>0</v>
      </c>
      <c r="AC27" s="212" t="str">
        <f t="shared" si="11"/>
        <v/>
      </c>
      <c r="AD27" s="212" t="str">
        <f t="shared" si="12"/>
        <v/>
      </c>
      <c r="AE27" s="119">
        <f t="shared" si="13"/>
        <v>0</v>
      </c>
      <c r="AF27" s="108">
        <f t="shared" si="14"/>
        <v>0</v>
      </c>
      <c r="AG27" s="108" t="str">
        <f t="shared" si="15"/>
        <v/>
      </c>
      <c r="AH27" s="108"/>
      <c r="AM27" s="931"/>
      <c r="AN27" s="824"/>
      <c r="AO27" s="824"/>
      <c r="AP27" s="824"/>
      <c r="AQ27" s="824"/>
      <c r="AR27" s="824"/>
      <c r="AS27" s="824"/>
      <c r="AT27" s="824"/>
      <c r="AU27" s="824"/>
      <c r="AV27" s="824"/>
      <c r="AW27" s="824"/>
      <c r="AX27" s="824"/>
      <c r="AY27" s="824"/>
      <c r="AZ27" s="824"/>
      <c r="BA27" s="824"/>
      <c r="BB27" s="824"/>
      <c r="BC27" s="824"/>
      <c r="BD27" s="824"/>
    </row>
    <row r="28" spans="1:56" ht="47.25" customHeight="1">
      <c r="A28" s="107" t="str">
        <f t="shared" si="1"/>
        <v>region</v>
      </c>
      <c r="B28" s="213">
        <f t="shared" si="2"/>
        <v>0</v>
      </c>
      <c r="C28" s="80"/>
      <c r="D28" s="80"/>
      <c r="E28" s="80"/>
      <c r="F28" s="80"/>
      <c r="G28" s="80"/>
      <c r="H28" s="38"/>
      <c r="I28" s="933"/>
      <c r="J28" s="78"/>
      <c r="K28" s="79"/>
      <c r="L28" s="924">
        <f t="shared" si="3"/>
        <v>0</v>
      </c>
      <c r="M28" s="40"/>
      <c r="N28" s="81"/>
      <c r="O28" s="81"/>
      <c r="P28" s="926">
        <f t="shared" si="4"/>
        <v>0</v>
      </c>
      <c r="Q28" s="927" t="str">
        <f t="shared" si="5"/>
        <v>$0</v>
      </c>
      <c r="R28" s="929"/>
      <c r="S28" s="39"/>
      <c r="T28" s="85"/>
      <c r="U28" s="108"/>
      <c r="V28" s="108"/>
      <c r="W28" s="108"/>
      <c r="X28" s="212" t="e">
        <f t="shared" si="6"/>
        <v>#VALUE!</v>
      </c>
      <c r="Y28" s="920" t="str">
        <f t="shared" si="7"/>
        <v/>
      </c>
      <c r="Z28" s="212">
        <f t="shared" si="8"/>
        <v>0</v>
      </c>
      <c r="AA28" s="212">
        <f t="shared" si="9"/>
        <v>0</v>
      </c>
      <c r="AB28" s="212">
        <f t="shared" si="10"/>
        <v>0</v>
      </c>
      <c r="AC28" s="212" t="str">
        <f t="shared" si="11"/>
        <v/>
      </c>
      <c r="AD28" s="212" t="str">
        <f t="shared" si="12"/>
        <v/>
      </c>
      <c r="AE28" s="119">
        <f t="shared" si="13"/>
        <v>0</v>
      </c>
      <c r="AF28" s="108">
        <f t="shared" si="14"/>
        <v>0</v>
      </c>
      <c r="AG28" s="108" t="str">
        <f t="shared" si="15"/>
        <v/>
      </c>
      <c r="AH28" s="108"/>
      <c r="AM28" s="931" t="s">
        <v>728</v>
      </c>
      <c r="AN28" s="824"/>
      <c r="AO28" s="824"/>
      <c r="AP28" s="824"/>
      <c r="AQ28" s="824"/>
      <c r="AR28" s="824"/>
      <c r="AS28" s="824"/>
      <c r="AT28" s="824"/>
      <c r="AU28" s="824"/>
      <c r="AV28" s="824"/>
      <c r="AW28" s="824"/>
      <c r="AX28" s="824"/>
      <c r="AY28" s="824"/>
      <c r="AZ28" s="824"/>
      <c r="BA28" s="824"/>
      <c r="BB28" s="824"/>
      <c r="BC28" s="824"/>
      <c r="BD28" s="824"/>
    </row>
    <row r="29" spans="1:56" ht="15" customHeight="1">
      <c r="A29" s="107" t="str">
        <f t="shared" si="1"/>
        <v>region</v>
      </c>
      <c r="B29" s="213">
        <f t="shared" si="2"/>
        <v>0</v>
      </c>
      <c r="C29" s="80"/>
      <c r="D29" s="80"/>
      <c r="E29" s="80"/>
      <c r="F29" s="80"/>
      <c r="G29" s="80"/>
      <c r="H29" s="38"/>
      <c r="I29" s="933"/>
      <c r="J29" s="78"/>
      <c r="K29" s="79"/>
      <c r="L29" s="924">
        <f t="shared" si="3"/>
        <v>0</v>
      </c>
      <c r="M29" s="40"/>
      <c r="N29" s="81"/>
      <c r="O29" s="81"/>
      <c r="P29" s="926">
        <f t="shared" si="4"/>
        <v>0</v>
      </c>
      <c r="Q29" s="927" t="str">
        <f t="shared" si="5"/>
        <v>$0</v>
      </c>
      <c r="R29" s="929"/>
      <c r="S29" s="39"/>
      <c r="T29" s="85"/>
      <c r="U29" s="108"/>
      <c r="V29" s="108"/>
      <c r="W29" s="108"/>
      <c r="X29" s="212" t="e">
        <f t="shared" si="6"/>
        <v>#VALUE!</v>
      </c>
      <c r="Y29" s="920" t="str">
        <f t="shared" si="7"/>
        <v/>
      </c>
      <c r="Z29" s="212">
        <f t="shared" si="8"/>
        <v>0</v>
      </c>
      <c r="AA29" s="212">
        <f t="shared" si="9"/>
        <v>0</v>
      </c>
      <c r="AB29" s="212">
        <f t="shared" si="10"/>
        <v>0</v>
      </c>
      <c r="AC29" s="212" t="str">
        <f t="shared" si="11"/>
        <v/>
      </c>
      <c r="AD29" s="212" t="str">
        <f t="shared" si="12"/>
        <v/>
      </c>
      <c r="AE29" s="119">
        <f t="shared" si="13"/>
        <v>0</v>
      </c>
      <c r="AF29" s="108">
        <f t="shared" si="14"/>
        <v>0</v>
      </c>
      <c r="AG29" s="108" t="str">
        <f t="shared" si="15"/>
        <v/>
      </c>
      <c r="AH29" s="108"/>
      <c r="AM29" s="824"/>
      <c r="AN29" s="824"/>
      <c r="AO29" s="824"/>
      <c r="AP29" s="824"/>
      <c r="AQ29" s="824"/>
      <c r="AR29" s="824"/>
      <c r="AS29" s="824"/>
      <c r="AT29" s="824"/>
      <c r="AU29" s="824"/>
      <c r="AV29" s="824"/>
      <c r="AW29" s="824"/>
      <c r="AX29" s="824"/>
      <c r="AY29" s="824"/>
      <c r="AZ29" s="824"/>
      <c r="BA29" s="824"/>
      <c r="BB29" s="824"/>
      <c r="BC29" s="824"/>
      <c r="BD29" s="824"/>
    </row>
    <row r="30" spans="1:56" ht="15" customHeight="1">
      <c r="A30" s="107" t="str">
        <f t="shared" si="1"/>
        <v>region</v>
      </c>
      <c r="B30" s="213">
        <f t="shared" si="2"/>
        <v>0</v>
      </c>
      <c r="C30" s="80"/>
      <c r="D30" s="80"/>
      <c r="E30" s="80"/>
      <c r="F30" s="80"/>
      <c r="G30" s="80"/>
      <c r="H30" s="38"/>
      <c r="I30" s="933"/>
      <c r="J30" s="78"/>
      <c r="K30" s="79"/>
      <c r="L30" s="924">
        <f t="shared" si="3"/>
        <v>0</v>
      </c>
      <c r="M30" s="40"/>
      <c r="N30" s="81"/>
      <c r="O30" s="81"/>
      <c r="P30" s="926">
        <f t="shared" si="4"/>
        <v>0</v>
      </c>
      <c r="Q30" s="927" t="str">
        <f t="shared" si="5"/>
        <v>$0</v>
      </c>
      <c r="R30" s="929"/>
      <c r="S30" s="39"/>
      <c r="T30" s="85"/>
      <c r="U30" s="108"/>
      <c r="V30" s="108"/>
      <c r="W30" s="108"/>
      <c r="X30" s="212" t="e">
        <f t="shared" si="6"/>
        <v>#VALUE!</v>
      </c>
      <c r="Y30" s="920" t="str">
        <f t="shared" si="7"/>
        <v/>
      </c>
      <c r="Z30" s="212">
        <f t="shared" si="8"/>
        <v>0</v>
      </c>
      <c r="AA30" s="212">
        <f t="shared" si="9"/>
        <v>0</v>
      </c>
      <c r="AB30" s="212">
        <f t="shared" si="10"/>
        <v>0</v>
      </c>
      <c r="AC30" s="212" t="str">
        <f t="shared" si="11"/>
        <v/>
      </c>
      <c r="AD30" s="212" t="str">
        <f t="shared" si="12"/>
        <v/>
      </c>
      <c r="AE30" s="119">
        <f t="shared" si="13"/>
        <v>0</v>
      </c>
      <c r="AF30" s="108">
        <f t="shared" si="14"/>
        <v>0</v>
      </c>
      <c r="AG30" s="108" t="str">
        <f t="shared" si="15"/>
        <v/>
      </c>
      <c r="AH30" s="108"/>
      <c r="AM30" s="824"/>
      <c r="AN30" s="824"/>
      <c r="AO30" s="824"/>
      <c r="AP30" s="824"/>
      <c r="AQ30" s="824"/>
      <c r="AR30" s="824"/>
      <c r="AS30" s="824"/>
      <c r="AT30" s="824"/>
      <c r="AU30" s="824"/>
      <c r="AV30" s="824"/>
      <c r="AW30" s="824"/>
      <c r="AX30" s="824"/>
      <c r="AY30" s="824"/>
      <c r="AZ30" s="824"/>
      <c r="BA30" s="824"/>
      <c r="BB30" s="824"/>
      <c r="BC30" s="824"/>
      <c r="BD30" s="824"/>
    </row>
    <row r="31" spans="1:56" ht="14.85" customHeight="1">
      <c r="A31" s="107" t="str">
        <f t="shared" si="1"/>
        <v>region</v>
      </c>
      <c r="B31" s="213">
        <f t="shared" si="2"/>
        <v>0</v>
      </c>
      <c r="C31" s="80"/>
      <c r="D31" s="80"/>
      <c r="E31" s="80"/>
      <c r="F31" s="80"/>
      <c r="G31" s="80"/>
      <c r="H31" s="41"/>
      <c r="I31" s="933"/>
      <c r="J31" s="78"/>
      <c r="K31" s="79"/>
      <c r="L31" s="924">
        <f t="shared" si="3"/>
        <v>0</v>
      </c>
      <c r="M31" s="40"/>
      <c r="N31" s="81"/>
      <c r="O31" s="81"/>
      <c r="P31" s="926">
        <f t="shared" si="4"/>
        <v>0</v>
      </c>
      <c r="Q31" s="927" t="str">
        <f t="shared" si="5"/>
        <v>$0</v>
      </c>
      <c r="R31" s="929"/>
      <c r="S31" s="39"/>
      <c r="T31" s="85"/>
      <c r="U31" s="108"/>
      <c r="V31" s="108"/>
      <c r="W31" s="108"/>
      <c r="X31" s="212" t="e">
        <f t="shared" si="6"/>
        <v>#VALUE!</v>
      </c>
      <c r="Y31" s="920" t="str">
        <f t="shared" si="7"/>
        <v/>
      </c>
      <c r="Z31" s="212">
        <f t="shared" si="8"/>
        <v>0</v>
      </c>
      <c r="AA31" s="212">
        <f t="shared" si="9"/>
        <v>0</v>
      </c>
      <c r="AB31" s="212">
        <f t="shared" si="10"/>
        <v>0</v>
      </c>
      <c r="AC31" s="212" t="str">
        <f t="shared" si="11"/>
        <v/>
      </c>
      <c r="AD31" s="212" t="str">
        <f t="shared" si="12"/>
        <v/>
      </c>
      <c r="AE31" s="119">
        <f t="shared" si="13"/>
        <v>0</v>
      </c>
      <c r="AF31" s="108">
        <f t="shared" si="14"/>
        <v>0</v>
      </c>
      <c r="AG31" s="108" t="str">
        <f t="shared" si="15"/>
        <v/>
      </c>
      <c r="AH31" s="108"/>
      <c r="AM31" s="824"/>
      <c r="AN31" s="824"/>
      <c r="AO31" s="824"/>
      <c r="AP31" s="824"/>
      <c r="AQ31" s="824"/>
      <c r="AR31" s="824"/>
      <c r="AS31" s="824"/>
      <c r="AT31" s="824"/>
      <c r="AU31" s="824"/>
      <c r="AV31" s="824"/>
      <c r="AW31" s="824"/>
      <c r="AX31" s="824"/>
      <c r="AY31" s="824"/>
      <c r="AZ31" s="824"/>
      <c r="BA31" s="824"/>
      <c r="BB31" s="824"/>
      <c r="BC31" s="824"/>
      <c r="BD31" s="824"/>
    </row>
    <row r="32" spans="1:56" ht="14.85" customHeight="1">
      <c r="A32" s="107" t="str">
        <f t="shared" si="1"/>
        <v>region</v>
      </c>
      <c r="B32" s="213">
        <f t="shared" si="2"/>
        <v>0</v>
      </c>
      <c r="C32" s="80"/>
      <c r="D32" s="80"/>
      <c r="E32" s="80"/>
      <c r="F32" s="80"/>
      <c r="G32" s="80"/>
      <c r="H32" s="41"/>
      <c r="I32" s="933"/>
      <c r="J32" s="78"/>
      <c r="K32" s="79"/>
      <c r="L32" s="924">
        <f t="shared" si="3"/>
        <v>0</v>
      </c>
      <c r="M32" s="40"/>
      <c r="N32" s="81"/>
      <c r="O32" s="81"/>
      <c r="P32" s="926">
        <f t="shared" si="4"/>
        <v>0</v>
      </c>
      <c r="Q32" s="927" t="str">
        <f t="shared" si="5"/>
        <v>$0</v>
      </c>
      <c r="R32" s="929"/>
      <c r="S32" s="39"/>
      <c r="T32" s="85"/>
      <c r="U32" s="108"/>
      <c r="V32" s="108"/>
      <c r="W32" s="108"/>
      <c r="X32" s="212" t="e">
        <f t="shared" si="6"/>
        <v>#VALUE!</v>
      </c>
      <c r="Y32" s="920" t="str">
        <f t="shared" si="7"/>
        <v/>
      </c>
      <c r="Z32" s="212">
        <f t="shared" si="8"/>
        <v>0</v>
      </c>
      <c r="AA32" s="212">
        <f t="shared" si="9"/>
        <v>0</v>
      </c>
      <c r="AB32" s="212">
        <f t="shared" si="10"/>
        <v>0</v>
      </c>
      <c r="AC32" s="212" t="str">
        <f t="shared" si="11"/>
        <v/>
      </c>
      <c r="AD32" s="212" t="str">
        <f t="shared" si="12"/>
        <v/>
      </c>
      <c r="AE32" s="119">
        <f t="shared" si="13"/>
        <v>0</v>
      </c>
      <c r="AF32" s="108">
        <f t="shared" si="14"/>
        <v>0</v>
      </c>
      <c r="AG32" s="108" t="str">
        <f t="shared" si="15"/>
        <v/>
      </c>
      <c r="AH32" s="108"/>
      <c r="AM32" s="824"/>
      <c r="AN32" s="824"/>
      <c r="AO32" s="824"/>
      <c r="AP32" s="824"/>
      <c r="AQ32" s="824"/>
      <c r="AR32" s="824"/>
      <c r="AS32" s="824"/>
      <c r="AT32" s="824"/>
      <c r="AU32" s="824"/>
      <c r="AV32" s="824"/>
      <c r="AW32" s="824"/>
      <c r="AX32" s="824"/>
      <c r="AY32" s="824"/>
      <c r="AZ32" s="824"/>
      <c r="BA32" s="824"/>
      <c r="BB32" s="824"/>
      <c r="BC32" s="824"/>
      <c r="BD32" s="824"/>
    </row>
    <row r="33" spans="1:56" ht="14.85" customHeight="1">
      <c r="A33" s="107" t="str">
        <f t="shared" si="1"/>
        <v>region</v>
      </c>
      <c r="B33" s="213">
        <f t="shared" si="2"/>
        <v>0</v>
      </c>
      <c r="C33" s="80"/>
      <c r="D33" s="80"/>
      <c r="E33" s="80"/>
      <c r="F33" s="80"/>
      <c r="G33" s="80"/>
      <c r="H33" s="41"/>
      <c r="I33" s="933"/>
      <c r="J33" s="78"/>
      <c r="K33" s="79"/>
      <c r="L33" s="924">
        <f t="shared" si="3"/>
        <v>0</v>
      </c>
      <c r="M33" s="40"/>
      <c r="N33" s="81"/>
      <c r="O33" s="81"/>
      <c r="P33" s="926">
        <f t="shared" si="4"/>
        <v>0</v>
      </c>
      <c r="Q33" s="927" t="str">
        <f t="shared" si="5"/>
        <v>$0</v>
      </c>
      <c r="R33" s="929"/>
      <c r="S33" s="39"/>
      <c r="T33" s="85"/>
      <c r="U33" s="108"/>
      <c r="V33" s="108"/>
      <c r="W33" s="108"/>
      <c r="X33" s="212" t="e">
        <f t="shared" si="6"/>
        <v>#VALUE!</v>
      </c>
      <c r="Y33" s="920" t="str">
        <f t="shared" si="7"/>
        <v/>
      </c>
      <c r="Z33" s="212">
        <f t="shared" si="8"/>
        <v>0</v>
      </c>
      <c r="AA33" s="212">
        <f t="shared" si="9"/>
        <v>0</v>
      </c>
      <c r="AB33" s="212">
        <f t="shared" si="10"/>
        <v>0</v>
      </c>
      <c r="AC33" s="212" t="str">
        <f t="shared" si="11"/>
        <v/>
      </c>
      <c r="AD33" s="212" t="str">
        <f t="shared" si="12"/>
        <v/>
      </c>
      <c r="AE33" s="119">
        <f t="shared" si="13"/>
        <v>0</v>
      </c>
      <c r="AF33" s="108">
        <f t="shared" si="14"/>
        <v>0</v>
      </c>
      <c r="AG33" s="108" t="str">
        <f t="shared" si="15"/>
        <v/>
      </c>
      <c r="AM33" s="824"/>
      <c r="AN33" s="824"/>
      <c r="AO33" s="824"/>
      <c r="AP33" s="824"/>
      <c r="AQ33" s="824"/>
      <c r="AR33" s="824"/>
      <c r="AS33" s="824"/>
      <c r="AT33" s="824"/>
      <c r="AU33" s="824"/>
      <c r="AV33" s="824"/>
      <c r="AW33" s="824"/>
      <c r="AX33" s="824"/>
      <c r="AY33" s="824"/>
      <c r="AZ33" s="824"/>
      <c r="BA33" s="824"/>
      <c r="BB33" s="824"/>
      <c r="BC33" s="824"/>
      <c r="BD33" s="824"/>
    </row>
    <row r="34" spans="1:56" ht="14.85" customHeight="1">
      <c r="A34" s="107" t="str">
        <f t="shared" si="1"/>
        <v>region</v>
      </c>
      <c r="B34" s="213">
        <f t="shared" si="2"/>
        <v>0</v>
      </c>
      <c r="C34" s="80"/>
      <c r="D34" s="80"/>
      <c r="E34" s="80"/>
      <c r="F34" s="80"/>
      <c r="G34" s="80"/>
      <c r="H34" s="41"/>
      <c r="I34" s="933"/>
      <c r="J34" s="78"/>
      <c r="K34" s="79"/>
      <c r="L34" s="924">
        <f t="shared" si="3"/>
        <v>0</v>
      </c>
      <c r="M34" s="40"/>
      <c r="N34" s="81"/>
      <c r="O34" s="81"/>
      <c r="P34" s="926">
        <f t="shared" si="4"/>
        <v>0</v>
      </c>
      <c r="Q34" s="927" t="str">
        <f t="shared" si="5"/>
        <v>$0</v>
      </c>
      <c r="R34" s="929"/>
      <c r="S34" s="39"/>
      <c r="T34" s="85"/>
      <c r="U34" s="108"/>
      <c r="V34" s="108"/>
      <c r="W34" s="108"/>
      <c r="X34" s="212" t="e">
        <f t="shared" si="6"/>
        <v>#VALUE!</v>
      </c>
      <c r="Y34" s="920" t="str">
        <f t="shared" si="7"/>
        <v/>
      </c>
      <c r="Z34" s="212">
        <f t="shared" si="8"/>
        <v>0</v>
      </c>
      <c r="AA34" s="212">
        <f t="shared" si="9"/>
        <v>0</v>
      </c>
      <c r="AB34" s="212">
        <f t="shared" si="10"/>
        <v>0</v>
      </c>
      <c r="AC34" s="212" t="str">
        <f t="shared" si="11"/>
        <v/>
      </c>
      <c r="AD34" s="212" t="str">
        <f t="shared" si="12"/>
        <v/>
      </c>
      <c r="AE34" s="119">
        <f t="shared" si="13"/>
        <v>0</v>
      </c>
      <c r="AF34" s="108">
        <f t="shared" si="14"/>
        <v>0</v>
      </c>
      <c r="AG34" s="108" t="str">
        <f t="shared" si="15"/>
        <v/>
      </c>
      <c r="AM34" s="824"/>
      <c r="AN34" s="824"/>
      <c r="AO34" s="824"/>
      <c r="AP34" s="824"/>
      <c r="AQ34" s="824"/>
      <c r="AR34" s="824"/>
      <c r="AS34" s="824"/>
      <c r="AT34" s="824"/>
      <c r="AU34" s="824"/>
      <c r="AV34" s="824"/>
      <c r="AW34" s="824"/>
      <c r="AX34" s="824"/>
      <c r="AY34" s="824"/>
      <c r="AZ34" s="824"/>
      <c r="BA34" s="824"/>
      <c r="BB34" s="824"/>
      <c r="BC34" s="824"/>
      <c r="BD34" s="824"/>
    </row>
    <row r="35" spans="1:56" ht="14.85" customHeight="1">
      <c r="A35" s="107" t="str">
        <f t="shared" si="1"/>
        <v>region</v>
      </c>
      <c r="B35" s="213">
        <f t="shared" si="2"/>
        <v>0</v>
      </c>
      <c r="C35" s="80"/>
      <c r="D35" s="80"/>
      <c r="E35" s="80"/>
      <c r="F35" s="80"/>
      <c r="G35" s="80"/>
      <c r="H35" s="41"/>
      <c r="I35" s="933"/>
      <c r="J35" s="78"/>
      <c r="K35" s="79"/>
      <c r="L35" s="924">
        <f t="shared" si="3"/>
        <v>0</v>
      </c>
      <c r="M35" s="40"/>
      <c r="N35" s="81"/>
      <c r="O35" s="81"/>
      <c r="P35" s="926">
        <f t="shared" si="4"/>
        <v>0</v>
      </c>
      <c r="Q35" s="927" t="str">
        <f t="shared" si="5"/>
        <v>$0</v>
      </c>
      <c r="R35" s="929"/>
      <c r="S35" s="39"/>
      <c r="T35" s="85"/>
      <c r="U35" s="108"/>
      <c r="V35" s="108"/>
      <c r="W35" s="108"/>
      <c r="X35" s="212" t="e">
        <f t="shared" si="6"/>
        <v>#VALUE!</v>
      </c>
      <c r="Y35" s="920" t="str">
        <f t="shared" si="7"/>
        <v/>
      </c>
      <c r="Z35" s="212">
        <f t="shared" si="8"/>
        <v>0</v>
      </c>
      <c r="AA35" s="212">
        <f t="shared" si="9"/>
        <v>0</v>
      </c>
      <c r="AB35" s="212">
        <f t="shared" si="10"/>
        <v>0</v>
      </c>
      <c r="AC35" s="212" t="str">
        <f t="shared" si="11"/>
        <v/>
      </c>
      <c r="AD35" s="212" t="str">
        <f t="shared" si="12"/>
        <v/>
      </c>
      <c r="AE35" s="119">
        <f t="shared" si="13"/>
        <v>0</v>
      </c>
      <c r="AF35" s="108">
        <f t="shared" si="14"/>
        <v>0</v>
      </c>
      <c r="AG35" s="108" t="str">
        <f t="shared" si="15"/>
        <v/>
      </c>
      <c r="AM35" s="824"/>
      <c r="AN35" s="824"/>
      <c r="AO35" s="824"/>
      <c r="AP35" s="824"/>
      <c r="AQ35" s="824"/>
      <c r="AR35" s="824"/>
      <c r="AS35" s="824"/>
      <c r="AT35" s="824"/>
      <c r="AU35" s="824"/>
      <c r="AV35" s="824"/>
      <c r="AW35" s="824"/>
      <c r="AX35" s="824"/>
      <c r="AY35" s="824"/>
      <c r="AZ35" s="824"/>
      <c r="BA35" s="824"/>
      <c r="BB35" s="824"/>
      <c r="BC35" s="824"/>
      <c r="BD35" s="824"/>
    </row>
    <row r="36" spans="1:56" ht="14.85" customHeight="1">
      <c r="A36" s="107" t="str">
        <f t="shared" si="1"/>
        <v>region</v>
      </c>
      <c r="B36" s="213">
        <f t="shared" si="2"/>
        <v>0</v>
      </c>
      <c r="C36" s="80"/>
      <c r="D36" s="80"/>
      <c r="E36" s="80"/>
      <c r="F36" s="80"/>
      <c r="G36" s="80"/>
      <c r="H36" s="41"/>
      <c r="I36" s="933"/>
      <c r="J36" s="78"/>
      <c r="K36" s="79"/>
      <c r="L36" s="924">
        <f t="shared" si="3"/>
        <v>0</v>
      </c>
      <c r="M36" s="40"/>
      <c r="N36" s="81"/>
      <c r="O36" s="81"/>
      <c r="P36" s="926">
        <f t="shared" si="4"/>
        <v>0</v>
      </c>
      <c r="Q36" s="927" t="str">
        <f t="shared" si="5"/>
        <v>$0</v>
      </c>
      <c r="R36" s="929"/>
      <c r="S36" s="39"/>
      <c r="T36" s="85"/>
      <c r="U36" s="108"/>
      <c r="V36" s="108"/>
      <c r="W36" s="108"/>
      <c r="X36" s="212" t="e">
        <f t="shared" si="6"/>
        <v>#VALUE!</v>
      </c>
      <c r="Y36" s="920" t="str">
        <f t="shared" si="7"/>
        <v/>
      </c>
      <c r="Z36" s="212">
        <f t="shared" si="8"/>
        <v>0</v>
      </c>
      <c r="AA36" s="212">
        <f t="shared" si="9"/>
        <v>0</v>
      </c>
      <c r="AB36" s="212">
        <f t="shared" si="10"/>
        <v>0</v>
      </c>
      <c r="AC36" s="212" t="str">
        <f t="shared" si="11"/>
        <v/>
      </c>
      <c r="AD36" s="212" t="str">
        <f t="shared" si="12"/>
        <v/>
      </c>
      <c r="AE36" s="119">
        <f t="shared" si="13"/>
        <v>0</v>
      </c>
      <c r="AF36" s="108">
        <f t="shared" si="14"/>
        <v>0</v>
      </c>
      <c r="AG36" s="108" t="str">
        <f t="shared" si="15"/>
        <v/>
      </c>
    </row>
    <row r="37" spans="1:56" ht="14.85" customHeight="1">
      <c r="A37" s="107" t="str">
        <f t="shared" si="1"/>
        <v>region</v>
      </c>
      <c r="B37" s="213">
        <f t="shared" si="2"/>
        <v>0</v>
      </c>
      <c r="C37" s="80"/>
      <c r="D37" s="80"/>
      <c r="E37" s="80"/>
      <c r="F37" s="80"/>
      <c r="G37" s="80"/>
      <c r="H37" s="41"/>
      <c r="I37" s="933"/>
      <c r="J37" s="78"/>
      <c r="K37" s="79"/>
      <c r="L37" s="924">
        <f t="shared" si="3"/>
        <v>0</v>
      </c>
      <c r="M37" s="40"/>
      <c r="N37" s="81"/>
      <c r="O37" s="81"/>
      <c r="P37" s="926">
        <f t="shared" si="4"/>
        <v>0</v>
      </c>
      <c r="Q37" s="927" t="str">
        <f t="shared" si="5"/>
        <v>$0</v>
      </c>
      <c r="R37" s="929"/>
      <c r="S37" s="39"/>
      <c r="T37" s="85"/>
      <c r="U37" s="108"/>
      <c r="V37" s="108"/>
      <c r="W37" s="108"/>
      <c r="X37" s="212" t="e">
        <f t="shared" si="6"/>
        <v>#VALUE!</v>
      </c>
      <c r="Y37" s="920" t="str">
        <f t="shared" si="7"/>
        <v/>
      </c>
      <c r="Z37" s="212">
        <f t="shared" si="8"/>
        <v>0</v>
      </c>
      <c r="AA37" s="212">
        <f t="shared" si="9"/>
        <v>0</v>
      </c>
      <c r="AB37" s="212">
        <f t="shared" si="10"/>
        <v>0</v>
      </c>
      <c r="AC37" s="212" t="str">
        <f t="shared" si="11"/>
        <v/>
      </c>
      <c r="AD37" s="212" t="str">
        <f t="shared" si="12"/>
        <v/>
      </c>
      <c r="AE37" s="119">
        <f t="shared" si="13"/>
        <v>0</v>
      </c>
      <c r="AF37" s="108">
        <f t="shared" si="14"/>
        <v>0</v>
      </c>
      <c r="AG37" s="108" t="str">
        <f t="shared" si="15"/>
        <v/>
      </c>
    </row>
    <row r="38" spans="1:56" ht="14.85" customHeight="1">
      <c r="A38" s="107" t="str">
        <f t="shared" si="1"/>
        <v>region</v>
      </c>
      <c r="B38" s="213">
        <f t="shared" si="2"/>
        <v>0</v>
      </c>
      <c r="C38" s="80"/>
      <c r="D38" s="80"/>
      <c r="E38" s="80"/>
      <c r="F38" s="80"/>
      <c r="G38" s="80"/>
      <c r="H38" s="41"/>
      <c r="I38" s="933"/>
      <c r="J38" s="78"/>
      <c r="K38" s="79"/>
      <c r="L38" s="924">
        <f t="shared" si="3"/>
        <v>0</v>
      </c>
      <c r="M38" s="40"/>
      <c r="N38" s="81"/>
      <c r="O38" s="81"/>
      <c r="P38" s="926">
        <f t="shared" si="4"/>
        <v>0</v>
      </c>
      <c r="Q38" s="927" t="str">
        <f t="shared" si="5"/>
        <v>$0</v>
      </c>
      <c r="R38" s="929"/>
      <c r="S38" s="39"/>
      <c r="T38" s="85"/>
      <c r="U38" s="108"/>
      <c r="V38" s="108"/>
      <c r="W38" s="108"/>
      <c r="X38" s="212" t="e">
        <f t="shared" si="6"/>
        <v>#VALUE!</v>
      </c>
      <c r="Y38" s="920" t="str">
        <f t="shared" si="7"/>
        <v/>
      </c>
      <c r="Z38" s="212">
        <f t="shared" si="8"/>
        <v>0</v>
      </c>
      <c r="AA38" s="212">
        <f t="shared" si="9"/>
        <v>0</v>
      </c>
      <c r="AB38" s="212">
        <f t="shared" si="10"/>
        <v>0</v>
      </c>
      <c r="AC38" s="212" t="str">
        <f t="shared" si="11"/>
        <v/>
      </c>
      <c r="AD38" s="212" t="str">
        <f t="shared" si="12"/>
        <v/>
      </c>
      <c r="AE38" s="119">
        <f t="shared" si="13"/>
        <v>0</v>
      </c>
      <c r="AF38" s="108">
        <f t="shared" si="14"/>
        <v>0</v>
      </c>
      <c r="AG38" s="108" t="str">
        <f t="shared" si="15"/>
        <v/>
      </c>
    </row>
    <row r="39" spans="1:56" ht="14.85" customHeight="1">
      <c r="A39" s="107" t="str">
        <f t="shared" si="1"/>
        <v>region</v>
      </c>
      <c r="B39" s="213">
        <f t="shared" si="2"/>
        <v>0</v>
      </c>
      <c r="C39" s="80"/>
      <c r="D39" s="80"/>
      <c r="E39" s="80"/>
      <c r="F39" s="80"/>
      <c r="G39" s="80"/>
      <c r="H39" s="41"/>
      <c r="I39" s="933"/>
      <c r="J39" s="78"/>
      <c r="K39" s="79"/>
      <c r="L39" s="924">
        <f t="shared" si="3"/>
        <v>0</v>
      </c>
      <c r="M39" s="40"/>
      <c r="N39" s="81"/>
      <c r="O39" s="81"/>
      <c r="P39" s="926">
        <f t="shared" si="4"/>
        <v>0</v>
      </c>
      <c r="Q39" s="927" t="str">
        <f t="shared" si="5"/>
        <v>$0</v>
      </c>
      <c r="R39" s="929"/>
      <c r="S39" s="39"/>
      <c r="T39" s="85"/>
      <c r="U39" s="108"/>
      <c r="V39" s="108"/>
      <c r="W39" s="108"/>
      <c r="X39" s="212" t="e">
        <f t="shared" si="6"/>
        <v>#VALUE!</v>
      </c>
      <c r="Y39" s="920" t="str">
        <f t="shared" si="7"/>
        <v/>
      </c>
      <c r="Z39" s="212">
        <f t="shared" si="8"/>
        <v>0</v>
      </c>
      <c r="AA39" s="212">
        <f t="shared" si="9"/>
        <v>0</v>
      </c>
      <c r="AB39" s="212">
        <f t="shared" si="10"/>
        <v>0</v>
      </c>
      <c r="AC39" s="212" t="str">
        <f t="shared" si="11"/>
        <v/>
      </c>
      <c r="AD39" s="212" t="str">
        <f t="shared" si="12"/>
        <v/>
      </c>
      <c r="AE39" s="119">
        <f t="shared" si="13"/>
        <v>0</v>
      </c>
      <c r="AF39" s="108">
        <f t="shared" si="14"/>
        <v>0</v>
      </c>
      <c r="AG39" s="108" t="str">
        <f t="shared" si="15"/>
        <v/>
      </c>
    </row>
    <row r="40" spans="1:56" ht="14.85" customHeight="1">
      <c r="A40" s="107" t="str">
        <f t="shared" si="1"/>
        <v>region</v>
      </c>
      <c r="B40" s="213">
        <f t="shared" si="2"/>
        <v>0</v>
      </c>
      <c r="C40" s="80"/>
      <c r="D40" s="80"/>
      <c r="E40" s="80"/>
      <c r="F40" s="80"/>
      <c r="G40" s="80"/>
      <c r="H40" s="41"/>
      <c r="I40" s="933"/>
      <c r="J40" s="78"/>
      <c r="K40" s="79"/>
      <c r="L40" s="924">
        <f t="shared" si="3"/>
        <v>0</v>
      </c>
      <c r="M40" s="40"/>
      <c r="N40" s="81"/>
      <c r="O40" s="81"/>
      <c r="P40" s="926">
        <f t="shared" si="4"/>
        <v>0</v>
      </c>
      <c r="Q40" s="927" t="str">
        <f t="shared" si="5"/>
        <v>$0</v>
      </c>
      <c r="R40" s="929"/>
      <c r="S40" s="39"/>
      <c r="T40" s="85"/>
      <c r="U40" s="108"/>
      <c r="V40" s="108"/>
      <c r="W40" s="108"/>
      <c r="X40" s="212" t="e">
        <f t="shared" si="6"/>
        <v>#VALUE!</v>
      </c>
      <c r="Y40" s="920" t="str">
        <f t="shared" si="7"/>
        <v/>
      </c>
      <c r="Z40" s="212">
        <f t="shared" si="8"/>
        <v>0</v>
      </c>
      <c r="AA40" s="212">
        <f t="shared" si="9"/>
        <v>0</v>
      </c>
      <c r="AB40" s="212">
        <f t="shared" si="10"/>
        <v>0</v>
      </c>
      <c r="AC40" s="212" t="str">
        <f t="shared" si="11"/>
        <v/>
      </c>
      <c r="AD40" s="212" t="str">
        <f t="shared" si="12"/>
        <v/>
      </c>
      <c r="AE40" s="119">
        <f t="shared" si="13"/>
        <v>0</v>
      </c>
      <c r="AF40" s="108">
        <f t="shared" si="14"/>
        <v>0</v>
      </c>
      <c r="AG40" s="108" t="str">
        <f t="shared" si="15"/>
        <v/>
      </c>
    </row>
    <row r="41" spans="1:56" ht="14.85" customHeight="1">
      <c r="A41" s="107" t="str">
        <f t="shared" si="1"/>
        <v>region</v>
      </c>
      <c r="B41" s="213">
        <f t="shared" si="2"/>
        <v>0</v>
      </c>
      <c r="C41" s="80"/>
      <c r="D41" s="80"/>
      <c r="E41" s="80"/>
      <c r="F41" s="80"/>
      <c r="G41" s="80"/>
      <c r="H41" s="41"/>
      <c r="I41" s="933"/>
      <c r="J41" s="78"/>
      <c r="K41" s="79"/>
      <c r="L41" s="924">
        <f t="shared" si="3"/>
        <v>0</v>
      </c>
      <c r="M41" s="40"/>
      <c r="N41" s="81"/>
      <c r="O41" s="81"/>
      <c r="P41" s="926">
        <f t="shared" si="4"/>
        <v>0</v>
      </c>
      <c r="Q41" s="927" t="str">
        <f t="shared" si="5"/>
        <v>$0</v>
      </c>
      <c r="R41" s="929"/>
      <c r="S41" s="39"/>
      <c r="T41" s="85"/>
      <c r="U41" s="108"/>
      <c r="V41" s="108"/>
      <c r="W41" s="108"/>
      <c r="X41" s="212" t="e">
        <f t="shared" si="6"/>
        <v>#VALUE!</v>
      </c>
      <c r="Y41" s="920" t="str">
        <f t="shared" si="7"/>
        <v/>
      </c>
      <c r="Z41" s="212">
        <f t="shared" si="8"/>
        <v>0</v>
      </c>
      <c r="AA41" s="212">
        <f t="shared" si="9"/>
        <v>0</v>
      </c>
      <c r="AB41" s="212">
        <f t="shared" si="10"/>
        <v>0</v>
      </c>
      <c r="AC41" s="212" t="str">
        <f t="shared" si="11"/>
        <v/>
      </c>
      <c r="AD41" s="212" t="str">
        <f t="shared" si="12"/>
        <v/>
      </c>
      <c r="AE41" s="119">
        <f t="shared" si="13"/>
        <v>0</v>
      </c>
      <c r="AF41" s="108">
        <f t="shared" si="14"/>
        <v>0</v>
      </c>
      <c r="AG41" s="108" t="str">
        <f t="shared" si="15"/>
        <v/>
      </c>
    </row>
    <row r="42" spans="1:56" ht="14.85" customHeight="1">
      <c r="A42" s="107" t="str">
        <f t="shared" si="1"/>
        <v>region</v>
      </c>
      <c r="B42" s="213">
        <f t="shared" si="2"/>
        <v>0</v>
      </c>
      <c r="C42" s="80"/>
      <c r="D42" s="80"/>
      <c r="E42" s="80"/>
      <c r="F42" s="80"/>
      <c r="G42" s="80"/>
      <c r="H42" s="41"/>
      <c r="I42" s="933"/>
      <c r="J42" s="78"/>
      <c r="K42" s="79"/>
      <c r="L42" s="924">
        <f t="shared" si="3"/>
        <v>0</v>
      </c>
      <c r="M42" s="40"/>
      <c r="N42" s="81"/>
      <c r="O42" s="81"/>
      <c r="P42" s="926">
        <f t="shared" si="4"/>
        <v>0</v>
      </c>
      <c r="Q42" s="927" t="str">
        <f t="shared" si="5"/>
        <v>$0</v>
      </c>
      <c r="R42" s="929"/>
      <c r="S42" s="39"/>
      <c r="T42" s="85"/>
      <c r="U42" s="108"/>
      <c r="V42" s="108"/>
      <c r="W42" s="108"/>
      <c r="X42" s="212" t="e">
        <f t="shared" si="6"/>
        <v>#VALUE!</v>
      </c>
      <c r="Y42" s="920" t="str">
        <f t="shared" si="7"/>
        <v/>
      </c>
      <c r="Z42" s="212">
        <f t="shared" si="8"/>
        <v>0</v>
      </c>
      <c r="AA42" s="212">
        <f t="shared" si="9"/>
        <v>0</v>
      </c>
      <c r="AB42" s="212">
        <f t="shared" si="10"/>
        <v>0</v>
      </c>
      <c r="AC42" s="212" t="str">
        <f t="shared" si="11"/>
        <v/>
      </c>
      <c r="AD42" s="212" t="str">
        <f t="shared" si="12"/>
        <v/>
      </c>
      <c r="AE42" s="119">
        <f t="shared" si="13"/>
        <v>0</v>
      </c>
      <c r="AF42" s="108">
        <f t="shared" si="14"/>
        <v>0</v>
      </c>
      <c r="AG42" s="108" t="str">
        <f t="shared" si="15"/>
        <v/>
      </c>
    </row>
    <row r="43" spans="1:56" ht="14.85" customHeight="1">
      <c r="A43" s="107" t="str">
        <f t="shared" si="1"/>
        <v>region</v>
      </c>
      <c r="B43" s="213">
        <f t="shared" si="2"/>
        <v>0</v>
      </c>
      <c r="C43" s="80"/>
      <c r="D43" s="80"/>
      <c r="E43" s="80"/>
      <c r="F43" s="80"/>
      <c r="G43" s="80"/>
      <c r="H43" s="41"/>
      <c r="I43" s="933"/>
      <c r="J43" s="78"/>
      <c r="K43" s="79"/>
      <c r="L43" s="924">
        <f t="shared" si="3"/>
        <v>0</v>
      </c>
      <c r="M43" s="40"/>
      <c r="N43" s="81"/>
      <c r="O43" s="81"/>
      <c r="P43" s="926">
        <f t="shared" si="4"/>
        <v>0</v>
      </c>
      <c r="Q43" s="927" t="str">
        <f t="shared" si="5"/>
        <v>$0</v>
      </c>
      <c r="R43" s="929"/>
      <c r="S43" s="39"/>
      <c r="T43" s="85"/>
      <c r="U43" s="108"/>
      <c r="V43" s="108"/>
      <c r="W43" s="108"/>
      <c r="X43" s="212" t="e">
        <f t="shared" si="6"/>
        <v>#VALUE!</v>
      </c>
      <c r="Y43" s="920" t="str">
        <f t="shared" si="7"/>
        <v/>
      </c>
      <c r="Z43" s="212">
        <f t="shared" si="8"/>
        <v>0</v>
      </c>
      <c r="AA43" s="212">
        <f t="shared" si="9"/>
        <v>0</v>
      </c>
      <c r="AB43" s="212">
        <f t="shared" si="10"/>
        <v>0</v>
      </c>
      <c r="AC43" s="212" t="str">
        <f t="shared" si="11"/>
        <v/>
      </c>
      <c r="AD43" s="212" t="str">
        <f t="shared" si="12"/>
        <v/>
      </c>
      <c r="AE43" s="119">
        <f t="shared" si="13"/>
        <v>0</v>
      </c>
      <c r="AF43" s="108">
        <f t="shared" si="14"/>
        <v>0</v>
      </c>
      <c r="AG43" s="108" t="str">
        <f t="shared" si="15"/>
        <v/>
      </c>
    </row>
    <row r="44" spans="1:56" ht="14.85" customHeight="1">
      <c r="A44" s="107" t="str">
        <f t="shared" si="1"/>
        <v>region</v>
      </c>
      <c r="B44" s="213">
        <f t="shared" si="2"/>
        <v>0</v>
      </c>
      <c r="C44" s="80"/>
      <c r="D44" s="80"/>
      <c r="E44" s="80"/>
      <c r="F44" s="80"/>
      <c r="G44" s="80"/>
      <c r="H44" s="41"/>
      <c r="I44" s="933"/>
      <c r="J44" s="78"/>
      <c r="K44" s="79"/>
      <c r="L44" s="924">
        <f t="shared" si="3"/>
        <v>0</v>
      </c>
      <c r="M44" s="40"/>
      <c r="N44" s="81"/>
      <c r="O44" s="81"/>
      <c r="P44" s="926">
        <f t="shared" si="4"/>
        <v>0</v>
      </c>
      <c r="Q44" s="927" t="str">
        <f t="shared" si="5"/>
        <v>$0</v>
      </c>
      <c r="R44" s="929"/>
      <c r="S44" s="39"/>
      <c r="T44" s="85"/>
      <c r="U44" s="108"/>
      <c r="V44" s="108"/>
      <c r="W44" s="108"/>
      <c r="X44" s="212" t="e">
        <f t="shared" si="6"/>
        <v>#VALUE!</v>
      </c>
      <c r="Y44" s="920" t="str">
        <f t="shared" si="7"/>
        <v/>
      </c>
      <c r="Z44" s="212">
        <f t="shared" si="8"/>
        <v>0</v>
      </c>
      <c r="AA44" s="212">
        <f t="shared" si="9"/>
        <v>0</v>
      </c>
      <c r="AB44" s="212">
        <f t="shared" si="10"/>
        <v>0</v>
      </c>
      <c r="AC44" s="212" t="str">
        <f t="shared" si="11"/>
        <v/>
      </c>
      <c r="AD44" s="212" t="str">
        <f t="shared" si="12"/>
        <v/>
      </c>
      <c r="AE44" s="119">
        <f t="shared" si="13"/>
        <v>0</v>
      </c>
      <c r="AF44" s="108">
        <f t="shared" si="14"/>
        <v>0</v>
      </c>
      <c r="AG44" s="108" t="str">
        <f t="shared" si="15"/>
        <v/>
      </c>
    </row>
    <row r="45" spans="1:56" ht="14.85" customHeight="1">
      <c r="A45" s="107" t="str">
        <f t="shared" si="1"/>
        <v>region</v>
      </c>
      <c r="B45" s="213">
        <f t="shared" si="2"/>
        <v>0</v>
      </c>
      <c r="C45" s="80"/>
      <c r="D45" s="80"/>
      <c r="E45" s="80"/>
      <c r="F45" s="80"/>
      <c r="G45" s="80"/>
      <c r="H45" s="41"/>
      <c r="I45" s="933"/>
      <c r="J45" s="78"/>
      <c r="K45" s="79"/>
      <c r="L45" s="924">
        <f t="shared" si="3"/>
        <v>0</v>
      </c>
      <c r="M45" s="40"/>
      <c r="N45" s="81"/>
      <c r="O45" s="81"/>
      <c r="P45" s="926">
        <f t="shared" si="4"/>
        <v>0</v>
      </c>
      <c r="Q45" s="927" t="str">
        <f t="shared" si="5"/>
        <v>$0</v>
      </c>
      <c r="R45" s="929"/>
      <c r="S45" s="39"/>
      <c r="T45" s="85"/>
      <c r="U45" s="108"/>
      <c r="V45" s="108"/>
      <c r="W45" s="108"/>
      <c r="X45" s="212" t="e">
        <f t="shared" si="6"/>
        <v>#VALUE!</v>
      </c>
      <c r="Y45" s="920" t="str">
        <f t="shared" si="7"/>
        <v/>
      </c>
      <c r="Z45" s="212">
        <f t="shared" si="8"/>
        <v>0</v>
      </c>
      <c r="AA45" s="212">
        <f t="shared" si="9"/>
        <v>0</v>
      </c>
      <c r="AB45" s="212">
        <f t="shared" si="10"/>
        <v>0</v>
      </c>
      <c r="AC45" s="212" t="str">
        <f t="shared" si="11"/>
        <v/>
      </c>
      <c r="AD45" s="212" t="str">
        <f t="shared" si="12"/>
        <v/>
      </c>
      <c r="AE45" s="119">
        <f t="shared" si="13"/>
        <v>0</v>
      </c>
      <c r="AF45" s="108">
        <f t="shared" si="14"/>
        <v>0</v>
      </c>
      <c r="AG45" s="108" t="str">
        <f t="shared" si="15"/>
        <v/>
      </c>
    </row>
    <row r="46" spans="1:56" ht="14.85" customHeight="1">
      <c r="A46" s="107" t="str">
        <f t="shared" si="1"/>
        <v>region</v>
      </c>
      <c r="B46" s="213">
        <f t="shared" si="2"/>
        <v>0</v>
      </c>
      <c r="C46" s="80"/>
      <c r="D46" s="80"/>
      <c r="E46" s="80"/>
      <c r="F46" s="80"/>
      <c r="G46" s="80"/>
      <c r="H46" s="41"/>
      <c r="I46" s="933"/>
      <c r="J46" s="78"/>
      <c r="K46" s="79"/>
      <c r="L46" s="924">
        <f t="shared" si="3"/>
        <v>0</v>
      </c>
      <c r="M46" s="40"/>
      <c r="N46" s="81"/>
      <c r="O46" s="81"/>
      <c r="P46" s="926">
        <f t="shared" si="4"/>
        <v>0</v>
      </c>
      <c r="Q46" s="927" t="str">
        <f t="shared" si="5"/>
        <v>$0</v>
      </c>
      <c r="R46" s="929"/>
      <c r="S46" s="39"/>
      <c r="T46" s="85"/>
      <c r="U46" s="108"/>
      <c r="V46" s="108"/>
      <c r="W46" s="108"/>
      <c r="X46" s="212" t="e">
        <f t="shared" si="6"/>
        <v>#VALUE!</v>
      </c>
      <c r="Y46" s="920" t="str">
        <f t="shared" si="7"/>
        <v/>
      </c>
      <c r="Z46" s="212">
        <f t="shared" si="8"/>
        <v>0</v>
      </c>
      <c r="AA46" s="212">
        <f t="shared" si="9"/>
        <v>0</v>
      </c>
      <c r="AB46" s="212">
        <f t="shared" si="10"/>
        <v>0</v>
      </c>
      <c r="AC46" s="212" t="str">
        <f t="shared" si="11"/>
        <v/>
      </c>
      <c r="AD46" s="212" t="str">
        <f t="shared" si="12"/>
        <v/>
      </c>
      <c r="AE46" s="119">
        <f t="shared" si="13"/>
        <v>0</v>
      </c>
      <c r="AF46" s="108">
        <f t="shared" si="14"/>
        <v>0</v>
      </c>
      <c r="AG46" s="108" t="str">
        <f t="shared" si="15"/>
        <v/>
      </c>
    </row>
    <row r="47" spans="1:56" ht="14.85" customHeight="1">
      <c r="A47" s="107" t="str">
        <f t="shared" si="1"/>
        <v>region</v>
      </c>
      <c r="B47" s="213">
        <f t="shared" si="2"/>
        <v>0</v>
      </c>
      <c r="C47" s="80"/>
      <c r="D47" s="80"/>
      <c r="E47" s="80"/>
      <c r="F47" s="80"/>
      <c r="G47" s="80"/>
      <c r="H47" s="41"/>
      <c r="I47" s="933"/>
      <c r="J47" s="78"/>
      <c r="K47" s="79"/>
      <c r="L47" s="924">
        <f t="shared" si="3"/>
        <v>0</v>
      </c>
      <c r="M47" s="40"/>
      <c r="N47" s="81"/>
      <c r="O47" s="81"/>
      <c r="P47" s="926">
        <f t="shared" si="4"/>
        <v>0</v>
      </c>
      <c r="Q47" s="927" t="str">
        <f t="shared" si="5"/>
        <v>$0</v>
      </c>
      <c r="R47" s="929"/>
      <c r="S47" s="39"/>
      <c r="T47" s="85"/>
      <c r="U47" s="108"/>
      <c r="V47" s="108"/>
      <c r="W47" s="108"/>
      <c r="X47" s="212" t="e">
        <f t="shared" si="6"/>
        <v>#VALUE!</v>
      </c>
      <c r="Y47" s="920" t="str">
        <f t="shared" si="7"/>
        <v/>
      </c>
      <c r="Z47" s="212">
        <f t="shared" si="8"/>
        <v>0</v>
      </c>
      <c r="AA47" s="212">
        <f t="shared" si="9"/>
        <v>0</v>
      </c>
      <c r="AB47" s="212">
        <f t="shared" si="10"/>
        <v>0</v>
      </c>
      <c r="AC47" s="212" t="str">
        <f t="shared" si="11"/>
        <v/>
      </c>
      <c r="AD47" s="212" t="str">
        <f t="shared" si="12"/>
        <v/>
      </c>
      <c r="AE47" s="119">
        <f t="shared" si="13"/>
        <v>0</v>
      </c>
      <c r="AF47" s="108">
        <f t="shared" si="14"/>
        <v>0</v>
      </c>
      <c r="AG47" s="108" t="str">
        <f t="shared" si="15"/>
        <v/>
      </c>
    </row>
    <row r="48" spans="1:56" ht="14.85" customHeight="1">
      <c r="A48" s="107" t="str">
        <f t="shared" si="1"/>
        <v>region</v>
      </c>
      <c r="B48" s="213">
        <f t="shared" si="2"/>
        <v>0</v>
      </c>
      <c r="C48" s="80"/>
      <c r="D48" s="80"/>
      <c r="E48" s="80"/>
      <c r="F48" s="80"/>
      <c r="G48" s="80"/>
      <c r="H48" s="41"/>
      <c r="I48" s="933"/>
      <c r="J48" s="78"/>
      <c r="K48" s="79"/>
      <c r="L48" s="924">
        <f t="shared" si="3"/>
        <v>0</v>
      </c>
      <c r="M48" s="40"/>
      <c r="N48" s="81"/>
      <c r="O48" s="81"/>
      <c r="P48" s="926">
        <f t="shared" si="4"/>
        <v>0</v>
      </c>
      <c r="Q48" s="927" t="str">
        <f t="shared" si="5"/>
        <v>$0</v>
      </c>
      <c r="R48" s="929"/>
      <c r="S48" s="39"/>
      <c r="T48" s="85"/>
      <c r="U48" s="108"/>
      <c r="V48" s="108"/>
      <c r="W48" s="108"/>
      <c r="X48" s="212" t="e">
        <f t="shared" si="6"/>
        <v>#VALUE!</v>
      </c>
      <c r="Y48" s="920" t="str">
        <f t="shared" si="7"/>
        <v/>
      </c>
      <c r="Z48" s="212">
        <f t="shared" si="8"/>
        <v>0</v>
      </c>
      <c r="AA48" s="212">
        <f t="shared" si="9"/>
        <v>0</v>
      </c>
      <c r="AB48" s="212">
        <f t="shared" si="10"/>
        <v>0</v>
      </c>
      <c r="AC48" s="212" t="str">
        <f t="shared" si="11"/>
        <v/>
      </c>
      <c r="AD48" s="212" t="str">
        <f t="shared" si="12"/>
        <v/>
      </c>
      <c r="AE48" s="119">
        <f t="shared" si="13"/>
        <v>0</v>
      </c>
      <c r="AF48" s="108">
        <f t="shared" si="14"/>
        <v>0</v>
      </c>
      <c r="AG48" s="108" t="str">
        <f t="shared" si="15"/>
        <v/>
      </c>
    </row>
    <row r="49" spans="1:253" ht="14.85" customHeight="1">
      <c r="A49" s="107" t="str">
        <f t="shared" si="1"/>
        <v>region</v>
      </c>
      <c r="B49" s="213">
        <f t="shared" si="2"/>
        <v>0</v>
      </c>
      <c r="C49" s="80"/>
      <c r="D49" s="80"/>
      <c r="E49" s="80"/>
      <c r="F49" s="80"/>
      <c r="G49" s="80"/>
      <c r="H49" s="41"/>
      <c r="I49" s="933"/>
      <c r="J49" s="78"/>
      <c r="K49" s="79"/>
      <c r="L49" s="924">
        <f t="shared" si="3"/>
        <v>0</v>
      </c>
      <c r="M49" s="40"/>
      <c r="N49" s="81"/>
      <c r="O49" s="81"/>
      <c r="P49" s="926">
        <f t="shared" si="4"/>
        <v>0</v>
      </c>
      <c r="Q49" s="927" t="str">
        <f t="shared" si="5"/>
        <v>$0</v>
      </c>
      <c r="R49" s="929"/>
      <c r="S49" s="39"/>
      <c r="T49" s="85"/>
      <c r="U49" s="108"/>
      <c r="V49" s="108"/>
      <c r="W49" s="108"/>
      <c r="X49" s="212" t="e">
        <f t="shared" si="6"/>
        <v>#VALUE!</v>
      </c>
      <c r="Y49" s="920" t="str">
        <f t="shared" si="7"/>
        <v/>
      </c>
      <c r="Z49" s="212">
        <f t="shared" si="8"/>
        <v>0</v>
      </c>
      <c r="AA49" s="212">
        <f t="shared" si="9"/>
        <v>0</v>
      </c>
      <c r="AB49" s="212">
        <f t="shared" si="10"/>
        <v>0</v>
      </c>
      <c r="AC49" s="212" t="str">
        <f t="shared" si="11"/>
        <v/>
      </c>
      <c r="AD49" s="212" t="str">
        <f t="shared" si="12"/>
        <v/>
      </c>
      <c r="AE49" s="119">
        <f t="shared" si="13"/>
        <v>0</v>
      </c>
      <c r="AF49" s="108">
        <f t="shared" si="14"/>
        <v>0</v>
      </c>
      <c r="AG49" s="108" t="str">
        <f t="shared" si="15"/>
        <v/>
      </c>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row>
    <row r="50" spans="1:253" ht="23.25" customHeight="1">
      <c r="A50" s="107" t="str">
        <f t="shared" si="1"/>
        <v>region</v>
      </c>
      <c r="B50" s="213">
        <f t="shared" si="2"/>
        <v>0</v>
      </c>
      <c r="C50" s="80"/>
      <c r="D50" s="80"/>
      <c r="E50" s="80"/>
      <c r="F50" s="80"/>
      <c r="G50" s="80"/>
      <c r="H50" s="41"/>
      <c r="I50" s="933"/>
      <c r="J50" s="78"/>
      <c r="K50" s="79"/>
      <c r="L50" s="924">
        <f t="shared" si="3"/>
        <v>0</v>
      </c>
      <c r="M50" s="40"/>
      <c r="N50" s="81"/>
      <c r="O50" s="81"/>
      <c r="P50" s="926">
        <f t="shared" si="4"/>
        <v>0</v>
      </c>
      <c r="Q50" s="927" t="str">
        <f t="shared" si="5"/>
        <v>$0</v>
      </c>
      <c r="R50" s="929"/>
      <c r="S50" s="39"/>
      <c r="T50" s="85"/>
      <c r="U50" s="108"/>
      <c r="V50" s="108"/>
      <c r="W50" s="108"/>
      <c r="X50" s="212" t="e">
        <f t="shared" si="6"/>
        <v>#VALUE!</v>
      </c>
      <c r="Y50" s="920" t="str">
        <f t="shared" si="7"/>
        <v/>
      </c>
      <c r="Z50" s="212">
        <f t="shared" si="8"/>
        <v>0</v>
      </c>
      <c r="AA50" s="212">
        <f t="shared" si="9"/>
        <v>0</v>
      </c>
      <c r="AB50" s="212">
        <f t="shared" si="10"/>
        <v>0</v>
      </c>
      <c r="AC50" s="212" t="str">
        <f t="shared" si="11"/>
        <v/>
      </c>
      <c r="AD50" s="212" t="str">
        <f t="shared" si="12"/>
        <v/>
      </c>
      <c r="AE50" s="119">
        <f t="shared" si="13"/>
        <v>0</v>
      </c>
      <c r="AF50" s="108">
        <f t="shared" si="14"/>
        <v>0</v>
      </c>
      <c r="AG50" s="108" t="str">
        <f t="shared" si="15"/>
        <v/>
      </c>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row>
    <row r="51" spans="1:253" ht="27" customHeight="1">
      <c r="A51" s="107" t="str">
        <f t="shared" si="1"/>
        <v>region</v>
      </c>
      <c r="B51" s="213">
        <f t="shared" si="2"/>
        <v>0</v>
      </c>
      <c r="C51" s="80"/>
      <c r="D51" s="80"/>
      <c r="E51" s="80"/>
      <c r="F51" s="80"/>
      <c r="G51" s="80"/>
      <c r="H51" s="41"/>
      <c r="I51" s="933"/>
      <c r="J51" s="78"/>
      <c r="K51" s="79"/>
      <c r="L51" s="924">
        <f t="shared" si="3"/>
        <v>0</v>
      </c>
      <c r="M51" s="40"/>
      <c r="N51" s="81"/>
      <c r="O51" s="81"/>
      <c r="P51" s="926">
        <f t="shared" si="4"/>
        <v>0</v>
      </c>
      <c r="Q51" s="927" t="str">
        <f t="shared" si="5"/>
        <v>$0</v>
      </c>
      <c r="R51" s="929"/>
      <c r="S51" s="39"/>
      <c r="T51" s="85"/>
      <c r="U51" s="108"/>
      <c r="V51" s="108"/>
      <c r="W51" s="108"/>
      <c r="X51" s="212" t="e">
        <f t="shared" si="6"/>
        <v>#VALUE!</v>
      </c>
      <c r="Y51" s="920" t="str">
        <f t="shared" si="7"/>
        <v/>
      </c>
      <c r="Z51" s="212">
        <f t="shared" si="8"/>
        <v>0</v>
      </c>
      <c r="AA51" s="212">
        <f t="shared" si="9"/>
        <v>0</v>
      </c>
      <c r="AB51" s="212">
        <f t="shared" si="10"/>
        <v>0</v>
      </c>
      <c r="AC51" s="212" t="str">
        <f t="shared" si="11"/>
        <v/>
      </c>
      <c r="AD51" s="212" t="str">
        <f t="shared" si="12"/>
        <v/>
      </c>
      <c r="AE51" s="119">
        <f t="shared" si="13"/>
        <v>0</v>
      </c>
      <c r="AF51" s="108">
        <f t="shared" si="14"/>
        <v>0</v>
      </c>
      <c r="AG51" s="108" t="str">
        <f t="shared" si="15"/>
        <v/>
      </c>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row>
    <row r="52" spans="1:253" ht="15" customHeight="1">
      <c r="A52" s="107"/>
      <c r="B52" s="213"/>
      <c r="C52" s="1641" t="s">
        <v>729</v>
      </c>
      <c r="D52" s="1569"/>
      <c r="E52" s="1570"/>
      <c r="F52" s="934"/>
      <c r="G52" s="935"/>
      <c r="H52" s="933"/>
      <c r="I52" s="933"/>
      <c r="J52" s="935">
        <f t="shared" ref="J52:Q52" si="16">SUM(J14:J51)</f>
        <v>0</v>
      </c>
      <c r="K52" s="935">
        <f t="shared" si="16"/>
        <v>0</v>
      </c>
      <c r="L52" s="1374">
        <f t="shared" si="16"/>
        <v>0</v>
      </c>
      <c r="M52" s="935">
        <f t="shared" si="16"/>
        <v>0</v>
      </c>
      <c r="N52" s="1375">
        <f t="shared" si="16"/>
        <v>0</v>
      </c>
      <c r="O52" s="1375">
        <f t="shared" si="16"/>
        <v>0</v>
      </c>
      <c r="P52" s="1375">
        <f t="shared" si="16"/>
        <v>0</v>
      </c>
      <c r="Q52" s="1375">
        <f t="shared" si="16"/>
        <v>0</v>
      </c>
      <c r="R52" s="936"/>
      <c r="S52" s="39"/>
      <c r="T52" s="108"/>
      <c r="U52" s="108"/>
      <c r="V52" s="108"/>
      <c r="W52" s="108"/>
      <c r="X52" s="201"/>
      <c r="Y52" s="201"/>
      <c r="Z52" s="201"/>
      <c r="AA52" s="201"/>
      <c r="AB52" s="201"/>
      <c r="AC52" s="201"/>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row>
    <row r="53" spans="1:253" ht="31.5" customHeight="1">
      <c r="A53" s="108"/>
      <c r="B53" s="108"/>
      <c r="C53" s="1638" t="s">
        <v>730</v>
      </c>
      <c r="D53" s="1553"/>
      <c r="E53" s="1553"/>
      <c r="F53" s="1553"/>
      <c r="G53" s="1553"/>
      <c r="H53" s="1553"/>
      <c r="I53" s="1553"/>
      <c r="J53" s="1553"/>
      <c r="K53" s="1553"/>
      <c r="L53" s="1553"/>
      <c r="M53" s="1553"/>
      <c r="N53" s="1553"/>
      <c r="O53" s="1553"/>
      <c r="P53" s="1553"/>
      <c r="Q53" s="1553"/>
      <c r="R53" s="1553"/>
      <c r="S53" s="1553"/>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row>
    <row r="54" spans="1:253">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row>
    <row r="55" spans="1:253">
      <c r="A55" s="108"/>
      <c r="B55" s="108"/>
      <c r="C55" s="215" t="s">
        <v>731</v>
      </c>
      <c r="D55" s="216"/>
      <c r="E55" s="216"/>
      <c r="F55" s="216"/>
      <c r="G55" s="216"/>
      <c r="H55" s="216"/>
      <c r="I55" s="216"/>
      <c r="J55" s="216"/>
      <c r="K55" s="216"/>
      <c r="L55" s="216"/>
      <c r="M55" s="216"/>
      <c r="N55" s="216"/>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row>
    <row r="56" spans="1:253" ht="57" customHeight="1">
      <c r="A56" s="108"/>
      <c r="B56" s="108"/>
      <c r="C56" s="1629"/>
      <c r="D56" s="1630"/>
      <c r="E56" s="1630"/>
      <c r="F56" s="1630"/>
      <c r="G56" s="1630"/>
      <c r="H56" s="1630"/>
      <c r="I56" s="1630"/>
      <c r="J56" s="1630"/>
      <c r="K56" s="1630"/>
      <c r="L56" s="1630"/>
      <c r="M56" s="1630"/>
      <c r="N56" s="1630"/>
      <c r="O56" s="1630"/>
      <c r="P56" s="1630"/>
      <c r="Q56" s="1630"/>
      <c r="R56" s="1620"/>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row>
    <row r="57" spans="1:253" ht="8.25" customHeigh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row>
    <row r="58" spans="1:253">
      <c r="A58" s="108"/>
      <c r="B58" s="108"/>
      <c r="C58" s="215" t="s">
        <v>732</v>
      </c>
      <c r="D58" s="216"/>
      <c r="E58" s="216"/>
      <c r="F58" s="216"/>
      <c r="G58" s="216"/>
      <c r="H58" s="216"/>
      <c r="I58" s="216"/>
      <c r="J58" s="216"/>
      <c r="K58" s="216"/>
      <c r="L58" s="216"/>
      <c r="M58" s="216"/>
      <c r="N58" s="216"/>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row>
    <row r="59" spans="1:253" ht="24" customHeight="1">
      <c r="A59" s="108"/>
      <c r="B59" s="108"/>
      <c r="C59" s="1635"/>
      <c r="D59" s="1636"/>
      <c r="E59" s="1636"/>
      <c r="F59" s="1636"/>
      <c r="G59" s="1636"/>
      <c r="H59" s="1636"/>
      <c r="I59" s="1636"/>
      <c r="J59" s="1636"/>
      <c r="K59" s="1636"/>
      <c r="L59" s="1636"/>
      <c r="M59" s="1636"/>
      <c r="N59" s="1636"/>
      <c r="O59" s="1636"/>
      <c r="P59" s="1636"/>
      <c r="Q59" s="1636"/>
      <c r="R59" s="1637"/>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row>
    <row r="60" spans="1:253" ht="15" customHeight="1">
      <c r="A60" s="108"/>
      <c r="B60" s="108"/>
      <c r="C60" s="108"/>
      <c r="D60" s="108"/>
      <c r="E60" s="108"/>
      <c r="F60" s="108"/>
      <c r="G60" s="108"/>
      <c r="H60" s="108"/>
      <c r="I60" s="108"/>
      <c r="J60" s="108"/>
      <c r="K60" s="108"/>
      <c r="L60" s="108"/>
      <c r="M60" s="108"/>
      <c r="N60" s="108"/>
      <c r="O60" s="108"/>
      <c r="P60" s="108"/>
      <c r="Q60" s="108"/>
      <c r="R60" s="108"/>
      <c r="S60" s="108"/>
      <c r="T60" s="108"/>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19"/>
      <c r="HH60" s="119"/>
      <c r="HI60" s="119"/>
      <c r="HJ60" s="119"/>
      <c r="HK60" s="119"/>
      <c r="HL60" s="119"/>
      <c r="HM60" s="119"/>
      <c r="HN60" s="119"/>
      <c r="HO60" s="119"/>
      <c r="HP60" s="119"/>
      <c r="HQ60" s="119"/>
      <c r="HR60" s="119"/>
      <c r="HS60" s="119"/>
      <c r="HT60" s="119"/>
      <c r="HU60" s="119"/>
      <c r="HV60" s="119"/>
      <c r="HW60" s="119"/>
      <c r="HX60" s="119"/>
      <c r="HY60" s="119"/>
      <c r="HZ60" s="119"/>
      <c r="IA60" s="119"/>
      <c r="IB60" s="119"/>
      <c r="IC60" s="119"/>
      <c r="ID60" s="119"/>
      <c r="IE60" s="119"/>
      <c r="IF60" s="119"/>
      <c r="IG60" s="119"/>
      <c r="IH60" s="119"/>
      <c r="II60" s="119"/>
      <c r="IJ60" s="119"/>
      <c r="IK60" s="119"/>
      <c r="IL60" s="119"/>
      <c r="IM60" s="119"/>
      <c r="IN60" s="119"/>
      <c r="IO60" s="119"/>
      <c r="IP60" s="119"/>
      <c r="IQ60" s="119"/>
      <c r="IR60" s="119"/>
      <c r="IS60" s="119"/>
    </row>
    <row r="61" spans="1:253" s="119" customFormat="1" ht="15" customHeight="1">
      <c r="C61" s="217" t="s">
        <v>733</v>
      </c>
      <c r="D61" s="217"/>
      <c r="E61" s="217"/>
      <c r="F61" s="217"/>
      <c r="G61" s="217"/>
      <c r="H61" s="217"/>
      <c r="I61" s="217"/>
      <c r="J61" s="218"/>
      <c r="K61" s="218"/>
      <c r="L61" s="218"/>
      <c r="M61" s="218"/>
      <c r="N61" s="218"/>
      <c r="O61" s="218"/>
    </row>
    <row r="62" spans="1:253" s="119" customFormat="1" ht="12.75" customHeight="1">
      <c r="C62" s="1639" t="s">
        <v>622</v>
      </c>
      <c r="D62" s="1569"/>
      <c r="E62" s="1569"/>
      <c r="F62" s="1569"/>
      <c r="G62" s="1569"/>
      <c r="H62" s="1569"/>
      <c r="I62" s="1569"/>
      <c r="J62" s="1569"/>
      <c r="K62" s="1569"/>
      <c r="L62" s="1569"/>
      <c r="M62" s="1569"/>
      <c r="N62" s="1569"/>
      <c r="O62" s="1569"/>
      <c r="P62" s="1569"/>
      <c r="Q62" s="1569"/>
      <c r="R62" s="1626"/>
    </row>
    <row r="63" spans="1:253" s="119" customFormat="1" ht="47.25" customHeight="1">
      <c r="C63" s="1625"/>
      <c r="D63" s="1569"/>
      <c r="E63" s="1569"/>
      <c r="F63" s="1569"/>
      <c r="G63" s="1569"/>
      <c r="H63" s="1569"/>
      <c r="I63" s="1569"/>
      <c r="J63" s="1569"/>
      <c r="K63" s="1569"/>
      <c r="L63" s="1569"/>
      <c r="M63" s="1569"/>
      <c r="N63" s="1569"/>
      <c r="O63" s="1569"/>
      <c r="P63" s="1569"/>
      <c r="Q63" s="1569"/>
      <c r="R63" s="1626"/>
    </row>
    <row r="64" spans="1:253" s="119" customFormat="1" ht="15" customHeight="1">
      <c r="C64" s="108"/>
      <c r="D64" s="108"/>
      <c r="E64" s="108"/>
      <c r="F64" s="108"/>
      <c r="G64" s="108"/>
      <c r="H64" s="108"/>
      <c r="I64" s="108"/>
      <c r="J64" s="108"/>
      <c r="K64" s="108"/>
      <c r="L64" s="108"/>
      <c r="M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row>
    <row r="65" s="88" customFormat="1"/>
  </sheetData>
  <mergeCells count="27">
    <mergeCell ref="AA6:AB6"/>
    <mergeCell ref="Q5:R5"/>
    <mergeCell ref="C3:R3"/>
    <mergeCell ref="AA5:AB5"/>
    <mergeCell ref="F11:G12"/>
    <mergeCell ref="S11:S13"/>
    <mergeCell ref="T11:T13"/>
    <mergeCell ref="C11:C13"/>
    <mergeCell ref="C9:K9"/>
    <mergeCell ref="E11:E13"/>
    <mergeCell ref="D7:I7"/>
    <mergeCell ref="D5:I5"/>
    <mergeCell ref="R11:R13"/>
    <mergeCell ref="C4:R4"/>
    <mergeCell ref="M11:M13"/>
    <mergeCell ref="O5:P6"/>
    <mergeCell ref="C63:R63"/>
    <mergeCell ref="C10:R10"/>
    <mergeCell ref="N11:Q12"/>
    <mergeCell ref="C56:R56"/>
    <mergeCell ref="D11:D13"/>
    <mergeCell ref="H11:I12"/>
    <mergeCell ref="C59:R59"/>
    <mergeCell ref="C53:S53"/>
    <mergeCell ref="C62:R62"/>
    <mergeCell ref="J11:L12"/>
    <mergeCell ref="C52:E52"/>
  </mergeCells>
  <dataValidations count="12">
    <dataValidation type="whole" allowBlank="1" showInputMessage="1" showErrorMessage="1" errorTitle="FORMATO AÑO ERRÓNEO" error="INGRESAR AÑO CON NÚMERO DE 4 DÍGITOS, POR EJEMPLO 2005" sqref="N5" xr:uid="{00000000-0002-0000-0200-000000000000}">
      <formula1>2011</formula1>
      <formula2>2020</formula2>
    </dataValidation>
    <dataValidation allowBlank="1" showInputMessage="1" showErrorMessage="1" errorTitle="FORMATO AÑO ERRÓNEO" error="INGRESAR AÑO CON NÚMERO DE 4 DÍGITOS, POR EJEMPLO 2005" sqref="L5" xr:uid="{00000000-0002-0000-0200-000001000000}"/>
    <dataValidation type="decimal" allowBlank="1" showInputMessage="1" showErrorMessage="1" errorTitle="DATO ERRÓNEO" error="ingrese sólo números de horas semanales consideradas" sqref="J21:K52 L52:Q52" xr:uid="{00000000-0002-0000-0200-000002000000}">
      <formula1>0</formula1>
      <formula2>1000000</formula2>
    </dataValidation>
    <dataValidation type="decimal" allowBlank="1" showInputMessage="1" showErrorMessage="1" errorTitle="DATO ERRÓNEO" error="ingrese sólo números de meses considerados" sqref="M21:M51" xr:uid="{00000000-0002-0000-0200-000003000000}">
      <formula1>0</formula1>
      <formula2>12</formula2>
    </dataValidation>
    <dataValidation type="decimal" allowBlank="1" showInputMessage="1" showErrorMessage="1" errorTitle="DATO ERRÓNEO" error="ingrese sólo números monto _x000a_aporte anual" sqref="N21:O51" xr:uid="{00000000-0002-0000-0200-000004000000}">
      <formula1>0</formula1>
      <formula2>1000000000000000</formula2>
    </dataValidation>
    <dataValidation type="list" allowBlank="1" showDropDown="1" showInputMessage="1" showErrorMessage="1" errorTitle="DATO ERRÓNEO" error="marque una X" sqref="H21:I52" xr:uid="{00000000-0002-0000-0200-000005000000}">
      <formula1>$V$4</formula1>
    </dataValidation>
    <dataValidation type="date" allowBlank="1" showInputMessage="1" showErrorMessage="1" errorTitle="DATO ERRÓNEO" error="INGRESE mes-año (nº mes-año en 4 cifras) DE INICIO DEL PROYECTO, por ejemplo:_x000a_junio-2008" sqref="Q5:R5" xr:uid="{00000000-0002-0000-0200-000006000000}">
      <formula1>34700</formula1>
      <formula2>$X$2</formula2>
    </dataValidation>
    <dataValidation type="list" allowBlank="1" showInputMessage="1" showErrorMessage="1" errorTitle="VALOR ERRÓNEO" error="ingresar stiuación contractual según formato de lista desplegable de la celda:_x000a_- CONTRATA_x000a_- HONORARIOS_x000a_- CONTRATO PLAZO FIJO_x000a_- CONTRATO INDEFINIDO_x000a_- OTRO" sqref="S14:S51 S52" xr:uid="{00000000-0002-0000-0200-000007000000}">
      <formula1>$V$20:$V$24</formula1>
    </dataValidation>
    <dataValidation type="list" allowBlank="1" showInputMessage="1" showErrorMessage="1" errorTitle="VALOR ERRÓNEO" error="ingresar mes según formato de lista desplegable de la celda" sqref="F14:F21 F22:F51" xr:uid="{00000000-0002-0000-0200-000008000000}">
      <formula1>$V$7:$V$18</formula1>
    </dataValidation>
    <dataValidation type="whole" allowBlank="1" showInputMessage="1" showErrorMessage="1" errorTitle="DATO ERRÓNEO" error="ingrese sólo números, con año de cuatro cifras" sqref="G21:G52" xr:uid="{00000000-0002-0000-0200-000009000000}">
      <formula1>2000</formula1>
      <formula2>2050</formula2>
    </dataValidation>
    <dataValidation allowBlank="1" showInputMessage="1" showErrorMessage="1" errorTitle="VALOR ERRÓNEO" error="ingresar mes según formato de lista desplegable de la celda" sqref="F52" xr:uid="{00000000-0002-0000-0200-00000A000000}"/>
    <dataValidation type="list" allowBlank="1" showInputMessage="1" showErrorMessage="1" sqref="E14:E21 E22:E51" xr:uid="{00000000-0002-0000-0200-00000B000000}">
      <formula1>$U$14:$U$20</formula1>
    </dataValidation>
  </dataValidations>
  <pageMargins left="0" right="0" top="0" bottom="0.98425196850393704" header="0" footer="0"/>
  <pageSetup scale="74" fitToHeight="10" orientation="landscape"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CQ82"/>
  <sheetViews>
    <sheetView showGridLines="0" zoomScale="75" zoomScaleNormal="100" workbookViewId="0">
      <selection activeCell="C56" sqref="C56"/>
    </sheetView>
  </sheetViews>
  <sheetFormatPr defaultColWidth="11.42578125" defaultRowHeight="12.75" zeroHeight="1"/>
  <cols>
    <col min="1" max="1" width="9" style="245" customWidth="1"/>
    <col min="2" max="2" width="22.42578125" style="245" customWidth="1"/>
    <col min="3" max="4" width="5.42578125" style="245" customWidth="1"/>
    <col min="5" max="8" width="3.42578125" style="245" customWidth="1"/>
    <col min="9" max="9" width="7.85546875" style="245" customWidth="1"/>
    <col min="10" max="10" width="6" style="245" customWidth="1"/>
    <col min="11" max="11" width="5.85546875" style="245" customWidth="1"/>
    <col min="12" max="12" width="5.42578125" style="245" customWidth="1"/>
    <col min="13" max="13" width="6.140625" style="245" customWidth="1"/>
    <col min="14" max="20" width="3.42578125" style="245" customWidth="1"/>
    <col min="21" max="21" width="6.42578125" style="245" customWidth="1"/>
    <col min="22" max="22" width="5.42578125" style="245" customWidth="1"/>
    <col min="23" max="23" width="6" style="245" customWidth="1"/>
    <col min="24" max="26" width="4.42578125" style="245" customWidth="1"/>
    <col min="27" max="29" width="3.42578125" style="245" customWidth="1"/>
    <col min="30" max="30" width="7.42578125" style="245" customWidth="1"/>
    <col min="31" max="31" width="4.42578125" style="245" customWidth="1"/>
    <col min="32" max="32" width="3.42578125" style="245" customWidth="1"/>
    <col min="33" max="33" width="5.85546875" style="245" customWidth="1"/>
    <col min="34" max="34" width="6.85546875" style="245" customWidth="1"/>
    <col min="35" max="36" width="3.42578125" style="245" customWidth="1"/>
    <col min="37" max="37" width="5" style="245" customWidth="1"/>
    <col min="38" max="40" width="3.42578125" style="245" customWidth="1"/>
    <col min="41" max="41" width="5.140625" style="245" customWidth="1"/>
    <col min="42" max="42" width="3.42578125" style="245" customWidth="1"/>
    <col min="43" max="43" width="4.42578125" style="245" customWidth="1"/>
    <col min="44" max="44" width="3.42578125" style="245" customWidth="1"/>
    <col min="45" max="45" width="4.42578125" style="245" customWidth="1"/>
    <col min="46" max="46" width="3.42578125" style="245" customWidth="1"/>
    <col min="47" max="47" width="4.42578125" style="245" customWidth="1"/>
    <col min="48" max="48" width="3.42578125" style="245" customWidth="1"/>
    <col min="49" max="49" width="4.42578125" style="245" customWidth="1"/>
    <col min="50" max="50" width="3.42578125" style="245" customWidth="1"/>
    <col min="51" max="51" width="4.140625" style="245" customWidth="1"/>
    <col min="52" max="52" width="3.42578125" style="245" customWidth="1"/>
    <col min="53" max="53" width="6.7109375" style="245" customWidth="1"/>
    <col min="54" max="54" width="3.42578125" style="245" customWidth="1"/>
    <col min="55" max="56" width="4.42578125" style="245" customWidth="1"/>
    <col min="57" max="57" width="5.42578125" style="245" customWidth="1"/>
    <col min="58" max="58" width="7" style="245" customWidth="1"/>
    <col min="59" max="59" width="5.42578125" style="245" customWidth="1"/>
    <col min="60" max="60" width="7.42578125" style="245" customWidth="1"/>
    <col min="61" max="61" width="5.42578125" style="245" customWidth="1"/>
    <col min="62" max="62" width="7.42578125" style="245" customWidth="1"/>
    <col min="63" max="63" width="5" style="245" customWidth="1"/>
    <col min="64" max="65" width="5.42578125" style="245" customWidth="1"/>
    <col min="66" max="66" width="4.42578125" style="245" customWidth="1"/>
    <col min="67" max="67" width="5.42578125" style="245" customWidth="1"/>
    <col min="68" max="68" width="4.42578125" style="245" customWidth="1"/>
    <col min="69" max="69" width="5.42578125" style="245" customWidth="1"/>
    <col min="70" max="70" width="5" style="245" customWidth="1"/>
    <col min="71" max="71" width="6" style="245" customWidth="1"/>
    <col min="72" max="72" width="7.42578125" style="245" hidden="1" customWidth="1"/>
    <col min="73" max="73" width="5" style="245" hidden="1" customWidth="1"/>
    <col min="74" max="74" width="2.42578125" style="245" hidden="1" customWidth="1"/>
    <col min="75" max="75" width="3.42578125" style="245" hidden="1" customWidth="1"/>
    <col min="76" max="77" width="5.42578125" style="245" hidden="1" customWidth="1"/>
    <col min="78" max="81" width="4" style="245" hidden="1" customWidth="1"/>
    <col min="82" max="82" width="4.42578125" style="245" hidden="1" customWidth="1"/>
    <col min="83" max="83" width="3.42578125" style="245" hidden="1" customWidth="1"/>
    <col min="84" max="85" width="4" style="245" hidden="1" customWidth="1"/>
    <col min="86" max="86" width="3.42578125" style="245" hidden="1" customWidth="1"/>
    <col min="87" max="87" width="5.42578125" style="245" hidden="1" customWidth="1"/>
    <col min="88" max="89" width="4" style="245" hidden="1" customWidth="1"/>
    <col min="90" max="90" width="9.42578125" style="245" hidden="1" customWidth="1"/>
    <col min="91" max="91" width="3.42578125" style="245" hidden="1" customWidth="1"/>
    <col min="92" max="92" width="0" style="245" hidden="1"/>
    <col min="93" max="93" width="11.42578125" style="245" customWidth="1"/>
    <col min="94" max="16384" width="11.42578125" style="245"/>
  </cols>
  <sheetData>
    <row r="1" spans="1:95" s="222" customFormat="1" ht="18.75" customHeight="1">
      <c r="A1" s="219" t="s">
        <v>734</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1" t="s">
        <v>735</v>
      </c>
      <c r="AB1" s="1698">
        <f>+'F1 COBERTURA ESTABLECIMIENTOS'!N4</f>
        <v>0</v>
      </c>
      <c r="AC1" s="1569"/>
      <c r="AD1" s="157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row>
    <row r="2" spans="1:95" s="222" customFormat="1" ht="15" customHeight="1">
      <c r="A2" s="223"/>
      <c r="B2" s="220"/>
      <c r="C2" s="220"/>
      <c r="D2" s="220"/>
      <c r="E2" s="220"/>
      <c r="F2" s="220"/>
      <c r="G2" s="220"/>
      <c r="H2" s="224" t="s">
        <v>736</v>
      </c>
      <c r="I2" s="224"/>
      <c r="J2" s="224"/>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5"/>
      <c r="BI2" s="1682"/>
      <c r="BJ2" s="1553"/>
      <c r="BK2" s="1553"/>
      <c r="BL2" s="1553"/>
      <c r="BM2" s="220"/>
      <c r="BN2" s="220"/>
      <c r="BO2" s="220"/>
      <c r="BP2" s="220"/>
      <c r="BQ2" s="220"/>
      <c r="BR2" s="220"/>
      <c r="BS2" s="220"/>
      <c r="BT2" s="220"/>
      <c r="BU2" s="220" t="s">
        <v>737</v>
      </c>
      <c r="BV2" s="220"/>
      <c r="BW2" s="220"/>
      <c r="BX2" s="220"/>
      <c r="BY2" s="220"/>
      <c r="BZ2" s="220"/>
      <c r="CA2" s="220"/>
      <c r="CB2" s="220"/>
      <c r="CC2" s="220"/>
      <c r="CD2" s="220"/>
      <c r="CE2" s="220"/>
      <c r="CF2" s="220"/>
      <c r="CG2" s="220"/>
      <c r="CH2" s="220"/>
      <c r="CI2" s="220"/>
      <c r="CJ2" s="220"/>
      <c r="CK2" s="220"/>
      <c r="CL2" s="220"/>
      <c r="CM2" s="220"/>
      <c r="CN2" s="220"/>
      <c r="CO2" s="220"/>
      <c r="CP2" s="220"/>
      <c r="CQ2" s="220"/>
    </row>
    <row r="3" spans="1:95" s="222" customFormat="1" ht="17.25" customHeight="1">
      <c r="A3" s="226" t="s">
        <v>549</v>
      </c>
      <c r="B3" s="937">
        <f>'F1 COBERTURA ESTABLECIMIENTOS'!C10</f>
        <v>0</v>
      </c>
      <c r="C3" s="227"/>
      <c r="D3" s="227"/>
      <c r="E3" s="220"/>
      <c r="F3" s="228" t="s">
        <v>655</v>
      </c>
      <c r="G3" s="1666">
        <f>+'F1 COBERTURA ESTABLECIMIENTOS'!$G$10</f>
        <v>2025</v>
      </c>
      <c r="H3" s="1570"/>
      <c r="I3" s="229"/>
      <c r="J3" s="229"/>
      <c r="K3" s="230" t="s">
        <v>551</v>
      </c>
      <c r="L3" s="938" t="str">
        <f>'F1 COBERTURA ESTABLECIMIENTOS'!K10</f>
        <v>region</v>
      </c>
      <c r="M3" s="220"/>
      <c r="N3" s="220"/>
      <c r="O3" s="220"/>
      <c r="P3" s="220"/>
      <c r="Q3" s="220"/>
      <c r="R3" s="220"/>
      <c r="S3" s="220"/>
      <c r="T3" s="220"/>
      <c r="U3" s="220"/>
      <c r="V3" s="231"/>
      <c r="W3" s="231"/>
      <c r="X3" s="231"/>
      <c r="Y3" s="231"/>
      <c r="Z3" s="1707" t="s">
        <v>738</v>
      </c>
      <c r="AA3" s="1553"/>
      <c r="AB3" s="232"/>
      <c r="AC3" s="233" t="s">
        <v>541</v>
      </c>
      <c r="AD3" s="220"/>
      <c r="AE3" s="939">
        <f>'F1 COBERTURA ESTABLECIMIENTOS'!I4</f>
        <v>0</v>
      </c>
      <c r="AF3" s="234"/>
      <c r="AG3" s="234"/>
      <c r="AH3" s="220"/>
      <c r="AI3" s="235"/>
      <c r="AJ3" s="235"/>
      <c r="AK3" s="235"/>
      <c r="AL3" s="235"/>
      <c r="AM3" s="235"/>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t="s">
        <v>739</v>
      </c>
      <c r="BV3" s="220"/>
      <c r="BW3" s="220"/>
      <c r="BX3" s="220"/>
      <c r="BY3" s="220"/>
      <c r="BZ3" s="220"/>
      <c r="CA3" s="220"/>
      <c r="CB3" s="220"/>
      <c r="CC3" s="220"/>
      <c r="CD3" s="220"/>
      <c r="CE3" s="220"/>
      <c r="CF3" s="220"/>
      <c r="CG3" s="220"/>
      <c r="CH3" s="220"/>
      <c r="CI3" s="220"/>
      <c r="CJ3" s="220"/>
      <c r="CK3" s="220"/>
      <c r="CL3" s="220"/>
      <c r="CM3" s="220"/>
      <c r="CN3" s="220"/>
      <c r="CO3" s="220"/>
      <c r="CP3" s="220"/>
      <c r="CQ3" s="220"/>
    </row>
    <row r="4" spans="1:95" s="222" customFormat="1" ht="6" customHeight="1">
      <c r="A4" s="236"/>
      <c r="B4" s="220"/>
      <c r="C4" s="220"/>
      <c r="D4" s="220"/>
      <c r="E4" s="220"/>
      <c r="F4" s="220"/>
      <c r="G4" s="220"/>
      <c r="H4" s="220"/>
      <c r="I4" s="220"/>
      <c r="J4" s="220"/>
      <c r="K4" s="220"/>
      <c r="L4" s="220"/>
      <c r="M4" s="220"/>
      <c r="N4" s="220"/>
      <c r="O4" s="220"/>
      <c r="P4" s="220"/>
      <c r="Q4" s="220"/>
      <c r="R4" s="220"/>
      <c r="S4" s="220"/>
      <c r="T4" s="1660"/>
      <c r="U4" s="1553"/>
      <c r="V4" s="231"/>
      <c r="W4" s="231"/>
      <c r="X4" s="231"/>
      <c r="Y4" s="231"/>
      <c r="Z4" s="1553"/>
      <c r="AA4" s="1553"/>
      <c r="AB4" s="237"/>
      <c r="AC4" s="238"/>
      <c r="AD4" s="220"/>
      <c r="AE4" s="220"/>
      <c r="AF4" s="239"/>
      <c r="AG4" s="239"/>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row>
    <row r="5" spans="1:95" s="222" customFormat="1" ht="21.75" customHeight="1">
      <c r="A5" s="226" t="s">
        <v>553</v>
      </c>
      <c r="B5" s="1708">
        <f>'F1 COBERTURA ESTABLECIMIENTOS'!C13</f>
        <v>0</v>
      </c>
      <c r="C5" s="1569"/>
      <c r="D5" s="1569"/>
      <c r="E5" s="1569"/>
      <c r="F5" s="1569"/>
      <c r="G5" s="1569"/>
      <c r="H5" s="1569"/>
      <c r="I5" s="1569"/>
      <c r="J5" s="1569"/>
      <c r="K5" s="1569"/>
      <c r="L5" s="1569"/>
      <c r="M5" s="1570"/>
      <c r="N5" s="220"/>
      <c r="O5" s="220"/>
      <c r="P5" s="220"/>
      <c r="Q5" s="220"/>
      <c r="R5" s="220"/>
      <c r="S5" s="220"/>
      <c r="T5" s="220"/>
      <c r="U5" s="237"/>
      <c r="V5" s="237"/>
      <c r="W5" s="237"/>
      <c r="X5" s="237"/>
      <c r="Y5" s="237"/>
      <c r="Z5" s="1553"/>
      <c r="AA5" s="1553"/>
      <c r="AB5" s="237"/>
      <c r="AC5" s="233" t="s">
        <v>544</v>
      </c>
      <c r="AD5" s="220"/>
      <c r="AE5" s="939" t="str">
        <f>'F1 COBERTURA ESTABLECIMIENTOS'!I5</f>
        <v>X</v>
      </c>
      <c r="AF5" s="234"/>
      <c r="AG5" s="234"/>
      <c r="AH5" s="220"/>
      <c r="AI5" s="235"/>
      <c r="AJ5" s="235"/>
      <c r="AK5" s="235"/>
      <c r="AL5" s="235"/>
      <c r="AM5" s="235"/>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row>
    <row r="6" spans="1:95" s="222" customFormat="1" ht="12.75" customHeight="1">
      <c r="A6" s="240" t="s">
        <v>539</v>
      </c>
      <c r="B6" s="220"/>
      <c r="C6" s="220"/>
      <c r="D6" s="220"/>
      <c r="E6" s="220"/>
      <c r="F6" s="220"/>
      <c r="G6" s="220"/>
      <c r="H6" s="220"/>
      <c r="I6" s="220"/>
      <c r="J6" s="220"/>
      <c r="K6" s="220"/>
      <c r="L6" s="174"/>
      <c r="M6" s="174"/>
      <c r="N6" s="174"/>
      <c r="O6" s="174"/>
      <c r="P6" s="174"/>
      <c r="Q6" s="174"/>
      <c r="R6" s="174"/>
      <c r="S6" s="174"/>
      <c r="T6" s="174"/>
      <c r="U6" s="174"/>
      <c r="V6" s="174"/>
      <c r="W6" s="174"/>
      <c r="X6" s="174"/>
      <c r="Y6" s="174"/>
      <c r="Z6" s="174"/>
      <c r="AA6" s="174"/>
      <c r="AB6" s="174"/>
      <c r="AC6" s="174"/>
      <c r="AD6" s="174"/>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row>
    <row r="7" spans="1:95" s="222" customFormat="1" ht="12.75" customHeight="1">
      <c r="A7" s="241"/>
      <c r="B7" s="220"/>
      <c r="C7" s="220"/>
      <c r="D7" s="220"/>
      <c r="E7" s="220"/>
      <c r="F7" s="220"/>
      <c r="G7" s="220"/>
      <c r="H7" s="220"/>
      <c r="I7" s="220"/>
      <c r="J7" s="220"/>
      <c r="K7" s="220"/>
      <c r="L7" s="174"/>
      <c r="M7" s="174"/>
      <c r="N7" s="174"/>
      <c r="O7" s="174"/>
      <c r="P7" s="174"/>
      <c r="Q7" s="174"/>
      <c r="R7" s="174"/>
      <c r="S7" s="174"/>
      <c r="T7" s="174"/>
      <c r="U7" s="174"/>
      <c r="V7" s="174"/>
      <c r="W7" s="174"/>
      <c r="X7" s="174"/>
      <c r="Y7" s="174"/>
      <c r="Z7" s="174"/>
      <c r="AA7" s="174"/>
      <c r="AB7" s="174"/>
      <c r="AC7" s="174"/>
      <c r="AD7" s="174"/>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row>
    <row r="8" spans="1:95" s="222" customFormat="1" ht="12.75" customHeight="1" thickBot="1">
      <c r="A8" s="241"/>
      <c r="B8" s="220"/>
      <c r="C8" s="220"/>
      <c r="D8" s="220"/>
      <c r="E8" s="940"/>
      <c r="F8" s="940"/>
      <c r="G8" s="940"/>
      <c r="H8" s="940"/>
      <c r="I8" s="940"/>
      <c r="J8" s="940"/>
      <c r="K8" s="940"/>
      <c r="L8" s="174"/>
      <c r="M8" s="174"/>
      <c r="N8" s="174"/>
      <c r="O8" s="174"/>
      <c r="P8" s="174"/>
      <c r="Q8" s="174"/>
      <c r="R8" s="174"/>
      <c r="S8" s="174"/>
      <c r="T8" s="174"/>
      <c r="U8" s="174"/>
      <c r="V8" s="174"/>
      <c r="W8" s="174"/>
      <c r="X8" s="174"/>
      <c r="Y8" s="174"/>
      <c r="Z8" s="174"/>
      <c r="AA8" s="174"/>
      <c r="AB8" s="174"/>
      <c r="AC8" s="174"/>
      <c r="AD8" s="174"/>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row>
    <row r="9" spans="1:95" s="222" customFormat="1" ht="24" customHeight="1" thickBot="1">
      <c r="A9" s="241"/>
      <c r="B9" s="242"/>
      <c r="C9" s="1690" t="s">
        <v>740</v>
      </c>
      <c r="D9" s="1565"/>
      <c r="E9" s="1565"/>
      <c r="F9" s="1565"/>
      <c r="G9" s="1565"/>
      <c r="H9" s="1691"/>
      <c r="I9" s="1702" t="s">
        <v>741</v>
      </c>
      <c r="J9" s="1565"/>
      <c r="K9" s="1565"/>
      <c r="L9" s="1565"/>
      <c r="M9" s="1565"/>
      <c r="N9" s="1691"/>
      <c r="O9" s="1702" t="s">
        <v>742</v>
      </c>
      <c r="P9" s="1565"/>
      <c r="Q9" s="1565"/>
      <c r="R9" s="1565"/>
      <c r="S9" s="1565"/>
      <c r="T9" s="1565"/>
      <c r="U9" s="1565"/>
      <c r="V9" s="1565"/>
      <c r="W9" s="1565"/>
      <c r="X9" s="1691"/>
      <c r="Y9" s="1694" t="s">
        <v>743</v>
      </c>
      <c r="Z9" s="1565"/>
      <c r="AA9" s="1565"/>
      <c r="AB9" s="1565"/>
      <c r="AC9" s="1565"/>
      <c r="AD9" s="1565"/>
      <c r="AE9" s="1565"/>
      <c r="AF9" s="1565"/>
      <c r="AG9" s="1565"/>
      <c r="AH9" s="1691"/>
      <c r="AI9" s="1702" t="s">
        <v>744</v>
      </c>
      <c r="AJ9" s="1623"/>
      <c r="AK9" s="1623"/>
      <c r="AL9" s="1623"/>
      <c r="AM9" s="1623"/>
      <c r="AN9" s="1623"/>
      <c r="AO9" s="1709"/>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row>
    <row r="10" spans="1:95" s="222" customFormat="1" ht="39.75" customHeight="1" thickBot="1">
      <c r="A10" s="1721"/>
      <c r="B10" s="1709"/>
      <c r="C10" s="1550"/>
      <c r="D10" s="1550"/>
      <c r="E10" s="1550"/>
      <c r="F10" s="1550"/>
      <c r="G10" s="1550"/>
      <c r="H10" s="1581"/>
      <c r="I10" s="1580"/>
      <c r="J10" s="1550"/>
      <c r="K10" s="1550"/>
      <c r="L10" s="1550"/>
      <c r="M10" s="1550"/>
      <c r="N10" s="1581"/>
      <c r="O10" s="1580"/>
      <c r="P10" s="1550"/>
      <c r="Q10" s="1550"/>
      <c r="R10" s="1550"/>
      <c r="S10" s="1550"/>
      <c r="T10" s="1550"/>
      <c r="U10" s="1550"/>
      <c r="V10" s="1550"/>
      <c r="W10" s="1550"/>
      <c r="X10" s="1581"/>
      <c r="Y10" s="1580"/>
      <c r="Z10" s="1550"/>
      <c r="AA10" s="1550"/>
      <c r="AB10" s="1550"/>
      <c r="AC10" s="1550"/>
      <c r="AD10" s="1550"/>
      <c r="AE10" s="1550"/>
      <c r="AF10" s="1550"/>
      <c r="AG10" s="1550"/>
      <c r="AH10" s="1581"/>
      <c r="AI10" s="1720" t="s">
        <v>745</v>
      </c>
      <c r="AJ10" s="1569"/>
      <c r="AK10" s="1570"/>
      <c r="AL10" s="1628" t="s">
        <v>746</v>
      </c>
      <c r="AM10" s="1569"/>
      <c r="AN10" s="1569"/>
      <c r="AO10" s="157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row>
    <row r="11" spans="1:95" s="222" customFormat="1" ht="35.25" customHeight="1">
      <c r="A11" s="1700"/>
      <c r="B11" s="1570"/>
      <c r="C11" s="1684" t="s">
        <v>747</v>
      </c>
      <c r="D11" s="1570"/>
      <c r="E11" s="1684" t="s">
        <v>748</v>
      </c>
      <c r="F11" s="1569"/>
      <c r="G11" s="1569"/>
      <c r="H11" s="1570"/>
      <c r="I11" s="1689" t="s">
        <v>747</v>
      </c>
      <c r="J11" s="1570"/>
      <c r="K11" s="1689" t="s">
        <v>748</v>
      </c>
      <c r="L11" s="1569"/>
      <c r="M11" s="1569"/>
      <c r="N11" s="1570"/>
      <c r="O11" s="1675" t="s">
        <v>747</v>
      </c>
      <c r="P11" s="1570"/>
      <c r="Q11" s="1675" t="s">
        <v>748</v>
      </c>
      <c r="R11" s="1569"/>
      <c r="S11" s="1569"/>
      <c r="T11" s="1569"/>
      <c r="U11" s="1569"/>
      <c r="V11" s="1569"/>
      <c r="W11" s="1569"/>
      <c r="X11" s="1570"/>
      <c r="Y11" s="1675" t="s">
        <v>747</v>
      </c>
      <c r="Z11" s="1570"/>
      <c r="AA11" s="1675" t="s">
        <v>748</v>
      </c>
      <c r="AB11" s="1569"/>
      <c r="AC11" s="1569"/>
      <c r="AD11" s="1569"/>
      <c r="AE11" s="1569"/>
      <c r="AF11" s="1569"/>
      <c r="AG11" s="1569"/>
      <c r="AH11" s="1570"/>
      <c r="AI11" s="1675" t="s">
        <v>747</v>
      </c>
      <c r="AJ11" s="1570"/>
      <c r="AK11" s="941" t="s">
        <v>748</v>
      </c>
      <c r="AL11" s="1675" t="s">
        <v>747</v>
      </c>
      <c r="AM11" s="1570"/>
      <c r="AN11" s="1710" t="s">
        <v>748</v>
      </c>
      <c r="AO11" s="1570"/>
      <c r="AP11" s="1713" t="s">
        <v>749</v>
      </c>
      <c r="AQ11" s="1672"/>
      <c r="AR11" s="1672"/>
      <c r="AS11" s="1672"/>
      <c r="AT11" s="1672"/>
      <c r="AU11" s="1672"/>
      <c r="AV11" s="1672"/>
      <c r="AW11" s="1672"/>
      <c r="AX11" s="1672"/>
      <c r="AY11" s="1672"/>
      <c r="AZ11" s="1672"/>
      <c r="BA11" s="1673"/>
      <c r="BB11" s="1671" t="s">
        <v>750</v>
      </c>
      <c r="BC11" s="1672"/>
      <c r="BD11" s="1672"/>
      <c r="BE11" s="1672"/>
      <c r="BF11" s="1672"/>
      <c r="BG11" s="1672"/>
      <c r="BH11" s="1672"/>
      <c r="BI11" s="1672"/>
      <c r="BJ11" s="1672"/>
      <c r="BK11" s="1672"/>
      <c r="BL11" s="1672"/>
      <c r="BM11" s="1672"/>
      <c r="BN11" s="1672"/>
      <c r="BO11" s="1672"/>
      <c r="BP11" s="1672"/>
      <c r="BQ11" s="1673"/>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43"/>
      <c r="CN11" s="220"/>
      <c r="CO11" s="220"/>
      <c r="CP11" s="220"/>
      <c r="CQ11" s="220"/>
    </row>
    <row r="12" spans="1:95" ht="105.75" customHeight="1">
      <c r="A12" s="1674" t="s">
        <v>563</v>
      </c>
      <c r="B12" s="1717" t="s">
        <v>751</v>
      </c>
      <c r="C12" s="1664" t="s">
        <v>752</v>
      </c>
      <c r="D12" s="1664" t="s">
        <v>753</v>
      </c>
      <c r="E12" s="1688" t="s">
        <v>754</v>
      </c>
      <c r="F12" s="1569"/>
      <c r="G12" s="1569"/>
      <c r="H12" s="1570"/>
      <c r="I12" s="1664" t="s">
        <v>752</v>
      </c>
      <c r="J12" s="1664" t="s">
        <v>753</v>
      </c>
      <c r="K12" s="1688" t="s">
        <v>755</v>
      </c>
      <c r="L12" s="1569"/>
      <c r="M12" s="1569"/>
      <c r="N12" s="1570"/>
      <c r="O12" s="1664" t="s">
        <v>752</v>
      </c>
      <c r="P12" s="1664" t="s">
        <v>753</v>
      </c>
      <c r="Q12" s="1688" t="s">
        <v>756</v>
      </c>
      <c r="R12" s="1569"/>
      <c r="S12" s="1569"/>
      <c r="T12" s="1570"/>
      <c r="U12" s="1688" t="s">
        <v>757</v>
      </c>
      <c r="V12" s="1569"/>
      <c r="W12" s="1569"/>
      <c r="X12" s="1570"/>
      <c r="Y12" s="1664" t="s">
        <v>752</v>
      </c>
      <c r="Z12" s="1664" t="s">
        <v>753</v>
      </c>
      <c r="AA12" s="1688" t="s">
        <v>758</v>
      </c>
      <c r="AB12" s="1569"/>
      <c r="AC12" s="1569"/>
      <c r="AD12" s="1570"/>
      <c r="AE12" s="1688" t="s">
        <v>759</v>
      </c>
      <c r="AF12" s="1569"/>
      <c r="AG12" s="1569"/>
      <c r="AH12" s="1570"/>
      <c r="AI12" s="1664" t="s">
        <v>752</v>
      </c>
      <c r="AJ12" s="1664" t="s">
        <v>753</v>
      </c>
      <c r="AK12" s="1664" t="s">
        <v>760</v>
      </c>
      <c r="AL12" s="1664" t="s">
        <v>752</v>
      </c>
      <c r="AM12" s="1664" t="s">
        <v>761</v>
      </c>
      <c r="AN12" s="1664" t="s">
        <v>762</v>
      </c>
      <c r="AO12" s="1695" t="s">
        <v>763</v>
      </c>
      <c r="AP12" s="1681" t="s">
        <v>740</v>
      </c>
      <c r="AQ12" s="1581"/>
      <c r="AR12" s="1661" t="s">
        <v>764</v>
      </c>
      <c r="AS12" s="1581"/>
      <c r="AT12" s="1715" t="s">
        <v>765</v>
      </c>
      <c r="AU12" s="1581"/>
      <c r="AV12" s="1661" t="s">
        <v>766</v>
      </c>
      <c r="AW12" s="1581"/>
      <c r="AX12" s="1715" t="s">
        <v>745</v>
      </c>
      <c r="AY12" s="1581"/>
      <c r="AZ12" s="1661" t="s">
        <v>746</v>
      </c>
      <c r="BA12" s="1581"/>
      <c r="BB12" s="1681" t="s">
        <v>740</v>
      </c>
      <c r="BC12" s="1581"/>
      <c r="BD12" s="1718" t="s">
        <v>764</v>
      </c>
      <c r="BE12" s="1581"/>
      <c r="BF12" s="1662" t="s">
        <v>767</v>
      </c>
      <c r="BG12" s="1581"/>
      <c r="BH12" s="1662" t="s">
        <v>768</v>
      </c>
      <c r="BI12" s="1581"/>
      <c r="BJ12" s="1662" t="s">
        <v>769</v>
      </c>
      <c r="BK12" s="1581"/>
      <c r="BL12" s="1716" t="s">
        <v>770</v>
      </c>
      <c r="BM12" s="1581"/>
      <c r="BN12" s="1662" t="s">
        <v>760</v>
      </c>
      <c r="BO12" s="1581"/>
      <c r="BP12" s="1712" t="s">
        <v>762</v>
      </c>
      <c r="BQ12" s="1551"/>
      <c r="BR12" s="220"/>
      <c r="BS12" s="244"/>
      <c r="BT12" s="220"/>
      <c r="BU12" s="942" t="s">
        <v>608</v>
      </c>
      <c r="BV12" s="942"/>
      <c r="BW12" s="942"/>
      <c r="BX12" s="942"/>
      <c r="BY12" s="942"/>
      <c r="BZ12" s="942" t="s">
        <v>771</v>
      </c>
      <c r="CA12" s="942"/>
      <c r="CB12" s="942"/>
      <c r="CC12" s="942"/>
      <c r="CD12" s="942"/>
      <c r="CE12" s="942" t="s">
        <v>772</v>
      </c>
      <c r="CF12" s="942"/>
      <c r="CG12" s="942"/>
      <c r="CH12" s="942"/>
      <c r="CI12" s="942"/>
      <c r="CJ12" s="943" t="s">
        <v>773</v>
      </c>
      <c r="CK12" s="943"/>
      <c r="CL12" s="220">
        <v>2019</v>
      </c>
      <c r="CM12" s="1706" t="s">
        <v>774</v>
      </c>
      <c r="CN12" s="220"/>
      <c r="CO12" s="220"/>
      <c r="CP12" s="220"/>
      <c r="CQ12" s="220"/>
    </row>
    <row r="13" spans="1:95" ht="44.25" customHeight="1">
      <c r="A13" s="1633"/>
      <c r="B13" s="1580"/>
      <c r="C13" s="1633"/>
      <c r="D13" s="1633"/>
      <c r="E13" s="944" t="s">
        <v>775</v>
      </c>
      <c r="F13" s="945" t="s">
        <v>776</v>
      </c>
      <c r="G13" s="945" t="s">
        <v>777</v>
      </c>
      <c r="H13" s="945" t="s">
        <v>778</v>
      </c>
      <c r="I13" s="1633"/>
      <c r="J13" s="1633"/>
      <c r="K13" s="945" t="s">
        <v>779</v>
      </c>
      <c r="L13" s="945" t="s">
        <v>780</v>
      </c>
      <c r="M13" s="945" t="s">
        <v>777</v>
      </c>
      <c r="N13" s="945" t="s">
        <v>778</v>
      </c>
      <c r="O13" s="1633"/>
      <c r="P13" s="1633"/>
      <c r="Q13" s="945" t="s">
        <v>779</v>
      </c>
      <c r="R13" s="945" t="s">
        <v>780</v>
      </c>
      <c r="S13" s="945" t="s">
        <v>777</v>
      </c>
      <c r="T13" s="945" t="s">
        <v>778</v>
      </c>
      <c r="U13" s="945" t="s">
        <v>779</v>
      </c>
      <c r="V13" s="945" t="s">
        <v>780</v>
      </c>
      <c r="W13" s="945" t="s">
        <v>777</v>
      </c>
      <c r="X13" s="946">
        <v>8</v>
      </c>
      <c r="Y13" s="1633"/>
      <c r="Z13" s="1633"/>
      <c r="AA13" s="945" t="s">
        <v>775</v>
      </c>
      <c r="AB13" s="945" t="s">
        <v>776</v>
      </c>
      <c r="AC13" s="945" t="s">
        <v>777</v>
      </c>
      <c r="AD13" s="945" t="s">
        <v>778</v>
      </c>
      <c r="AE13" s="945" t="s">
        <v>779</v>
      </c>
      <c r="AF13" s="945" t="s">
        <v>780</v>
      </c>
      <c r="AG13" s="945" t="s">
        <v>777</v>
      </c>
      <c r="AH13" s="945" t="s">
        <v>778</v>
      </c>
      <c r="AI13" s="1633"/>
      <c r="AJ13" s="1633"/>
      <c r="AK13" s="1633"/>
      <c r="AL13" s="1633"/>
      <c r="AM13" s="1633"/>
      <c r="AN13" s="1633"/>
      <c r="AO13" s="1696"/>
      <c r="AP13" s="947" t="s">
        <v>781</v>
      </c>
      <c r="AQ13" s="948" t="s">
        <v>606</v>
      </c>
      <c r="AR13" s="949" t="s">
        <v>781</v>
      </c>
      <c r="AS13" s="948" t="s">
        <v>606</v>
      </c>
      <c r="AT13" s="950" t="s">
        <v>781</v>
      </c>
      <c r="AU13" s="948" t="s">
        <v>606</v>
      </c>
      <c r="AV13" s="949" t="s">
        <v>781</v>
      </c>
      <c r="AW13" s="948" t="s">
        <v>606</v>
      </c>
      <c r="AX13" s="950" t="s">
        <v>781</v>
      </c>
      <c r="AY13" s="948" t="s">
        <v>606</v>
      </c>
      <c r="AZ13" s="949" t="s">
        <v>781</v>
      </c>
      <c r="BA13" s="951" t="s">
        <v>606</v>
      </c>
      <c r="BB13" s="952" t="s">
        <v>781</v>
      </c>
      <c r="BC13" s="945" t="s">
        <v>606</v>
      </c>
      <c r="BD13" s="945" t="s">
        <v>781</v>
      </c>
      <c r="BE13" s="945" t="s">
        <v>606</v>
      </c>
      <c r="BF13" s="945" t="s">
        <v>781</v>
      </c>
      <c r="BG13" s="945" t="s">
        <v>606</v>
      </c>
      <c r="BH13" s="945" t="s">
        <v>781</v>
      </c>
      <c r="BI13" s="945" t="s">
        <v>606</v>
      </c>
      <c r="BJ13" s="953" t="s">
        <v>781</v>
      </c>
      <c r="BK13" s="953" t="s">
        <v>606</v>
      </c>
      <c r="BL13" s="945" t="s">
        <v>781</v>
      </c>
      <c r="BM13" s="945" t="s">
        <v>606</v>
      </c>
      <c r="BN13" s="953" t="s">
        <v>781</v>
      </c>
      <c r="BO13" s="953" t="s">
        <v>606</v>
      </c>
      <c r="BP13" s="945" t="s">
        <v>781</v>
      </c>
      <c r="BQ13" s="954" t="s">
        <v>606</v>
      </c>
      <c r="BR13" s="220"/>
      <c r="BS13" s="244"/>
      <c r="BT13" s="220"/>
      <c r="BU13" s="942" t="s">
        <v>779</v>
      </c>
      <c r="BV13" s="942" t="s">
        <v>780</v>
      </c>
      <c r="BW13" s="942" t="s">
        <v>777</v>
      </c>
      <c r="BX13" s="942" t="s">
        <v>778</v>
      </c>
      <c r="BY13" s="942" t="s">
        <v>782</v>
      </c>
      <c r="BZ13" s="942" t="s">
        <v>779</v>
      </c>
      <c r="CA13" s="942" t="s">
        <v>780</v>
      </c>
      <c r="CB13" s="942" t="s">
        <v>777</v>
      </c>
      <c r="CC13" s="942" t="s">
        <v>778</v>
      </c>
      <c r="CD13" s="942" t="s">
        <v>576</v>
      </c>
      <c r="CE13" s="942" t="s">
        <v>779</v>
      </c>
      <c r="CF13" s="942" t="s">
        <v>780</v>
      </c>
      <c r="CG13" s="942" t="s">
        <v>777</v>
      </c>
      <c r="CH13" s="942" t="s">
        <v>778</v>
      </c>
      <c r="CI13" s="942" t="s">
        <v>576</v>
      </c>
      <c r="CJ13" s="942" t="s">
        <v>777</v>
      </c>
      <c r="CK13" s="942" t="s">
        <v>778</v>
      </c>
      <c r="CL13" s="942" t="str">
        <f>+'F1 COBERTURA ESTABLECIMIENTOS'!Q19</f>
        <v>DIRECTIVOS</v>
      </c>
      <c r="CM13" s="1633"/>
      <c r="CN13" s="220"/>
      <c r="CO13" s="220"/>
      <c r="CP13" s="220"/>
      <c r="CQ13" s="220"/>
    </row>
    <row r="14" spans="1:95">
      <c r="A14" s="246">
        <f>+'F1 COBERTURA ESTABLECIMIENTOS'!B20</f>
        <v>0</v>
      </c>
      <c r="B14" s="247">
        <f>+'F1 COBERTURA ESTABLECIMIENTOS'!D20</f>
        <v>0</v>
      </c>
      <c r="C14" s="955"/>
      <c r="D14" s="829"/>
      <c r="E14" s="826"/>
      <c r="F14" s="826"/>
      <c r="G14" s="826"/>
      <c r="H14" s="826"/>
      <c r="I14" s="827"/>
      <c r="J14" s="829"/>
      <c r="K14" s="828"/>
      <c r="L14" s="828"/>
      <c r="M14" s="828"/>
      <c r="N14" s="828"/>
      <c r="O14" s="829"/>
      <c r="P14" s="829"/>
      <c r="Q14" s="828"/>
      <c r="R14" s="828"/>
      <c r="S14" s="828"/>
      <c r="T14" s="828"/>
      <c r="U14" s="830"/>
      <c r="V14" s="830"/>
      <c r="W14" s="830"/>
      <c r="X14" s="831"/>
      <c r="Y14" s="829"/>
      <c r="Z14" s="829"/>
      <c r="AA14" s="828"/>
      <c r="AB14" s="828"/>
      <c r="AC14" s="828"/>
      <c r="AD14" s="828"/>
      <c r="AE14" s="830"/>
      <c r="AF14" s="830"/>
      <c r="AG14" s="830"/>
      <c r="AH14" s="830"/>
      <c r="AI14" s="832"/>
      <c r="AJ14" s="828"/>
      <c r="AK14" s="833"/>
      <c r="AL14" s="832"/>
      <c r="AM14" s="828"/>
      <c r="AN14" s="833"/>
      <c r="AO14" s="834"/>
      <c r="AP14" s="956">
        <f t="shared" ref="AP14:AP56" si="0">+D14</f>
        <v>0</v>
      </c>
      <c r="AQ14" s="957" t="str">
        <f t="shared" ref="AQ14:AQ57" si="1">+IFERROR(AP14/C14,"-")</f>
        <v>-</v>
      </c>
      <c r="AR14" s="958">
        <f t="shared" ref="AR14:AR56" si="2">+J14</f>
        <v>0</v>
      </c>
      <c r="AS14" s="957" t="str">
        <f t="shared" ref="AS14:AS57" si="3">+IFERROR(AR14/I14,"-")</f>
        <v>-</v>
      </c>
      <c r="AT14" s="958">
        <f t="shared" ref="AT14:AT56" si="4">+P14</f>
        <v>0</v>
      </c>
      <c r="AU14" s="957" t="str">
        <f t="shared" ref="AU14:AU57" si="5">+IFERROR(AT14/O14,"-")</f>
        <v>-</v>
      </c>
      <c r="AV14" s="958">
        <f t="shared" ref="AV14:AV56" si="6">+Z14</f>
        <v>0</v>
      </c>
      <c r="AW14" s="957" t="str">
        <f t="shared" ref="AW14:AW57" si="7">+IFERROR(AV14/Y14,"-")</f>
        <v>-</v>
      </c>
      <c r="AX14" s="958">
        <f t="shared" ref="AX14:AX56" si="8">+AJ14</f>
        <v>0</v>
      </c>
      <c r="AY14" s="957" t="str">
        <f t="shared" ref="AY14:AY57" si="9">+IFERROR(AX14/AI14,"-")</f>
        <v>-</v>
      </c>
      <c r="AZ14" s="958">
        <f t="shared" ref="AZ14:AZ57" si="10">+AM14</f>
        <v>0</v>
      </c>
      <c r="BA14" s="959" t="str">
        <f t="shared" ref="BA14:BA57" si="11">+IFERROR(AZ14/AL14,"-")</f>
        <v>-</v>
      </c>
      <c r="BB14" s="956">
        <f t="shared" ref="BB14:BB56" si="12">SUM(E14:H14)</f>
        <v>0</v>
      </c>
      <c r="BC14" s="957" t="str">
        <f t="shared" ref="BC14:BC57" si="13">+IF(ISERROR(BB14/BY14),"-",BB14/BY14)</f>
        <v>-</v>
      </c>
      <c r="BD14" s="246">
        <f t="shared" ref="BD14:BD56" si="14">+SUM(K14:N14)</f>
        <v>0</v>
      </c>
      <c r="BE14" s="960" t="str">
        <f t="shared" ref="BE14:BE57" si="15">+IF(ISERROR(BD14/$CM14),"-",BD14/$CM14)</f>
        <v>-</v>
      </c>
      <c r="BF14" s="246">
        <f t="shared" ref="BF14:BF56" si="16">SUM(Q14:T14)</f>
        <v>0</v>
      </c>
      <c r="BG14" s="960" t="str">
        <f t="shared" ref="BG14:BG57" si="17">+IFERROR(BF14/BY14,"-")</f>
        <v>-</v>
      </c>
      <c r="BH14" s="246">
        <f t="shared" ref="BH14:BH56" si="18">SUM(U14:X14)</f>
        <v>0</v>
      </c>
      <c r="BI14" s="960" t="str">
        <f t="shared" ref="BI14:BI57" si="19">+IFERROR(BH14/CD14,"-")</f>
        <v>-</v>
      </c>
      <c r="BJ14" s="246">
        <f t="shared" ref="BJ14:BJ56" si="20">SUM(AA14:AD14)</f>
        <v>0</v>
      </c>
      <c r="BK14" s="960" t="str">
        <f t="shared" ref="BK14:BK57" si="21">+IFERROR(BJ14/BY14,"-")</f>
        <v>-</v>
      </c>
      <c r="BL14" s="246">
        <f t="shared" ref="BL14:BL56" si="22">+SUM(AE14:AH14)</f>
        <v>0</v>
      </c>
      <c r="BM14" s="960" t="str">
        <f t="shared" ref="BM14:BM57" si="23">+IFERROR(BL14/(CI14),"-")</f>
        <v>-</v>
      </c>
      <c r="BN14" s="246">
        <f t="shared" ref="BN14:BN56" si="24">+AK14</f>
        <v>0</v>
      </c>
      <c r="BO14" s="960" t="str">
        <f t="shared" ref="BO14:BO57" si="25">+IFERROR(BN14/$CL14,"-")</f>
        <v>-</v>
      </c>
      <c r="BP14" s="246">
        <f t="shared" ref="BP14:BP56" si="26">+AN14</f>
        <v>0</v>
      </c>
      <c r="BQ14" s="961" t="str">
        <f t="shared" ref="BQ14:BQ57" si="27">+IFERROR(BP14/$CL14,"-")</f>
        <v>-</v>
      </c>
      <c r="BR14" s="220"/>
      <c r="BS14" s="244"/>
      <c r="BT14" s="220"/>
      <c r="BU14" s="962">
        <f>+'F1 COBERTURA ESTABLECIMIENTOS'!G20</f>
        <v>0</v>
      </c>
      <c r="BV14" s="962">
        <f>+'F1 COBERTURA ESTABLECIMIENTOS'!H20</f>
        <v>0</v>
      </c>
      <c r="BW14" s="962">
        <f>+'F1 COBERTURA ESTABLECIMIENTOS'!I20</f>
        <v>0</v>
      </c>
      <c r="BX14" s="962">
        <f>+'F1 COBERTURA ESTABLECIMIENTOS'!J20</f>
        <v>0</v>
      </c>
      <c r="BY14" s="962">
        <f t="shared" ref="BY14:BY56" si="28">SUM(BU14:BX14)</f>
        <v>0</v>
      </c>
      <c r="BZ14" s="962">
        <f>+'F1 COBERTURA ESTABLECIMIENTOS'!L20</f>
        <v>0</v>
      </c>
      <c r="CA14" s="962">
        <f>+'F1 COBERTURA ESTABLECIMIENTOS'!M20</f>
        <v>0</v>
      </c>
      <c r="CB14" s="962">
        <f>+'F1 COBERTURA ESTABLECIMIENTOS'!N20</f>
        <v>0</v>
      </c>
      <c r="CC14" s="962">
        <f>+'F1 COBERTURA ESTABLECIMIENTOS'!O20</f>
        <v>0</v>
      </c>
      <c r="CD14" s="962">
        <f t="shared" ref="CD14:CD56" si="29">SUM(BZ14:CC14)</f>
        <v>0</v>
      </c>
      <c r="CE14" s="962">
        <f t="shared" ref="CE14:CE56" si="30">+IF(ISERROR(ROUND(BZ14*0.8,0)),"",ROUND(BZ14*0.8,0))</f>
        <v>0</v>
      </c>
      <c r="CF14" s="962">
        <f t="shared" ref="CF14:CF56" si="31">+IF(ISERROR(ROUND(CA14*0.8,0)),"",ROUND(CA14*0.8,0))</f>
        <v>0</v>
      </c>
      <c r="CG14" s="962">
        <f t="shared" ref="CG14:CG56" si="32">+IF(ISERROR(ROUND(CB14*0.8,0)),"",ROUND(CB14*0.8,0))</f>
        <v>0</v>
      </c>
      <c r="CH14" s="962">
        <f t="shared" ref="CH14:CH56" si="33">+IF(ISERROR(ROUND(CC14*0.8,0)),"",ROUND(CC14*0.8,0))</f>
        <v>0</v>
      </c>
      <c r="CI14" s="962">
        <f t="shared" ref="CI14:CI56" si="34">SUM(CE14:CH14)</f>
        <v>0</v>
      </c>
      <c r="CJ14" s="943">
        <f t="shared" ref="CJ14:CJ56" si="35">+IF(AND(CB14&lt;&gt;"",CB14&gt;0),BW14,0)</f>
        <v>0</v>
      </c>
      <c r="CK14" s="943">
        <f t="shared" ref="CK14:CK56" si="36">+IF(AND(CC14&lt;&gt;"",CC14&gt;0,H14="SI"),BX14,0)</f>
        <v>0</v>
      </c>
      <c r="CL14" s="962">
        <f>+'F1 COBERTURA ESTABLECIMIENTOS'!Q20</f>
        <v>0</v>
      </c>
      <c r="CM14" s="963">
        <f t="shared" ref="CM14:CM57" si="37">+BY14</f>
        <v>0</v>
      </c>
      <c r="CN14" s="220"/>
      <c r="CO14" s="220"/>
      <c r="CP14" s="220"/>
      <c r="CQ14" s="220"/>
    </row>
    <row r="15" spans="1:95">
      <c r="A15" s="246">
        <f>+'F1 COBERTURA ESTABLECIMIENTOS'!B21</f>
        <v>0</v>
      </c>
      <c r="B15" s="247">
        <f>+'F1 COBERTURA ESTABLECIMIENTOS'!D21</f>
        <v>0</v>
      </c>
      <c r="C15" s="955"/>
      <c r="D15" s="829"/>
      <c r="E15" s="833"/>
      <c r="F15" s="833"/>
      <c r="G15" s="833"/>
      <c r="H15" s="833"/>
      <c r="I15" s="827"/>
      <c r="J15" s="829"/>
      <c r="K15" s="828"/>
      <c r="L15" s="828"/>
      <c r="M15" s="828"/>
      <c r="N15" s="828"/>
      <c r="O15" s="829"/>
      <c r="P15" s="829"/>
      <c r="Q15" s="828"/>
      <c r="R15" s="828"/>
      <c r="S15" s="828"/>
      <c r="T15" s="828"/>
      <c r="U15" s="828"/>
      <c r="V15" s="828"/>
      <c r="W15" s="828"/>
      <c r="X15" s="828"/>
      <c r="Y15" s="829"/>
      <c r="Z15" s="829"/>
      <c r="AA15" s="828"/>
      <c r="AB15" s="828"/>
      <c r="AC15" s="828"/>
      <c r="AD15" s="828"/>
      <c r="AE15" s="828"/>
      <c r="AF15" s="828"/>
      <c r="AG15" s="828"/>
      <c r="AH15" s="828"/>
      <c r="AI15" s="832"/>
      <c r="AJ15" s="828"/>
      <c r="AK15" s="833"/>
      <c r="AL15" s="832"/>
      <c r="AM15" s="828"/>
      <c r="AN15" s="833"/>
      <c r="AO15" s="834"/>
      <c r="AP15" s="956">
        <f t="shared" si="0"/>
        <v>0</v>
      </c>
      <c r="AQ15" s="957" t="str">
        <f t="shared" si="1"/>
        <v>-</v>
      </c>
      <c r="AR15" s="958">
        <f t="shared" si="2"/>
        <v>0</v>
      </c>
      <c r="AS15" s="957" t="str">
        <f t="shared" si="3"/>
        <v>-</v>
      </c>
      <c r="AT15" s="958">
        <f t="shared" si="4"/>
        <v>0</v>
      </c>
      <c r="AU15" s="957" t="str">
        <f t="shared" si="5"/>
        <v>-</v>
      </c>
      <c r="AV15" s="958">
        <f t="shared" si="6"/>
        <v>0</v>
      </c>
      <c r="AW15" s="957" t="str">
        <f t="shared" si="7"/>
        <v>-</v>
      </c>
      <c r="AX15" s="958">
        <f t="shared" si="8"/>
        <v>0</v>
      </c>
      <c r="AY15" s="957" t="str">
        <f t="shared" si="9"/>
        <v>-</v>
      </c>
      <c r="AZ15" s="958">
        <f t="shared" si="10"/>
        <v>0</v>
      </c>
      <c r="BA15" s="959" t="str">
        <f t="shared" si="11"/>
        <v>-</v>
      </c>
      <c r="BB15" s="956">
        <f t="shared" si="12"/>
        <v>0</v>
      </c>
      <c r="BC15" s="957" t="str">
        <f t="shared" si="13"/>
        <v>-</v>
      </c>
      <c r="BD15" s="246">
        <f t="shared" si="14"/>
        <v>0</v>
      </c>
      <c r="BE15" s="960" t="str">
        <f t="shared" si="15"/>
        <v>-</v>
      </c>
      <c r="BF15" s="246">
        <f t="shared" si="16"/>
        <v>0</v>
      </c>
      <c r="BG15" s="960" t="str">
        <f t="shared" si="17"/>
        <v>-</v>
      </c>
      <c r="BH15" s="246">
        <f t="shared" si="18"/>
        <v>0</v>
      </c>
      <c r="BI15" s="960" t="str">
        <f t="shared" si="19"/>
        <v>-</v>
      </c>
      <c r="BJ15" s="246">
        <f t="shared" si="20"/>
        <v>0</v>
      </c>
      <c r="BK15" s="960" t="str">
        <f t="shared" si="21"/>
        <v>-</v>
      </c>
      <c r="BL15" s="246">
        <f t="shared" si="22"/>
        <v>0</v>
      </c>
      <c r="BM15" s="960" t="str">
        <f t="shared" si="23"/>
        <v>-</v>
      </c>
      <c r="BN15" s="246">
        <f t="shared" si="24"/>
        <v>0</v>
      </c>
      <c r="BO15" s="960" t="str">
        <f t="shared" si="25"/>
        <v>-</v>
      </c>
      <c r="BP15" s="246">
        <f t="shared" si="26"/>
        <v>0</v>
      </c>
      <c r="BQ15" s="961" t="str">
        <f t="shared" si="27"/>
        <v>-</v>
      </c>
      <c r="BR15" s="244"/>
      <c r="BS15" s="244"/>
      <c r="BT15" s="220"/>
      <c r="BU15" s="962">
        <f>+'F1 COBERTURA ESTABLECIMIENTOS'!G21</f>
        <v>0</v>
      </c>
      <c r="BV15" s="962">
        <f>+'F1 COBERTURA ESTABLECIMIENTOS'!H21</f>
        <v>0</v>
      </c>
      <c r="BW15" s="962">
        <f>+'F1 COBERTURA ESTABLECIMIENTOS'!I21</f>
        <v>0</v>
      </c>
      <c r="BX15" s="962">
        <f>+'F1 COBERTURA ESTABLECIMIENTOS'!J21</f>
        <v>0</v>
      </c>
      <c r="BY15" s="962">
        <f t="shared" si="28"/>
        <v>0</v>
      </c>
      <c r="BZ15" s="962">
        <f>+'F1 COBERTURA ESTABLECIMIENTOS'!L21</f>
        <v>0</v>
      </c>
      <c r="CA15" s="962">
        <f>+'F1 COBERTURA ESTABLECIMIENTOS'!M21</f>
        <v>0</v>
      </c>
      <c r="CB15" s="962">
        <f>+'F1 COBERTURA ESTABLECIMIENTOS'!N21</f>
        <v>0</v>
      </c>
      <c r="CC15" s="962">
        <f>+'F1 COBERTURA ESTABLECIMIENTOS'!O21</f>
        <v>0</v>
      </c>
      <c r="CD15" s="962">
        <f t="shared" si="29"/>
        <v>0</v>
      </c>
      <c r="CE15" s="962">
        <f t="shared" si="30"/>
        <v>0</v>
      </c>
      <c r="CF15" s="962">
        <f t="shared" si="31"/>
        <v>0</v>
      </c>
      <c r="CG15" s="962">
        <f t="shared" si="32"/>
        <v>0</v>
      </c>
      <c r="CH15" s="962">
        <f t="shared" si="33"/>
        <v>0</v>
      </c>
      <c r="CI15" s="962">
        <f t="shared" si="34"/>
        <v>0</v>
      </c>
      <c r="CJ15" s="943">
        <f t="shared" si="35"/>
        <v>0</v>
      </c>
      <c r="CK15" s="943">
        <f t="shared" si="36"/>
        <v>0</v>
      </c>
      <c r="CL15" s="962">
        <f>+'F1 COBERTURA ESTABLECIMIENTOS'!Q21</f>
        <v>0</v>
      </c>
      <c r="CM15" s="963">
        <f t="shared" si="37"/>
        <v>0</v>
      </c>
      <c r="CN15" s="220"/>
      <c r="CO15" s="220"/>
      <c r="CP15" s="220"/>
      <c r="CQ15" s="220"/>
    </row>
    <row r="16" spans="1:95">
      <c r="A16" s="246">
        <f>+'F1 COBERTURA ESTABLECIMIENTOS'!B22</f>
        <v>0</v>
      </c>
      <c r="B16" s="247">
        <f>+'F1 COBERTURA ESTABLECIMIENTOS'!D22</f>
        <v>0</v>
      </c>
      <c r="C16" s="955"/>
      <c r="D16" s="829"/>
      <c r="E16" s="833"/>
      <c r="F16" s="833"/>
      <c r="G16" s="833"/>
      <c r="H16" s="833"/>
      <c r="I16" s="827"/>
      <c r="J16" s="829"/>
      <c r="K16" s="828"/>
      <c r="L16" s="828"/>
      <c r="M16" s="828"/>
      <c r="N16" s="828"/>
      <c r="O16" s="829"/>
      <c r="P16" s="829"/>
      <c r="Q16" s="828"/>
      <c r="R16" s="828"/>
      <c r="S16" s="828"/>
      <c r="T16" s="828"/>
      <c r="U16" s="833"/>
      <c r="V16" s="833"/>
      <c r="W16" s="833"/>
      <c r="X16" s="833"/>
      <c r="Y16" s="829"/>
      <c r="Z16" s="829"/>
      <c r="AA16" s="828"/>
      <c r="AB16" s="828"/>
      <c r="AC16" s="828"/>
      <c r="AD16" s="828"/>
      <c r="AE16" s="828"/>
      <c r="AF16" s="828"/>
      <c r="AG16" s="828"/>
      <c r="AH16" s="828"/>
      <c r="AI16" s="832"/>
      <c r="AJ16" s="828"/>
      <c r="AK16" s="833"/>
      <c r="AL16" s="832"/>
      <c r="AM16" s="828"/>
      <c r="AN16" s="833"/>
      <c r="AO16" s="834"/>
      <c r="AP16" s="956">
        <f t="shared" si="0"/>
        <v>0</v>
      </c>
      <c r="AQ16" s="957" t="str">
        <f t="shared" si="1"/>
        <v>-</v>
      </c>
      <c r="AR16" s="958">
        <f t="shared" si="2"/>
        <v>0</v>
      </c>
      <c r="AS16" s="957" t="str">
        <f t="shared" si="3"/>
        <v>-</v>
      </c>
      <c r="AT16" s="958">
        <f t="shared" si="4"/>
        <v>0</v>
      </c>
      <c r="AU16" s="957" t="str">
        <f t="shared" si="5"/>
        <v>-</v>
      </c>
      <c r="AV16" s="958">
        <f t="shared" si="6"/>
        <v>0</v>
      </c>
      <c r="AW16" s="957" t="str">
        <f t="shared" si="7"/>
        <v>-</v>
      </c>
      <c r="AX16" s="958">
        <f t="shared" si="8"/>
        <v>0</v>
      </c>
      <c r="AY16" s="957" t="str">
        <f t="shared" si="9"/>
        <v>-</v>
      </c>
      <c r="AZ16" s="958">
        <f t="shared" si="10"/>
        <v>0</v>
      </c>
      <c r="BA16" s="959" t="str">
        <f t="shared" si="11"/>
        <v>-</v>
      </c>
      <c r="BB16" s="956">
        <f t="shared" si="12"/>
        <v>0</v>
      </c>
      <c r="BC16" s="957" t="str">
        <f t="shared" si="13"/>
        <v>-</v>
      </c>
      <c r="BD16" s="246">
        <f t="shared" si="14"/>
        <v>0</v>
      </c>
      <c r="BE16" s="960" t="str">
        <f t="shared" si="15"/>
        <v>-</v>
      </c>
      <c r="BF16" s="246">
        <f t="shared" si="16"/>
        <v>0</v>
      </c>
      <c r="BG16" s="960" t="str">
        <f t="shared" si="17"/>
        <v>-</v>
      </c>
      <c r="BH16" s="246">
        <f t="shared" si="18"/>
        <v>0</v>
      </c>
      <c r="BI16" s="960" t="str">
        <f t="shared" si="19"/>
        <v>-</v>
      </c>
      <c r="BJ16" s="246">
        <f t="shared" si="20"/>
        <v>0</v>
      </c>
      <c r="BK16" s="960" t="str">
        <f t="shared" si="21"/>
        <v>-</v>
      </c>
      <c r="BL16" s="246">
        <f t="shared" si="22"/>
        <v>0</v>
      </c>
      <c r="BM16" s="960" t="str">
        <f t="shared" si="23"/>
        <v>-</v>
      </c>
      <c r="BN16" s="246">
        <f t="shared" si="24"/>
        <v>0</v>
      </c>
      <c r="BO16" s="960" t="str">
        <f t="shared" si="25"/>
        <v>-</v>
      </c>
      <c r="BP16" s="246">
        <f t="shared" si="26"/>
        <v>0</v>
      </c>
      <c r="BQ16" s="961" t="str">
        <f t="shared" si="27"/>
        <v>-</v>
      </c>
      <c r="BR16" s="244"/>
      <c r="BS16" s="244"/>
      <c r="BT16" s="220"/>
      <c r="BU16" s="962">
        <f>+'F1 COBERTURA ESTABLECIMIENTOS'!G22</f>
        <v>0</v>
      </c>
      <c r="BV16" s="962">
        <f>+'F1 COBERTURA ESTABLECIMIENTOS'!H22</f>
        <v>0</v>
      </c>
      <c r="BW16" s="962">
        <f>+'F1 COBERTURA ESTABLECIMIENTOS'!I22</f>
        <v>0</v>
      </c>
      <c r="BX16" s="962">
        <f>+'F1 COBERTURA ESTABLECIMIENTOS'!J22</f>
        <v>0</v>
      </c>
      <c r="BY16" s="962">
        <f t="shared" si="28"/>
        <v>0</v>
      </c>
      <c r="BZ16" s="962">
        <f>+'F1 COBERTURA ESTABLECIMIENTOS'!L22</f>
        <v>0</v>
      </c>
      <c r="CA16" s="962">
        <f>+'F1 COBERTURA ESTABLECIMIENTOS'!M22</f>
        <v>0</v>
      </c>
      <c r="CB16" s="962">
        <f>+'F1 COBERTURA ESTABLECIMIENTOS'!N22</f>
        <v>0</v>
      </c>
      <c r="CC16" s="962">
        <f>+'F1 COBERTURA ESTABLECIMIENTOS'!O22</f>
        <v>0</v>
      </c>
      <c r="CD16" s="962">
        <f t="shared" si="29"/>
        <v>0</v>
      </c>
      <c r="CE16" s="962">
        <f t="shared" si="30"/>
        <v>0</v>
      </c>
      <c r="CF16" s="962">
        <f t="shared" si="31"/>
        <v>0</v>
      </c>
      <c r="CG16" s="962">
        <f t="shared" si="32"/>
        <v>0</v>
      </c>
      <c r="CH16" s="962">
        <f t="shared" si="33"/>
        <v>0</v>
      </c>
      <c r="CI16" s="962">
        <f t="shared" si="34"/>
        <v>0</v>
      </c>
      <c r="CJ16" s="943">
        <f t="shared" si="35"/>
        <v>0</v>
      </c>
      <c r="CK16" s="943">
        <f t="shared" si="36"/>
        <v>0</v>
      </c>
      <c r="CL16" s="962">
        <f>+'F1 COBERTURA ESTABLECIMIENTOS'!Q22</f>
        <v>0</v>
      </c>
      <c r="CM16" s="963">
        <f t="shared" si="37"/>
        <v>0</v>
      </c>
      <c r="CN16" s="220"/>
      <c r="CO16" s="220"/>
      <c r="CP16" s="220"/>
      <c r="CQ16" s="220"/>
    </row>
    <row r="17" spans="1:95">
      <c r="A17" s="246">
        <f>+'F1 COBERTURA ESTABLECIMIENTOS'!B23</f>
        <v>0</v>
      </c>
      <c r="B17" s="247">
        <f>+'F1 COBERTURA ESTABLECIMIENTOS'!D23</f>
        <v>0</v>
      </c>
      <c r="C17" s="955"/>
      <c r="D17" s="829"/>
      <c r="E17" s="833"/>
      <c r="F17" s="833"/>
      <c r="G17" s="833"/>
      <c r="H17" s="833"/>
      <c r="I17" s="827"/>
      <c r="J17" s="829"/>
      <c r="K17" s="828"/>
      <c r="L17" s="828"/>
      <c r="M17" s="828"/>
      <c r="N17" s="828"/>
      <c r="O17" s="829"/>
      <c r="P17" s="829"/>
      <c r="Q17" s="828"/>
      <c r="R17" s="828"/>
      <c r="S17" s="828"/>
      <c r="T17" s="828"/>
      <c r="U17" s="828"/>
      <c r="V17" s="828"/>
      <c r="W17" s="828"/>
      <c r="X17" s="828"/>
      <c r="Y17" s="829"/>
      <c r="Z17" s="829"/>
      <c r="AA17" s="828"/>
      <c r="AB17" s="828"/>
      <c r="AC17" s="828"/>
      <c r="AD17" s="828"/>
      <c r="AE17" s="828"/>
      <c r="AF17" s="828"/>
      <c r="AG17" s="828"/>
      <c r="AH17" s="828"/>
      <c r="AI17" s="832"/>
      <c r="AJ17" s="828"/>
      <c r="AK17" s="833"/>
      <c r="AL17" s="832"/>
      <c r="AM17" s="828"/>
      <c r="AN17" s="833"/>
      <c r="AO17" s="834"/>
      <c r="AP17" s="956">
        <f t="shared" si="0"/>
        <v>0</v>
      </c>
      <c r="AQ17" s="957" t="str">
        <f t="shared" si="1"/>
        <v>-</v>
      </c>
      <c r="AR17" s="958">
        <f t="shared" si="2"/>
        <v>0</v>
      </c>
      <c r="AS17" s="957" t="str">
        <f t="shared" si="3"/>
        <v>-</v>
      </c>
      <c r="AT17" s="958">
        <f t="shared" si="4"/>
        <v>0</v>
      </c>
      <c r="AU17" s="957" t="str">
        <f t="shared" si="5"/>
        <v>-</v>
      </c>
      <c r="AV17" s="958">
        <f t="shared" si="6"/>
        <v>0</v>
      </c>
      <c r="AW17" s="957" t="str">
        <f t="shared" si="7"/>
        <v>-</v>
      </c>
      <c r="AX17" s="958">
        <f t="shared" si="8"/>
        <v>0</v>
      </c>
      <c r="AY17" s="957" t="str">
        <f t="shared" si="9"/>
        <v>-</v>
      </c>
      <c r="AZ17" s="958">
        <f t="shared" si="10"/>
        <v>0</v>
      </c>
      <c r="BA17" s="959" t="str">
        <f t="shared" si="11"/>
        <v>-</v>
      </c>
      <c r="BB17" s="956">
        <f t="shared" si="12"/>
        <v>0</v>
      </c>
      <c r="BC17" s="957" t="str">
        <f t="shared" si="13"/>
        <v>-</v>
      </c>
      <c r="BD17" s="246">
        <f t="shared" si="14"/>
        <v>0</v>
      </c>
      <c r="BE17" s="960" t="str">
        <f t="shared" si="15"/>
        <v>-</v>
      </c>
      <c r="BF17" s="246">
        <f t="shared" si="16"/>
        <v>0</v>
      </c>
      <c r="BG17" s="960" t="str">
        <f t="shared" si="17"/>
        <v>-</v>
      </c>
      <c r="BH17" s="246">
        <f t="shared" si="18"/>
        <v>0</v>
      </c>
      <c r="BI17" s="960" t="str">
        <f t="shared" si="19"/>
        <v>-</v>
      </c>
      <c r="BJ17" s="246">
        <f t="shared" si="20"/>
        <v>0</v>
      </c>
      <c r="BK17" s="960" t="str">
        <f t="shared" si="21"/>
        <v>-</v>
      </c>
      <c r="BL17" s="246">
        <f t="shared" si="22"/>
        <v>0</v>
      </c>
      <c r="BM17" s="960" t="str">
        <f t="shared" si="23"/>
        <v>-</v>
      </c>
      <c r="BN17" s="246">
        <f t="shared" si="24"/>
        <v>0</v>
      </c>
      <c r="BO17" s="960" t="str">
        <f t="shared" si="25"/>
        <v>-</v>
      </c>
      <c r="BP17" s="246">
        <f t="shared" si="26"/>
        <v>0</v>
      </c>
      <c r="BQ17" s="961" t="str">
        <f t="shared" si="27"/>
        <v>-</v>
      </c>
      <c r="BR17" s="244"/>
      <c r="BS17" s="244"/>
      <c r="BT17" s="220"/>
      <c r="BU17" s="962">
        <f>+'F1 COBERTURA ESTABLECIMIENTOS'!G23</f>
        <v>0</v>
      </c>
      <c r="BV17" s="962">
        <f>+'F1 COBERTURA ESTABLECIMIENTOS'!H23</f>
        <v>0</v>
      </c>
      <c r="BW17" s="962">
        <f>+'F1 COBERTURA ESTABLECIMIENTOS'!I23</f>
        <v>0</v>
      </c>
      <c r="BX17" s="962">
        <f>+'F1 COBERTURA ESTABLECIMIENTOS'!J23</f>
        <v>0</v>
      </c>
      <c r="BY17" s="962">
        <f t="shared" si="28"/>
        <v>0</v>
      </c>
      <c r="BZ17" s="962">
        <f>+'F1 COBERTURA ESTABLECIMIENTOS'!L23</f>
        <v>0</v>
      </c>
      <c r="CA17" s="962">
        <f>+'F1 COBERTURA ESTABLECIMIENTOS'!M23</f>
        <v>0</v>
      </c>
      <c r="CB17" s="962">
        <f>+'F1 COBERTURA ESTABLECIMIENTOS'!N23</f>
        <v>0</v>
      </c>
      <c r="CC17" s="962">
        <f>+'F1 COBERTURA ESTABLECIMIENTOS'!O23</f>
        <v>0</v>
      </c>
      <c r="CD17" s="962">
        <f t="shared" si="29"/>
        <v>0</v>
      </c>
      <c r="CE17" s="962">
        <f t="shared" si="30"/>
        <v>0</v>
      </c>
      <c r="CF17" s="962">
        <f t="shared" si="31"/>
        <v>0</v>
      </c>
      <c r="CG17" s="962">
        <f t="shared" si="32"/>
        <v>0</v>
      </c>
      <c r="CH17" s="962">
        <f t="shared" si="33"/>
        <v>0</v>
      </c>
      <c r="CI17" s="962">
        <f t="shared" si="34"/>
        <v>0</v>
      </c>
      <c r="CJ17" s="943">
        <f t="shared" si="35"/>
        <v>0</v>
      </c>
      <c r="CK17" s="943">
        <f t="shared" si="36"/>
        <v>0</v>
      </c>
      <c r="CL17" s="962">
        <f>+'F1 COBERTURA ESTABLECIMIENTOS'!Q23</f>
        <v>0</v>
      </c>
      <c r="CM17" s="963">
        <f t="shared" si="37"/>
        <v>0</v>
      </c>
      <c r="CN17" s="220"/>
      <c r="CO17" s="220"/>
      <c r="CP17" s="220"/>
      <c r="CQ17" s="220"/>
    </row>
    <row r="18" spans="1:95">
      <c r="A18" s="246">
        <f>+'F1 COBERTURA ESTABLECIMIENTOS'!B24</f>
        <v>0</v>
      </c>
      <c r="B18" s="247">
        <f>+'F1 COBERTURA ESTABLECIMIENTOS'!D24</f>
        <v>0</v>
      </c>
      <c r="C18" s="955"/>
      <c r="D18" s="829"/>
      <c r="E18" s="833"/>
      <c r="F18" s="833"/>
      <c r="G18" s="833"/>
      <c r="H18" s="833"/>
      <c r="I18" s="827"/>
      <c r="J18" s="829"/>
      <c r="K18" s="828"/>
      <c r="L18" s="828"/>
      <c r="M18" s="828"/>
      <c r="N18" s="828"/>
      <c r="O18" s="829"/>
      <c r="P18" s="829"/>
      <c r="Q18" s="828"/>
      <c r="R18" s="828"/>
      <c r="S18" s="828"/>
      <c r="T18" s="828"/>
      <c r="U18" s="833"/>
      <c r="V18" s="833"/>
      <c r="W18" s="833"/>
      <c r="X18" s="833"/>
      <c r="Y18" s="829"/>
      <c r="Z18" s="829"/>
      <c r="AA18" s="828"/>
      <c r="AB18" s="828"/>
      <c r="AC18" s="828"/>
      <c r="AD18" s="828"/>
      <c r="AE18" s="828"/>
      <c r="AF18" s="828"/>
      <c r="AG18" s="828"/>
      <c r="AH18" s="828"/>
      <c r="AI18" s="832"/>
      <c r="AJ18" s="828"/>
      <c r="AK18" s="833"/>
      <c r="AL18" s="832"/>
      <c r="AM18" s="828"/>
      <c r="AN18" s="833"/>
      <c r="AO18" s="834"/>
      <c r="AP18" s="956">
        <f t="shared" si="0"/>
        <v>0</v>
      </c>
      <c r="AQ18" s="957" t="str">
        <f t="shared" si="1"/>
        <v>-</v>
      </c>
      <c r="AR18" s="958">
        <f t="shared" si="2"/>
        <v>0</v>
      </c>
      <c r="AS18" s="957" t="str">
        <f t="shared" si="3"/>
        <v>-</v>
      </c>
      <c r="AT18" s="958">
        <f t="shared" si="4"/>
        <v>0</v>
      </c>
      <c r="AU18" s="957" t="str">
        <f t="shared" si="5"/>
        <v>-</v>
      </c>
      <c r="AV18" s="958">
        <f t="shared" si="6"/>
        <v>0</v>
      </c>
      <c r="AW18" s="957" t="str">
        <f t="shared" si="7"/>
        <v>-</v>
      </c>
      <c r="AX18" s="958">
        <f t="shared" si="8"/>
        <v>0</v>
      </c>
      <c r="AY18" s="957" t="str">
        <f t="shared" si="9"/>
        <v>-</v>
      </c>
      <c r="AZ18" s="958">
        <f t="shared" si="10"/>
        <v>0</v>
      </c>
      <c r="BA18" s="959" t="str">
        <f t="shared" si="11"/>
        <v>-</v>
      </c>
      <c r="BB18" s="956">
        <f t="shared" si="12"/>
        <v>0</v>
      </c>
      <c r="BC18" s="957" t="str">
        <f t="shared" si="13"/>
        <v>-</v>
      </c>
      <c r="BD18" s="246">
        <f t="shared" si="14"/>
        <v>0</v>
      </c>
      <c r="BE18" s="960" t="str">
        <f t="shared" si="15"/>
        <v>-</v>
      </c>
      <c r="BF18" s="246">
        <f t="shared" si="16"/>
        <v>0</v>
      </c>
      <c r="BG18" s="960" t="str">
        <f t="shared" si="17"/>
        <v>-</v>
      </c>
      <c r="BH18" s="246">
        <f t="shared" si="18"/>
        <v>0</v>
      </c>
      <c r="BI18" s="960" t="str">
        <f t="shared" si="19"/>
        <v>-</v>
      </c>
      <c r="BJ18" s="246">
        <f t="shared" si="20"/>
        <v>0</v>
      </c>
      <c r="BK18" s="960" t="str">
        <f t="shared" si="21"/>
        <v>-</v>
      </c>
      <c r="BL18" s="246">
        <f t="shared" si="22"/>
        <v>0</v>
      </c>
      <c r="BM18" s="960" t="str">
        <f t="shared" si="23"/>
        <v>-</v>
      </c>
      <c r="BN18" s="246">
        <f t="shared" si="24"/>
        <v>0</v>
      </c>
      <c r="BO18" s="960" t="str">
        <f t="shared" si="25"/>
        <v>-</v>
      </c>
      <c r="BP18" s="246">
        <f t="shared" si="26"/>
        <v>0</v>
      </c>
      <c r="BQ18" s="961" t="str">
        <f t="shared" si="27"/>
        <v>-</v>
      </c>
      <c r="BR18" s="244"/>
      <c r="BS18" s="244"/>
      <c r="BT18" s="220"/>
      <c r="BU18" s="962">
        <f>+'F1 COBERTURA ESTABLECIMIENTOS'!G24</f>
        <v>0</v>
      </c>
      <c r="BV18" s="962">
        <f>+'F1 COBERTURA ESTABLECIMIENTOS'!H24</f>
        <v>0</v>
      </c>
      <c r="BW18" s="962">
        <f>+'F1 COBERTURA ESTABLECIMIENTOS'!I24</f>
        <v>0</v>
      </c>
      <c r="BX18" s="962">
        <f>+'F1 COBERTURA ESTABLECIMIENTOS'!J24</f>
        <v>0</v>
      </c>
      <c r="BY18" s="962">
        <f t="shared" si="28"/>
        <v>0</v>
      </c>
      <c r="BZ18" s="962">
        <f>+'F1 COBERTURA ESTABLECIMIENTOS'!L24</f>
        <v>0</v>
      </c>
      <c r="CA18" s="962">
        <f>+'F1 COBERTURA ESTABLECIMIENTOS'!M24</f>
        <v>0</v>
      </c>
      <c r="CB18" s="962">
        <f>+'F1 COBERTURA ESTABLECIMIENTOS'!N24</f>
        <v>0</v>
      </c>
      <c r="CC18" s="962">
        <f>+'F1 COBERTURA ESTABLECIMIENTOS'!O24</f>
        <v>0</v>
      </c>
      <c r="CD18" s="962">
        <f t="shared" si="29"/>
        <v>0</v>
      </c>
      <c r="CE18" s="962">
        <f t="shared" si="30"/>
        <v>0</v>
      </c>
      <c r="CF18" s="962">
        <f t="shared" si="31"/>
        <v>0</v>
      </c>
      <c r="CG18" s="962">
        <f t="shared" si="32"/>
        <v>0</v>
      </c>
      <c r="CH18" s="962">
        <f t="shared" si="33"/>
        <v>0</v>
      </c>
      <c r="CI18" s="962">
        <f t="shared" si="34"/>
        <v>0</v>
      </c>
      <c r="CJ18" s="943">
        <f t="shared" si="35"/>
        <v>0</v>
      </c>
      <c r="CK18" s="943">
        <f t="shared" si="36"/>
        <v>0</v>
      </c>
      <c r="CL18" s="962">
        <f>+'F1 COBERTURA ESTABLECIMIENTOS'!Q24</f>
        <v>0</v>
      </c>
      <c r="CM18" s="963">
        <f t="shared" si="37"/>
        <v>0</v>
      </c>
      <c r="CN18" s="220"/>
      <c r="CO18" s="220"/>
      <c r="CP18" s="220"/>
      <c r="CQ18" s="220"/>
    </row>
    <row r="19" spans="1:95">
      <c r="A19" s="246">
        <f>+'F1 COBERTURA ESTABLECIMIENTOS'!B25</f>
        <v>0</v>
      </c>
      <c r="B19" s="247">
        <f>+'F1 COBERTURA ESTABLECIMIENTOS'!D25</f>
        <v>0</v>
      </c>
      <c r="C19" s="955"/>
      <c r="D19" s="829"/>
      <c r="E19" s="833"/>
      <c r="F19" s="833"/>
      <c r="G19" s="833"/>
      <c r="H19" s="833"/>
      <c r="I19" s="827"/>
      <c r="J19" s="829"/>
      <c r="K19" s="828"/>
      <c r="L19" s="828"/>
      <c r="M19" s="828"/>
      <c r="N19" s="828"/>
      <c r="O19" s="829"/>
      <c r="P19" s="829"/>
      <c r="Q19" s="828"/>
      <c r="R19" s="828"/>
      <c r="S19" s="828"/>
      <c r="T19" s="828"/>
      <c r="U19" s="833"/>
      <c r="V19" s="833"/>
      <c r="W19" s="833"/>
      <c r="X19" s="833"/>
      <c r="Y19" s="829"/>
      <c r="Z19" s="829"/>
      <c r="AA19" s="828"/>
      <c r="AB19" s="828"/>
      <c r="AC19" s="828"/>
      <c r="AD19" s="828"/>
      <c r="AE19" s="828"/>
      <c r="AF19" s="828"/>
      <c r="AG19" s="828"/>
      <c r="AH19" s="828"/>
      <c r="AI19" s="832"/>
      <c r="AJ19" s="828"/>
      <c r="AK19" s="833"/>
      <c r="AL19" s="832"/>
      <c r="AM19" s="828"/>
      <c r="AN19" s="833"/>
      <c r="AO19" s="834"/>
      <c r="AP19" s="956">
        <f t="shared" si="0"/>
        <v>0</v>
      </c>
      <c r="AQ19" s="957" t="str">
        <f t="shared" si="1"/>
        <v>-</v>
      </c>
      <c r="AR19" s="958">
        <f t="shared" si="2"/>
        <v>0</v>
      </c>
      <c r="AS19" s="957" t="str">
        <f t="shared" si="3"/>
        <v>-</v>
      </c>
      <c r="AT19" s="958">
        <f t="shared" si="4"/>
        <v>0</v>
      </c>
      <c r="AU19" s="957" t="str">
        <f t="shared" si="5"/>
        <v>-</v>
      </c>
      <c r="AV19" s="958">
        <f t="shared" si="6"/>
        <v>0</v>
      </c>
      <c r="AW19" s="957" t="str">
        <f t="shared" si="7"/>
        <v>-</v>
      </c>
      <c r="AX19" s="958">
        <f t="shared" si="8"/>
        <v>0</v>
      </c>
      <c r="AY19" s="957" t="str">
        <f t="shared" si="9"/>
        <v>-</v>
      </c>
      <c r="AZ19" s="958">
        <f t="shared" si="10"/>
        <v>0</v>
      </c>
      <c r="BA19" s="959" t="str">
        <f t="shared" si="11"/>
        <v>-</v>
      </c>
      <c r="BB19" s="956">
        <f t="shared" si="12"/>
        <v>0</v>
      </c>
      <c r="BC19" s="957" t="str">
        <f t="shared" si="13"/>
        <v>-</v>
      </c>
      <c r="BD19" s="246">
        <f t="shared" si="14"/>
        <v>0</v>
      </c>
      <c r="BE19" s="960" t="str">
        <f t="shared" si="15"/>
        <v>-</v>
      </c>
      <c r="BF19" s="246">
        <f t="shared" si="16"/>
        <v>0</v>
      </c>
      <c r="BG19" s="960" t="str">
        <f t="shared" si="17"/>
        <v>-</v>
      </c>
      <c r="BH19" s="246">
        <f t="shared" si="18"/>
        <v>0</v>
      </c>
      <c r="BI19" s="960" t="str">
        <f t="shared" si="19"/>
        <v>-</v>
      </c>
      <c r="BJ19" s="246">
        <f t="shared" si="20"/>
        <v>0</v>
      </c>
      <c r="BK19" s="960" t="str">
        <f t="shared" si="21"/>
        <v>-</v>
      </c>
      <c r="BL19" s="246">
        <f t="shared" si="22"/>
        <v>0</v>
      </c>
      <c r="BM19" s="960" t="str">
        <f t="shared" si="23"/>
        <v>-</v>
      </c>
      <c r="BN19" s="246">
        <f t="shared" si="24"/>
        <v>0</v>
      </c>
      <c r="BO19" s="960" t="str">
        <f t="shared" si="25"/>
        <v>-</v>
      </c>
      <c r="BP19" s="246">
        <f t="shared" si="26"/>
        <v>0</v>
      </c>
      <c r="BQ19" s="961" t="str">
        <f t="shared" si="27"/>
        <v>-</v>
      </c>
      <c r="BR19" s="244"/>
      <c r="BS19" s="244"/>
      <c r="BT19" s="220"/>
      <c r="BU19" s="962">
        <f>+'F1 COBERTURA ESTABLECIMIENTOS'!G25</f>
        <v>0</v>
      </c>
      <c r="BV19" s="962">
        <f>+'F1 COBERTURA ESTABLECIMIENTOS'!H25</f>
        <v>0</v>
      </c>
      <c r="BW19" s="962">
        <f>+'F1 COBERTURA ESTABLECIMIENTOS'!I25</f>
        <v>0</v>
      </c>
      <c r="BX19" s="962">
        <f>+'F1 COBERTURA ESTABLECIMIENTOS'!J25</f>
        <v>0</v>
      </c>
      <c r="BY19" s="962">
        <f t="shared" si="28"/>
        <v>0</v>
      </c>
      <c r="BZ19" s="962">
        <f>+'F1 COBERTURA ESTABLECIMIENTOS'!L25</f>
        <v>0</v>
      </c>
      <c r="CA19" s="962">
        <f>+'F1 COBERTURA ESTABLECIMIENTOS'!M25</f>
        <v>0</v>
      </c>
      <c r="CB19" s="962">
        <f>+'F1 COBERTURA ESTABLECIMIENTOS'!N25</f>
        <v>0</v>
      </c>
      <c r="CC19" s="962">
        <f>+'F1 COBERTURA ESTABLECIMIENTOS'!O25</f>
        <v>0</v>
      </c>
      <c r="CD19" s="962">
        <f t="shared" si="29"/>
        <v>0</v>
      </c>
      <c r="CE19" s="962">
        <f t="shared" si="30"/>
        <v>0</v>
      </c>
      <c r="CF19" s="962">
        <f t="shared" si="31"/>
        <v>0</v>
      </c>
      <c r="CG19" s="962">
        <f t="shared" si="32"/>
        <v>0</v>
      </c>
      <c r="CH19" s="962">
        <f t="shared" si="33"/>
        <v>0</v>
      </c>
      <c r="CI19" s="962">
        <f t="shared" si="34"/>
        <v>0</v>
      </c>
      <c r="CJ19" s="943">
        <f t="shared" si="35"/>
        <v>0</v>
      </c>
      <c r="CK19" s="943">
        <f t="shared" si="36"/>
        <v>0</v>
      </c>
      <c r="CL19" s="962">
        <f>+'F1 COBERTURA ESTABLECIMIENTOS'!Q25</f>
        <v>0</v>
      </c>
      <c r="CM19" s="963">
        <f t="shared" si="37"/>
        <v>0</v>
      </c>
      <c r="CN19" s="220"/>
      <c r="CO19" s="220"/>
      <c r="CP19" s="220"/>
      <c r="CQ19" s="220"/>
    </row>
    <row r="20" spans="1:95">
      <c r="A20" s="246">
        <f>+'F1 COBERTURA ESTABLECIMIENTOS'!B26</f>
        <v>0</v>
      </c>
      <c r="B20" s="247">
        <f>+'F1 COBERTURA ESTABLECIMIENTOS'!D26</f>
        <v>0</v>
      </c>
      <c r="C20" s="955"/>
      <c r="D20" s="829"/>
      <c r="E20" s="833"/>
      <c r="F20" s="833"/>
      <c r="G20" s="833"/>
      <c r="H20" s="833"/>
      <c r="I20" s="827"/>
      <c r="J20" s="829"/>
      <c r="K20" s="828"/>
      <c r="L20" s="828"/>
      <c r="M20" s="828"/>
      <c r="N20" s="828"/>
      <c r="O20" s="829"/>
      <c r="P20" s="829"/>
      <c r="Q20" s="828"/>
      <c r="R20" s="828"/>
      <c r="S20" s="828"/>
      <c r="T20" s="828"/>
      <c r="U20" s="830"/>
      <c r="V20" s="830"/>
      <c r="W20" s="830"/>
      <c r="X20" s="830"/>
      <c r="Y20" s="829"/>
      <c r="Z20" s="829"/>
      <c r="AA20" s="828"/>
      <c r="AB20" s="828"/>
      <c r="AC20" s="828"/>
      <c r="AD20" s="828"/>
      <c r="AE20" s="830"/>
      <c r="AF20" s="830"/>
      <c r="AG20" s="830"/>
      <c r="AH20" s="830"/>
      <c r="AI20" s="832"/>
      <c r="AJ20" s="828"/>
      <c r="AK20" s="833"/>
      <c r="AL20" s="832"/>
      <c r="AM20" s="828"/>
      <c r="AN20" s="833"/>
      <c r="AO20" s="834"/>
      <c r="AP20" s="956">
        <f t="shared" si="0"/>
        <v>0</v>
      </c>
      <c r="AQ20" s="957" t="str">
        <f t="shared" si="1"/>
        <v>-</v>
      </c>
      <c r="AR20" s="958">
        <f t="shared" si="2"/>
        <v>0</v>
      </c>
      <c r="AS20" s="957" t="str">
        <f t="shared" si="3"/>
        <v>-</v>
      </c>
      <c r="AT20" s="958">
        <f t="shared" si="4"/>
        <v>0</v>
      </c>
      <c r="AU20" s="957" t="str">
        <f t="shared" si="5"/>
        <v>-</v>
      </c>
      <c r="AV20" s="958">
        <f t="shared" si="6"/>
        <v>0</v>
      </c>
      <c r="AW20" s="957" t="str">
        <f t="shared" si="7"/>
        <v>-</v>
      </c>
      <c r="AX20" s="958">
        <f t="shared" si="8"/>
        <v>0</v>
      </c>
      <c r="AY20" s="957" t="str">
        <f t="shared" si="9"/>
        <v>-</v>
      </c>
      <c r="AZ20" s="958">
        <f t="shared" si="10"/>
        <v>0</v>
      </c>
      <c r="BA20" s="959" t="str">
        <f t="shared" si="11"/>
        <v>-</v>
      </c>
      <c r="BB20" s="956">
        <f t="shared" si="12"/>
        <v>0</v>
      </c>
      <c r="BC20" s="957" t="str">
        <f t="shared" si="13"/>
        <v>-</v>
      </c>
      <c r="BD20" s="246">
        <f t="shared" si="14"/>
        <v>0</v>
      </c>
      <c r="BE20" s="960" t="str">
        <f t="shared" si="15"/>
        <v>-</v>
      </c>
      <c r="BF20" s="246">
        <f t="shared" si="16"/>
        <v>0</v>
      </c>
      <c r="BG20" s="960" t="str">
        <f t="shared" si="17"/>
        <v>-</v>
      </c>
      <c r="BH20" s="246">
        <f t="shared" si="18"/>
        <v>0</v>
      </c>
      <c r="BI20" s="960" t="str">
        <f t="shared" si="19"/>
        <v>-</v>
      </c>
      <c r="BJ20" s="246">
        <f t="shared" si="20"/>
        <v>0</v>
      </c>
      <c r="BK20" s="960" t="str">
        <f t="shared" si="21"/>
        <v>-</v>
      </c>
      <c r="BL20" s="246">
        <f t="shared" si="22"/>
        <v>0</v>
      </c>
      <c r="BM20" s="960" t="str">
        <f t="shared" si="23"/>
        <v>-</v>
      </c>
      <c r="BN20" s="246">
        <f t="shared" si="24"/>
        <v>0</v>
      </c>
      <c r="BO20" s="960" t="str">
        <f t="shared" si="25"/>
        <v>-</v>
      </c>
      <c r="BP20" s="246">
        <f t="shared" si="26"/>
        <v>0</v>
      </c>
      <c r="BQ20" s="961" t="str">
        <f t="shared" si="27"/>
        <v>-</v>
      </c>
      <c r="BR20" s="244"/>
      <c r="BS20" s="244"/>
      <c r="BT20" s="220"/>
      <c r="BU20" s="962">
        <f>+'F1 COBERTURA ESTABLECIMIENTOS'!G26</f>
        <v>0</v>
      </c>
      <c r="BV20" s="962">
        <f>+'F1 COBERTURA ESTABLECIMIENTOS'!H26</f>
        <v>0</v>
      </c>
      <c r="BW20" s="962">
        <f>+'F1 COBERTURA ESTABLECIMIENTOS'!I26</f>
        <v>0</v>
      </c>
      <c r="BX20" s="962">
        <f>+'F1 COBERTURA ESTABLECIMIENTOS'!J26</f>
        <v>0</v>
      </c>
      <c r="BY20" s="962">
        <f t="shared" si="28"/>
        <v>0</v>
      </c>
      <c r="BZ20" s="962">
        <f>+'F1 COBERTURA ESTABLECIMIENTOS'!L26</f>
        <v>0</v>
      </c>
      <c r="CA20" s="962">
        <f>+'F1 COBERTURA ESTABLECIMIENTOS'!M26</f>
        <v>0</v>
      </c>
      <c r="CB20" s="962">
        <f>+'F1 COBERTURA ESTABLECIMIENTOS'!N26</f>
        <v>0</v>
      </c>
      <c r="CC20" s="962">
        <f>+'F1 COBERTURA ESTABLECIMIENTOS'!O26</f>
        <v>0</v>
      </c>
      <c r="CD20" s="962">
        <f t="shared" si="29"/>
        <v>0</v>
      </c>
      <c r="CE20" s="962">
        <f t="shared" si="30"/>
        <v>0</v>
      </c>
      <c r="CF20" s="962">
        <f t="shared" si="31"/>
        <v>0</v>
      </c>
      <c r="CG20" s="962">
        <f t="shared" si="32"/>
        <v>0</v>
      </c>
      <c r="CH20" s="962">
        <f t="shared" si="33"/>
        <v>0</v>
      </c>
      <c r="CI20" s="962">
        <f t="shared" si="34"/>
        <v>0</v>
      </c>
      <c r="CJ20" s="943">
        <f t="shared" si="35"/>
        <v>0</v>
      </c>
      <c r="CK20" s="943">
        <f t="shared" si="36"/>
        <v>0</v>
      </c>
      <c r="CL20" s="962">
        <f>+'F1 COBERTURA ESTABLECIMIENTOS'!Q26</f>
        <v>0</v>
      </c>
      <c r="CM20" s="963">
        <f t="shared" si="37"/>
        <v>0</v>
      </c>
      <c r="CN20" s="220"/>
      <c r="CO20" s="220"/>
      <c r="CP20" s="220"/>
      <c r="CQ20" s="220"/>
    </row>
    <row r="21" spans="1:95">
      <c r="A21" s="246">
        <f>+'F1 COBERTURA ESTABLECIMIENTOS'!B27</f>
        <v>0</v>
      </c>
      <c r="B21" s="247">
        <f>+'F1 COBERTURA ESTABLECIMIENTOS'!D27</f>
        <v>0</v>
      </c>
      <c r="C21" s="955"/>
      <c r="D21" s="829"/>
      <c r="E21" s="833"/>
      <c r="F21" s="833"/>
      <c r="G21" s="833"/>
      <c r="H21" s="833"/>
      <c r="I21" s="827"/>
      <c r="J21" s="829"/>
      <c r="K21" s="828"/>
      <c r="L21" s="828"/>
      <c r="M21" s="828"/>
      <c r="N21" s="828"/>
      <c r="O21" s="829"/>
      <c r="P21" s="829"/>
      <c r="Q21" s="828"/>
      <c r="R21" s="828"/>
      <c r="S21" s="828"/>
      <c r="T21" s="828"/>
      <c r="U21" s="830"/>
      <c r="V21" s="830"/>
      <c r="W21" s="830"/>
      <c r="X21" s="830"/>
      <c r="Y21" s="829"/>
      <c r="Z21" s="829"/>
      <c r="AA21" s="828"/>
      <c r="AB21" s="828"/>
      <c r="AC21" s="828"/>
      <c r="AD21" s="828"/>
      <c r="AE21" s="830"/>
      <c r="AF21" s="830"/>
      <c r="AG21" s="830"/>
      <c r="AH21" s="830"/>
      <c r="AI21" s="832"/>
      <c r="AJ21" s="828"/>
      <c r="AK21" s="833"/>
      <c r="AL21" s="832"/>
      <c r="AM21" s="828"/>
      <c r="AN21" s="833"/>
      <c r="AO21" s="834"/>
      <c r="AP21" s="956">
        <f t="shared" si="0"/>
        <v>0</v>
      </c>
      <c r="AQ21" s="957" t="str">
        <f t="shared" si="1"/>
        <v>-</v>
      </c>
      <c r="AR21" s="958">
        <f t="shared" si="2"/>
        <v>0</v>
      </c>
      <c r="AS21" s="957" t="str">
        <f t="shared" si="3"/>
        <v>-</v>
      </c>
      <c r="AT21" s="958">
        <f t="shared" si="4"/>
        <v>0</v>
      </c>
      <c r="AU21" s="957" t="str">
        <f t="shared" si="5"/>
        <v>-</v>
      </c>
      <c r="AV21" s="958">
        <f t="shared" si="6"/>
        <v>0</v>
      </c>
      <c r="AW21" s="957" t="str">
        <f t="shared" si="7"/>
        <v>-</v>
      </c>
      <c r="AX21" s="958">
        <f t="shared" si="8"/>
        <v>0</v>
      </c>
      <c r="AY21" s="957" t="str">
        <f t="shared" si="9"/>
        <v>-</v>
      </c>
      <c r="AZ21" s="958">
        <f t="shared" si="10"/>
        <v>0</v>
      </c>
      <c r="BA21" s="959" t="str">
        <f t="shared" si="11"/>
        <v>-</v>
      </c>
      <c r="BB21" s="956">
        <f t="shared" si="12"/>
        <v>0</v>
      </c>
      <c r="BC21" s="957" t="str">
        <f t="shared" si="13"/>
        <v>-</v>
      </c>
      <c r="BD21" s="246">
        <f t="shared" si="14"/>
        <v>0</v>
      </c>
      <c r="BE21" s="960" t="str">
        <f t="shared" si="15"/>
        <v>-</v>
      </c>
      <c r="BF21" s="246">
        <f t="shared" si="16"/>
        <v>0</v>
      </c>
      <c r="BG21" s="960" t="str">
        <f t="shared" si="17"/>
        <v>-</v>
      </c>
      <c r="BH21" s="246">
        <f t="shared" si="18"/>
        <v>0</v>
      </c>
      <c r="BI21" s="960" t="str">
        <f t="shared" si="19"/>
        <v>-</v>
      </c>
      <c r="BJ21" s="246">
        <f t="shared" si="20"/>
        <v>0</v>
      </c>
      <c r="BK21" s="960" t="str">
        <f t="shared" si="21"/>
        <v>-</v>
      </c>
      <c r="BL21" s="246">
        <f t="shared" si="22"/>
        <v>0</v>
      </c>
      <c r="BM21" s="960" t="str">
        <f t="shared" si="23"/>
        <v>-</v>
      </c>
      <c r="BN21" s="246">
        <f t="shared" si="24"/>
        <v>0</v>
      </c>
      <c r="BO21" s="960" t="str">
        <f t="shared" si="25"/>
        <v>-</v>
      </c>
      <c r="BP21" s="246">
        <f t="shared" si="26"/>
        <v>0</v>
      </c>
      <c r="BQ21" s="961" t="str">
        <f t="shared" si="27"/>
        <v>-</v>
      </c>
      <c r="BR21" s="244"/>
      <c r="BS21" s="244"/>
      <c r="BT21" s="220"/>
      <c r="BU21" s="962">
        <f>+'F1 COBERTURA ESTABLECIMIENTOS'!G27</f>
        <v>0</v>
      </c>
      <c r="BV21" s="962">
        <f>+'F1 COBERTURA ESTABLECIMIENTOS'!H27</f>
        <v>0</v>
      </c>
      <c r="BW21" s="962">
        <f>+'F1 COBERTURA ESTABLECIMIENTOS'!I27</f>
        <v>0</v>
      </c>
      <c r="BX21" s="962">
        <f>+'F1 COBERTURA ESTABLECIMIENTOS'!J27</f>
        <v>0</v>
      </c>
      <c r="BY21" s="962">
        <f t="shared" si="28"/>
        <v>0</v>
      </c>
      <c r="BZ21" s="962">
        <f>+'F1 COBERTURA ESTABLECIMIENTOS'!L27</f>
        <v>0</v>
      </c>
      <c r="CA21" s="962">
        <f>+'F1 COBERTURA ESTABLECIMIENTOS'!M27</f>
        <v>0</v>
      </c>
      <c r="CB21" s="962">
        <f>+'F1 COBERTURA ESTABLECIMIENTOS'!N27</f>
        <v>0</v>
      </c>
      <c r="CC21" s="962">
        <f>+'F1 COBERTURA ESTABLECIMIENTOS'!O27</f>
        <v>0</v>
      </c>
      <c r="CD21" s="962">
        <f t="shared" si="29"/>
        <v>0</v>
      </c>
      <c r="CE21" s="962">
        <f t="shared" si="30"/>
        <v>0</v>
      </c>
      <c r="CF21" s="962">
        <f t="shared" si="31"/>
        <v>0</v>
      </c>
      <c r="CG21" s="962">
        <f t="shared" si="32"/>
        <v>0</v>
      </c>
      <c r="CH21" s="962">
        <f t="shared" si="33"/>
        <v>0</v>
      </c>
      <c r="CI21" s="962">
        <f t="shared" si="34"/>
        <v>0</v>
      </c>
      <c r="CJ21" s="943">
        <f t="shared" si="35"/>
        <v>0</v>
      </c>
      <c r="CK21" s="943">
        <f t="shared" si="36"/>
        <v>0</v>
      </c>
      <c r="CL21" s="962">
        <f>+'F1 COBERTURA ESTABLECIMIENTOS'!Q27</f>
        <v>0</v>
      </c>
      <c r="CM21" s="963">
        <f t="shared" si="37"/>
        <v>0</v>
      </c>
      <c r="CN21" s="220"/>
      <c r="CO21" s="220"/>
      <c r="CP21" s="220"/>
      <c r="CQ21" s="220"/>
    </row>
    <row r="22" spans="1:95">
      <c r="A22" s="246">
        <f>+'F1 COBERTURA ESTABLECIMIENTOS'!B28</f>
        <v>0</v>
      </c>
      <c r="B22" s="247">
        <f>+'F1 COBERTURA ESTABLECIMIENTOS'!D28</f>
        <v>0</v>
      </c>
      <c r="C22" s="955"/>
      <c r="D22" s="829"/>
      <c r="E22" s="833"/>
      <c r="F22" s="833"/>
      <c r="G22" s="833"/>
      <c r="H22" s="833"/>
      <c r="I22" s="827"/>
      <c r="J22" s="829"/>
      <c r="K22" s="828"/>
      <c r="L22" s="828"/>
      <c r="M22" s="828"/>
      <c r="N22" s="828"/>
      <c r="O22" s="829"/>
      <c r="P22" s="829"/>
      <c r="Q22" s="828"/>
      <c r="R22" s="828"/>
      <c r="S22" s="828"/>
      <c r="T22" s="828"/>
      <c r="U22" s="830"/>
      <c r="V22" s="830"/>
      <c r="W22" s="830"/>
      <c r="X22" s="830"/>
      <c r="Y22" s="829"/>
      <c r="Z22" s="829"/>
      <c r="AA22" s="828"/>
      <c r="AB22" s="828"/>
      <c r="AC22" s="828"/>
      <c r="AD22" s="828"/>
      <c r="AE22" s="830"/>
      <c r="AF22" s="830"/>
      <c r="AG22" s="830"/>
      <c r="AH22" s="830"/>
      <c r="AI22" s="832"/>
      <c r="AJ22" s="828"/>
      <c r="AK22" s="833"/>
      <c r="AL22" s="832"/>
      <c r="AM22" s="828"/>
      <c r="AN22" s="833"/>
      <c r="AO22" s="834"/>
      <c r="AP22" s="956">
        <f t="shared" si="0"/>
        <v>0</v>
      </c>
      <c r="AQ22" s="957" t="str">
        <f t="shared" si="1"/>
        <v>-</v>
      </c>
      <c r="AR22" s="958">
        <f t="shared" si="2"/>
        <v>0</v>
      </c>
      <c r="AS22" s="957" t="str">
        <f t="shared" si="3"/>
        <v>-</v>
      </c>
      <c r="AT22" s="958">
        <f t="shared" si="4"/>
        <v>0</v>
      </c>
      <c r="AU22" s="957" t="str">
        <f t="shared" si="5"/>
        <v>-</v>
      </c>
      <c r="AV22" s="958">
        <f t="shared" si="6"/>
        <v>0</v>
      </c>
      <c r="AW22" s="957" t="str">
        <f t="shared" si="7"/>
        <v>-</v>
      </c>
      <c r="AX22" s="958">
        <f t="shared" si="8"/>
        <v>0</v>
      </c>
      <c r="AY22" s="957" t="str">
        <f t="shared" si="9"/>
        <v>-</v>
      </c>
      <c r="AZ22" s="958">
        <f t="shared" si="10"/>
        <v>0</v>
      </c>
      <c r="BA22" s="959" t="str">
        <f t="shared" si="11"/>
        <v>-</v>
      </c>
      <c r="BB22" s="956">
        <f t="shared" si="12"/>
        <v>0</v>
      </c>
      <c r="BC22" s="957" t="str">
        <f t="shared" si="13"/>
        <v>-</v>
      </c>
      <c r="BD22" s="246">
        <f t="shared" si="14"/>
        <v>0</v>
      </c>
      <c r="BE22" s="960" t="str">
        <f t="shared" si="15"/>
        <v>-</v>
      </c>
      <c r="BF22" s="246">
        <f t="shared" si="16"/>
        <v>0</v>
      </c>
      <c r="BG22" s="960" t="str">
        <f t="shared" si="17"/>
        <v>-</v>
      </c>
      <c r="BH22" s="246">
        <f t="shared" si="18"/>
        <v>0</v>
      </c>
      <c r="BI22" s="960" t="str">
        <f t="shared" si="19"/>
        <v>-</v>
      </c>
      <c r="BJ22" s="246">
        <f t="shared" si="20"/>
        <v>0</v>
      </c>
      <c r="BK22" s="960" t="str">
        <f t="shared" si="21"/>
        <v>-</v>
      </c>
      <c r="BL22" s="246">
        <f t="shared" si="22"/>
        <v>0</v>
      </c>
      <c r="BM22" s="960" t="str">
        <f t="shared" si="23"/>
        <v>-</v>
      </c>
      <c r="BN22" s="246">
        <f t="shared" si="24"/>
        <v>0</v>
      </c>
      <c r="BO22" s="960" t="str">
        <f t="shared" si="25"/>
        <v>-</v>
      </c>
      <c r="BP22" s="246">
        <f t="shared" si="26"/>
        <v>0</v>
      </c>
      <c r="BQ22" s="961" t="str">
        <f t="shared" si="27"/>
        <v>-</v>
      </c>
      <c r="BR22" s="244"/>
      <c r="BS22" s="244"/>
      <c r="BT22" s="220"/>
      <c r="BU22" s="962">
        <f>+'F1 COBERTURA ESTABLECIMIENTOS'!G28</f>
        <v>0</v>
      </c>
      <c r="BV22" s="962">
        <f>+'F1 COBERTURA ESTABLECIMIENTOS'!H28</f>
        <v>0</v>
      </c>
      <c r="BW22" s="962">
        <f>+'F1 COBERTURA ESTABLECIMIENTOS'!I28</f>
        <v>0</v>
      </c>
      <c r="BX22" s="962">
        <f>+'F1 COBERTURA ESTABLECIMIENTOS'!J28</f>
        <v>0</v>
      </c>
      <c r="BY22" s="962">
        <f t="shared" si="28"/>
        <v>0</v>
      </c>
      <c r="BZ22" s="962">
        <f>+'F1 COBERTURA ESTABLECIMIENTOS'!L28</f>
        <v>0</v>
      </c>
      <c r="CA22" s="962">
        <f>+'F1 COBERTURA ESTABLECIMIENTOS'!M28</f>
        <v>0</v>
      </c>
      <c r="CB22" s="962">
        <f>+'F1 COBERTURA ESTABLECIMIENTOS'!N28</f>
        <v>0</v>
      </c>
      <c r="CC22" s="962">
        <f>+'F1 COBERTURA ESTABLECIMIENTOS'!O28</f>
        <v>0</v>
      </c>
      <c r="CD22" s="962">
        <f t="shared" si="29"/>
        <v>0</v>
      </c>
      <c r="CE22" s="962">
        <f t="shared" si="30"/>
        <v>0</v>
      </c>
      <c r="CF22" s="962">
        <f t="shared" si="31"/>
        <v>0</v>
      </c>
      <c r="CG22" s="962">
        <f t="shared" si="32"/>
        <v>0</v>
      </c>
      <c r="CH22" s="962">
        <f t="shared" si="33"/>
        <v>0</v>
      </c>
      <c r="CI22" s="962">
        <f t="shared" si="34"/>
        <v>0</v>
      </c>
      <c r="CJ22" s="943">
        <f t="shared" si="35"/>
        <v>0</v>
      </c>
      <c r="CK22" s="943">
        <f t="shared" si="36"/>
        <v>0</v>
      </c>
      <c r="CL22" s="962">
        <f>+'F1 COBERTURA ESTABLECIMIENTOS'!Q28</f>
        <v>0</v>
      </c>
      <c r="CM22" s="963">
        <f t="shared" si="37"/>
        <v>0</v>
      </c>
      <c r="CN22" s="220"/>
      <c r="CO22" s="220"/>
      <c r="CP22" s="220"/>
      <c r="CQ22" s="220"/>
    </row>
    <row r="23" spans="1:95">
      <c r="A23" s="246">
        <f>+'F1 COBERTURA ESTABLECIMIENTOS'!B29</f>
        <v>0</v>
      </c>
      <c r="B23" s="247">
        <f>+'F1 COBERTURA ESTABLECIMIENTOS'!D29</f>
        <v>0</v>
      </c>
      <c r="C23" s="829"/>
      <c r="D23" s="829"/>
      <c r="E23" s="835"/>
      <c r="F23" s="835"/>
      <c r="G23" s="835"/>
      <c r="H23" s="835"/>
      <c r="I23" s="829"/>
      <c r="J23" s="829"/>
      <c r="K23" s="835"/>
      <c r="L23" s="835"/>
      <c r="M23" s="835"/>
      <c r="N23" s="835"/>
      <c r="O23" s="829"/>
      <c r="P23" s="829"/>
      <c r="Q23" s="835"/>
      <c r="R23" s="835"/>
      <c r="S23" s="835"/>
      <c r="T23" s="835"/>
      <c r="U23" s="828"/>
      <c r="V23" s="828"/>
      <c r="W23" s="828"/>
      <c r="X23" s="828"/>
      <c r="Y23" s="829"/>
      <c r="Z23" s="829"/>
      <c r="AA23" s="835"/>
      <c r="AB23" s="835"/>
      <c r="AC23" s="835"/>
      <c r="AD23" s="835"/>
      <c r="AE23" s="829"/>
      <c r="AF23" s="829"/>
      <c r="AG23" s="829"/>
      <c r="AH23" s="829"/>
      <c r="AI23" s="828"/>
      <c r="AJ23" s="828"/>
      <c r="AK23" s="829"/>
      <c r="AL23" s="829"/>
      <c r="AM23" s="828"/>
      <c r="AN23" s="828"/>
      <c r="AO23" s="836"/>
      <c r="AP23" s="956">
        <f t="shared" si="0"/>
        <v>0</v>
      </c>
      <c r="AQ23" s="957" t="str">
        <f t="shared" si="1"/>
        <v>-</v>
      </c>
      <c r="AR23" s="958">
        <f t="shared" si="2"/>
        <v>0</v>
      </c>
      <c r="AS23" s="957" t="str">
        <f t="shared" si="3"/>
        <v>-</v>
      </c>
      <c r="AT23" s="958">
        <f t="shared" si="4"/>
        <v>0</v>
      </c>
      <c r="AU23" s="957" t="str">
        <f t="shared" si="5"/>
        <v>-</v>
      </c>
      <c r="AV23" s="958">
        <f t="shared" si="6"/>
        <v>0</v>
      </c>
      <c r="AW23" s="957" t="str">
        <f t="shared" si="7"/>
        <v>-</v>
      </c>
      <c r="AX23" s="958">
        <f t="shared" si="8"/>
        <v>0</v>
      </c>
      <c r="AY23" s="957" t="str">
        <f t="shared" si="9"/>
        <v>-</v>
      </c>
      <c r="AZ23" s="958">
        <f t="shared" si="10"/>
        <v>0</v>
      </c>
      <c r="BA23" s="959" t="str">
        <f t="shared" si="11"/>
        <v>-</v>
      </c>
      <c r="BB23" s="956">
        <f t="shared" si="12"/>
        <v>0</v>
      </c>
      <c r="BC23" s="957" t="str">
        <f t="shared" si="13"/>
        <v>-</v>
      </c>
      <c r="BD23" s="246">
        <f t="shared" si="14"/>
        <v>0</v>
      </c>
      <c r="BE23" s="960" t="str">
        <f t="shared" si="15"/>
        <v>-</v>
      </c>
      <c r="BF23" s="246">
        <f t="shared" si="16"/>
        <v>0</v>
      </c>
      <c r="BG23" s="960" t="str">
        <f t="shared" si="17"/>
        <v>-</v>
      </c>
      <c r="BH23" s="246">
        <f t="shared" si="18"/>
        <v>0</v>
      </c>
      <c r="BI23" s="960" t="str">
        <f t="shared" si="19"/>
        <v>-</v>
      </c>
      <c r="BJ23" s="246">
        <f t="shared" si="20"/>
        <v>0</v>
      </c>
      <c r="BK23" s="960" t="str">
        <f t="shared" si="21"/>
        <v>-</v>
      </c>
      <c r="BL23" s="246">
        <f t="shared" si="22"/>
        <v>0</v>
      </c>
      <c r="BM23" s="960" t="str">
        <f t="shared" si="23"/>
        <v>-</v>
      </c>
      <c r="BN23" s="246">
        <f t="shared" si="24"/>
        <v>0</v>
      </c>
      <c r="BO23" s="960" t="str">
        <f t="shared" si="25"/>
        <v>-</v>
      </c>
      <c r="BP23" s="246">
        <f t="shared" si="26"/>
        <v>0</v>
      </c>
      <c r="BQ23" s="961" t="str">
        <f t="shared" si="27"/>
        <v>-</v>
      </c>
      <c r="BR23" s="244"/>
      <c r="BS23" s="244"/>
      <c r="BT23" s="220"/>
      <c r="BU23" s="962">
        <f>+'F1 COBERTURA ESTABLECIMIENTOS'!G29</f>
        <v>0</v>
      </c>
      <c r="BV23" s="962">
        <f>+'F1 COBERTURA ESTABLECIMIENTOS'!H29</f>
        <v>0</v>
      </c>
      <c r="BW23" s="962">
        <f>+'F1 COBERTURA ESTABLECIMIENTOS'!I29</f>
        <v>0</v>
      </c>
      <c r="BX23" s="962">
        <f>+'F1 COBERTURA ESTABLECIMIENTOS'!J29</f>
        <v>0</v>
      </c>
      <c r="BY23" s="962">
        <f t="shared" si="28"/>
        <v>0</v>
      </c>
      <c r="BZ23" s="962">
        <f>+'F1 COBERTURA ESTABLECIMIENTOS'!L29</f>
        <v>0</v>
      </c>
      <c r="CA23" s="962">
        <f>+'F1 COBERTURA ESTABLECIMIENTOS'!M29</f>
        <v>0</v>
      </c>
      <c r="CB23" s="962">
        <f>+'F1 COBERTURA ESTABLECIMIENTOS'!N29</f>
        <v>0</v>
      </c>
      <c r="CC23" s="962">
        <f>+'F1 COBERTURA ESTABLECIMIENTOS'!O29</f>
        <v>0</v>
      </c>
      <c r="CD23" s="962">
        <f t="shared" si="29"/>
        <v>0</v>
      </c>
      <c r="CE23" s="962">
        <f t="shared" si="30"/>
        <v>0</v>
      </c>
      <c r="CF23" s="962">
        <f t="shared" si="31"/>
        <v>0</v>
      </c>
      <c r="CG23" s="962">
        <f t="shared" si="32"/>
        <v>0</v>
      </c>
      <c r="CH23" s="962">
        <f t="shared" si="33"/>
        <v>0</v>
      </c>
      <c r="CI23" s="962">
        <f t="shared" si="34"/>
        <v>0</v>
      </c>
      <c r="CJ23" s="943">
        <f t="shared" si="35"/>
        <v>0</v>
      </c>
      <c r="CK23" s="943">
        <f t="shared" si="36"/>
        <v>0</v>
      </c>
      <c r="CL23" s="962">
        <f>+'F1 COBERTURA ESTABLECIMIENTOS'!Q29</f>
        <v>0</v>
      </c>
      <c r="CM23" s="963">
        <f t="shared" si="37"/>
        <v>0</v>
      </c>
      <c r="CN23" s="220"/>
      <c r="CO23" s="220"/>
      <c r="CP23" s="220"/>
      <c r="CQ23" s="220"/>
    </row>
    <row r="24" spans="1:95">
      <c r="A24" s="246">
        <f>+'F1 COBERTURA ESTABLECIMIENTOS'!B30</f>
        <v>0</v>
      </c>
      <c r="B24" s="247">
        <f>+'F1 COBERTURA ESTABLECIMIENTOS'!D30</f>
        <v>0</v>
      </c>
      <c r="C24" s="829"/>
      <c r="D24" s="829"/>
      <c r="E24" s="835"/>
      <c r="F24" s="835"/>
      <c r="G24" s="835"/>
      <c r="H24" s="835"/>
      <c r="I24" s="829"/>
      <c r="J24" s="829"/>
      <c r="K24" s="835"/>
      <c r="L24" s="835"/>
      <c r="M24" s="835"/>
      <c r="N24" s="835"/>
      <c r="O24" s="829"/>
      <c r="P24" s="829"/>
      <c r="Q24" s="835"/>
      <c r="R24" s="835"/>
      <c r="S24" s="835"/>
      <c r="T24" s="835"/>
      <c r="U24" s="828"/>
      <c r="V24" s="828"/>
      <c r="W24" s="828"/>
      <c r="X24" s="828"/>
      <c r="Y24" s="829"/>
      <c r="Z24" s="829"/>
      <c r="AA24" s="835"/>
      <c r="AB24" s="835"/>
      <c r="AC24" s="835"/>
      <c r="AD24" s="835"/>
      <c r="AE24" s="829"/>
      <c r="AF24" s="829"/>
      <c r="AG24" s="829"/>
      <c r="AH24" s="829"/>
      <c r="AI24" s="828"/>
      <c r="AJ24" s="828"/>
      <c r="AK24" s="829"/>
      <c r="AL24" s="829"/>
      <c r="AM24" s="828"/>
      <c r="AN24" s="828"/>
      <c r="AO24" s="836"/>
      <c r="AP24" s="956">
        <f t="shared" si="0"/>
        <v>0</v>
      </c>
      <c r="AQ24" s="957" t="str">
        <f t="shared" si="1"/>
        <v>-</v>
      </c>
      <c r="AR24" s="958">
        <f t="shared" si="2"/>
        <v>0</v>
      </c>
      <c r="AS24" s="957" t="str">
        <f t="shared" si="3"/>
        <v>-</v>
      </c>
      <c r="AT24" s="958">
        <f t="shared" si="4"/>
        <v>0</v>
      </c>
      <c r="AU24" s="957" t="str">
        <f t="shared" si="5"/>
        <v>-</v>
      </c>
      <c r="AV24" s="958">
        <f t="shared" si="6"/>
        <v>0</v>
      </c>
      <c r="AW24" s="957" t="str">
        <f t="shared" si="7"/>
        <v>-</v>
      </c>
      <c r="AX24" s="958">
        <f t="shared" si="8"/>
        <v>0</v>
      </c>
      <c r="AY24" s="957" t="str">
        <f t="shared" si="9"/>
        <v>-</v>
      </c>
      <c r="AZ24" s="958">
        <f t="shared" si="10"/>
        <v>0</v>
      </c>
      <c r="BA24" s="959" t="str">
        <f t="shared" si="11"/>
        <v>-</v>
      </c>
      <c r="BB24" s="956">
        <f t="shared" si="12"/>
        <v>0</v>
      </c>
      <c r="BC24" s="957" t="str">
        <f t="shared" si="13"/>
        <v>-</v>
      </c>
      <c r="BD24" s="246">
        <f t="shared" si="14"/>
        <v>0</v>
      </c>
      <c r="BE24" s="960" t="str">
        <f t="shared" si="15"/>
        <v>-</v>
      </c>
      <c r="BF24" s="246">
        <f t="shared" si="16"/>
        <v>0</v>
      </c>
      <c r="BG24" s="960" t="str">
        <f t="shared" si="17"/>
        <v>-</v>
      </c>
      <c r="BH24" s="246">
        <f t="shared" si="18"/>
        <v>0</v>
      </c>
      <c r="BI24" s="960" t="str">
        <f t="shared" si="19"/>
        <v>-</v>
      </c>
      <c r="BJ24" s="246">
        <f t="shared" si="20"/>
        <v>0</v>
      </c>
      <c r="BK24" s="960" t="str">
        <f t="shared" si="21"/>
        <v>-</v>
      </c>
      <c r="BL24" s="246">
        <f t="shared" si="22"/>
        <v>0</v>
      </c>
      <c r="BM24" s="960" t="str">
        <f t="shared" si="23"/>
        <v>-</v>
      </c>
      <c r="BN24" s="246">
        <f t="shared" si="24"/>
        <v>0</v>
      </c>
      <c r="BO24" s="960" t="str">
        <f t="shared" si="25"/>
        <v>-</v>
      </c>
      <c r="BP24" s="246">
        <f t="shared" si="26"/>
        <v>0</v>
      </c>
      <c r="BQ24" s="961" t="str">
        <f t="shared" si="27"/>
        <v>-</v>
      </c>
      <c r="BR24" s="244"/>
      <c r="BS24" s="244"/>
      <c r="BT24" s="220"/>
      <c r="BU24" s="962">
        <f>+'F1 COBERTURA ESTABLECIMIENTOS'!G30</f>
        <v>0</v>
      </c>
      <c r="BV24" s="962">
        <f>+'F1 COBERTURA ESTABLECIMIENTOS'!H30</f>
        <v>0</v>
      </c>
      <c r="BW24" s="962">
        <f>+'F1 COBERTURA ESTABLECIMIENTOS'!I30</f>
        <v>0</v>
      </c>
      <c r="BX24" s="962">
        <f>+'F1 COBERTURA ESTABLECIMIENTOS'!J30</f>
        <v>0</v>
      </c>
      <c r="BY24" s="962">
        <f t="shared" si="28"/>
        <v>0</v>
      </c>
      <c r="BZ24" s="962">
        <f>+'F1 COBERTURA ESTABLECIMIENTOS'!L30</f>
        <v>0</v>
      </c>
      <c r="CA24" s="962">
        <f>+'F1 COBERTURA ESTABLECIMIENTOS'!M30</f>
        <v>0</v>
      </c>
      <c r="CB24" s="962">
        <f>+'F1 COBERTURA ESTABLECIMIENTOS'!N30</f>
        <v>0</v>
      </c>
      <c r="CC24" s="962">
        <f>+'F1 COBERTURA ESTABLECIMIENTOS'!O30</f>
        <v>0</v>
      </c>
      <c r="CD24" s="962">
        <f t="shared" si="29"/>
        <v>0</v>
      </c>
      <c r="CE24" s="962">
        <f t="shared" si="30"/>
        <v>0</v>
      </c>
      <c r="CF24" s="962">
        <f t="shared" si="31"/>
        <v>0</v>
      </c>
      <c r="CG24" s="962">
        <f t="shared" si="32"/>
        <v>0</v>
      </c>
      <c r="CH24" s="962">
        <f t="shared" si="33"/>
        <v>0</v>
      </c>
      <c r="CI24" s="962">
        <f t="shared" si="34"/>
        <v>0</v>
      </c>
      <c r="CJ24" s="943">
        <f t="shared" si="35"/>
        <v>0</v>
      </c>
      <c r="CK24" s="943">
        <f t="shared" si="36"/>
        <v>0</v>
      </c>
      <c r="CL24" s="962">
        <f>+'F1 COBERTURA ESTABLECIMIENTOS'!Q30</f>
        <v>0</v>
      </c>
      <c r="CM24" s="963">
        <f t="shared" si="37"/>
        <v>0</v>
      </c>
      <c r="CN24" s="220"/>
      <c r="CO24" s="220"/>
      <c r="CP24" s="220"/>
      <c r="CQ24" s="220"/>
    </row>
    <row r="25" spans="1:95">
      <c r="A25" s="246">
        <f>+'F1 COBERTURA ESTABLECIMIENTOS'!B31</f>
        <v>0</v>
      </c>
      <c r="B25" s="247">
        <f>+'F1 COBERTURA ESTABLECIMIENTOS'!D31</f>
        <v>0</v>
      </c>
      <c r="C25" s="829"/>
      <c r="D25" s="829"/>
      <c r="E25" s="835"/>
      <c r="F25" s="835"/>
      <c r="G25" s="835"/>
      <c r="H25" s="835"/>
      <c r="I25" s="829"/>
      <c r="J25" s="829"/>
      <c r="K25" s="835"/>
      <c r="L25" s="835"/>
      <c r="M25" s="835"/>
      <c r="N25" s="835"/>
      <c r="O25" s="829"/>
      <c r="P25" s="829"/>
      <c r="Q25" s="835"/>
      <c r="R25" s="835"/>
      <c r="S25" s="835"/>
      <c r="T25" s="835"/>
      <c r="U25" s="828"/>
      <c r="V25" s="828"/>
      <c r="W25" s="828"/>
      <c r="X25" s="828"/>
      <c r="Y25" s="829"/>
      <c r="Z25" s="829"/>
      <c r="AA25" s="835"/>
      <c r="AB25" s="835"/>
      <c r="AC25" s="835"/>
      <c r="AD25" s="835"/>
      <c r="AE25" s="829"/>
      <c r="AF25" s="829"/>
      <c r="AG25" s="829"/>
      <c r="AH25" s="829"/>
      <c r="AI25" s="828"/>
      <c r="AJ25" s="828"/>
      <c r="AK25" s="829"/>
      <c r="AL25" s="829"/>
      <c r="AM25" s="828"/>
      <c r="AN25" s="828"/>
      <c r="AO25" s="836"/>
      <c r="AP25" s="956">
        <f t="shared" si="0"/>
        <v>0</v>
      </c>
      <c r="AQ25" s="957" t="str">
        <f t="shared" si="1"/>
        <v>-</v>
      </c>
      <c r="AR25" s="958">
        <f t="shared" si="2"/>
        <v>0</v>
      </c>
      <c r="AS25" s="957" t="str">
        <f t="shared" si="3"/>
        <v>-</v>
      </c>
      <c r="AT25" s="958">
        <f t="shared" si="4"/>
        <v>0</v>
      </c>
      <c r="AU25" s="957" t="str">
        <f t="shared" si="5"/>
        <v>-</v>
      </c>
      <c r="AV25" s="958">
        <f t="shared" si="6"/>
        <v>0</v>
      </c>
      <c r="AW25" s="957" t="str">
        <f t="shared" si="7"/>
        <v>-</v>
      </c>
      <c r="AX25" s="958">
        <f t="shared" si="8"/>
        <v>0</v>
      </c>
      <c r="AY25" s="957" t="str">
        <f t="shared" si="9"/>
        <v>-</v>
      </c>
      <c r="AZ25" s="958">
        <f t="shared" si="10"/>
        <v>0</v>
      </c>
      <c r="BA25" s="959" t="str">
        <f t="shared" si="11"/>
        <v>-</v>
      </c>
      <c r="BB25" s="956">
        <f t="shared" si="12"/>
        <v>0</v>
      </c>
      <c r="BC25" s="957" t="str">
        <f t="shared" si="13"/>
        <v>-</v>
      </c>
      <c r="BD25" s="246">
        <f t="shared" si="14"/>
        <v>0</v>
      </c>
      <c r="BE25" s="960" t="str">
        <f t="shared" si="15"/>
        <v>-</v>
      </c>
      <c r="BF25" s="246">
        <f t="shared" si="16"/>
        <v>0</v>
      </c>
      <c r="BG25" s="960" t="str">
        <f t="shared" si="17"/>
        <v>-</v>
      </c>
      <c r="BH25" s="246">
        <f t="shared" si="18"/>
        <v>0</v>
      </c>
      <c r="BI25" s="960" t="str">
        <f t="shared" si="19"/>
        <v>-</v>
      </c>
      <c r="BJ25" s="246">
        <f t="shared" si="20"/>
        <v>0</v>
      </c>
      <c r="BK25" s="960" t="str">
        <f t="shared" si="21"/>
        <v>-</v>
      </c>
      <c r="BL25" s="246">
        <f t="shared" si="22"/>
        <v>0</v>
      </c>
      <c r="BM25" s="960" t="str">
        <f t="shared" si="23"/>
        <v>-</v>
      </c>
      <c r="BN25" s="246">
        <f t="shared" si="24"/>
        <v>0</v>
      </c>
      <c r="BO25" s="960" t="str">
        <f t="shared" si="25"/>
        <v>-</v>
      </c>
      <c r="BP25" s="246">
        <f t="shared" si="26"/>
        <v>0</v>
      </c>
      <c r="BQ25" s="961" t="str">
        <f t="shared" si="27"/>
        <v>-</v>
      </c>
      <c r="BR25" s="244"/>
      <c r="BS25" s="244"/>
      <c r="BT25" s="220"/>
      <c r="BU25" s="962">
        <f>+'F1 COBERTURA ESTABLECIMIENTOS'!G31</f>
        <v>0</v>
      </c>
      <c r="BV25" s="962">
        <f>+'F1 COBERTURA ESTABLECIMIENTOS'!H31</f>
        <v>0</v>
      </c>
      <c r="BW25" s="962">
        <f>+'F1 COBERTURA ESTABLECIMIENTOS'!I31</f>
        <v>0</v>
      </c>
      <c r="BX25" s="962">
        <f>+'F1 COBERTURA ESTABLECIMIENTOS'!J31</f>
        <v>0</v>
      </c>
      <c r="BY25" s="962">
        <f t="shared" si="28"/>
        <v>0</v>
      </c>
      <c r="BZ25" s="962">
        <f>+'F1 COBERTURA ESTABLECIMIENTOS'!L31</f>
        <v>0</v>
      </c>
      <c r="CA25" s="962">
        <f>+'F1 COBERTURA ESTABLECIMIENTOS'!M31</f>
        <v>0</v>
      </c>
      <c r="CB25" s="962">
        <f>+'F1 COBERTURA ESTABLECIMIENTOS'!N31</f>
        <v>0</v>
      </c>
      <c r="CC25" s="962">
        <f>+'F1 COBERTURA ESTABLECIMIENTOS'!O31</f>
        <v>0</v>
      </c>
      <c r="CD25" s="962">
        <f t="shared" si="29"/>
        <v>0</v>
      </c>
      <c r="CE25" s="962">
        <f t="shared" si="30"/>
        <v>0</v>
      </c>
      <c r="CF25" s="962">
        <f t="shared" si="31"/>
        <v>0</v>
      </c>
      <c r="CG25" s="962">
        <f t="shared" si="32"/>
        <v>0</v>
      </c>
      <c r="CH25" s="962">
        <f t="shared" si="33"/>
        <v>0</v>
      </c>
      <c r="CI25" s="962">
        <f t="shared" si="34"/>
        <v>0</v>
      </c>
      <c r="CJ25" s="943">
        <f t="shared" si="35"/>
        <v>0</v>
      </c>
      <c r="CK25" s="943">
        <f t="shared" si="36"/>
        <v>0</v>
      </c>
      <c r="CL25" s="962">
        <f>+'F1 COBERTURA ESTABLECIMIENTOS'!Q31</f>
        <v>0</v>
      </c>
      <c r="CM25" s="963">
        <f t="shared" si="37"/>
        <v>0</v>
      </c>
      <c r="CN25" s="220"/>
      <c r="CO25" s="220"/>
      <c r="CP25" s="220"/>
      <c r="CQ25" s="220"/>
    </row>
    <row r="26" spans="1:95">
      <c r="A26" s="246">
        <f>+'F1 COBERTURA ESTABLECIMIENTOS'!B32</f>
        <v>0</v>
      </c>
      <c r="B26" s="247">
        <f>+'F1 COBERTURA ESTABLECIMIENTOS'!D32</f>
        <v>0</v>
      </c>
      <c r="C26" s="829"/>
      <c r="D26" s="829"/>
      <c r="E26" s="827"/>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37"/>
      <c r="AP26" s="956">
        <f t="shared" si="0"/>
        <v>0</v>
      </c>
      <c r="AQ26" s="957" t="str">
        <f t="shared" si="1"/>
        <v>-</v>
      </c>
      <c r="AR26" s="958">
        <f t="shared" si="2"/>
        <v>0</v>
      </c>
      <c r="AS26" s="957" t="str">
        <f t="shared" si="3"/>
        <v>-</v>
      </c>
      <c r="AT26" s="958">
        <f t="shared" si="4"/>
        <v>0</v>
      </c>
      <c r="AU26" s="957" t="str">
        <f t="shared" si="5"/>
        <v>-</v>
      </c>
      <c r="AV26" s="958">
        <f t="shared" si="6"/>
        <v>0</v>
      </c>
      <c r="AW26" s="957" t="str">
        <f t="shared" si="7"/>
        <v>-</v>
      </c>
      <c r="AX26" s="958">
        <f t="shared" si="8"/>
        <v>0</v>
      </c>
      <c r="AY26" s="957" t="str">
        <f t="shared" si="9"/>
        <v>-</v>
      </c>
      <c r="AZ26" s="958">
        <f t="shared" si="10"/>
        <v>0</v>
      </c>
      <c r="BA26" s="959" t="str">
        <f t="shared" si="11"/>
        <v>-</v>
      </c>
      <c r="BB26" s="956">
        <f t="shared" si="12"/>
        <v>0</v>
      </c>
      <c r="BC26" s="957" t="str">
        <f t="shared" si="13"/>
        <v>-</v>
      </c>
      <c r="BD26" s="246">
        <f t="shared" si="14"/>
        <v>0</v>
      </c>
      <c r="BE26" s="960" t="str">
        <f t="shared" si="15"/>
        <v>-</v>
      </c>
      <c r="BF26" s="246">
        <f t="shared" si="16"/>
        <v>0</v>
      </c>
      <c r="BG26" s="960" t="str">
        <f t="shared" si="17"/>
        <v>-</v>
      </c>
      <c r="BH26" s="246">
        <f t="shared" si="18"/>
        <v>0</v>
      </c>
      <c r="BI26" s="960" t="str">
        <f t="shared" si="19"/>
        <v>-</v>
      </c>
      <c r="BJ26" s="246">
        <f t="shared" si="20"/>
        <v>0</v>
      </c>
      <c r="BK26" s="960" t="str">
        <f t="shared" si="21"/>
        <v>-</v>
      </c>
      <c r="BL26" s="246">
        <f t="shared" si="22"/>
        <v>0</v>
      </c>
      <c r="BM26" s="960" t="str">
        <f t="shared" si="23"/>
        <v>-</v>
      </c>
      <c r="BN26" s="246">
        <f t="shared" si="24"/>
        <v>0</v>
      </c>
      <c r="BO26" s="960" t="str">
        <f t="shared" si="25"/>
        <v>-</v>
      </c>
      <c r="BP26" s="246">
        <f t="shared" si="26"/>
        <v>0</v>
      </c>
      <c r="BQ26" s="961" t="str">
        <f t="shared" si="27"/>
        <v>-</v>
      </c>
      <c r="BR26" s="244"/>
      <c r="BS26" s="244"/>
      <c r="BT26" s="220"/>
      <c r="BU26" s="962">
        <f>+'F1 COBERTURA ESTABLECIMIENTOS'!G32</f>
        <v>0</v>
      </c>
      <c r="BV26" s="962">
        <f>+'F1 COBERTURA ESTABLECIMIENTOS'!H32</f>
        <v>0</v>
      </c>
      <c r="BW26" s="962">
        <f>+'F1 COBERTURA ESTABLECIMIENTOS'!I32</f>
        <v>0</v>
      </c>
      <c r="BX26" s="962">
        <f>+'F1 COBERTURA ESTABLECIMIENTOS'!J32</f>
        <v>0</v>
      </c>
      <c r="BY26" s="962">
        <f t="shared" si="28"/>
        <v>0</v>
      </c>
      <c r="BZ26" s="962">
        <f>+'F1 COBERTURA ESTABLECIMIENTOS'!L32</f>
        <v>0</v>
      </c>
      <c r="CA26" s="962">
        <f>+'F1 COBERTURA ESTABLECIMIENTOS'!M32</f>
        <v>0</v>
      </c>
      <c r="CB26" s="962">
        <f>+'F1 COBERTURA ESTABLECIMIENTOS'!N32</f>
        <v>0</v>
      </c>
      <c r="CC26" s="962">
        <f>+'F1 COBERTURA ESTABLECIMIENTOS'!O32</f>
        <v>0</v>
      </c>
      <c r="CD26" s="962">
        <f t="shared" si="29"/>
        <v>0</v>
      </c>
      <c r="CE26" s="962">
        <f t="shared" si="30"/>
        <v>0</v>
      </c>
      <c r="CF26" s="962">
        <f t="shared" si="31"/>
        <v>0</v>
      </c>
      <c r="CG26" s="962">
        <f t="shared" si="32"/>
        <v>0</v>
      </c>
      <c r="CH26" s="962">
        <f t="shared" si="33"/>
        <v>0</v>
      </c>
      <c r="CI26" s="962">
        <f t="shared" si="34"/>
        <v>0</v>
      </c>
      <c r="CJ26" s="943">
        <f t="shared" si="35"/>
        <v>0</v>
      </c>
      <c r="CK26" s="943">
        <f t="shared" si="36"/>
        <v>0</v>
      </c>
      <c r="CL26" s="962">
        <f>+'F1 COBERTURA ESTABLECIMIENTOS'!Q32</f>
        <v>0</v>
      </c>
      <c r="CM26" s="963">
        <f t="shared" si="37"/>
        <v>0</v>
      </c>
      <c r="CN26" s="220"/>
      <c r="CO26" s="220"/>
      <c r="CP26" s="220"/>
      <c r="CQ26" s="220"/>
    </row>
    <row r="27" spans="1:95">
      <c r="A27" s="246">
        <f>+'F1 COBERTURA ESTABLECIMIENTOS'!B33</f>
        <v>0</v>
      </c>
      <c r="B27" s="247">
        <f>+'F1 COBERTURA ESTABLECIMIENTOS'!D33</f>
        <v>0</v>
      </c>
      <c r="C27" s="829"/>
      <c r="D27" s="829"/>
      <c r="E27" s="827"/>
      <c r="F27" s="829"/>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37"/>
      <c r="AP27" s="956">
        <f t="shared" si="0"/>
        <v>0</v>
      </c>
      <c r="AQ27" s="957" t="str">
        <f t="shared" si="1"/>
        <v>-</v>
      </c>
      <c r="AR27" s="958">
        <f t="shared" si="2"/>
        <v>0</v>
      </c>
      <c r="AS27" s="957" t="str">
        <f t="shared" si="3"/>
        <v>-</v>
      </c>
      <c r="AT27" s="958">
        <f t="shared" si="4"/>
        <v>0</v>
      </c>
      <c r="AU27" s="957" t="str">
        <f t="shared" si="5"/>
        <v>-</v>
      </c>
      <c r="AV27" s="958">
        <f t="shared" si="6"/>
        <v>0</v>
      </c>
      <c r="AW27" s="957" t="str">
        <f t="shared" si="7"/>
        <v>-</v>
      </c>
      <c r="AX27" s="958">
        <f t="shared" si="8"/>
        <v>0</v>
      </c>
      <c r="AY27" s="957" t="str">
        <f t="shared" si="9"/>
        <v>-</v>
      </c>
      <c r="AZ27" s="958">
        <f t="shared" si="10"/>
        <v>0</v>
      </c>
      <c r="BA27" s="959" t="str">
        <f t="shared" si="11"/>
        <v>-</v>
      </c>
      <c r="BB27" s="956">
        <f t="shared" si="12"/>
        <v>0</v>
      </c>
      <c r="BC27" s="957" t="str">
        <f t="shared" si="13"/>
        <v>-</v>
      </c>
      <c r="BD27" s="246">
        <f t="shared" si="14"/>
        <v>0</v>
      </c>
      <c r="BE27" s="960" t="str">
        <f t="shared" si="15"/>
        <v>-</v>
      </c>
      <c r="BF27" s="246">
        <f t="shared" si="16"/>
        <v>0</v>
      </c>
      <c r="BG27" s="960" t="str">
        <f t="shared" si="17"/>
        <v>-</v>
      </c>
      <c r="BH27" s="246">
        <f t="shared" si="18"/>
        <v>0</v>
      </c>
      <c r="BI27" s="960" t="str">
        <f t="shared" si="19"/>
        <v>-</v>
      </c>
      <c r="BJ27" s="246">
        <f t="shared" si="20"/>
        <v>0</v>
      </c>
      <c r="BK27" s="960" t="str">
        <f t="shared" si="21"/>
        <v>-</v>
      </c>
      <c r="BL27" s="246">
        <f t="shared" si="22"/>
        <v>0</v>
      </c>
      <c r="BM27" s="960" t="str">
        <f t="shared" si="23"/>
        <v>-</v>
      </c>
      <c r="BN27" s="246">
        <f t="shared" si="24"/>
        <v>0</v>
      </c>
      <c r="BO27" s="960" t="str">
        <f t="shared" si="25"/>
        <v>-</v>
      </c>
      <c r="BP27" s="246">
        <f t="shared" si="26"/>
        <v>0</v>
      </c>
      <c r="BQ27" s="961" t="str">
        <f t="shared" si="27"/>
        <v>-</v>
      </c>
      <c r="BR27" s="244"/>
      <c r="BS27" s="244"/>
      <c r="BT27" s="220"/>
      <c r="BU27" s="962">
        <f>+'F1 COBERTURA ESTABLECIMIENTOS'!G33</f>
        <v>0</v>
      </c>
      <c r="BV27" s="962">
        <f>+'F1 COBERTURA ESTABLECIMIENTOS'!H33</f>
        <v>0</v>
      </c>
      <c r="BW27" s="962">
        <f>+'F1 COBERTURA ESTABLECIMIENTOS'!I33</f>
        <v>0</v>
      </c>
      <c r="BX27" s="962">
        <f>+'F1 COBERTURA ESTABLECIMIENTOS'!J33</f>
        <v>0</v>
      </c>
      <c r="BY27" s="962">
        <f t="shared" si="28"/>
        <v>0</v>
      </c>
      <c r="BZ27" s="962">
        <f>+'F1 COBERTURA ESTABLECIMIENTOS'!L33</f>
        <v>0</v>
      </c>
      <c r="CA27" s="962">
        <f>+'F1 COBERTURA ESTABLECIMIENTOS'!M33</f>
        <v>0</v>
      </c>
      <c r="CB27" s="962">
        <f>+'F1 COBERTURA ESTABLECIMIENTOS'!N33</f>
        <v>0</v>
      </c>
      <c r="CC27" s="962">
        <f>+'F1 COBERTURA ESTABLECIMIENTOS'!O33</f>
        <v>0</v>
      </c>
      <c r="CD27" s="962">
        <f t="shared" si="29"/>
        <v>0</v>
      </c>
      <c r="CE27" s="962">
        <f t="shared" si="30"/>
        <v>0</v>
      </c>
      <c r="CF27" s="962">
        <f t="shared" si="31"/>
        <v>0</v>
      </c>
      <c r="CG27" s="962">
        <f t="shared" si="32"/>
        <v>0</v>
      </c>
      <c r="CH27" s="962">
        <f t="shared" si="33"/>
        <v>0</v>
      </c>
      <c r="CI27" s="962">
        <f t="shared" si="34"/>
        <v>0</v>
      </c>
      <c r="CJ27" s="943">
        <f t="shared" si="35"/>
        <v>0</v>
      </c>
      <c r="CK27" s="943">
        <f t="shared" si="36"/>
        <v>0</v>
      </c>
      <c r="CL27" s="962">
        <f>+'F1 COBERTURA ESTABLECIMIENTOS'!Q33</f>
        <v>0</v>
      </c>
      <c r="CM27" s="963">
        <f t="shared" si="37"/>
        <v>0</v>
      </c>
      <c r="CN27" s="220"/>
      <c r="CO27" s="220"/>
      <c r="CP27" s="220"/>
      <c r="CQ27" s="220"/>
    </row>
    <row r="28" spans="1:95">
      <c r="A28" s="246">
        <f>+'F1 COBERTURA ESTABLECIMIENTOS'!B34</f>
        <v>0</v>
      </c>
      <c r="B28" s="247">
        <f>+'F1 COBERTURA ESTABLECIMIENTOS'!D34</f>
        <v>0</v>
      </c>
      <c r="C28" s="829"/>
      <c r="D28" s="829"/>
      <c r="E28" s="827"/>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37"/>
      <c r="AP28" s="956">
        <f t="shared" si="0"/>
        <v>0</v>
      </c>
      <c r="AQ28" s="957" t="str">
        <f t="shared" si="1"/>
        <v>-</v>
      </c>
      <c r="AR28" s="958">
        <f t="shared" si="2"/>
        <v>0</v>
      </c>
      <c r="AS28" s="957" t="str">
        <f t="shared" si="3"/>
        <v>-</v>
      </c>
      <c r="AT28" s="958">
        <f t="shared" si="4"/>
        <v>0</v>
      </c>
      <c r="AU28" s="957" t="str">
        <f t="shared" si="5"/>
        <v>-</v>
      </c>
      <c r="AV28" s="958">
        <f t="shared" si="6"/>
        <v>0</v>
      </c>
      <c r="AW28" s="957" t="str">
        <f t="shared" si="7"/>
        <v>-</v>
      </c>
      <c r="AX28" s="958">
        <f t="shared" si="8"/>
        <v>0</v>
      </c>
      <c r="AY28" s="957" t="str">
        <f t="shared" si="9"/>
        <v>-</v>
      </c>
      <c r="AZ28" s="958">
        <f t="shared" si="10"/>
        <v>0</v>
      </c>
      <c r="BA28" s="959" t="str">
        <f t="shared" si="11"/>
        <v>-</v>
      </c>
      <c r="BB28" s="956">
        <f t="shared" si="12"/>
        <v>0</v>
      </c>
      <c r="BC28" s="957" t="str">
        <f t="shared" si="13"/>
        <v>-</v>
      </c>
      <c r="BD28" s="246">
        <f t="shared" si="14"/>
        <v>0</v>
      </c>
      <c r="BE28" s="960" t="str">
        <f t="shared" si="15"/>
        <v>-</v>
      </c>
      <c r="BF28" s="246">
        <f t="shared" si="16"/>
        <v>0</v>
      </c>
      <c r="BG28" s="960" t="str">
        <f t="shared" si="17"/>
        <v>-</v>
      </c>
      <c r="BH28" s="246">
        <f t="shared" si="18"/>
        <v>0</v>
      </c>
      <c r="BI28" s="960" t="str">
        <f t="shared" si="19"/>
        <v>-</v>
      </c>
      <c r="BJ28" s="246">
        <f t="shared" si="20"/>
        <v>0</v>
      </c>
      <c r="BK28" s="960" t="str">
        <f t="shared" si="21"/>
        <v>-</v>
      </c>
      <c r="BL28" s="246">
        <f t="shared" si="22"/>
        <v>0</v>
      </c>
      <c r="BM28" s="960" t="str">
        <f t="shared" si="23"/>
        <v>-</v>
      </c>
      <c r="BN28" s="246">
        <f t="shared" si="24"/>
        <v>0</v>
      </c>
      <c r="BO28" s="960" t="str">
        <f t="shared" si="25"/>
        <v>-</v>
      </c>
      <c r="BP28" s="246">
        <f t="shared" si="26"/>
        <v>0</v>
      </c>
      <c r="BQ28" s="961" t="str">
        <f t="shared" si="27"/>
        <v>-</v>
      </c>
      <c r="BR28" s="244"/>
      <c r="BS28" s="244"/>
      <c r="BT28" s="220"/>
      <c r="BU28" s="962">
        <f>+'F1 COBERTURA ESTABLECIMIENTOS'!G34</f>
        <v>0</v>
      </c>
      <c r="BV28" s="962">
        <f>+'F1 COBERTURA ESTABLECIMIENTOS'!H34</f>
        <v>0</v>
      </c>
      <c r="BW28" s="962">
        <f>+'F1 COBERTURA ESTABLECIMIENTOS'!I34</f>
        <v>0</v>
      </c>
      <c r="BX28" s="962">
        <f>+'F1 COBERTURA ESTABLECIMIENTOS'!J34</f>
        <v>0</v>
      </c>
      <c r="BY28" s="962">
        <f t="shared" si="28"/>
        <v>0</v>
      </c>
      <c r="BZ28" s="962">
        <f>+'F1 COBERTURA ESTABLECIMIENTOS'!L34</f>
        <v>0</v>
      </c>
      <c r="CA28" s="962">
        <f>+'F1 COBERTURA ESTABLECIMIENTOS'!M34</f>
        <v>0</v>
      </c>
      <c r="CB28" s="962">
        <f>+'F1 COBERTURA ESTABLECIMIENTOS'!N34</f>
        <v>0</v>
      </c>
      <c r="CC28" s="962">
        <f>+'F1 COBERTURA ESTABLECIMIENTOS'!O34</f>
        <v>0</v>
      </c>
      <c r="CD28" s="962">
        <f t="shared" si="29"/>
        <v>0</v>
      </c>
      <c r="CE28" s="962">
        <f t="shared" si="30"/>
        <v>0</v>
      </c>
      <c r="CF28" s="962">
        <f t="shared" si="31"/>
        <v>0</v>
      </c>
      <c r="CG28" s="962">
        <f t="shared" si="32"/>
        <v>0</v>
      </c>
      <c r="CH28" s="962">
        <f t="shared" si="33"/>
        <v>0</v>
      </c>
      <c r="CI28" s="962">
        <f t="shared" si="34"/>
        <v>0</v>
      </c>
      <c r="CJ28" s="943">
        <f t="shared" si="35"/>
        <v>0</v>
      </c>
      <c r="CK28" s="943">
        <f t="shared" si="36"/>
        <v>0</v>
      </c>
      <c r="CL28" s="962">
        <f>+'F1 COBERTURA ESTABLECIMIENTOS'!Q34</f>
        <v>0</v>
      </c>
      <c r="CM28" s="963">
        <f t="shared" si="37"/>
        <v>0</v>
      </c>
      <c r="CN28" s="220"/>
      <c r="CO28" s="220"/>
      <c r="CP28" s="220"/>
      <c r="CQ28" s="220"/>
    </row>
    <row r="29" spans="1:95">
      <c r="A29" s="246">
        <f>+'F1 COBERTURA ESTABLECIMIENTOS'!B35</f>
        <v>0</v>
      </c>
      <c r="B29" s="247">
        <f>+'F1 COBERTURA ESTABLECIMIENTOS'!D35</f>
        <v>0</v>
      </c>
      <c r="C29" s="829"/>
      <c r="D29" s="829"/>
      <c r="E29" s="827"/>
      <c r="F29" s="829"/>
      <c r="G29" s="829"/>
      <c r="H29" s="829"/>
      <c r="I29" s="829"/>
      <c r="J29" s="829"/>
      <c r="K29" s="829"/>
      <c r="L29" s="829"/>
      <c r="M29" s="829"/>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37"/>
      <c r="AP29" s="956">
        <f t="shared" si="0"/>
        <v>0</v>
      </c>
      <c r="AQ29" s="957" t="str">
        <f t="shared" si="1"/>
        <v>-</v>
      </c>
      <c r="AR29" s="958">
        <f t="shared" si="2"/>
        <v>0</v>
      </c>
      <c r="AS29" s="957" t="str">
        <f t="shared" si="3"/>
        <v>-</v>
      </c>
      <c r="AT29" s="958">
        <f t="shared" si="4"/>
        <v>0</v>
      </c>
      <c r="AU29" s="957" t="str">
        <f t="shared" si="5"/>
        <v>-</v>
      </c>
      <c r="AV29" s="958">
        <f t="shared" si="6"/>
        <v>0</v>
      </c>
      <c r="AW29" s="957" t="str">
        <f t="shared" si="7"/>
        <v>-</v>
      </c>
      <c r="AX29" s="958">
        <f t="shared" si="8"/>
        <v>0</v>
      </c>
      <c r="AY29" s="957" t="str">
        <f t="shared" si="9"/>
        <v>-</v>
      </c>
      <c r="AZ29" s="958">
        <f t="shared" si="10"/>
        <v>0</v>
      </c>
      <c r="BA29" s="959" t="str">
        <f t="shared" si="11"/>
        <v>-</v>
      </c>
      <c r="BB29" s="956">
        <f t="shared" si="12"/>
        <v>0</v>
      </c>
      <c r="BC29" s="957" t="str">
        <f t="shared" si="13"/>
        <v>-</v>
      </c>
      <c r="BD29" s="246">
        <f t="shared" si="14"/>
        <v>0</v>
      </c>
      <c r="BE29" s="960" t="str">
        <f t="shared" si="15"/>
        <v>-</v>
      </c>
      <c r="BF29" s="246">
        <f t="shared" si="16"/>
        <v>0</v>
      </c>
      <c r="BG29" s="960" t="str">
        <f t="shared" si="17"/>
        <v>-</v>
      </c>
      <c r="BH29" s="246">
        <f t="shared" si="18"/>
        <v>0</v>
      </c>
      <c r="BI29" s="960" t="str">
        <f t="shared" si="19"/>
        <v>-</v>
      </c>
      <c r="BJ29" s="246">
        <f t="shared" si="20"/>
        <v>0</v>
      </c>
      <c r="BK29" s="960" t="str">
        <f t="shared" si="21"/>
        <v>-</v>
      </c>
      <c r="BL29" s="246">
        <f t="shared" si="22"/>
        <v>0</v>
      </c>
      <c r="BM29" s="960" t="str">
        <f t="shared" si="23"/>
        <v>-</v>
      </c>
      <c r="BN29" s="246">
        <f t="shared" si="24"/>
        <v>0</v>
      </c>
      <c r="BO29" s="960" t="str">
        <f t="shared" si="25"/>
        <v>-</v>
      </c>
      <c r="BP29" s="246">
        <f t="shared" si="26"/>
        <v>0</v>
      </c>
      <c r="BQ29" s="961" t="str">
        <f t="shared" si="27"/>
        <v>-</v>
      </c>
      <c r="BR29" s="244"/>
      <c r="BS29" s="244"/>
      <c r="BT29" s="220"/>
      <c r="BU29" s="962">
        <f>+'F1 COBERTURA ESTABLECIMIENTOS'!G35</f>
        <v>0</v>
      </c>
      <c r="BV29" s="962">
        <f>+'F1 COBERTURA ESTABLECIMIENTOS'!H35</f>
        <v>0</v>
      </c>
      <c r="BW29" s="962">
        <f>+'F1 COBERTURA ESTABLECIMIENTOS'!I35</f>
        <v>0</v>
      </c>
      <c r="BX29" s="962">
        <f>+'F1 COBERTURA ESTABLECIMIENTOS'!J35</f>
        <v>0</v>
      </c>
      <c r="BY29" s="962">
        <f t="shared" si="28"/>
        <v>0</v>
      </c>
      <c r="BZ29" s="962">
        <f>+'F1 COBERTURA ESTABLECIMIENTOS'!L35</f>
        <v>0</v>
      </c>
      <c r="CA29" s="962">
        <f>+'F1 COBERTURA ESTABLECIMIENTOS'!M35</f>
        <v>0</v>
      </c>
      <c r="CB29" s="962">
        <f>+'F1 COBERTURA ESTABLECIMIENTOS'!N35</f>
        <v>0</v>
      </c>
      <c r="CC29" s="962">
        <f>+'F1 COBERTURA ESTABLECIMIENTOS'!O35</f>
        <v>0</v>
      </c>
      <c r="CD29" s="962">
        <f t="shared" si="29"/>
        <v>0</v>
      </c>
      <c r="CE29" s="962">
        <f t="shared" si="30"/>
        <v>0</v>
      </c>
      <c r="CF29" s="962">
        <f t="shared" si="31"/>
        <v>0</v>
      </c>
      <c r="CG29" s="962">
        <f t="shared" si="32"/>
        <v>0</v>
      </c>
      <c r="CH29" s="962">
        <f t="shared" si="33"/>
        <v>0</v>
      </c>
      <c r="CI29" s="962">
        <f t="shared" si="34"/>
        <v>0</v>
      </c>
      <c r="CJ29" s="943">
        <f t="shared" si="35"/>
        <v>0</v>
      </c>
      <c r="CK29" s="943">
        <f t="shared" si="36"/>
        <v>0</v>
      </c>
      <c r="CL29" s="962">
        <f>+'F1 COBERTURA ESTABLECIMIENTOS'!Q35</f>
        <v>0</v>
      </c>
      <c r="CM29" s="963">
        <f t="shared" si="37"/>
        <v>0</v>
      </c>
      <c r="CN29" s="220"/>
      <c r="CO29" s="220"/>
      <c r="CP29" s="220"/>
      <c r="CQ29" s="220"/>
    </row>
    <row r="30" spans="1:95">
      <c r="A30" s="246">
        <f>+'F1 COBERTURA ESTABLECIMIENTOS'!B36</f>
        <v>0</v>
      </c>
      <c r="B30" s="247">
        <f>+'F1 COBERTURA ESTABLECIMIENTOS'!D36</f>
        <v>0</v>
      </c>
      <c r="C30" s="829"/>
      <c r="D30" s="829"/>
      <c r="E30" s="827"/>
      <c r="F30" s="829"/>
      <c r="G30" s="829"/>
      <c r="H30" s="829"/>
      <c r="I30" s="829"/>
      <c r="J30" s="829"/>
      <c r="K30" s="829"/>
      <c r="L30" s="829"/>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829"/>
      <c r="AO30" s="837"/>
      <c r="AP30" s="956">
        <f t="shared" si="0"/>
        <v>0</v>
      </c>
      <c r="AQ30" s="957" t="str">
        <f t="shared" si="1"/>
        <v>-</v>
      </c>
      <c r="AR30" s="958">
        <f t="shared" si="2"/>
        <v>0</v>
      </c>
      <c r="AS30" s="957" t="str">
        <f t="shared" si="3"/>
        <v>-</v>
      </c>
      <c r="AT30" s="958">
        <f t="shared" si="4"/>
        <v>0</v>
      </c>
      <c r="AU30" s="957" t="str">
        <f t="shared" si="5"/>
        <v>-</v>
      </c>
      <c r="AV30" s="958">
        <f t="shared" si="6"/>
        <v>0</v>
      </c>
      <c r="AW30" s="957" t="str">
        <f t="shared" si="7"/>
        <v>-</v>
      </c>
      <c r="AX30" s="958">
        <f t="shared" si="8"/>
        <v>0</v>
      </c>
      <c r="AY30" s="957" t="str">
        <f t="shared" si="9"/>
        <v>-</v>
      </c>
      <c r="AZ30" s="958">
        <f t="shared" si="10"/>
        <v>0</v>
      </c>
      <c r="BA30" s="959" t="str">
        <f t="shared" si="11"/>
        <v>-</v>
      </c>
      <c r="BB30" s="956">
        <f t="shared" si="12"/>
        <v>0</v>
      </c>
      <c r="BC30" s="957" t="str">
        <f t="shared" si="13"/>
        <v>-</v>
      </c>
      <c r="BD30" s="246">
        <f t="shared" si="14"/>
        <v>0</v>
      </c>
      <c r="BE30" s="960" t="str">
        <f t="shared" si="15"/>
        <v>-</v>
      </c>
      <c r="BF30" s="246">
        <f t="shared" si="16"/>
        <v>0</v>
      </c>
      <c r="BG30" s="960" t="str">
        <f t="shared" si="17"/>
        <v>-</v>
      </c>
      <c r="BH30" s="246">
        <f t="shared" si="18"/>
        <v>0</v>
      </c>
      <c r="BI30" s="960" t="str">
        <f t="shared" si="19"/>
        <v>-</v>
      </c>
      <c r="BJ30" s="246">
        <f t="shared" si="20"/>
        <v>0</v>
      </c>
      <c r="BK30" s="960" t="str">
        <f t="shared" si="21"/>
        <v>-</v>
      </c>
      <c r="BL30" s="246">
        <f t="shared" si="22"/>
        <v>0</v>
      </c>
      <c r="BM30" s="960" t="str">
        <f t="shared" si="23"/>
        <v>-</v>
      </c>
      <c r="BN30" s="246">
        <f t="shared" si="24"/>
        <v>0</v>
      </c>
      <c r="BO30" s="960" t="str">
        <f t="shared" si="25"/>
        <v>-</v>
      </c>
      <c r="BP30" s="246">
        <f t="shared" si="26"/>
        <v>0</v>
      </c>
      <c r="BQ30" s="961" t="str">
        <f t="shared" si="27"/>
        <v>-</v>
      </c>
      <c r="BR30" s="244"/>
      <c r="BS30" s="244"/>
      <c r="BT30" s="220"/>
      <c r="BU30" s="962">
        <f>+'F1 COBERTURA ESTABLECIMIENTOS'!G36</f>
        <v>0</v>
      </c>
      <c r="BV30" s="962">
        <f>+'F1 COBERTURA ESTABLECIMIENTOS'!H36</f>
        <v>0</v>
      </c>
      <c r="BW30" s="962">
        <f>+'F1 COBERTURA ESTABLECIMIENTOS'!I36</f>
        <v>0</v>
      </c>
      <c r="BX30" s="962">
        <f>+'F1 COBERTURA ESTABLECIMIENTOS'!J36</f>
        <v>0</v>
      </c>
      <c r="BY30" s="962">
        <f t="shared" si="28"/>
        <v>0</v>
      </c>
      <c r="BZ30" s="962">
        <f>+'F1 COBERTURA ESTABLECIMIENTOS'!L36</f>
        <v>0</v>
      </c>
      <c r="CA30" s="962">
        <f>+'F1 COBERTURA ESTABLECIMIENTOS'!M36</f>
        <v>0</v>
      </c>
      <c r="CB30" s="962">
        <f>+'F1 COBERTURA ESTABLECIMIENTOS'!N36</f>
        <v>0</v>
      </c>
      <c r="CC30" s="962">
        <f>+'F1 COBERTURA ESTABLECIMIENTOS'!O36</f>
        <v>0</v>
      </c>
      <c r="CD30" s="962">
        <f t="shared" si="29"/>
        <v>0</v>
      </c>
      <c r="CE30" s="962">
        <f t="shared" si="30"/>
        <v>0</v>
      </c>
      <c r="CF30" s="962">
        <f t="shared" si="31"/>
        <v>0</v>
      </c>
      <c r="CG30" s="962">
        <f t="shared" si="32"/>
        <v>0</v>
      </c>
      <c r="CH30" s="962">
        <f t="shared" si="33"/>
        <v>0</v>
      </c>
      <c r="CI30" s="962">
        <f t="shared" si="34"/>
        <v>0</v>
      </c>
      <c r="CJ30" s="943">
        <f t="shared" si="35"/>
        <v>0</v>
      </c>
      <c r="CK30" s="943">
        <f t="shared" si="36"/>
        <v>0</v>
      </c>
      <c r="CL30" s="962">
        <f>+'F1 COBERTURA ESTABLECIMIENTOS'!Q36</f>
        <v>0</v>
      </c>
      <c r="CM30" s="963">
        <f t="shared" si="37"/>
        <v>0</v>
      </c>
      <c r="CN30" s="220"/>
      <c r="CO30" s="220"/>
      <c r="CP30" s="220"/>
      <c r="CQ30" s="220"/>
    </row>
    <row r="31" spans="1:95">
      <c r="A31" s="246">
        <f>+'F1 COBERTURA ESTABLECIMIENTOS'!B37</f>
        <v>0</v>
      </c>
      <c r="B31" s="247">
        <f>+'F1 COBERTURA ESTABLECIMIENTOS'!D37</f>
        <v>0</v>
      </c>
      <c r="C31" s="829"/>
      <c r="D31" s="829"/>
      <c r="E31" s="827"/>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37"/>
      <c r="AP31" s="956">
        <f t="shared" si="0"/>
        <v>0</v>
      </c>
      <c r="AQ31" s="957" t="str">
        <f t="shared" si="1"/>
        <v>-</v>
      </c>
      <c r="AR31" s="958">
        <f t="shared" si="2"/>
        <v>0</v>
      </c>
      <c r="AS31" s="957" t="str">
        <f t="shared" si="3"/>
        <v>-</v>
      </c>
      <c r="AT31" s="958">
        <f t="shared" si="4"/>
        <v>0</v>
      </c>
      <c r="AU31" s="957" t="str">
        <f t="shared" si="5"/>
        <v>-</v>
      </c>
      <c r="AV31" s="958">
        <f t="shared" si="6"/>
        <v>0</v>
      </c>
      <c r="AW31" s="957" t="str">
        <f t="shared" si="7"/>
        <v>-</v>
      </c>
      <c r="AX31" s="958">
        <f t="shared" si="8"/>
        <v>0</v>
      </c>
      <c r="AY31" s="957" t="str">
        <f t="shared" si="9"/>
        <v>-</v>
      </c>
      <c r="AZ31" s="958">
        <f t="shared" si="10"/>
        <v>0</v>
      </c>
      <c r="BA31" s="959" t="str">
        <f t="shared" si="11"/>
        <v>-</v>
      </c>
      <c r="BB31" s="956">
        <f t="shared" si="12"/>
        <v>0</v>
      </c>
      <c r="BC31" s="957" t="str">
        <f t="shared" si="13"/>
        <v>-</v>
      </c>
      <c r="BD31" s="246">
        <f t="shared" si="14"/>
        <v>0</v>
      </c>
      <c r="BE31" s="960" t="str">
        <f t="shared" si="15"/>
        <v>-</v>
      </c>
      <c r="BF31" s="246">
        <f t="shared" si="16"/>
        <v>0</v>
      </c>
      <c r="BG31" s="960" t="str">
        <f t="shared" si="17"/>
        <v>-</v>
      </c>
      <c r="BH31" s="246">
        <f t="shared" si="18"/>
        <v>0</v>
      </c>
      <c r="BI31" s="960" t="str">
        <f t="shared" si="19"/>
        <v>-</v>
      </c>
      <c r="BJ31" s="246">
        <f t="shared" si="20"/>
        <v>0</v>
      </c>
      <c r="BK31" s="960" t="str">
        <f t="shared" si="21"/>
        <v>-</v>
      </c>
      <c r="BL31" s="246">
        <f t="shared" si="22"/>
        <v>0</v>
      </c>
      <c r="BM31" s="960" t="str">
        <f t="shared" si="23"/>
        <v>-</v>
      </c>
      <c r="BN31" s="246">
        <f t="shared" si="24"/>
        <v>0</v>
      </c>
      <c r="BO31" s="960" t="str">
        <f t="shared" si="25"/>
        <v>-</v>
      </c>
      <c r="BP31" s="246">
        <f t="shared" si="26"/>
        <v>0</v>
      </c>
      <c r="BQ31" s="961" t="str">
        <f t="shared" si="27"/>
        <v>-</v>
      </c>
      <c r="BR31" s="244"/>
      <c r="BS31" s="244"/>
      <c r="BT31" s="220"/>
      <c r="BU31" s="962">
        <f>+'F1 COBERTURA ESTABLECIMIENTOS'!G37</f>
        <v>0</v>
      </c>
      <c r="BV31" s="962">
        <f>+'F1 COBERTURA ESTABLECIMIENTOS'!H37</f>
        <v>0</v>
      </c>
      <c r="BW31" s="962">
        <f>+'F1 COBERTURA ESTABLECIMIENTOS'!I37</f>
        <v>0</v>
      </c>
      <c r="BX31" s="962">
        <f>+'F1 COBERTURA ESTABLECIMIENTOS'!J37</f>
        <v>0</v>
      </c>
      <c r="BY31" s="962">
        <f t="shared" si="28"/>
        <v>0</v>
      </c>
      <c r="BZ31" s="962">
        <f>+'F1 COBERTURA ESTABLECIMIENTOS'!L37</f>
        <v>0</v>
      </c>
      <c r="CA31" s="962">
        <f>+'F1 COBERTURA ESTABLECIMIENTOS'!M37</f>
        <v>0</v>
      </c>
      <c r="CB31" s="962">
        <f>+'F1 COBERTURA ESTABLECIMIENTOS'!N37</f>
        <v>0</v>
      </c>
      <c r="CC31" s="962">
        <f>+'F1 COBERTURA ESTABLECIMIENTOS'!O37</f>
        <v>0</v>
      </c>
      <c r="CD31" s="962">
        <f t="shared" si="29"/>
        <v>0</v>
      </c>
      <c r="CE31" s="962">
        <f t="shared" si="30"/>
        <v>0</v>
      </c>
      <c r="CF31" s="962">
        <f t="shared" si="31"/>
        <v>0</v>
      </c>
      <c r="CG31" s="962">
        <f t="shared" si="32"/>
        <v>0</v>
      </c>
      <c r="CH31" s="962">
        <f t="shared" si="33"/>
        <v>0</v>
      </c>
      <c r="CI31" s="962">
        <f t="shared" si="34"/>
        <v>0</v>
      </c>
      <c r="CJ31" s="943">
        <f t="shared" si="35"/>
        <v>0</v>
      </c>
      <c r="CK31" s="943">
        <f t="shared" si="36"/>
        <v>0</v>
      </c>
      <c r="CL31" s="962">
        <f>+'F1 COBERTURA ESTABLECIMIENTOS'!Q37</f>
        <v>0</v>
      </c>
      <c r="CM31" s="963">
        <f t="shared" si="37"/>
        <v>0</v>
      </c>
      <c r="CN31" s="220"/>
      <c r="CO31" s="220"/>
      <c r="CP31" s="220"/>
      <c r="CQ31" s="220"/>
    </row>
    <row r="32" spans="1:95">
      <c r="A32" s="246">
        <f>+'F1 COBERTURA ESTABLECIMIENTOS'!B38</f>
        <v>0</v>
      </c>
      <c r="B32" s="247">
        <f>+'F1 COBERTURA ESTABLECIMIENTOS'!D38</f>
        <v>0</v>
      </c>
      <c r="C32" s="829"/>
      <c r="D32" s="829"/>
      <c r="E32" s="827"/>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37"/>
      <c r="AP32" s="956">
        <f t="shared" si="0"/>
        <v>0</v>
      </c>
      <c r="AQ32" s="957" t="str">
        <f t="shared" si="1"/>
        <v>-</v>
      </c>
      <c r="AR32" s="958">
        <f t="shared" si="2"/>
        <v>0</v>
      </c>
      <c r="AS32" s="957" t="str">
        <f t="shared" si="3"/>
        <v>-</v>
      </c>
      <c r="AT32" s="958">
        <f t="shared" si="4"/>
        <v>0</v>
      </c>
      <c r="AU32" s="957" t="str">
        <f t="shared" si="5"/>
        <v>-</v>
      </c>
      <c r="AV32" s="958">
        <f t="shared" si="6"/>
        <v>0</v>
      </c>
      <c r="AW32" s="957" t="str">
        <f t="shared" si="7"/>
        <v>-</v>
      </c>
      <c r="AX32" s="958">
        <f t="shared" si="8"/>
        <v>0</v>
      </c>
      <c r="AY32" s="957" t="str">
        <f t="shared" si="9"/>
        <v>-</v>
      </c>
      <c r="AZ32" s="958">
        <f t="shared" si="10"/>
        <v>0</v>
      </c>
      <c r="BA32" s="959" t="str">
        <f t="shared" si="11"/>
        <v>-</v>
      </c>
      <c r="BB32" s="956">
        <f t="shared" si="12"/>
        <v>0</v>
      </c>
      <c r="BC32" s="957" t="str">
        <f t="shared" si="13"/>
        <v>-</v>
      </c>
      <c r="BD32" s="246">
        <f t="shared" si="14"/>
        <v>0</v>
      </c>
      <c r="BE32" s="960" t="str">
        <f t="shared" si="15"/>
        <v>-</v>
      </c>
      <c r="BF32" s="246">
        <f t="shared" si="16"/>
        <v>0</v>
      </c>
      <c r="BG32" s="960" t="str">
        <f t="shared" si="17"/>
        <v>-</v>
      </c>
      <c r="BH32" s="246">
        <f t="shared" si="18"/>
        <v>0</v>
      </c>
      <c r="BI32" s="960" t="str">
        <f t="shared" si="19"/>
        <v>-</v>
      </c>
      <c r="BJ32" s="246">
        <f t="shared" si="20"/>
        <v>0</v>
      </c>
      <c r="BK32" s="960" t="str">
        <f t="shared" si="21"/>
        <v>-</v>
      </c>
      <c r="BL32" s="246">
        <f t="shared" si="22"/>
        <v>0</v>
      </c>
      <c r="BM32" s="960" t="str">
        <f t="shared" si="23"/>
        <v>-</v>
      </c>
      <c r="BN32" s="246">
        <f t="shared" si="24"/>
        <v>0</v>
      </c>
      <c r="BO32" s="960" t="str">
        <f t="shared" si="25"/>
        <v>-</v>
      </c>
      <c r="BP32" s="246">
        <f t="shared" si="26"/>
        <v>0</v>
      </c>
      <c r="BQ32" s="961" t="str">
        <f t="shared" si="27"/>
        <v>-</v>
      </c>
      <c r="BR32" s="244"/>
      <c r="BS32" s="244"/>
      <c r="BT32" s="220"/>
      <c r="BU32" s="962">
        <f>+'F1 COBERTURA ESTABLECIMIENTOS'!G38</f>
        <v>0</v>
      </c>
      <c r="BV32" s="962">
        <f>+'F1 COBERTURA ESTABLECIMIENTOS'!H38</f>
        <v>0</v>
      </c>
      <c r="BW32" s="962">
        <f>+'F1 COBERTURA ESTABLECIMIENTOS'!I38</f>
        <v>0</v>
      </c>
      <c r="BX32" s="962">
        <f>+'F1 COBERTURA ESTABLECIMIENTOS'!J38</f>
        <v>0</v>
      </c>
      <c r="BY32" s="962">
        <f t="shared" si="28"/>
        <v>0</v>
      </c>
      <c r="BZ32" s="962">
        <f>+'F1 COBERTURA ESTABLECIMIENTOS'!L38</f>
        <v>0</v>
      </c>
      <c r="CA32" s="962">
        <f>+'F1 COBERTURA ESTABLECIMIENTOS'!M38</f>
        <v>0</v>
      </c>
      <c r="CB32" s="962">
        <f>+'F1 COBERTURA ESTABLECIMIENTOS'!N38</f>
        <v>0</v>
      </c>
      <c r="CC32" s="962">
        <f>+'F1 COBERTURA ESTABLECIMIENTOS'!O38</f>
        <v>0</v>
      </c>
      <c r="CD32" s="962">
        <f t="shared" si="29"/>
        <v>0</v>
      </c>
      <c r="CE32" s="962">
        <f t="shared" si="30"/>
        <v>0</v>
      </c>
      <c r="CF32" s="962">
        <f t="shared" si="31"/>
        <v>0</v>
      </c>
      <c r="CG32" s="962">
        <f t="shared" si="32"/>
        <v>0</v>
      </c>
      <c r="CH32" s="962">
        <f t="shared" si="33"/>
        <v>0</v>
      </c>
      <c r="CI32" s="962">
        <f t="shared" si="34"/>
        <v>0</v>
      </c>
      <c r="CJ32" s="943">
        <f t="shared" si="35"/>
        <v>0</v>
      </c>
      <c r="CK32" s="943">
        <f t="shared" si="36"/>
        <v>0</v>
      </c>
      <c r="CL32" s="962">
        <f>+'F1 COBERTURA ESTABLECIMIENTOS'!Q38</f>
        <v>0</v>
      </c>
      <c r="CM32" s="963">
        <f t="shared" si="37"/>
        <v>0</v>
      </c>
      <c r="CN32" s="220"/>
      <c r="CO32" s="220"/>
      <c r="CP32" s="220"/>
      <c r="CQ32" s="220"/>
    </row>
    <row r="33" spans="1:95">
      <c r="A33" s="246">
        <f>+'F1 COBERTURA ESTABLECIMIENTOS'!B39</f>
        <v>0</v>
      </c>
      <c r="B33" s="247">
        <f>+'F1 COBERTURA ESTABLECIMIENTOS'!D39</f>
        <v>0</v>
      </c>
      <c r="C33" s="829"/>
      <c r="D33" s="829"/>
      <c r="E33" s="827"/>
      <c r="F33" s="829"/>
      <c r="G33" s="829"/>
      <c r="H33" s="829"/>
      <c r="I33" s="829"/>
      <c r="J33" s="829"/>
      <c r="K33" s="829"/>
      <c r="L33" s="829"/>
      <c r="M33" s="829"/>
      <c r="N33" s="829"/>
      <c r="O33" s="829"/>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37"/>
      <c r="AP33" s="956">
        <f t="shared" si="0"/>
        <v>0</v>
      </c>
      <c r="AQ33" s="957" t="str">
        <f t="shared" si="1"/>
        <v>-</v>
      </c>
      <c r="AR33" s="958">
        <f t="shared" si="2"/>
        <v>0</v>
      </c>
      <c r="AS33" s="957" t="str">
        <f t="shared" si="3"/>
        <v>-</v>
      </c>
      <c r="AT33" s="958">
        <f t="shared" si="4"/>
        <v>0</v>
      </c>
      <c r="AU33" s="957" t="str">
        <f t="shared" si="5"/>
        <v>-</v>
      </c>
      <c r="AV33" s="958">
        <f t="shared" si="6"/>
        <v>0</v>
      </c>
      <c r="AW33" s="957" t="str">
        <f t="shared" si="7"/>
        <v>-</v>
      </c>
      <c r="AX33" s="958">
        <f t="shared" si="8"/>
        <v>0</v>
      </c>
      <c r="AY33" s="957" t="str">
        <f t="shared" si="9"/>
        <v>-</v>
      </c>
      <c r="AZ33" s="958">
        <f t="shared" si="10"/>
        <v>0</v>
      </c>
      <c r="BA33" s="959" t="str">
        <f t="shared" si="11"/>
        <v>-</v>
      </c>
      <c r="BB33" s="956">
        <f t="shared" si="12"/>
        <v>0</v>
      </c>
      <c r="BC33" s="957" t="str">
        <f t="shared" si="13"/>
        <v>-</v>
      </c>
      <c r="BD33" s="246">
        <f t="shared" si="14"/>
        <v>0</v>
      </c>
      <c r="BE33" s="960" t="str">
        <f t="shared" si="15"/>
        <v>-</v>
      </c>
      <c r="BF33" s="246">
        <f t="shared" si="16"/>
        <v>0</v>
      </c>
      <c r="BG33" s="960" t="str">
        <f t="shared" si="17"/>
        <v>-</v>
      </c>
      <c r="BH33" s="246">
        <f t="shared" si="18"/>
        <v>0</v>
      </c>
      <c r="BI33" s="960" t="str">
        <f t="shared" si="19"/>
        <v>-</v>
      </c>
      <c r="BJ33" s="246">
        <f t="shared" si="20"/>
        <v>0</v>
      </c>
      <c r="BK33" s="960" t="str">
        <f t="shared" si="21"/>
        <v>-</v>
      </c>
      <c r="BL33" s="246">
        <f t="shared" si="22"/>
        <v>0</v>
      </c>
      <c r="BM33" s="960" t="str">
        <f t="shared" si="23"/>
        <v>-</v>
      </c>
      <c r="BN33" s="246">
        <f t="shared" si="24"/>
        <v>0</v>
      </c>
      <c r="BO33" s="960" t="str">
        <f t="shared" si="25"/>
        <v>-</v>
      </c>
      <c r="BP33" s="246">
        <f t="shared" si="26"/>
        <v>0</v>
      </c>
      <c r="BQ33" s="961" t="str">
        <f t="shared" si="27"/>
        <v>-</v>
      </c>
      <c r="BR33" s="244"/>
      <c r="BS33" s="244"/>
      <c r="BT33" s="220"/>
      <c r="BU33" s="962">
        <f>+'F1 COBERTURA ESTABLECIMIENTOS'!G39</f>
        <v>0</v>
      </c>
      <c r="BV33" s="962">
        <f>+'F1 COBERTURA ESTABLECIMIENTOS'!H39</f>
        <v>0</v>
      </c>
      <c r="BW33" s="962">
        <f>+'F1 COBERTURA ESTABLECIMIENTOS'!I39</f>
        <v>0</v>
      </c>
      <c r="BX33" s="962">
        <f>+'F1 COBERTURA ESTABLECIMIENTOS'!J39</f>
        <v>0</v>
      </c>
      <c r="BY33" s="962">
        <f t="shared" si="28"/>
        <v>0</v>
      </c>
      <c r="BZ33" s="962">
        <f>+'F1 COBERTURA ESTABLECIMIENTOS'!L39</f>
        <v>0</v>
      </c>
      <c r="CA33" s="962">
        <f>+'F1 COBERTURA ESTABLECIMIENTOS'!M39</f>
        <v>0</v>
      </c>
      <c r="CB33" s="962">
        <f>+'F1 COBERTURA ESTABLECIMIENTOS'!N39</f>
        <v>0</v>
      </c>
      <c r="CC33" s="962">
        <f>+'F1 COBERTURA ESTABLECIMIENTOS'!O39</f>
        <v>0</v>
      </c>
      <c r="CD33" s="962">
        <f t="shared" si="29"/>
        <v>0</v>
      </c>
      <c r="CE33" s="962">
        <f t="shared" si="30"/>
        <v>0</v>
      </c>
      <c r="CF33" s="962">
        <f t="shared" si="31"/>
        <v>0</v>
      </c>
      <c r="CG33" s="962">
        <f t="shared" si="32"/>
        <v>0</v>
      </c>
      <c r="CH33" s="962">
        <f t="shared" si="33"/>
        <v>0</v>
      </c>
      <c r="CI33" s="962">
        <f t="shared" si="34"/>
        <v>0</v>
      </c>
      <c r="CJ33" s="943">
        <f t="shared" si="35"/>
        <v>0</v>
      </c>
      <c r="CK33" s="943">
        <f t="shared" si="36"/>
        <v>0</v>
      </c>
      <c r="CL33" s="962">
        <f>+'F1 COBERTURA ESTABLECIMIENTOS'!Q39</f>
        <v>0</v>
      </c>
      <c r="CM33" s="963">
        <f t="shared" si="37"/>
        <v>0</v>
      </c>
      <c r="CN33" s="220"/>
      <c r="CO33" s="220"/>
      <c r="CP33" s="220"/>
      <c r="CQ33" s="220"/>
    </row>
    <row r="34" spans="1:95">
      <c r="A34" s="246">
        <f>+'F1 COBERTURA ESTABLECIMIENTOS'!B40</f>
        <v>0</v>
      </c>
      <c r="B34" s="247">
        <f>+'F1 COBERTURA ESTABLECIMIENTOS'!D40</f>
        <v>0</v>
      </c>
      <c r="C34" s="829"/>
      <c r="D34" s="829"/>
      <c r="E34" s="827"/>
      <c r="F34" s="829"/>
      <c r="G34" s="829"/>
      <c r="H34" s="829"/>
      <c r="I34" s="829"/>
      <c r="J34" s="829"/>
      <c r="K34" s="829"/>
      <c r="L34" s="829"/>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c r="AN34" s="829"/>
      <c r="AO34" s="837"/>
      <c r="AP34" s="956">
        <f t="shared" si="0"/>
        <v>0</v>
      </c>
      <c r="AQ34" s="957" t="str">
        <f t="shared" si="1"/>
        <v>-</v>
      </c>
      <c r="AR34" s="958">
        <f t="shared" si="2"/>
        <v>0</v>
      </c>
      <c r="AS34" s="957" t="str">
        <f t="shared" si="3"/>
        <v>-</v>
      </c>
      <c r="AT34" s="958">
        <f t="shared" si="4"/>
        <v>0</v>
      </c>
      <c r="AU34" s="957" t="str">
        <f t="shared" si="5"/>
        <v>-</v>
      </c>
      <c r="AV34" s="958">
        <f t="shared" si="6"/>
        <v>0</v>
      </c>
      <c r="AW34" s="957" t="str">
        <f t="shared" si="7"/>
        <v>-</v>
      </c>
      <c r="AX34" s="958">
        <f t="shared" si="8"/>
        <v>0</v>
      </c>
      <c r="AY34" s="957" t="str">
        <f t="shared" si="9"/>
        <v>-</v>
      </c>
      <c r="AZ34" s="958">
        <f t="shared" si="10"/>
        <v>0</v>
      </c>
      <c r="BA34" s="959" t="str">
        <f t="shared" si="11"/>
        <v>-</v>
      </c>
      <c r="BB34" s="956">
        <f t="shared" si="12"/>
        <v>0</v>
      </c>
      <c r="BC34" s="957" t="str">
        <f t="shared" si="13"/>
        <v>-</v>
      </c>
      <c r="BD34" s="246">
        <f t="shared" si="14"/>
        <v>0</v>
      </c>
      <c r="BE34" s="960" t="str">
        <f t="shared" si="15"/>
        <v>-</v>
      </c>
      <c r="BF34" s="246">
        <f t="shared" si="16"/>
        <v>0</v>
      </c>
      <c r="BG34" s="960" t="str">
        <f t="shared" si="17"/>
        <v>-</v>
      </c>
      <c r="BH34" s="246">
        <f t="shared" si="18"/>
        <v>0</v>
      </c>
      <c r="BI34" s="960" t="str">
        <f t="shared" si="19"/>
        <v>-</v>
      </c>
      <c r="BJ34" s="246">
        <f t="shared" si="20"/>
        <v>0</v>
      </c>
      <c r="BK34" s="960" t="str">
        <f t="shared" si="21"/>
        <v>-</v>
      </c>
      <c r="BL34" s="246">
        <f t="shared" si="22"/>
        <v>0</v>
      </c>
      <c r="BM34" s="960" t="str">
        <f t="shared" si="23"/>
        <v>-</v>
      </c>
      <c r="BN34" s="246">
        <f t="shared" si="24"/>
        <v>0</v>
      </c>
      <c r="BO34" s="960" t="str">
        <f t="shared" si="25"/>
        <v>-</v>
      </c>
      <c r="BP34" s="246">
        <f t="shared" si="26"/>
        <v>0</v>
      </c>
      <c r="BQ34" s="961" t="str">
        <f t="shared" si="27"/>
        <v>-</v>
      </c>
      <c r="BR34" s="244"/>
      <c r="BS34" s="244"/>
      <c r="BT34" s="220"/>
      <c r="BU34" s="962">
        <f>+'F1 COBERTURA ESTABLECIMIENTOS'!G40</f>
        <v>0</v>
      </c>
      <c r="BV34" s="962">
        <f>+'F1 COBERTURA ESTABLECIMIENTOS'!H40</f>
        <v>0</v>
      </c>
      <c r="BW34" s="962">
        <f>+'F1 COBERTURA ESTABLECIMIENTOS'!I40</f>
        <v>0</v>
      </c>
      <c r="BX34" s="962">
        <f>+'F1 COBERTURA ESTABLECIMIENTOS'!J40</f>
        <v>0</v>
      </c>
      <c r="BY34" s="962">
        <f t="shared" si="28"/>
        <v>0</v>
      </c>
      <c r="BZ34" s="962">
        <f>+'F1 COBERTURA ESTABLECIMIENTOS'!L40</f>
        <v>0</v>
      </c>
      <c r="CA34" s="962">
        <f>+'F1 COBERTURA ESTABLECIMIENTOS'!M40</f>
        <v>0</v>
      </c>
      <c r="CB34" s="962">
        <f>+'F1 COBERTURA ESTABLECIMIENTOS'!N40</f>
        <v>0</v>
      </c>
      <c r="CC34" s="962">
        <f>+'F1 COBERTURA ESTABLECIMIENTOS'!O40</f>
        <v>0</v>
      </c>
      <c r="CD34" s="962">
        <f t="shared" si="29"/>
        <v>0</v>
      </c>
      <c r="CE34" s="962">
        <f t="shared" si="30"/>
        <v>0</v>
      </c>
      <c r="CF34" s="962">
        <f t="shared" si="31"/>
        <v>0</v>
      </c>
      <c r="CG34" s="962">
        <f t="shared" si="32"/>
        <v>0</v>
      </c>
      <c r="CH34" s="962">
        <f t="shared" si="33"/>
        <v>0</v>
      </c>
      <c r="CI34" s="962">
        <f t="shared" si="34"/>
        <v>0</v>
      </c>
      <c r="CJ34" s="943">
        <f t="shared" si="35"/>
        <v>0</v>
      </c>
      <c r="CK34" s="943">
        <f t="shared" si="36"/>
        <v>0</v>
      </c>
      <c r="CL34" s="962">
        <f>+'F1 COBERTURA ESTABLECIMIENTOS'!Q40</f>
        <v>0</v>
      </c>
      <c r="CM34" s="963">
        <f t="shared" si="37"/>
        <v>0</v>
      </c>
      <c r="CN34" s="220"/>
      <c r="CO34" s="220"/>
      <c r="CP34" s="220"/>
      <c r="CQ34" s="220"/>
    </row>
    <row r="35" spans="1:95">
      <c r="A35" s="246">
        <f>+'F1 COBERTURA ESTABLECIMIENTOS'!B41</f>
        <v>0</v>
      </c>
      <c r="B35" s="247">
        <f>+'F1 COBERTURA ESTABLECIMIENTOS'!D41</f>
        <v>0</v>
      </c>
      <c r="C35" s="829"/>
      <c r="D35" s="829"/>
      <c r="E35" s="827"/>
      <c r="F35" s="829"/>
      <c r="G35" s="829"/>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37"/>
      <c r="AP35" s="956">
        <f t="shared" si="0"/>
        <v>0</v>
      </c>
      <c r="AQ35" s="957" t="str">
        <f t="shared" si="1"/>
        <v>-</v>
      </c>
      <c r="AR35" s="958">
        <f t="shared" si="2"/>
        <v>0</v>
      </c>
      <c r="AS35" s="957" t="str">
        <f t="shared" si="3"/>
        <v>-</v>
      </c>
      <c r="AT35" s="958">
        <f t="shared" si="4"/>
        <v>0</v>
      </c>
      <c r="AU35" s="957" t="str">
        <f t="shared" si="5"/>
        <v>-</v>
      </c>
      <c r="AV35" s="958">
        <f t="shared" si="6"/>
        <v>0</v>
      </c>
      <c r="AW35" s="957" t="str">
        <f t="shared" si="7"/>
        <v>-</v>
      </c>
      <c r="AX35" s="958">
        <f t="shared" si="8"/>
        <v>0</v>
      </c>
      <c r="AY35" s="957" t="str">
        <f t="shared" si="9"/>
        <v>-</v>
      </c>
      <c r="AZ35" s="958">
        <f t="shared" si="10"/>
        <v>0</v>
      </c>
      <c r="BA35" s="959" t="str">
        <f t="shared" si="11"/>
        <v>-</v>
      </c>
      <c r="BB35" s="956">
        <f t="shared" si="12"/>
        <v>0</v>
      </c>
      <c r="BC35" s="957" t="str">
        <f t="shared" si="13"/>
        <v>-</v>
      </c>
      <c r="BD35" s="246">
        <f t="shared" si="14"/>
        <v>0</v>
      </c>
      <c r="BE35" s="960" t="str">
        <f t="shared" si="15"/>
        <v>-</v>
      </c>
      <c r="BF35" s="246">
        <f t="shared" si="16"/>
        <v>0</v>
      </c>
      <c r="BG35" s="960" t="str">
        <f t="shared" si="17"/>
        <v>-</v>
      </c>
      <c r="BH35" s="246">
        <f t="shared" si="18"/>
        <v>0</v>
      </c>
      <c r="BI35" s="960" t="str">
        <f t="shared" si="19"/>
        <v>-</v>
      </c>
      <c r="BJ35" s="246">
        <f t="shared" si="20"/>
        <v>0</v>
      </c>
      <c r="BK35" s="960" t="str">
        <f t="shared" si="21"/>
        <v>-</v>
      </c>
      <c r="BL35" s="246">
        <f t="shared" si="22"/>
        <v>0</v>
      </c>
      <c r="BM35" s="960" t="str">
        <f t="shared" si="23"/>
        <v>-</v>
      </c>
      <c r="BN35" s="246">
        <f t="shared" si="24"/>
        <v>0</v>
      </c>
      <c r="BO35" s="960" t="str">
        <f t="shared" si="25"/>
        <v>-</v>
      </c>
      <c r="BP35" s="246">
        <f t="shared" si="26"/>
        <v>0</v>
      </c>
      <c r="BQ35" s="961" t="str">
        <f t="shared" si="27"/>
        <v>-</v>
      </c>
      <c r="BR35" s="244"/>
      <c r="BS35" s="244"/>
      <c r="BT35" s="220"/>
      <c r="BU35" s="962">
        <f>+'F1 COBERTURA ESTABLECIMIENTOS'!G41</f>
        <v>0</v>
      </c>
      <c r="BV35" s="962">
        <f>+'F1 COBERTURA ESTABLECIMIENTOS'!H41</f>
        <v>0</v>
      </c>
      <c r="BW35" s="962">
        <f>+'F1 COBERTURA ESTABLECIMIENTOS'!I41</f>
        <v>0</v>
      </c>
      <c r="BX35" s="962">
        <f>+'F1 COBERTURA ESTABLECIMIENTOS'!J41</f>
        <v>0</v>
      </c>
      <c r="BY35" s="962">
        <f t="shared" si="28"/>
        <v>0</v>
      </c>
      <c r="BZ35" s="962">
        <f>+'F1 COBERTURA ESTABLECIMIENTOS'!L41</f>
        <v>0</v>
      </c>
      <c r="CA35" s="962">
        <f>+'F1 COBERTURA ESTABLECIMIENTOS'!M41</f>
        <v>0</v>
      </c>
      <c r="CB35" s="962">
        <f>+'F1 COBERTURA ESTABLECIMIENTOS'!N41</f>
        <v>0</v>
      </c>
      <c r="CC35" s="962">
        <f>+'F1 COBERTURA ESTABLECIMIENTOS'!O41</f>
        <v>0</v>
      </c>
      <c r="CD35" s="962">
        <f t="shared" si="29"/>
        <v>0</v>
      </c>
      <c r="CE35" s="962">
        <f t="shared" si="30"/>
        <v>0</v>
      </c>
      <c r="CF35" s="962">
        <f t="shared" si="31"/>
        <v>0</v>
      </c>
      <c r="CG35" s="962">
        <f t="shared" si="32"/>
        <v>0</v>
      </c>
      <c r="CH35" s="962">
        <f t="shared" si="33"/>
        <v>0</v>
      </c>
      <c r="CI35" s="962">
        <f t="shared" si="34"/>
        <v>0</v>
      </c>
      <c r="CJ35" s="943">
        <f t="shared" si="35"/>
        <v>0</v>
      </c>
      <c r="CK35" s="943">
        <f t="shared" si="36"/>
        <v>0</v>
      </c>
      <c r="CL35" s="962">
        <f>+'F1 COBERTURA ESTABLECIMIENTOS'!Q41</f>
        <v>0</v>
      </c>
      <c r="CM35" s="963">
        <f t="shared" si="37"/>
        <v>0</v>
      </c>
      <c r="CN35" s="220"/>
      <c r="CO35" s="220"/>
      <c r="CP35" s="220"/>
      <c r="CQ35" s="220"/>
    </row>
    <row r="36" spans="1:95">
      <c r="A36" s="246">
        <f>+'F1 COBERTURA ESTABLECIMIENTOS'!B42</f>
        <v>0</v>
      </c>
      <c r="B36" s="247">
        <f>+'F1 COBERTURA ESTABLECIMIENTOS'!D42</f>
        <v>0</v>
      </c>
      <c r="C36" s="829"/>
      <c r="D36" s="829"/>
      <c r="E36" s="827"/>
      <c r="F36" s="829"/>
      <c r="G36" s="829"/>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37"/>
      <c r="AP36" s="956">
        <f t="shared" si="0"/>
        <v>0</v>
      </c>
      <c r="AQ36" s="957" t="str">
        <f t="shared" si="1"/>
        <v>-</v>
      </c>
      <c r="AR36" s="958">
        <f t="shared" si="2"/>
        <v>0</v>
      </c>
      <c r="AS36" s="957" t="str">
        <f t="shared" si="3"/>
        <v>-</v>
      </c>
      <c r="AT36" s="958">
        <f t="shared" si="4"/>
        <v>0</v>
      </c>
      <c r="AU36" s="957" t="str">
        <f t="shared" si="5"/>
        <v>-</v>
      </c>
      <c r="AV36" s="958">
        <f t="shared" si="6"/>
        <v>0</v>
      </c>
      <c r="AW36" s="957" t="str">
        <f t="shared" si="7"/>
        <v>-</v>
      </c>
      <c r="AX36" s="958">
        <f t="shared" si="8"/>
        <v>0</v>
      </c>
      <c r="AY36" s="957" t="str">
        <f t="shared" si="9"/>
        <v>-</v>
      </c>
      <c r="AZ36" s="958">
        <f t="shared" si="10"/>
        <v>0</v>
      </c>
      <c r="BA36" s="959" t="str">
        <f t="shared" si="11"/>
        <v>-</v>
      </c>
      <c r="BB36" s="956">
        <f t="shared" si="12"/>
        <v>0</v>
      </c>
      <c r="BC36" s="957" t="str">
        <f t="shared" si="13"/>
        <v>-</v>
      </c>
      <c r="BD36" s="246">
        <f t="shared" si="14"/>
        <v>0</v>
      </c>
      <c r="BE36" s="960" t="str">
        <f t="shared" si="15"/>
        <v>-</v>
      </c>
      <c r="BF36" s="246">
        <f t="shared" si="16"/>
        <v>0</v>
      </c>
      <c r="BG36" s="960" t="str">
        <f t="shared" si="17"/>
        <v>-</v>
      </c>
      <c r="BH36" s="246">
        <f t="shared" si="18"/>
        <v>0</v>
      </c>
      <c r="BI36" s="960" t="str">
        <f t="shared" si="19"/>
        <v>-</v>
      </c>
      <c r="BJ36" s="246">
        <f t="shared" si="20"/>
        <v>0</v>
      </c>
      <c r="BK36" s="960" t="str">
        <f t="shared" si="21"/>
        <v>-</v>
      </c>
      <c r="BL36" s="246">
        <f t="shared" si="22"/>
        <v>0</v>
      </c>
      <c r="BM36" s="960" t="str">
        <f t="shared" si="23"/>
        <v>-</v>
      </c>
      <c r="BN36" s="246">
        <f t="shared" si="24"/>
        <v>0</v>
      </c>
      <c r="BO36" s="960" t="str">
        <f t="shared" si="25"/>
        <v>-</v>
      </c>
      <c r="BP36" s="246">
        <f t="shared" si="26"/>
        <v>0</v>
      </c>
      <c r="BQ36" s="961" t="str">
        <f t="shared" si="27"/>
        <v>-</v>
      </c>
      <c r="BR36" s="244"/>
      <c r="BS36" s="244"/>
      <c r="BT36" s="220"/>
      <c r="BU36" s="962">
        <f>+'F1 COBERTURA ESTABLECIMIENTOS'!G42</f>
        <v>0</v>
      </c>
      <c r="BV36" s="962">
        <f>+'F1 COBERTURA ESTABLECIMIENTOS'!H42</f>
        <v>0</v>
      </c>
      <c r="BW36" s="962">
        <f>+'F1 COBERTURA ESTABLECIMIENTOS'!I42</f>
        <v>0</v>
      </c>
      <c r="BX36" s="962">
        <f>+'F1 COBERTURA ESTABLECIMIENTOS'!J42</f>
        <v>0</v>
      </c>
      <c r="BY36" s="962">
        <f t="shared" si="28"/>
        <v>0</v>
      </c>
      <c r="BZ36" s="962">
        <f>+'F1 COBERTURA ESTABLECIMIENTOS'!L42</f>
        <v>0</v>
      </c>
      <c r="CA36" s="962">
        <f>+'F1 COBERTURA ESTABLECIMIENTOS'!M42</f>
        <v>0</v>
      </c>
      <c r="CB36" s="962">
        <f>+'F1 COBERTURA ESTABLECIMIENTOS'!N42</f>
        <v>0</v>
      </c>
      <c r="CC36" s="962">
        <f>+'F1 COBERTURA ESTABLECIMIENTOS'!O42</f>
        <v>0</v>
      </c>
      <c r="CD36" s="962">
        <f t="shared" si="29"/>
        <v>0</v>
      </c>
      <c r="CE36" s="962">
        <f t="shared" si="30"/>
        <v>0</v>
      </c>
      <c r="CF36" s="962">
        <f t="shared" si="31"/>
        <v>0</v>
      </c>
      <c r="CG36" s="962">
        <f t="shared" si="32"/>
        <v>0</v>
      </c>
      <c r="CH36" s="962">
        <f t="shared" si="33"/>
        <v>0</v>
      </c>
      <c r="CI36" s="962">
        <f t="shared" si="34"/>
        <v>0</v>
      </c>
      <c r="CJ36" s="943">
        <f t="shared" si="35"/>
        <v>0</v>
      </c>
      <c r="CK36" s="943">
        <f t="shared" si="36"/>
        <v>0</v>
      </c>
      <c r="CL36" s="962">
        <f>+'F1 COBERTURA ESTABLECIMIENTOS'!Q42</f>
        <v>0</v>
      </c>
      <c r="CM36" s="963">
        <f t="shared" si="37"/>
        <v>0</v>
      </c>
      <c r="CN36" s="220"/>
      <c r="CO36" s="220"/>
      <c r="CP36" s="220"/>
      <c r="CQ36" s="220"/>
    </row>
    <row r="37" spans="1:95">
      <c r="A37" s="246">
        <f>+'F1 COBERTURA ESTABLECIMIENTOS'!B43</f>
        <v>0</v>
      </c>
      <c r="B37" s="247">
        <f>+'F1 COBERTURA ESTABLECIMIENTOS'!D43</f>
        <v>0</v>
      </c>
      <c r="C37" s="829"/>
      <c r="D37" s="829"/>
      <c r="E37" s="827"/>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37"/>
      <c r="AP37" s="956">
        <f t="shared" si="0"/>
        <v>0</v>
      </c>
      <c r="AQ37" s="957" t="str">
        <f t="shared" si="1"/>
        <v>-</v>
      </c>
      <c r="AR37" s="958">
        <f t="shared" si="2"/>
        <v>0</v>
      </c>
      <c r="AS37" s="957" t="str">
        <f t="shared" si="3"/>
        <v>-</v>
      </c>
      <c r="AT37" s="958">
        <f t="shared" si="4"/>
        <v>0</v>
      </c>
      <c r="AU37" s="957" t="str">
        <f t="shared" si="5"/>
        <v>-</v>
      </c>
      <c r="AV37" s="958">
        <f t="shared" si="6"/>
        <v>0</v>
      </c>
      <c r="AW37" s="957" t="str">
        <f t="shared" si="7"/>
        <v>-</v>
      </c>
      <c r="AX37" s="958">
        <f t="shared" si="8"/>
        <v>0</v>
      </c>
      <c r="AY37" s="957" t="str">
        <f t="shared" si="9"/>
        <v>-</v>
      </c>
      <c r="AZ37" s="958">
        <f t="shared" si="10"/>
        <v>0</v>
      </c>
      <c r="BA37" s="959" t="str">
        <f t="shared" si="11"/>
        <v>-</v>
      </c>
      <c r="BB37" s="956">
        <f t="shared" si="12"/>
        <v>0</v>
      </c>
      <c r="BC37" s="957" t="str">
        <f t="shared" si="13"/>
        <v>-</v>
      </c>
      <c r="BD37" s="246">
        <f t="shared" si="14"/>
        <v>0</v>
      </c>
      <c r="BE37" s="960" t="str">
        <f t="shared" si="15"/>
        <v>-</v>
      </c>
      <c r="BF37" s="246">
        <f t="shared" si="16"/>
        <v>0</v>
      </c>
      <c r="BG37" s="960" t="str">
        <f t="shared" si="17"/>
        <v>-</v>
      </c>
      <c r="BH37" s="246">
        <f t="shared" si="18"/>
        <v>0</v>
      </c>
      <c r="BI37" s="960" t="str">
        <f t="shared" si="19"/>
        <v>-</v>
      </c>
      <c r="BJ37" s="246">
        <f t="shared" si="20"/>
        <v>0</v>
      </c>
      <c r="BK37" s="960" t="str">
        <f t="shared" si="21"/>
        <v>-</v>
      </c>
      <c r="BL37" s="246">
        <f t="shared" si="22"/>
        <v>0</v>
      </c>
      <c r="BM37" s="960" t="str">
        <f t="shared" si="23"/>
        <v>-</v>
      </c>
      <c r="BN37" s="246">
        <f t="shared" si="24"/>
        <v>0</v>
      </c>
      <c r="BO37" s="960" t="str">
        <f t="shared" si="25"/>
        <v>-</v>
      </c>
      <c r="BP37" s="246">
        <f t="shared" si="26"/>
        <v>0</v>
      </c>
      <c r="BQ37" s="961" t="str">
        <f t="shared" si="27"/>
        <v>-</v>
      </c>
      <c r="BR37" s="244"/>
      <c r="BS37" s="244"/>
      <c r="BT37" s="220"/>
      <c r="BU37" s="962">
        <f>+'F1 COBERTURA ESTABLECIMIENTOS'!G43</f>
        <v>0</v>
      </c>
      <c r="BV37" s="962">
        <f>+'F1 COBERTURA ESTABLECIMIENTOS'!H43</f>
        <v>0</v>
      </c>
      <c r="BW37" s="962">
        <f>+'F1 COBERTURA ESTABLECIMIENTOS'!I43</f>
        <v>0</v>
      </c>
      <c r="BX37" s="962">
        <f>+'F1 COBERTURA ESTABLECIMIENTOS'!J43</f>
        <v>0</v>
      </c>
      <c r="BY37" s="962">
        <f t="shared" si="28"/>
        <v>0</v>
      </c>
      <c r="BZ37" s="962">
        <f>+'F1 COBERTURA ESTABLECIMIENTOS'!L43</f>
        <v>0</v>
      </c>
      <c r="CA37" s="962">
        <f>+'F1 COBERTURA ESTABLECIMIENTOS'!M43</f>
        <v>0</v>
      </c>
      <c r="CB37" s="962">
        <f>+'F1 COBERTURA ESTABLECIMIENTOS'!N43</f>
        <v>0</v>
      </c>
      <c r="CC37" s="962">
        <f>+'F1 COBERTURA ESTABLECIMIENTOS'!O43</f>
        <v>0</v>
      </c>
      <c r="CD37" s="962">
        <f t="shared" si="29"/>
        <v>0</v>
      </c>
      <c r="CE37" s="962">
        <f t="shared" si="30"/>
        <v>0</v>
      </c>
      <c r="CF37" s="962">
        <f t="shared" si="31"/>
        <v>0</v>
      </c>
      <c r="CG37" s="962">
        <f t="shared" si="32"/>
        <v>0</v>
      </c>
      <c r="CH37" s="962">
        <f t="shared" si="33"/>
        <v>0</v>
      </c>
      <c r="CI37" s="962">
        <f t="shared" si="34"/>
        <v>0</v>
      </c>
      <c r="CJ37" s="943">
        <f t="shared" si="35"/>
        <v>0</v>
      </c>
      <c r="CK37" s="943">
        <f t="shared" si="36"/>
        <v>0</v>
      </c>
      <c r="CL37" s="962">
        <f>+'F1 COBERTURA ESTABLECIMIENTOS'!Q43</f>
        <v>0</v>
      </c>
      <c r="CM37" s="963">
        <f t="shared" si="37"/>
        <v>0</v>
      </c>
      <c r="CN37" s="220"/>
      <c r="CO37" s="220"/>
      <c r="CP37" s="220"/>
      <c r="CQ37" s="220"/>
    </row>
    <row r="38" spans="1:95">
      <c r="A38" s="246">
        <f>+'F1 COBERTURA ESTABLECIMIENTOS'!B44</f>
        <v>0</v>
      </c>
      <c r="B38" s="247">
        <f>+'F1 COBERTURA ESTABLECIMIENTOS'!D44</f>
        <v>0</v>
      </c>
      <c r="C38" s="829"/>
      <c r="D38" s="829"/>
      <c r="E38" s="827"/>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37"/>
      <c r="AP38" s="956">
        <f t="shared" si="0"/>
        <v>0</v>
      </c>
      <c r="AQ38" s="957" t="str">
        <f t="shared" si="1"/>
        <v>-</v>
      </c>
      <c r="AR38" s="958">
        <f t="shared" si="2"/>
        <v>0</v>
      </c>
      <c r="AS38" s="957" t="str">
        <f t="shared" si="3"/>
        <v>-</v>
      </c>
      <c r="AT38" s="958">
        <f t="shared" si="4"/>
        <v>0</v>
      </c>
      <c r="AU38" s="957" t="str">
        <f t="shared" si="5"/>
        <v>-</v>
      </c>
      <c r="AV38" s="958">
        <f t="shared" si="6"/>
        <v>0</v>
      </c>
      <c r="AW38" s="957" t="str">
        <f t="shared" si="7"/>
        <v>-</v>
      </c>
      <c r="AX38" s="958">
        <f t="shared" si="8"/>
        <v>0</v>
      </c>
      <c r="AY38" s="957" t="str">
        <f t="shared" si="9"/>
        <v>-</v>
      </c>
      <c r="AZ38" s="958">
        <f t="shared" si="10"/>
        <v>0</v>
      </c>
      <c r="BA38" s="959" t="str">
        <f t="shared" si="11"/>
        <v>-</v>
      </c>
      <c r="BB38" s="956">
        <f t="shared" si="12"/>
        <v>0</v>
      </c>
      <c r="BC38" s="957" t="str">
        <f t="shared" si="13"/>
        <v>-</v>
      </c>
      <c r="BD38" s="246">
        <f t="shared" si="14"/>
        <v>0</v>
      </c>
      <c r="BE38" s="960" t="str">
        <f t="shared" si="15"/>
        <v>-</v>
      </c>
      <c r="BF38" s="246">
        <f t="shared" si="16"/>
        <v>0</v>
      </c>
      <c r="BG38" s="960" t="str">
        <f t="shared" si="17"/>
        <v>-</v>
      </c>
      <c r="BH38" s="246">
        <f t="shared" si="18"/>
        <v>0</v>
      </c>
      <c r="BI38" s="960" t="str">
        <f t="shared" si="19"/>
        <v>-</v>
      </c>
      <c r="BJ38" s="246">
        <f t="shared" si="20"/>
        <v>0</v>
      </c>
      <c r="BK38" s="960" t="str">
        <f t="shared" si="21"/>
        <v>-</v>
      </c>
      <c r="BL38" s="246">
        <f t="shared" si="22"/>
        <v>0</v>
      </c>
      <c r="BM38" s="960" t="str">
        <f t="shared" si="23"/>
        <v>-</v>
      </c>
      <c r="BN38" s="246">
        <f t="shared" si="24"/>
        <v>0</v>
      </c>
      <c r="BO38" s="960" t="str">
        <f t="shared" si="25"/>
        <v>-</v>
      </c>
      <c r="BP38" s="246">
        <f t="shared" si="26"/>
        <v>0</v>
      </c>
      <c r="BQ38" s="961" t="str">
        <f t="shared" si="27"/>
        <v>-</v>
      </c>
      <c r="BR38" s="244"/>
      <c r="BS38" s="244"/>
      <c r="BT38" s="220"/>
      <c r="BU38" s="962">
        <f>+'F1 COBERTURA ESTABLECIMIENTOS'!G44</f>
        <v>0</v>
      </c>
      <c r="BV38" s="962">
        <f>+'F1 COBERTURA ESTABLECIMIENTOS'!H44</f>
        <v>0</v>
      </c>
      <c r="BW38" s="962">
        <f>+'F1 COBERTURA ESTABLECIMIENTOS'!I44</f>
        <v>0</v>
      </c>
      <c r="BX38" s="962">
        <f>+'F1 COBERTURA ESTABLECIMIENTOS'!J44</f>
        <v>0</v>
      </c>
      <c r="BY38" s="962">
        <f t="shared" si="28"/>
        <v>0</v>
      </c>
      <c r="BZ38" s="962">
        <f>+'F1 COBERTURA ESTABLECIMIENTOS'!L44</f>
        <v>0</v>
      </c>
      <c r="CA38" s="962">
        <f>+'F1 COBERTURA ESTABLECIMIENTOS'!M44</f>
        <v>0</v>
      </c>
      <c r="CB38" s="962">
        <f>+'F1 COBERTURA ESTABLECIMIENTOS'!N44</f>
        <v>0</v>
      </c>
      <c r="CC38" s="962">
        <f>+'F1 COBERTURA ESTABLECIMIENTOS'!O44</f>
        <v>0</v>
      </c>
      <c r="CD38" s="962">
        <f t="shared" si="29"/>
        <v>0</v>
      </c>
      <c r="CE38" s="962">
        <f t="shared" si="30"/>
        <v>0</v>
      </c>
      <c r="CF38" s="962">
        <f t="shared" si="31"/>
        <v>0</v>
      </c>
      <c r="CG38" s="962">
        <f t="shared" si="32"/>
        <v>0</v>
      </c>
      <c r="CH38" s="962">
        <f t="shared" si="33"/>
        <v>0</v>
      </c>
      <c r="CI38" s="962">
        <f t="shared" si="34"/>
        <v>0</v>
      </c>
      <c r="CJ38" s="943">
        <f t="shared" si="35"/>
        <v>0</v>
      </c>
      <c r="CK38" s="943">
        <f t="shared" si="36"/>
        <v>0</v>
      </c>
      <c r="CL38" s="962">
        <f>+'F1 COBERTURA ESTABLECIMIENTOS'!Q44</f>
        <v>0</v>
      </c>
      <c r="CM38" s="963">
        <f t="shared" si="37"/>
        <v>0</v>
      </c>
      <c r="CN38" s="220"/>
      <c r="CO38" s="220"/>
      <c r="CP38" s="220"/>
      <c r="CQ38" s="220"/>
    </row>
    <row r="39" spans="1:95">
      <c r="A39" s="246">
        <f>+'F1 COBERTURA ESTABLECIMIENTOS'!B45</f>
        <v>0</v>
      </c>
      <c r="B39" s="247">
        <f>+'F1 COBERTURA ESTABLECIMIENTOS'!D45</f>
        <v>0</v>
      </c>
      <c r="C39" s="829"/>
      <c r="D39" s="829"/>
      <c r="E39" s="827"/>
      <c r="F39" s="829"/>
      <c r="G39" s="829"/>
      <c r="H39" s="829"/>
      <c r="I39" s="829"/>
      <c r="J39" s="829"/>
      <c r="K39" s="829"/>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37"/>
      <c r="AP39" s="956">
        <f t="shared" si="0"/>
        <v>0</v>
      </c>
      <c r="AQ39" s="957" t="str">
        <f t="shared" si="1"/>
        <v>-</v>
      </c>
      <c r="AR39" s="958">
        <f t="shared" si="2"/>
        <v>0</v>
      </c>
      <c r="AS39" s="957" t="str">
        <f t="shared" si="3"/>
        <v>-</v>
      </c>
      <c r="AT39" s="958">
        <f t="shared" si="4"/>
        <v>0</v>
      </c>
      <c r="AU39" s="957" t="str">
        <f t="shared" si="5"/>
        <v>-</v>
      </c>
      <c r="AV39" s="958">
        <f t="shared" si="6"/>
        <v>0</v>
      </c>
      <c r="AW39" s="957" t="str">
        <f t="shared" si="7"/>
        <v>-</v>
      </c>
      <c r="AX39" s="958">
        <f t="shared" si="8"/>
        <v>0</v>
      </c>
      <c r="AY39" s="957" t="str">
        <f t="shared" si="9"/>
        <v>-</v>
      </c>
      <c r="AZ39" s="958">
        <f t="shared" si="10"/>
        <v>0</v>
      </c>
      <c r="BA39" s="959" t="str">
        <f t="shared" si="11"/>
        <v>-</v>
      </c>
      <c r="BB39" s="956">
        <f t="shared" si="12"/>
        <v>0</v>
      </c>
      <c r="BC39" s="957" t="str">
        <f t="shared" si="13"/>
        <v>-</v>
      </c>
      <c r="BD39" s="246">
        <f t="shared" si="14"/>
        <v>0</v>
      </c>
      <c r="BE39" s="960" t="str">
        <f t="shared" si="15"/>
        <v>-</v>
      </c>
      <c r="BF39" s="246">
        <f t="shared" si="16"/>
        <v>0</v>
      </c>
      <c r="BG39" s="960" t="str">
        <f t="shared" si="17"/>
        <v>-</v>
      </c>
      <c r="BH39" s="246">
        <f t="shared" si="18"/>
        <v>0</v>
      </c>
      <c r="BI39" s="960" t="str">
        <f t="shared" si="19"/>
        <v>-</v>
      </c>
      <c r="BJ39" s="246">
        <f t="shared" si="20"/>
        <v>0</v>
      </c>
      <c r="BK39" s="960" t="str">
        <f t="shared" si="21"/>
        <v>-</v>
      </c>
      <c r="BL39" s="246">
        <f t="shared" si="22"/>
        <v>0</v>
      </c>
      <c r="BM39" s="960" t="str">
        <f t="shared" si="23"/>
        <v>-</v>
      </c>
      <c r="BN39" s="246">
        <f t="shared" si="24"/>
        <v>0</v>
      </c>
      <c r="BO39" s="960" t="str">
        <f t="shared" si="25"/>
        <v>-</v>
      </c>
      <c r="BP39" s="246">
        <f t="shared" si="26"/>
        <v>0</v>
      </c>
      <c r="BQ39" s="961" t="str">
        <f t="shared" si="27"/>
        <v>-</v>
      </c>
      <c r="BR39" s="244"/>
      <c r="BS39" s="244"/>
      <c r="BT39" s="220"/>
      <c r="BU39" s="962">
        <f>+'F1 COBERTURA ESTABLECIMIENTOS'!G45</f>
        <v>0</v>
      </c>
      <c r="BV39" s="962">
        <f>+'F1 COBERTURA ESTABLECIMIENTOS'!H45</f>
        <v>0</v>
      </c>
      <c r="BW39" s="962">
        <f>+'F1 COBERTURA ESTABLECIMIENTOS'!I45</f>
        <v>0</v>
      </c>
      <c r="BX39" s="962">
        <f>+'F1 COBERTURA ESTABLECIMIENTOS'!J45</f>
        <v>0</v>
      </c>
      <c r="BY39" s="962">
        <f t="shared" si="28"/>
        <v>0</v>
      </c>
      <c r="BZ39" s="962">
        <f>+'F1 COBERTURA ESTABLECIMIENTOS'!L45</f>
        <v>0</v>
      </c>
      <c r="CA39" s="962">
        <f>+'F1 COBERTURA ESTABLECIMIENTOS'!M45</f>
        <v>0</v>
      </c>
      <c r="CB39" s="962">
        <f>+'F1 COBERTURA ESTABLECIMIENTOS'!N45</f>
        <v>0</v>
      </c>
      <c r="CC39" s="962">
        <f>+'F1 COBERTURA ESTABLECIMIENTOS'!O45</f>
        <v>0</v>
      </c>
      <c r="CD39" s="962">
        <f t="shared" si="29"/>
        <v>0</v>
      </c>
      <c r="CE39" s="962">
        <f t="shared" si="30"/>
        <v>0</v>
      </c>
      <c r="CF39" s="962">
        <f t="shared" si="31"/>
        <v>0</v>
      </c>
      <c r="CG39" s="962">
        <f t="shared" si="32"/>
        <v>0</v>
      </c>
      <c r="CH39" s="962">
        <f t="shared" si="33"/>
        <v>0</v>
      </c>
      <c r="CI39" s="962">
        <f t="shared" si="34"/>
        <v>0</v>
      </c>
      <c r="CJ39" s="943">
        <f t="shared" si="35"/>
        <v>0</v>
      </c>
      <c r="CK39" s="943">
        <f t="shared" si="36"/>
        <v>0</v>
      </c>
      <c r="CL39" s="962">
        <f>+'F1 COBERTURA ESTABLECIMIENTOS'!Q45</f>
        <v>0</v>
      </c>
      <c r="CM39" s="963">
        <f t="shared" si="37"/>
        <v>0</v>
      </c>
      <c r="CN39" s="220"/>
      <c r="CO39" s="220"/>
      <c r="CP39" s="220"/>
      <c r="CQ39" s="220"/>
    </row>
    <row r="40" spans="1:95">
      <c r="A40" s="246">
        <f>+'F1 COBERTURA ESTABLECIMIENTOS'!B46</f>
        <v>0</v>
      </c>
      <c r="B40" s="247">
        <f>+'F1 COBERTURA ESTABLECIMIENTOS'!D46</f>
        <v>0</v>
      </c>
      <c r="C40" s="829"/>
      <c r="D40" s="829"/>
      <c r="E40" s="827"/>
      <c r="F40" s="829"/>
      <c r="G40" s="829"/>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37"/>
      <c r="AP40" s="956">
        <f t="shared" si="0"/>
        <v>0</v>
      </c>
      <c r="AQ40" s="957" t="str">
        <f t="shared" si="1"/>
        <v>-</v>
      </c>
      <c r="AR40" s="958">
        <f t="shared" si="2"/>
        <v>0</v>
      </c>
      <c r="AS40" s="957" t="str">
        <f t="shared" si="3"/>
        <v>-</v>
      </c>
      <c r="AT40" s="958">
        <f t="shared" si="4"/>
        <v>0</v>
      </c>
      <c r="AU40" s="957" t="str">
        <f t="shared" si="5"/>
        <v>-</v>
      </c>
      <c r="AV40" s="958">
        <f t="shared" si="6"/>
        <v>0</v>
      </c>
      <c r="AW40" s="957" t="str">
        <f t="shared" si="7"/>
        <v>-</v>
      </c>
      <c r="AX40" s="958">
        <f t="shared" si="8"/>
        <v>0</v>
      </c>
      <c r="AY40" s="957" t="str">
        <f t="shared" si="9"/>
        <v>-</v>
      </c>
      <c r="AZ40" s="958">
        <f t="shared" si="10"/>
        <v>0</v>
      </c>
      <c r="BA40" s="959" t="str">
        <f t="shared" si="11"/>
        <v>-</v>
      </c>
      <c r="BB40" s="956">
        <f t="shared" si="12"/>
        <v>0</v>
      </c>
      <c r="BC40" s="957" t="str">
        <f t="shared" si="13"/>
        <v>-</v>
      </c>
      <c r="BD40" s="246">
        <f t="shared" si="14"/>
        <v>0</v>
      </c>
      <c r="BE40" s="960" t="str">
        <f t="shared" si="15"/>
        <v>-</v>
      </c>
      <c r="BF40" s="246">
        <f t="shared" si="16"/>
        <v>0</v>
      </c>
      <c r="BG40" s="960" t="str">
        <f t="shared" si="17"/>
        <v>-</v>
      </c>
      <c r="BH40" s="246">
        <f t="shared" si="18"/>
        <v>0</v>
      </c>
      <c r="BI40" s="960" t="str">
        <f t="shared" si="19"/>
        <v>-</v>
      </c>
      <c r="BJ40" s="246">
        <f t="shared" si="20"/>
        <v>0</v>
      </c>
      <c r="BK40" s="960" t="str">
        <f t="shared" si="21"/>
        <v>-</v>
      </c>
      <c r="BL40" s="246">
        <f t="shared" si="22"/>
        <v>0</v>
      </c>
      <c r="BM40" s="960" t="str">
        <f t="shared" si="23"/>
        <v>-</v>
      </c>
      <c r="BN40" s="246">
        <f t="shared" si="24"/>
        <v>0</v>
      </c>
      <c r="BO40" s="960" t="str">
        <f t="shared" si="25"/>
        <v>-</v>
      </c>
      <c r="BP40" s="246">
        <f t="shared" si="26"/>
        <v>0</v>
      </c>
      <c r="BQ40" s="961" t="str">
        <f t="shared" si="27"/>
        <v>-</v>
      </c>
      <c r="BR40" s="244"/>
      <c r="BS40" s="244"/>
      <c r="BT40" s="220"/>
      <c r="BU40" s="962">
        <f>+'F1 COBERTURA ESTABLECIMIENTOS'!G46</f>
        <v>0</v>
      </c>
      <c r="BV40" s="962">
        <f>+'F1 COBERTURA ESTABLECIMIENTOS'!H46</f>
        <v>0</v>
      </c>
      <c r="BW40" s="962">
        <f>+'F1 COBERTURA ESTABLECIMIENTOS'!I46</f>
        <v>0</v>
      </c>
      <c r="BX40" s="962">
        <f>+'F1 COBERTURA ESTABLECIMIENTOS'!J46</f>
        <v>0</v>
      </c>
      <c r="BY40" s="962">
        <f t="shared" si="28"/>
        <v>0</v>
      </c>
      <c r="BZ40" s="962">
        <f>+'F1 COBERTURA ESTABLECIMIENTOS'!L46</f>
        <v>0</v>
      </c>
      <c r="CA40" s="962">
        <f>+'F1 COBERTURA ESTABLECIMIENTOS'!M46</f>
        <v>0</v>
      </c>
      <c r="CB40" s="962">
        <f>+'F1 COBERTURA ESTABLECIMIENTOS'!N46</f>
        <v>0</v>
      </c>
      <c r="CC40" s="962">
        <f>+'F1 COBERTURA ESTABLECIMIENTOS'!O46</f>
        <v>0</v>
      </c>
      <c r="CD40" s="962">
        <f t="shared" si="29"/>
        <v>0</v>
      </c>
      <c r="CE40" s="962">
        <f t="shared" si="30"/>
        <v>0</v>
      </c>
      <c r="CF40" s="962">
        <f t="shared" si="31"/>
        <v>0</v>
      </c>
      <c r="CG40" s="962">
        <f t="shared" si="32"/>
        <v>0</v>
      </c>
      <c r="CH40" s="962">
        <f t="shared" si="33"/>
        <v>0</v>
      </c>
      <c r="CI40" s="962">
        <f t="shared" si="34"/>
        <v>0</v>
      </c>
      <c r="CJ40" s="943">
        <f t="shared" si="35"/>
        <v>0</v>
      </c>
      <c r="CK40" s="943">
        <f t="shared" si="36"/>
        <v>0</v>
      </c>
      <c r="CL40" s="962">
        <f>+'F1 COBERTURA ESTABLECIMIENTOS'!Q46</f>
        <v>0</v>
      </c>
      <c r="CM40" s="963">
        <f t="shared" si="37"/>
        <v>0</v>
      </c>
      <c r="CN40" s="220"/>
      <c r="CO40" s="220"/>
      <c r="CP40" s="220"/>
      <c r="CQ40" s="220"/>
    </row>
    <row r="41" spans="1:95">
      <c r="A41" s="246">
        <f>+'F1 COBERTURA ESTABLECIMIENTOS'!B47</f>
        <v>0</v>
      </c>
      <c r="B41" s="247">
        <f>+'F1 COBERTURA ESTABLECIMIENTOS'!D47</f>
        <v>0</v>
      </c>
      <c r="C41" s="829"/>
      <c r="D41" s="829"/>
      <c r="E41" s="827"/>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37"/>
      <c r="AP41" s="956">
        <f t="shared" si="0"/>
        <v>0</v>
      </c>
      <c r="AQ41" s="957" t="str">
        <f t="shared" si="1"/>
        <v>-</v>
      </c>
      <c r="AR41" s="958">
        <f t="shared" si="2"/>
        <v>0</v>
      </c>
      <c r="AS41" s="957" t="str">
        <f t="shared" si="3"/>
        <v>-</v>
      </c>
      <c r="AT41" s="958">
        <f t="shared" si="4"/>
        <v>0</v>
      </c>
      <c r="AU41" s="957" t="str">
        <f t="shared" si="5"/>
        <v>-</v>
      </c>
      <c r="AV41" s="958">
        <f t="shared" si="6"/>
        <v>0</v>
      </c>
      <c r="AW41" s="957" t="str">
        <f t="shared" si="7"/>
        <v>-</v>
      </c>
      <c r="AX41" s="958">
        <f t="shared" si="8"/>
        <v>0</v>
      </c>
      <c r="AY41" s="957" t="str">
        <f t="shared" si="9"/>
        <v>-</v>
      </c>
      <c r="AZ41" s="958">
        <f t="shared" si="10"/>
        <v>0</v>
      </c>
      <c r="BA41" s="959" t="str">
        <f t="shared" si="11"/>
        <v>-</v>
      </c>
      <c r="BB41" s="956">
        <f t="shared" si="12"/>
        <v>0</v>
      </c>
      <c r="BC41" s="957" t="str">
        <f t="shared" si="13"/>
        <v>-</v>
      </c>
      <c r="BD41" s="246">
        <f t="shared" si="14"/>
        <v>0</v>
      </c>
      <c r="BE41" s="960" t="str">
        <f t="shared" si="15"/>
        <v>-</v>
      </c>
      <c r="BF41" s="246">
        <f t="shared" si="16"/>
        <v>0</v>
      </c>
      <c r="BG41" s="960" t="str">
        <f t="shared" si="17"/>
        <v>-</v>
      </c>
      <c r="BH41" s="246">
        <f t="shared" si="18"/>
        <v>0</v>
      </c>
      <c r="BI41" s="960" t="str">
        <f t="shared" si="19"/>
        <v>-</v>
      </c>
      <c r="BJ41" s="246">
        <f t="shared" si="20"/>
        <v>0</v>
      </c>
      <c r="BK41" s="960" t="str">
        <f t="shared" si="21"/>
        <v>-</v>
      </c>
      <c r="BL41" s="246">
        <f t="shared" si="22"/>
        <v>0</v>
      </c>
      <c r="BM41" s="960" t="str">
        <f t="shared" si="23"/>
        <v>-</v>
      </c>
      <c r="BN41" s="246">
        <f t="shared" si="24"/>
        <v>0</v>
      </c>
      <c r="BO41" s="960" t="str">
        <f t="shared" si="25"/>
        <v>-</v>
      </c>
      <c r="BP41" s="246">
        <f t="shared" si="26"/>
        <v>0</v>
      </c>
      <c r="BQ41" s="961" t="str">
        <f t="shared" si="27"/>
        <v>-</v>
      </c>
      <c r="BR41" s="244"/>
      <c r="BS41" s="244"/>
      <c r="BT41" s="220"/>
      <c r="BU41" s="962">
        <f>+'F1 COBERTURA ESTABLECIMIENTOS'!G47</f>
        <v>0</v>
      </c>
      <c r="BV41" s="962">
        <f>+'F1 COBERTURA ESTABLECIMIENTOS'!H47</f>
        <v>0</v>
      </c>
      <c r="BW41" s="962">
        <f>+'F1 COBERTURA ESTABLECIMIENTOS'!I47</f>
        <v>0</v>
      </c>
      <c r="BX41" s="962">
        <f>+'F1 COBERTURA ESTABLECIMIENTOS'!J47</f>
        <v>0</v>
      </c>
      <c r="BY41" s="962">
        <f t="shared" si="28"/>
        <v>0</v>
      </c>
      <c r="BZ41" s="962">
        <f>+'F1 COBERTURA ESTABLECIMIENTOS'!L47</f>
        <v>0</v>
      </c>
      <c r="CA41" s="962">
        <f>+'F1 COBERTURA ESTABLECIMIENTOS'!M47</f>
        <v>0</v>
      </c>
      <c r="CB41" s="962">
        <f>+'F1 COBERTURA ESTABLECIMIENTOS'!N47</f>
        <v>0</v>
      </c>
      <c r="CC41" s="962">
        <f>+'F1 COBERTURA ESTABLECIMIENTOS'!O47</f>
        <v>0</v>
      </c>
      <c r="CD41" s="962">
        <f t="shared" si="29"/>
        <v>0</v>
      </c>
      <c r="CE41" s="962">
        <f t="shared" si="30"/>
        <v>0</v>
      </c>
      <c r="CF41" s="962">
        <f t="shared" si="31"/>
        <v>0</v>
      </c>
      <c r="CG41" s="962">
        <f t="shared" si="32"/>
        <v>0</v>
      </c>
      <c r="CH41" s="962">
        <f t="shared" si="33"/>
        <v>0</v>
      </c>
      <c r="CI41" s="962">
        <f t="shared" si="34"/>
        <v>0</v>
      </c>
      <c r="CJ41" s="943">
        <f t="shared" si="35"/>
        <v>0</v>
      </c>
      <c r="CK41" s="943">
        <f t="shared" si="36"/>
        <v>0</v>
      </c>
      <c r="CL41" s="962">
        <f>+'F1 COBERTURA ESTABLECIMIENTOS'!Q47</f>
        <v>0</v>
      </c>
      <c r="CM41" s="963">
        <f t="shared" si="37"/>
        <v>0</v>
      </c>
      <c r="CN41" s="220"/>
      <c r="CO41" s="220"/>
      <c r="CP41" s="220"/>
      <c r="CQ41" s="220"/>
    </row>
    <row r="42" spans="1:95">
      <c r="A42" s="246">
        <f>+'F1 COBERTURA ESTABLECIMIENTOS'!B48</f>
        <v>0</v>
      </c>
      <c r="B42" s="247">
        <f>+'F1 COBERTURA ESTABLECIMIENTOS'!D48</f>
        <v>0</v>
      </c>
      <c r="C42" s="829"/>
      <c r="D42" s="829"/>
      <c r="E42" s="827"/>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37"/>
      <c r="AP42" s="956">
        <f t="shared" si="0"/>
        <v>0</v>
      </c>
      <c r="AQ42" s="957" t="str">
        <f t="shared" si="1"/>
        <v>-</v>
      </c>
      <c r="AR42" s="958">
        <f t="shared" si="2"/>
        <v>0</v>
      </c>
      <c r="AS42" s="957" t="str">
        <f t="shared" si="3"/>
        <v>-</v>
      </c>
      <c r="AT42" s="958">
        <f t="shared" si="4"/>
        <v>0</v>
      </c>
      <c r="AU42" s="957" t="str">
        <f t="shared" si="5"/>
        <v>-</v>
      </c>
      <c r="AV42" s="958">
        <f t="shared" si="6"/>
        <v>0</v>
      </c>
      <c r="AW42" s="957" t="str">
        <f t="shared" si="7"/>
        <v>-</v>
      </c>
      <c r="AX42" s="958">
        <f t="shared" si="8"/>
        <v>0</v>
      </c>
      <c r="AY42" s="957" t="str">
        <f t="shared" si="9"/>
        <v>-</v>
      </c>
      <c r="AZ42" s="958">
        <f t="shared" si="10"/>
        <v>0</v>
      </c>
      <c r="BA42" s="959" t="str">
        <f t="shared" si="11"/>
        <v>-</v>
      </c>
      <c r="BB42" s="956">
        <f t="shared" si="12"/>
        <v>0</v>
      </c>
      <c r="BC42" s="957" t="str">
        <f t="shared" si="13"/>
        <v>-</v>
      </c>
      <c r="BD42" s="246">
        <f t="shared" si="14"/>
        <v>0</v>
      </c>
      <c r="BE42" s="960" t="str">
        <f t="shared" si="15"/>
        <v>-</v>
      </c>
      <c r="BF42" s="246">
        <f t="shared" si="16"/>
        <v>0</v>
      </c>
      <c r="BG42" s="960" t="str">
        <f t="shared" si="17"/>
        <v>-</v>
      </c>
      <c r="BH42" s="246">
        <f t="shared" si="18"/>
        <v>0</v>
      </c>
      <c r="BI42" s="960" t="str">
        <f t="shared" si="19"/>
        <v>-</v>
      </c>
      <c r="BJ42" s="246">
        <f t="shared" si="20"/>
        <v>0</v>
      </c>
      <c r="BK42" s="960" t="str">
        <f t="shared" si="21"/>
        <v>-</v>
      </c>
      <c r="BL42" s="246">
        <f t="shared" si="22"/>
        <v>0</v>
      </c>
      <c r="BM42" s="960" t="str">
        <f t="shared" si="23"/>
        <v>-</v>
      </c>
      <c r="BN42" s="246">
        <f t="shared" si="24"/>
        <v>0</v>
      </c>
      <c r="BO42" s="960" t="str">
        <f t="shared" si="25"/>
        <v>-</v>
      </c>
      <c r="BP42" s="246">
        <f t="shared" si="26"/>
        <v>0</v>
      </c>
      <c r="BQ42" s="961" t="str">
        <f t="shared" si="27"/>
        <v>-</v>
      </c>
      <c r="BR42" s="244"/>
      <c r="BS42" s="244"/>
      <c r="BT42" s="220"/>
      <c r="BU42" s="962">
        <f>+'F1 COBERTURA ESTABLECIMIENTOS'!G48</f>
        <v>0</v>
      </c>
      <c r="BV42" s="962">
        <f>+'F1 COBERTURA ESTABLECIMIENTOS'!H48</f>
        <v>0</v>
      </c>
      <c r="BW42" s="962">
        <f>+'F1 COBERTURA ESTABLECIMIENTOS'!I48</f>
        <v>0</v>
      </c>
      <c r="BX42" s="962">
        <f>+'F1 COBERTURA ESTABLECIMIENTOS'!J48</f>
        <v>0</v>
      </c>
      <c r="BY42" s="962">
        <f t="shared" si="28"/>
        <v>0</v>
      </c>
      <c r="BZ42" s="962">
        <f>+'F1 COBERTURA ESTABLECIMIENTOS'!L48</f>
        <v>0</v>
      </c>
      <c r="CA42" s="962">
        <f>+'F1 COBERTURA ESTABLECIMIENTOS'!M48</f>
        <v>0</v>
      </c>
      <c r="CB42" s="962">
        <f>+'F1 COBERTURA ESTABLECIMIENTOS'!N48</f>
        <v>0</v>
      </c>
      <c r="CC42" s="962">
        <f>+'F1 COBERTURA ESTABLECIMIENTOS'!O48</f>
        <v>0</v>
      </c>
      <c r="CD42" s="962">
        <f t="shared" si="29"/>
        <v>0</v>
      </c>
      <c r="CE42" s="962">
        <f t="shared" si="30"/>
        <v>0</v>
      </c>
      <c r="CF42" s="962">
        <f t="shared" si="31"/>
        <v>0</v>
      </c>
      <c r="CG42" s="962">
        <f t="shared" si="32"/>
        <v>0</v>
      </c>
      <c r="CH42" s="962">
        <f t="shared" si="33"/>
        <v>0</v>
      </c>
      <c r="CI42" s="962">
        <f t="shared" si="34"/>
        <v>0</v>
      </c>
      <c r="CJ42" s="943">
        <f t="shared" si="35"/>
        <v>0</v>
      </c>
      <c r="CK42" s="943">
        <f t="shared" si="36"/>
        <v>0</v>
      </c>
      <c r="CL42" s="962">
        <f>+'F1 COBERTURA ESTABLECIMIENTOS'!Q48</f>
        <v>0</v>
      </c>
      <c r="CM42" s="963">
        <f t="shared" si="37"/>
        <v>0</v>
      </c>
      <c r="CN42" s="220"/>
      <c r="CO42" s="220"/>
      <c r="CP42" s="220"/>
      <c r="CQ42" s="220"/>
    </row>
    <row r="43" spans="1:95">
      <c r="A43" s="246">
        <f>+'F1 COBERTURA ESTABLECIMIENTOS'!B49</f>
        <v>0</v>
      </c>
      <c r="B43" s="247">
        <f>+'F1 COBERTURA ESTABLECIMIENTOS'!D49</f>
        <v>0</v>
      </c>
      <c r="C43" s="829"/>
      <c r="D43" s="829"/>
      <c r="E43" s="827"/>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37"/>
      <c r="AP43" s="956">
        <f t="shared" si="0"/>
        <v>0</v>
      </c>
      <c r="AQ43" s="957" t="str">
        <f t="shared" si="1"/>
        <v>-</v>
      </c>
      <c r="AR43" s="958">
        <f t="shared" si="2"/>
        <v>0</v>
      </c>
      <c r="AS43" s="957" t="str">
        <f t="shared" si="3"/>
        <v>-</v>
      </c>
      <c r="AT43" s="958">
        <f t="shared" si="4"/>
        <v>0</v>
      </c>
      <c r="AU43" s="957" t="str">
        <f t="shared" si="5"/>
        <v>-</v>
      </c>
      <c r="AV43" s="958">
        <f t="shared" si="6"/>
        <v>0</v>
      </c>
      <c r="AW43" s="957" t="str">
        <f t="shared" si="7"/>
        <v>-</v>
      </c>
      <c r="AX43" s="958">
        <f t="shared" si="8"/>
        <v>0</v>
      </c>
      <c r="AY43" s="957" t="str">
        <f t="shared" si="9"/>
        <v>-</v>
      </c>
      <c r="AZ43" s="958">
        <f t="shared" si="10"/>
        <v>0</v>
      </c>
      <c r="BA43" s="959" t="str">
        <f t="shared" si="11"/>
        <v>-</v>
      </c>
      <c r="BB43" s="956">
        <f t="shared" si="12"/>
        <v>0</v>
      </c>
      <c r="BC43" s="957" t="str">
        <f t="shared" si="13"/>
        <v>-</v>
      </c>
      <c r="BD43" s="246">
        <f t="shared" si="14"/>
        <v>0</v>
      </c>
      <c r="BE43" s="960" t="str">
        <f t="shared" si="15"/>
        <v>-</v>
      </c>
      <c r="BF43" s="246">
        <f t="shared" si="16"/>
        <v>0</v>
      </c>
      <c r="BG43" s="960" t="str">
        <f t="shared" si="17"/>
        <v>-</v>
      </c>
      <c r="BH43" s="246">
        <f t="shared" si="18"/>
        <v>0</v>
      </c>
      <c r="BI43" s="960" t="str">
        <f t="shared" si="19"/>
        <v>-</v>
      </c>
      <c r="BJ43" s="246">
        <f t="shared" si="20"/>
        <v>0</v>
      </c>
      <c r="BK43" s="960" t="str">
        <f t="shared" si="21"/>
        <v>-</v>
      </c>
      <c r="BL43" s="246">
        <f t="shared" si="22"/>
        <v>0</v>
      </c>
      <c r="BM43" s="960" t="str">
        <f t="shared" si="23"/>
        <v>-</v>
      </c>
      <c r="BN43" s="246">
        <f t="shared" si="24"/>
        <v>0</v>
      </c>
      <c r="BO43" s="960" t="str">
        <f t="shared" si="25"/>
        <v>-</v>
      </c>
      <c r="BP43" s="246">
        <f t="shared" si="26"/>
        <v>0</v>
      </c>
      <c r="BQ43" s="961" t="str">
        <f t="shared" si="27"/>
        <v>-</v>
      </c>
      <c r="BR43" s="244"/>
      <c r="BS43" s="244"/>
      <c r="BT43" s="220"/>
      <c r="BU43" s="962">
        <f>+'F1 COBERTURA ESTABLECIMIENTOS'!G49</f>
        <v>0</v>
      </c>
      <c r="BV43" s="962">
        <f>+'F1 COBERTURA ESTABLECIMIENTOS'!H49</f>
        <v>0</v>
      </c>
      <c r="BW43" s="962">
        <f>+'F1 COBERTURA ESTABLECIMIENTOS'!I49</f>
        <v>0</v>
      </c>
      <c r="BX43" s="962">
        <f>+'F1 COBERTURA ESTABLECIMIENTOS'!J49</f>
        <v>0</v>
      </c>
      <c r="BY43" s="962">
        <f t="shared" si="28"/>
        <v>0</v>
      </c>
      <c r="BZ43" s="962">
        <f>+'F1 COBERTURA ESTABLECIMIENTOS'!L49</f>
        <v>0</v>
      </c>
      <c r="CA43" s="962">
        <f>+'F1 COBERTURA ESTABLECIMIENTOS'!M49</f>
        <v>0</v>
      </c>
      <c r="CB43" s="962">
        <f>+'F1 COBERTURA ESTABLECIMIENTOS'!N49</f>
        <v>0</v>
      </c>
      <c r="CC43" s="962">
        <f>+'F1 COBERTURA ESTABLECIMIENTOS'!O49</f>
        <v>0</v>
      </c>
      <c r="CD43" s="962">
        <f t="shared" si="29"/>
        <v>0</v>
      </c>
      <c r="CE43" s="962">
        <f t="shared" si="30"/>
        <v>0</v>
      </c>
      <c r="CF43" s="962">
        <f t="shared" si="31"/>
        <v>0</v>
      </c>
      <c r="CG43" s="962">
        <f t="shared" si="32"/>
        <v>0</v>
      </c>
      <c r="CH43" s="962">
        <f t="shared" si="33"/>
        <v>0</v>
      </c>
      <c r="CI43" s="962">
        <f t="shared" si="34"/>
        <v>0</v>
      </c>
      <c r="CJ43" s="943">
        <f t="shared" si="35"/>
        <v>0</v>
      </c>
      <c r="CK43" s="943">
        <f t="shared" si="36"/>
        <v>0</v>
      </c>
      <c r="CL43" s="962">
        <f>+'F1 COBERTURA ESTABLECIMIENTOS'!Q49</f>
        <v>0</v>
      </c>
      <c r="CM43" s="963">
        <f t="shared" si="37"/>
        <v>0</v>
      </c>
      <c r="CN43" s="220"/>
      <c r="CO43" s="220"/>
      <c r="CP43" s="220"/>
      <c r="CQ43" s="220"/>
    </row>
    <row r="44" spans="1:95">
      <c r="A44" s="246">
        <f>+'F1 COBERTURA ESTABLECIMIENTOS'!B50</f>
        <v>0</v>
      </c>
      <c r="B44" s="247">
        <f>+'F1 COBERTURA ESTABLECIMIENTOS'!D50</f>
        <v>0</v>
      </c>
      <c r="C44" s="829"/>
      <c r="D44" s="829"/>
      <c r="E44" s="827"/>
      <c r="F44" s="829"/>
      <c r="G44" s="829"/>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37"/>
      <c r="AP44" s="956">
        <f t="shared" si="0"/>
        <v>0</v>
      </c>
      <c r="AQ44" s="957" t="str">
        <f t="shared" si="1"/>
        <v>-</v>
      </c>
      <c r="AR44" s="958">
        <f t="shared" si="2"/>
        <v>0</v>
      </c>
      <c r="AS44" s="957" t="str">
        <f t="shared" si="3"/>
        <v>-</v>
      </c>
      <c r="AT44" s="958">
        <f t="shared" si="4"/>
        <v>0</v>
      </c>
      <c r="AU44" s="957" t="str">
        <f t="shared" si="5"/>
        <v>-</v>
      </c>
      <c r="AV44" s="958">
        <f t="shared" si="6"/>
        <v>0</v>
      </c>
      <c r="AW44" s="957" t="str">
        <f t="shared" si="7"/>
        <v>-</v>
      </c>
      <c r="AX44" s="958">
        <f t="shared" si="8"/>
        <v>0</v>
      </c>
      <c r="AY44" s="957" t="str">
        <f t="shared" si="9"/>
        <v>-</v>
      </c>
      <c r="AZ44" s="958">
        <f t="shared" si="10"/>
        <v>0</v>
      </c>
      <c r="BA44" s="959" t="str">
        <f t="shared" si="11"/>
        <v>-</v>
      </c>
      <c r="BB44" s="956">
        <f t="shared" si="12"/>
        <v>0</v>
      </c>
      <c r="BC44" s="957" t="str">
        <f t="shared" si="13"/>
        <v>-</v>
      </c>
      <c r="BD44" s="246">
        <f t="shared" si="14"/>
        <v>0</v>
      </c>
      <c r="BE44" s="960" t="str">
        <f t="shared" si="15"/>
        <v>-</v>
      </c>
      <c r="BF44" s="246">
        <f t="shared" si="16"/>
        <v>0</v>
      </c>
      <c r="BG44" s="960" t="str">
        <f t="shared" si="17"/>
        <v>-</v>
      </c>
      <c r="BH44" s="246">
        <f t="shared" si="18"/>
        <v>0</v>
      </c>
      <c r="BI44" s="960" t="str">
        <f t="shared" si="19"/>
        <v>-</v>
      </c>
      <c r="BJ44" s="246">
        <f t="shared" si="20"/>
        <v>0</v>
      </c>
      <c r="BK44" s="960" t="str">
        <f t="shared" si="21"/>
        <v>-</v>
      </c>
      <c r="BL44" s="246">
        <f t="shared" si="22"/>
        <v>0</v>
      </c>
      <c r="BM44" s="960" t="str">
        <f t="shared" si="23"/>
        <v>-</v>
      </c>
      <c r="BN44" s="246">
        <f t="shared" si="24"/>
        <v>0</v>
      </c>
      <c r="BO44" s="960" t="str">
        <f t="shared" si="25"/>
        <v>-</v>
      </c>
      <c r="BP44" s="246">
        <f t="shared" si="26"/>
        <v>0</v>
      </c>
      <c r="BQ44" s="961" t="str">
        <f t="shared" si="27"/>
        <v>-</v>
      </c>
      <c r="BR44" s="244"/>
      <c r="BS44" s="244"/>
      <c r="BT44" s="220"/>
      <c r="BU44" s="962">
        <f>+'F1 COBERTURA ESTABLECIMIENTOS'!G50</f>
        <v>0</v>
      </c>
      <c r="BV44" s="962">
        <f>+'F1 COBERTURA ESTABLECIMIENTOS'!H50</f>
        <v>0</v>
      </c>
      <c r="BW44" s="962">
        <f>+'F1 COBERTURA ESTABLECIMIENTOS'!I50</f>
        <v>0</v>
      </c>
      <c r="BX44" s="962">
        <f>+'F1 COBERTURA ESTABLECIMIENTOS'!J50</f>
        <v>0</v>
      </c>
      <c r="BY44" s="962">
        <f t="shared" si="28"/>
        <v>0</v>
      </c>
      <c r="BZ44" s="962">
        <f>+'F1 COBERTURA ESTABLECIMIENTOS'!L50</f>
        <v>0</v>
      </c>
      <c r="CA44" s="962">
        <f>+'F1 COBERTURA ESTABLECIMIENTOS'!M50</f>
        <v>0</v>
      </c>
      <c r="CB44" s="962">
        <f>+'F1 COBERTURA ESTABLECIMIENTOS'!N50</f>
        <v>0</v>
      </c>
      <c r="CC44" s="962">
        <f>+'F1 COBERTURA ESTABLECIMIENTOS'!O50</f>
        <v>0</v>
      </c>
      <c r="CD44" s="962">
        <f t="shared" si="29"/>
        <v>0</v>
      </c>
      <c r="CE44" s="962">
        <f t="shared" si="30"/>
        <v>0</v>
      </c>
      <c r="CF44" s="962">
        <f t="shared" si="31"/>
        <v>0</v>
      </c>
      <c r="CG44" s="962">
        <f t="shared" si="32"/>
        <v>0</v>
      </c>
      <c r="CH44" s="962">
        <f t="shared" si="33"/>
        <v>0</v>
      </c>
      <c r="CI44" s="962">
        <f t="shared" si="34"/>
        <v>0</v>
      </c>
      <c r="CJ44" s="943">
        <f t="shared" si="35"/>
        <v>0</v>
      </c>
      <c r="CK44" s="943">
        <f t="shared" si="36"/>
        <v>0</v>
      </c>
      <c r="CL44" s="962">
        <f>+'F1 COBERTURA ESTABLECIMIENTOS'!Q50</f>
        <v>0</v>
      </c>
      <c r="CM44" s="963">
        <f t="shared" si="37"/>
        <v>0</v>
      </c>
      <c r="CN44" s="220"/>
      <c r="CO44" s="220"/>
      <c r="CP44" s="220"/>
      <c r="CQ44" s="220"/>
    </row>
    <row r="45" spans="1:95">
      <c r="A45" s="246">
        <f>+'F1 COBERTURA ESTABLECIMIENTOS'!B51</f>
        <v>0</v>
      </c>
      <c r="B45" s="247">
        <f>+'F1 COBERTURA ESTABLECIMIENTOS'!D51</f>
        <v>0</v>
      </c>
      <c r="C45" s="829"/>
      <c r="D45" s="829"/>
      <c r="E45" s="827"/>
      <c r="F45" s="829"/>
      <c r="G45" s="829"/>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37"/>
      <c r="AP45" s="956">
        <f t="shared" si="0"/>
        <v>0</v>
      </c>
      <c r="AQ45" s="957" t="str">
        <f t="shared" si="1"/>
        <v>-</v>
      </c>
      <c r="AR45" s="958">
        <f t="shared" si="2"/>
        <v>0</v>
      </c>
      <c r="AS45" s="957" t="str">
        <f t="shared" si="3"/>
        <v>-</v>
      </c>
      <c r="AT45" s="958">
        <f t="shared" si="4"/>
        <v>0</v>
      </c>
      <c r="AU45" s="957" t="str">
        <f t="shared" si="5"/>
        <v>-</v>
      </c>
      <c r="AV45" s="958">
        <f t="shared" si="6"/>
        <v>0</v>
      </c>
      <c r="AW45" s="957" t="str">
        <f t="shared" si="7"/>
        <v>-</v>
      </c>
      <c r="AX45" s="958">
        <f t="shared" si="8"/>
        <v>0</v>
      </c>
      <c r="AY45" s="957" t="str">
        <f t="shared" si="9"/>
        <v>-</v>
      </c>
      <c r="AZ45" s="958">
        <f t="shared" si="10"/>
        <v>0</v>
      </c>
      <c r="BA45" s="959" t="str">
        <f t="shared" si="11"/>
        <v>-</v>
      </c>
      <c r="BB45" s="956">
        <f t="shared" si="12"/>
        <v>0</v>
      </c>
      <c r="BC45" s="957" t="str">
        <f t="shared" si="13"/>
        <v>-</v>
      </c>
      <c r="BD45" s="246">
        <f t="shared" si="14"/>
        <v>0</v>
      </c>
      <c r="BE45" s="960" t="str">
        <f t="shared" si="15"/>
        <v>-</v>
      </c>
      <c r="BF45" s="246">
        <f t="shared" si="16"/>
        <v>0</v>
      </c>
      <c r="BG45" s="960" t="str">
        <f t="shared" si="17"/>
        <v>-</v>
      </c>
      <c r="BH45" s="246">
        <f t="shared" si="18"/>
        <v>0</v>
      </c>
      <c r="BI45" s="960" t="str">
        <f t="shared" si="19"/>
        <v>-</v>
      </c>
      <c r="BJ45" s="246">
        <f t="shared" si="20"/>
        <v>0</v>
      </c>
      <c r="BK45" s="960" t="str">
        <f t="shared" si="21"/>
        <v>-</v>
      </c>
      <c r="BL45" s="246">
        <f t="shared" si="22"/>
        <v>0</v>
      </c>
      <c r="BM45" s="960" t="str">
        <f t="shared" si="23"/>
        <v>-</v>
      </c>
      <c r="BN45" s="246">
        <f t="shared" si="24"/>
        <v>0</v>
      </c>
      <c r="BO45" s="960" t="str">
        <f t="shared" si="25"/>
        <v>-</v>
      </c>
      <c r="BP45" s="246">
        <f t="shared" si="26"/>
        <v>0</v>
      </c>
      <c r="BQ45" s="961" t="str">
        <f t="shared" si="27"/>
        <v>-</v>
      </c>
      <c r="BR45" s="244"/>
      <c r="BS45" s="244"/>
      <c r="BT45" s="220"/>
      <c r="BU45" s="962">
        <f>+'F1 COBERTURA ESTABLECIMIENTOS'!G51</f>
        <v>0</v>
      </c>
      <c r="BV45" s="962">
        <f>+'F1 COBERTURA ESTABLECIMIENTOS'!H51</f>
        <v>0</v>
      </c>
      <c r="BW45" s="962">
        <f>+'F1 COBERTURA ESTABLECIMIENTOS'!I51</f>
        <v>0</v>
      </c>
      <c r="BX45" s="962">
        <f>+'F1 COBERTURA ESTABLECIMIENTOS'!J51</f>
        <v>0</v>
      </c>
      <c r="BY45" s="962">
        <f t="shared" si="28"/>
        <v>0</v>
      </c>
      <c r="BZ45" s="962">
        <f>+'F1 COBERTURA ESTABLECIMIENTOS'!L51</f>
        <v>0</v>
      </c>
      <c r="CA45" s="962">
        <f>+'F1 COBERTURA ESTABLECIMIENTOS'!M51</f>
        <v>0</v>
      </c>
      <c r="CB45" s="962">
        <f>+'F1 COBERTURA ESTABLECIMIENTOS'!N51</f>
        <v>0</v>
      </c>
      <c r="CC45" s="962">
        <f>+'F1 COBERTURA ESTABLECIMIENTOS'!O51</f>
        <v>0</v>
      </c>
      <c r="CD45" s="962">
        <f t="shared" si="29"/>
        <v>0</v>
      </c>
      <c r="CE45" s="962">
        <f t="shared" si="30"/>
        <v>0</v>
      </c>
      <c r="CF45" s="962">
        <f t="shared" si="31"/>
        <v>0</v>
      </c>
      <c r="CG45" s="962">
        <f t="shared" si="32"/>
        <v>0</v>
      </c>
      <c r="CH45" s="962">
        <f t="shared" si="33"/>
        <v>0</v>
      </c>
      <c r="CI45" s="962">
        <f t="shared" si="34"/>
        <v>0</v>
      </c>
      <c r="CJ45" s="943">
        <f t="shared" si="35"/>
        <v>0</v>
      </c>
      <c r="CK45" s="943">
        <f t="shared" si="36"/>
        <v>0</v>
      </c>
      <c r="CL45" s="962">
        <f>+'F1 COBERTURA ESTABLECIMIENTOS'!Q51</f>
        <v>0</v>
      </c>
      <c r="CM45" s="963">
        <f t="shared" si="37"/>
        <v>0</v>
      </c>
      <c r="CN45" s="220"/>
      <c r="CO45" s="220"/>
      <c r="CP45" s="220"/>
      <c r="CQ45" s="220"/>
    </row>
    <row r="46" spans="1:95">
      <c r="A46" s="246">
        <f>+'F1 COBERTURA ESTABLECIMIENTOS'!B52</f>
        <v>0</v>
      </c>
      <c r="B46" s="247">
        <f>+'F1 COBERTURA ESTABLECIMIENTOS'!D52</f>
        <v>0</v>
      </c>
      <c r="C46" s="829"/>
      <c r="D46" s="829"/>
      <c r="E46" s="827"/>
      <c r="F46" s="829"/>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37"/>
      <c r="AP46" s="956">
        <f t="shared" si="0"/>
        <v>0</v>
      </c>
      <c r="AQ46" s="957" t="str">
        <f t="shared" si="1"/>
        <v>-</v>
      </c>
      <c r="AR46" s="958">
        <f t="shared" si="2"/>
        <v>0</v>
      </c>
      <c r="AS46" s="957" t="str">
        <f t="shared" si="3"/>
        <v>-</v>
      </c>
      <c r="AT46" s="958">
        <f t="shared" si="4"/>
        <v>0</v>
      </c>
      <c r="AU46" s="957" t="str">
        <f t="shared" si="5"/>
        <v>-</v>
      </c>
      <c r="AV46" s="958">
        <f t="shared" si="6"/>
        <v>0</v>
      </c>
      <c r="AW46" s="957" t="str">
        <f t="shared" si="7"/>
        <v>-</v>
      </c>
      <c r="AX46" s="958">
        <f t="shared" si="8"/>
        <v>0</v>
      </c>
      <c r="AY46" s="957" t="str">
        <f t="shared" si="9"/>
        <v>-</v>
      </c>
      <c r="AZ46" s="958">
        <f t="shared" si="10"/>
        <v>0</v>
      </c>
      <c r="BA46" s="959" t="str">
        <f t="shared" si="11"/>
        <v>-</v>
      </c>
      <c r="BB46" s="956">
        <f t="shared" si="12"/>
        <v>0</v>
      </c>
      <c r="BC46" s="957" t="str">
        <f t="shared" si="13"/>
        <v>-</v>
      </c>
      <c r="BD46" s="246">
        <f t="shared" si="14"/>
        <v>0</v>
      </c>
      <c r="BE46" s="960" t="str">
        <f t="shared" si="15"/>
        <v>-</v>
      </c>
      <c r="BF46" s="246">
        <f t="shared" si="16"/>
        <v>0</v>
      </c>
      <c r="BG46" s="960" t="str">
        <f t="shared" si="17"/>
        <v>-</v>
      </c>
      <c r="BH46" s="246">
        <f t="shared" si="18"/>
        <v>0</v>
      </c>
      <c r="BI46" s="960" t="str">
        <f t="shared" si="19"/>
        <v>-</v>
      </c>
      <c r="BJ46" s="246">
        <f t="shared" si="20"/>
        <v>0</v>
      </c>
      <c r="BK46" s="960" t="str">
        <f t="shared" si="21"/>
        <v>-</v>
      </c>
      <c r="BL46" s="246">
        <f t="shared" si="22"/>
        <v>0</v>
      </c>
      <c r="BM46" s="960" t="str">
        <f t="shared" si="23"/>
        <v>-</v>
      </c>
      <c r="BN46" s="246">
        <f t="shared" si="24"/>
        <v>0</v>
      </c>
      <c r="BO46" s="960" t="str">
        <f t="shared" si="25"/>
        <v>-</v>
      </c>
      <c r="BP46" s="246">
        <f t="shared" si="26"/>
        <v>0</v>
      </c>
      <c r="BQ46" s="961" t="str">
        <f t="shared" si="27"/>
        <v>-</v>
      </c>
      <c r="BR46" s="244"/>
      <c r="BS46" s="244"/>
      <c r="BT46" s="220"/>
      <c r="BU46" s="962">
        <f>+'F1 COBERTURA ESTABLECIMIENTOS'!G52</f>
        <v>0</v>
      </c>
      <c r="BV46" s="962">
        <f>+'F1 COBERTURA ESTABLECIMIENTOS'!H52</f>
        <v>0</v>
      </c>
      <c r="BW46" s="962">
        <f>+'F1 COBERTURA ESTABLECIMIENTOS'!I52</f>
        <v>0</v>
      </c>
      <c r="BX46" s="962">
        <f>+'F1 COBERTURA ESTABLECIMIENTOS'!J52</f>
        <v>0</v>
      </c>
      <c r="BY46" s="962">
        <f t="shared" si="28"/>
        <v>0</v>
      </c>
      <c r="BZ46" s="962">
        <f>+'F1 COBERTURA ESTABLECIMIENTOS'!L52</f>
        <v>0</v>
      </c>
      <c r="CA46" s="962">
        <f>+'F1 COBERTURA ESTABLECIMIENTOS'!M52</f>
        <v>0</v>
      </c>
      <c r="CB46" s="962">
        <f>+'F1 COBERTURA ESTABLECIMIENTOS'!N52</f>
        <v>0</v>
      </c>
      <c r="CC46" s="962">
        <f>+'F1 COBERTURA ESTABLECIMIENTOS'!O52</f>
        <v>0</v>
      </c>
      <c r="CD46" s="962">
        <f t="shared" si="29"/>
        <v>0</v>
      </c>
      <c r="CE46" s="962">
        <f t="shared" si="30"/>
        <v>0</v>
      </c>
      <c r="CF46" s="962">
        <f t="shared" si="31"/>
        <v>0</v>
      </c>
      <c r="CG46" s="962">
        <f t="shared" si="32"/>
        <v>0</v>
      </c>
      <c r="CH46" s="962">
        <f t="shared" si="33"/>
        <v>0</v>
      </c>
      <c r="CI46" s="962">
        <f t="shared" si="34"/>
        <v>0</v>
      </c>
      <c r="CJ46" s="943">
        <f t="shared" si="35"/>
        <v>0</v>
      </c>
      <c r="CK46" s="943">
        <f t="shared" si="36"/>
        <v>0</v>
      </c>
      <c r="CL46" s="962">
        <f>+'F1 COBERTURA ESTABLECIMIENTOS'!Q52</f>
        <v>0</v>
      </c>
      <c r="CM46" s="963">
        <f t="shared" si="37"/>
        <v>0</v>
      </c>
      <c r="CN46" s="220"/>
      <c r="CO46" s="220"/>
      <c r="CP46" s="220"/>
      <c r="CQ46" s="220"/>
    </row>
    <row r="47" spans="1:95">
      <c r="A47" s="246">
        <f>+'F1 COBERTURA ESTABLECIMIENTOS'!B53</f>
        <v>0</v>
      </c>
      <c r="B47" s="247">
        <f>+'F1 COBERTURA ESTABLECIMIENTOS'!D53</f>
        <v>0</v>
      </c>
      <c r="C47" s="829"/>
      <c r="D47" s="829"/>
      <c r="E47" s="827"/>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37"/>
      <c r="AP47" s="956">
        <f t="shared" si="0"/>
        <v>0</v>
      </c>
      <c r="AQ47" s="957" t="str">
        <f t="shared" si="1"/>
        <v>-</v>
      </c>
      <c r="AR47" s="958">
        <f t="shared" si="2"/>
        <v>0</v>
      </c>
      <c r="AS47" s="957" t="str">
        <f t="shared" si="3"/>
        <v>-</v>
      </c>
      <c r="AT47" s="958">
        <f t="shared" si="4"/>
        <v>0</v>
      </c>
      <c r="AU47" s="957" t="str">
        <f t="shared" si="5"/>
        <v>-</v>
      </c>
      <c r="AV47" s="958">
        <f t="shared" si="6"/>
        <v>0</v>
      </c>
      <c r="AW47" s="957" t="str">
        <f t="shared" si="7"/>
        <v>-</v>
      </c>
      <c r="AX47" s="958">
        <f t="shared" si="8"/>
        <v>0</v>
      </c>
      <c r="AY47" s="957" t="str">
        <f t="shared" si="9"/>
        <v>-</v>
      </c>
      <c r="AZ47" s="958">
        <f t="shared" si="10"/>
        <v>0</v>
      </c>
      <c r="BA47" s="959" t="str">
        <f t="shared" si="11"/>
        <v>-</v>
      </c>
      <c r="BB47" s="956">
        <f t="shared" si="12"/>
        <v>0</v>
      </c>
      <c r="BC47" s="957" t="str">
        <f t="shared" si="13"/>
        <v>-</v>
      </c>
      <c r="BD47" s="246">
        <f t="shared" si="14"/>
        <v>0</v>
      </c>
      <c r="BE47" s="960" t="str">
        <f t="shared" si="15"/>
        <v>-</v>
      </c>
      <c r="BF47" s="246">
        <f t="shared" si="16"/>
        <v>0</v>
      </c>
      <c r="BG47" s="960" t="str">
        <f t="shared" si="17"/>
        <v>-</v>
      </c>
      <c r="BH47" s="246">
        <f t="shared" si="18"/>
        <v>0</v>
      </c>
      <c r="BI47" s="960" t="str">
        <f t="shared" si="19"/>
        <v>-</v>
      </c>
      <c r="BJ47" s="246">
        <f t="shared" si="20"/>
        <v>0</v>
      </c>
      <c r="BK47" s="960" t="str">
        <f t="shared" si="21"/>
        <v>-</v>
      </c>
      <c r="BL47" s="246">
        <f t="shared" si="22"/>
        <v>0</v>
      </c>
      <c r="BM47" s="960" t="str">
        <f t="shared" si="23"/>
        <v>-</v>
      </c>
      <c r="BN47" s="246">
        <f t="shared" si="24"/>
        <v>0</v>
      </c>
      <c r="BO47" s="960" t="str">
        <f t="shared" si="25"/>
        <v>-</v>
      </c>
      <c r="BP47" s="246">
        <f t="shared" si="26"/>
        <v>0</v>
      </c>
      <c r="BQ47" s="961" t="str">
        <f t="shared" si="27"/>
        <v>-</v>
      </c>
      <c r="BR47" s="244"/>
      <c r="BS47" s="244"/>
      <c r="BT47" s="220"/>
      <c r="BU47" s="962">
        <f>+'F1 COBERTURA ESTABLECIMIENTOS'!G53</f>
        <v>0</v>
      </c>
      <c r="BV47" s="962">
        <f>+'F1 COBERTURA ESTABLECIMIENTOS'!H53</f>
        <v>0</v>
      </c>
      <c r="BW47" s="962">
        <f>+'F1 COBERTURA ESTABLECIMIENTOS'!I53</f>
        <v>0</v>
      </c>
      <c r="BX47" s="962">
        <f>+'F1 COBERTURA ESTABLECIMIENTOS'!J53</f>
        <v>0</v>
      </c>
      <c r="BY47" s="962">
        <f t="shared" si="28"/>
        <v>0</v>
      </c>
      <c r="BZ47" s="962">
        <f>+'F1 COBERTURA ESTABLECIMIENTOS'!L53</f>
        <v>0</v>
      </c>
      <c r="CA47" s="962">
        <f>+'F1 COBERTURA ESTABLECIMIENTOS'!M53</f>
        <v>0</v>
      </c>
      <c r="CB47" s="962">
        <f>+'F1 COBERTURA ESTABLECIMIENTOS'!N53</f>
        <v>0</v>
      </c>
      <c r="CC47" s="962">
        <f>+'F1 COBERTURA ESTABLECIMIENTOS'!O53</f>
        <v>0</v>
      </c>
      <c r="CD47" s="962">
        <f t="shared" si="29"/>
        <v>0</v>
      </c>
      <c r="CE47" s="962">
        <f t="shared" si="30"/>
        <v>0</v>
      </c>
      <c r="CF47" s="962">
        <f t="shared" si="31"/>
        <v>0</v>
      </c>
      <c r="CG47" s="962">
        <f t="shared" si="32"/>
        <v>0</v>
      </c>
      <c r="CH47" s="962">
        <f t="shared" si="33"/>
        <v>0</v>
      </c>
      <c r="CI47" s="962">
        <f t="shared" si="34"/>
        <v>0</v>
      </c>
      <c r="CJ47" s="943">
        <f t="shared" si="35"/>
        <v>0</v>
      </c>
      <c r="CK47" s="943">
        <f t="shared" si="36"/>
        <v>0</v>
      </c>
      <c r="CL47" s="962">
        <f>+'F1 COBERTURA ESTABLECIMIENTOS'!Q53</f>
        <v>0</v>
      </c>
      <c r="CM47" s="963">
        <f t="shared" si="37"/>
        <v>0</v>
      </c>
      <c r="CN47" s="220"/>
      <c r="CO47" s="220"/>
      <c r="CP47" s="220"/>
      <c r="CQ47" s="220"/>
    </row>
    <row r="48" spans="1:95">
      <c r="A48" s="246">
        <f>+'F1 COBERTURA ESTABLECIMIENTOS'!B54</f>
        <v>0</v>
      </c>
      <c r="B48" s="247">
        <f>+'F1 COBERTURA ESTABLECIMIENTOS'!D54</f>
        <v>0</v>
      </c>
      <c r="C48" s="829"/>
      <c r="D48" s="829"/>
      <c r="E48" s="827"/>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37"/>
      <c r="AP48" s="956">
        <f t="shared" si="0"/>
        <v>0</v>
      </c>
      <c r="AQ48" s="957" t="str">
        <f t="shared" si="1"/>
        <v>-</v>
      </c>
      <c r="AR48" s="958">
        <f t="shared" si="2"/>
        <v>0</v>
      </c>
      <c r="AS48" s="957" t="str">
        <f t="shared" si="3"/>
        <v>-</v>
      </c>
      <c r="AT48" s="958">
        <f t="shared" si="4"/>
        <v>0</v>
      </c>
      <c r="AU48" s="957" t="str">
        <f t="shared" si="5"/>
        <v>-</v>
      </c>
      <c r="AV48" s="958">
        <f t="shared" si="6"/>
        <v>0</v>
      </c>
      <c r="AW48" s="957" t="str">
        <f t="shared" si="7"/>
        <v>-</v>
      </c>
      <c r="AX48" s="958">
        <f t="shared" si="8"/>
        <v>0</v>
      </c>
      <c r="AY48" s="957" t="str">
        <f t="shared" si="9"/>
        <v>-</v>
      </c>
      <c r="AZ48" s="958">
        <f t="shared" si="10"/>
        <v>0</v>
      </c>
      <c r="BA48" s="959" t="str">
        <f t="shared" si="11"/>
        <v>-</v>
      </c>
      <c r="BB48" s="956">
        <f t="shared" si="12"/>
        <v>0</v>
      </c>
      <c r="BC48" s="957" t="str">
        <f t="shared" si="13"/>
        <v>-</v>
      </c>
      <c r="BD48" s="246">
        <f t="shared" si="14"/>
        <v>0</v>
      </c>
      <c r="BE48" s="960" t="str">
        <f t="shared" si="15"/>
        <v>-</v>
      </c>
      <c r="BF48" s="246">
        <f t="shared" si="16"/>
        <v>0</v>
      </c>
      <c r="BG48" s="960" t="str">
        <f t="shared" si="17"/>
        <v>-</v>
      </c>
      <c r="BH48" s="246">
        <f t="shared" si="18"/>
        <v>0</v>
      </c>
      <c r="BI48" s="960" t="str">
        <f t="shared" si="19"/>
        <v>-</v>
      </c>
      <c r="BJ48" s="246">
        <f t="shared" si="20"/>
        <v>0</v>
      </c>
      <c r="BK48" s="960" t="str">
        <f t="shared" si="21"/>
        <v>-</v>
      </c>
      <c r="BL48" s="246">
        <f t="shared" si="22"/>
        <v>0</v>
      </c>
      <c r="BM48" s="960" t="str">
        <f t="shared" si="23"/>
        <v>-</v>
      </c>
      <c r="BN48" s="246">
        <f t="shared" si="24"/>
        <v>0</v>
      </c>
      <c r="BO48" s="960" t="str">
        <f t="shared" si="25"/>
        <v>-</v>
      </c>
      <c r="BP48" s="246">
        <f t="shared" si="26"/>
        <v>0</v>
      </c>
      <c r="BQ48" s="961" t="str">
        <f t="shared" si="27"/>
        <v>-</v>
      </c>
      <c r="BR48" s="244"/>
      <c r="BS48" s="244"/>
      <c r="BT48" s="220"/>
      <c r="BU48" s="962">
        <f>+'F1 COBERTURA ESTABLECIMIENTOS'!G54</f>
        <v>0</v>
      </c>
      <c r="BV48" s="962">
        <f>+'F1 COBERTURA ESTABLECIMIENTOS'!H54</f>
        <v>0</v>
      </c>
      <c r="BW48" s="962">
        <f>+'F1 COBERTURA ESTABLECIMIENTOS'!I54</f>
        <v>0</v>
      </c>
      <c r="BX48" s="962">
        <f>+'F1 COBERTURA ESTABLECIMIENTOS'!J54</f>
        <v>0</v>
      </c>
      <c r="BY48" s="962">
        <f t="shared" si="28"/>
        <v>0</v>
      </c>
      <c r="BZ48" s="962">
        <f>+'F1 COBERTURA ESTABLECIMIENTOS'!L54</f>
        <v>0</v>
      </c>
      <c r="CA48" s="962">
        <f>+'F1 COBERTURA ESTABLECIMIENTOS'!M54</f>
        <v>0</v>
      </c>
      <c r="CB48" s="962">
        <f>+'F1 COBERTURA ESTABLECIMIENTOS'!N54</f>
        <v>0</v>
      </c>
      <c r="CC48" s="962">
        <f>+'F1 COBERTURA ESTABLECIMIENTOS'!O54</f>
        <v>0</v>
      </c>
      <c r="CD48" s="962">
        <f t="shared" si="29"/>
        <v>0</v>
      </c>
      <c r="CE48" s="962">
        <f t="shared" si="30"/>
        <v>0</v>
      </c>
      <c r="CF48" s="962">
        <f t="shared" si="31"/>
        <v>0</v>
      </c>
      <c r="CG48" s="962">
        <f t="shared" si="32"/>
        <v>0</v>
      </c>
      <c r="CH48" s="962">
        <f t="shared" si="33"/>
        <v>0</v>
      </c>
      <c r="CI48" s="962">
        <f t="shared" si="34"/>
        <v>0</v>
      </c>
      <c r="CJ48" s="943">
        <f t="shared" si="35"/>
        <v>0</v>
      </c>
      <c r="CK48" s="943">
        <f t="shared" si="36"/>
        <v>0</v>
      </c>
      <c r="CL48" s="962">
        <f>+'F1 COBERTURA ESTABLECIMIENTOS'!Q54</f>
        <v>0</v>
      </c>
      <c r="CM48" s="963">
        <f t="shared" si="37"/>
        <v>0</v>
      </c>
      <c r="CN48" s="220"/>
      <c r="CO48" s="220"/>
      <c r="CP48" s="220"/>
      <c r="CQ48" s="220"/>
    </row>
    <row r="49" spans="1:95">
      <c r="A49" s="246">
        <f>+'F1 COBERTURA ESTABLECIMIENTOS'!B55</f>
        <v>0</v>
      </c>
      <c r="B49" s="247">
        <f>+'F1 COBERTURA ESTABLECIMIENTOS'!D55</f>
        <v>0</v>
      </c>
      <c r="C49" s="829"/>
      <c r="D49" s="829"/>
      <c r="E49" s="827"/>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37"/>
      <c r="AP49" s="956">
        <f t="shared" si="0"/>
        <v>0</v>
      </c>
      <c r="AQ49" s="957" t="str">
        <f t="shared" si="1"/>
        <v>-</v>
      </c>
      <c r="AR49" s="958">
        <f t="shared" si="2"/>
        <v>0</v>
      </c>
      <c r="AS49" s="957" t="str">
        <f t="shared" si="3"/>
        <v>-</v>
      </c>
      <c r="AT49" s="958">
        <f t="shared" si="4"/>
        <v>0</v>
      </c>
      <c r="AU49" s="957" t="str">
        <f t="shared" si="5"/>
        <v>-</v>
      </c>
      <c r="AV49" s="958">
        <f t="shared" si="6"/>
        <v>0</v>
      </c>
      <c r="AW49" s="957" t="str">
        <f t="shared" si="7"/>
        <v>-</v>
      </c>
      <c r="AX49" s="958">
        <f t="shared" si="8"/>
        <v>0</v>
      </c>
      <c r="AY49" s="957" t="str">
        <f t="shared" si="9"/>
        <v>-</v>
      </c>
      <c r="AZ49" s="958">
        <f t="shared" si="10"/>
        <v>0</v>
      </c>
      <c r="BA49" s="959" t="str">
        <f t="shared" si="11"/>
        <v>-</v>
      </c>
      <c r="BB49" s="956">
        <f t="shared" si="12"/>
        <v>0</v>
      </c>
      <c r="BC49" s="957" t="str">
        <f t="shared" si="13"/>
        <v>-</v>
      </c>
      <c r="BD49" s="246">
        <f t="shared" si="14"/>
        <v>0</v>
      </c>
      <c r="BE49" s="960" t="str">
        <f t="shared" si="15"/>
        <v>-</v>
      </c>
      <c r="BF49" s="246">
        <f t="shared" si="16"/>
        <v>0</v>
      </c>
      <c r="BG49" s="960" t="str">
        <f t="shared" si="17"/>
        <v>-</v>
      </c>
      <c r="BH49" s="246">
        <f t="shared" si="18"/>
        <v>0</v>
      </c>
      <c r="BI49" s="960" t="str">
        <f t="shared" si="19"/>
        <v>-</v>
      </c>
      <c r="BJ49" s="246">
        <f t="shared" si="20"/>
        <v>0</v>
      </c>
      <c r="BK49" s="960" t="str">
        <f t="shared" si="21"/>
        <v>-</v>
      </c>
      <c r="BL49" s="246">
        <f t="shared" si="22"/>
        <v>0</v>
      </c>
      <c r="BM49" s="960" t="str">
        <f t="shared" si="23"/>
        <v>-</v>
      </c>
      <c r="BN49" s="246">
        <f t="shared" si="24"/>
        <v>0</v>
      </c>
      <c r="BO49" s="960" t="str">
        <f t="shared" si="25"/>
        <v>-</v>
      </c>
      <c r="BP49" s="246">
        <f t="shared" si="26"/>
        <v>0</v>
      </c>
      <c r="BQ49" s="961" t="str">
        <f t="shared" si="27"/>
        <v>-</v>
      </c>
      <c r="BR49" s="244"/>
      <c r="BS49" s="244"/>
      <c r="BT49" s="220"/>
      <c r="BU49" s="962">
        <f>+'F1 COBERTURA ESTABLECIMIENTOS'!G55</f>
        <v>0</v>
      </c>
      <c r="BV49" s="962">
        <f>+'F1 COBERTURA ESTABLECIMIENTOS'!H55</f>
        <v>0</v>
      </c>
      <c r="BW49" s="962">
        <f>+'F1 COBERTURA ESTABLECIMIENTOS'!I55</f>
        <v>0</v>
      </c>
      <c r="BX49" s="962">
        <f>+'F1 COBERTURA ESTABLECIMIENTOS'!J55</f>
        <v>0</v>
      </c>
      <c r="BY49" s="962">
        <f t="shared" si="28"/>
        <v>0</v>
      </c>
      <c r="BZ49" s="962">
        <f>+'F1 COBERTURA ESTABLECIMIENTOS'!L55</f>
        <v>0</v>
      </c>
      <c r="CA49" s="962">
        <f>+'F1 COBERTURA ESTABLECIMIENTOS'!M55</f>
        <v>0</v>
      </c>
      <c r="CB49" s="962">
        <f>+'F1 COBERTURA ESTABLECIMIENTOS'!N55</f>
        <v>0</v>
      </c>
      <c r="CC49" s="962">
        <f>+'F1 COBERTURA ESTABLECIMIENTOS'!O55</f>
        <v>0</v>
      </c>
      <c r="CD49" s="962">
        <f t="shared" si="29"/>
        <v>0</v>
      </c>
      <c r="CE49" s="962">
        <f t="shared" si="30"/>
        <v>0</v>
      </c>
      <c r="CF49" s="962">
        <f t="shared" si="31"/>
        <v>0</v>
      </c>
      <c r="CG49" s="962">
        <f t="shared" si="32"/>
        <v>0</v>
      </c>
      <c r="CH49" s="962">
        <f t="shared" si="33"/>
        <v>0</v>
      </c>
      <c r="CI49" s="962">
        <f t="shared" si="34"/>
        <v>0</v>
      </c>
      <c r="CJ49" s="943">
        <f t="shared" si="35"/>
        <v>0</v>
      </c>
      <c r="CK49" s="943">
        <f t="shared" si="36"/>
        <v>0</v>
      </c>
      <c r="CL49" s="962">
        <f>+'F1 COBERTURA ESTABLECIMIENTOS'!Q55</f>
        <v>0</v>
      </c>
      <c r="CM49" s="963">
        <f t="shared" si="37"/>
        <v>0</v>
      </c>
      <c r="CN49" s="220"/>
      <c r="CO49" s="220"/>
      <c r="CP49" s="220"/>
      <c r="CQ49" s="220"/>
    </row>
    <row r="50" spans="1:95">
      <c r="A50" s="246">
        <f>+'F1 COBERTURA ESTABLECIMIENTOS'!B56</f>
        <v>0</v>
      </c>
      <c r="B50" s="247">
        <f>+'F1 COBERTURA ESTABLECIMIENTOS'!D56</f>
        <v>0</v>
      </c>
      <c r="C50" s="829"/>
      <c r="D50" s="829"/>
      <c r="E50" s="827"/>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c r="AN50" s="829"/>
      <c r="AO50" s="837"/>
      <c r="AP50" s="956">
        <f t="shared" si="0"/>
        <v>0</v>
      </c>
      <c r="AQ50" s="957" t="str">
        <f t="shared" si="1"/>
        <v>-</v>
      </c>
      <c r="AR50" s="958">
        <f t="shared" si="2"/>
        <v>0</v>
      </c>
      <c r="AS50" s="957" t="str">
        <f t="shared" si="3"/>
        <v>-</v>
      </c>
      <c r="AT50" s="958">
        <f t="shared" si="4"/>
        <v>0</v>
      </c>
      <c r="AU50" s="957" t="str">
        <f t="shared" si="5"/>
        <v>-</v>
      </c>
      <c r="AV50" s="958">
        <f t="shared" si="6"/>
        <v>0</v>
      </c>
      <c r="AW50" s="957" t="str">
        <f t="shared" si="7"/>
        <v>-</v>
      </c>
      <c r="AX50" s="958">
        <f t="shared" si="8"/>
        <v>0</v>
      </c>
      <c r="AY50" s="957" t="str">
        <f t="shared" si="9"/>
        <v>-</v>
      </c>
      <c r="AZ50" s="958">
        <f t="shared" si="10"/>
        <v>0</v>
      </c>
      <c r="BA50" s="959" t="str">
        <f t="shared" si="11"/>
        <v>-</v>
      </c>
      <c r="BB50" s="956">
        <f t="shared" si="12"/>
        <v>0</v>
      </c>
      <c r="BC50" s="957" t="str">
        <f t="shared" si="13"/>
        <v>-</v>
      </c>
      <c r="BD50" s="246">
        <f t="shared" si="14"/>
        <v>0</v>
      </c>
      <c r="BE50" s="960" t="str">
        <f t="shared" si="15"/>
        <v>-</v>
      </c>
      <c r="BF50" s="246">
        <f t="shared" si="16"/>
        <v>0</v>
      </c>
      <c r="BG50" s="960" t="str">
        <f t="shared" si="17"/>
        <v>-</v>
      </c>
      <c r="BH50" s="246">
        <f t="shared" si="18"/>
        <v>0</v>
      </c>
      <c r="BI50" s="960" t="str">
        <f t="shared" si="19"/>
        <v>-</v>
      </c>
      <c r="BJ50" s="246">
        <f t="shared" si="20"/>
        <v>0</v>
      </c>
      <c r="BK50" s="960" t="str">
        <f t="shared" si="21"/>
        <v>-</v>
      </c>
      <c r="BL50" s="246">
        <f t="shared" si="22"/>
        <v>0</v>
      </c>
      <c r="BM50" s="960" t="str">
        <f t="shared" si="23"/>
        <v>-</v>
      </c>
      <c r="BN50" s="246">
        <f t="shared" si="24"/>
        <v>0</v>
      </c>
      <c r="BO50" s="960" t="str">
        <f t="shared" si="25"/>
        <v>-</v>
      </c>
      <c r="BP50" s="246">
        <f t="shared" si="26"/>
        <v>0</v>
      </c>
      <c r="BQ50" s="961" t="str">
        <f t="shared" si="27"/>
        <v>-</v>
      </c>
      <c r="BR50" s="244"/>
      <c r="BS50" s="244"/>
      <c r="BT50" s="220"/>
      <c r="BU50" s="962">
        <f>+'F1 COBERTURA ESTABLECIMIENTOS'!G56</f>
        <v>0</v>
      </c>
      <c r="BV50" s="962">
        <f>+'F1 COBERTURA ESTABLECIMIENTOS'!H56</f>
        <v>0</v>
      </c>
      <c r="BW50" s="962">
        <f>+'F1 COBERTURA ESTABLECIMIENTOS'!I56</f>
        <v>0</v>
      </c>
      <c r="BX50" s="962">
        <f>+'F1 COBERTURA ESTABLECIMIENTOS'!J56</f>
        <v>0</v>
      </c>
      <c r="BY50" s="962">
        <f t="shared" si="28"/>
        <v>0</v>
      </c>
      <c r="BZ50" s="962">
        <f>+'F1 COBERTURA ESTABLECIMIENTOS'!L56</f>
        <v>0</v>
      </c>
      <c r="CA50" s="962">
        <f>+'F1 COBERTURA ESTABLECIMIENTOS'!M56</f>
        <v>0</v>
      </c>
      <c r="CB50" s="962">
        <f>+'F1 COBERTURA ESTABLECIMIENTOS'!N56</f>
        <v>0</v>
      </c>
      <c r="CC50" s="962">
        <f>+'F1 COBERTURA ESTABLECIMIENTOS'!O56</f>
        <v>0</v>
      </c>
      <c r="CD50" s="962">
        <f t="shared" si="29"/>
        <v>0</v>
      </c>
      <c r="CE50" s="962">
        <f t="shared" si="30"/>
        <v>0</v>
      </c>
      <c r="CF50" s="962">
        <f t="shared" si="31"/>
        <v>0</v>
      </c>
      <c r="CG50" s="962">
        <f t="shared" si="32"/>
        <v>0</v>
      </c>
      <c r="CH50" s="962">
        <f t="shared" si="33"/>
        <v>0</v>
      </c>
      <c r="CI50" s="962">
        <f t="shared" si="34"/>
        <v>0</v>
      </c>
      <c r="CJ50" s="943">
        <f t="shared" si="35"/>
        <v>0</v>
      </c>
      <c r="CK50" s="943">
        <f t="shared" si="36"/>
        <v>0</v>
      </c>
      <c r="CL50" s="962">
        <f>+'F1 COBERTURA ESTABLECIMIENTOS'!Q56</f>
        <v>0</v>
      </c>
      <c r="CM50" s="963">
        <f t="shared" si="37"/>
        <v>0</v>
      </c>
      <c r="CN50" s="220"/>
      <c r="CO50" s="220"/>
      <c r="CP50" s="220"/>
      <c r="CQ50" s="220"/>
    </row>
    <row r="51" spans="1:95">
      <c r="A51" s="246">
        <f>+'F1 COBERTURA ESTABLECIMIENTOS'!B57</f>
        <v>0</v>
      </c>
      <c r="B51" s="247">
        <f>+'F1 COBERTURA ESTABLECIMIENTOS'!D57</f>
        <v>0</v>
      </c>
      <c r="C51" s="829"/>
      <c r="D51" s="829"/>
      <c r="E51" s="827"/>
      <c r="F51" s="829"/>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37"/>
      <c r="AP51" s="956">
        <f t="shared" si="0"/>
        <v>0</v>
      </c>
      <c r="AQ51" s="957" t="str">
        <f t="shared" si="1"/>
        <v>-</v>
      </c>
      <c r="AR51" s="958">
        <f t="shared" si="2"/>
        <v>0</v>
      </c>
      <c r="AS51" s="957" t="str">
        <f t="shared" si="3"/>
        <v>-</v>
      </c>
      <c r="AT51" s="958">
        <f t="shared" si="4"/>
        <v>0</v>
      </c>
      <c r="AU51" s="957" t="str">
        <f t="shared" si="5"/>
        <v>-</v>
      </c>
      <c r="AV51" s="958">
        <f t="shared" si="6"/>
        <v>0</v>
      </c>
      <c r="AW51" s="957" t="str">
        <f t="shared" si="7"/>
        <v>-</v>
      </c>
      <c r="AX51" s="958">
        <f t="shared" si="8"/>
        <v>0</v>
      </c>
      <c r="AY51" s="957" t="str">
        <f t="shared" si="9"/>
        <v>-</v>
      </c>
      <c r="AZ51" s="958">
        <f t="shared" si="10"/>
        <v>0</v>
      </c>
      <c r="BA51" s="959" t="str">
        <f t="shared" si="11"/>
        <v>-</v>
      </c>
      <c r="BB51" s="956">
        <f t="shared" si="12"/>
        <v>0</v>
      </c>
      <c r="BC51" s="957" t="str">
        <f t="shared" si="13"/>
        <v>-</v>
      </c>
      <c r="BD51" s="246">
        <f t="shared" si="14"/>
        <v>0</v>
      </c>
      <c r="BE51" s="960" t="str">
        <f t="shared" si="15"/>
        <v>-</v>
      </c>
      <c r="BF51" s="246">
        <f t="shared" si="16"/>
        <v>0</v>
      </c>
      <c r="BG51" s="960" t="str">
        <f t="shared" si="17"/>
        <v>-</v>
      </c>
      <c r="BH51" s="246">
        <f t="shared" si="18"/>
        <v>0</v>
      </c>
      <c r="BI51" s="960" t="str">
        <f t="shared" si="19"/>
        <v>-</v>
      </c>
      <c r="BJ51" s="246">
        <f t="shared" si="20"/>
        <v>0</v>
      </c>
      <c r="BK51" s="960" t="str">
        <f t="shared" si="21"/>
        <v>-</v>
      </c>
      <c r="BL51" s="246">
        <f t="shared" si="22"/>
        <v>0</v>
      </c>
      <c r="BM51" s="960" t="str">
        <f t="shared" si="23"/>
        <v>-</v>
      </c>
      <c r="BN51" s="246">
        <f t="shared" si="24"/>
        <v>0</v>
      </c>
      <c r="BO51" s="960" t="str">
        <f t="shared" si="25"/>
        <v>-</v>
      </c>
      <c r="BP51" s="246">
        <f t="shared" si="26"/>
        <v>0</v>
      </c>
      <c r="BQ51" s="961" t="str">
        <f t="shared" si="27"/>
        <v>-</v>
      </c>
      <c r="BR51" s="244"/>
      <c r="BS51" s="244"/>
      <c r="BT51" s="220"/>
      <c r="BU51" s="962">
        <f>+'F1 COBERTURA ESTABLECIMIENTOS'!G57</f>
        <v>0</v>
      </c>
      <c r="BV51" s="962">
        <f>+'F1 COBERTURA ESTABLECIMIENTOS'!H57</f>
        <v>0</v>
      </c>
      <c r="BW51" s="962">
        <f>+'F1 COBERTURA ESTABLECIMIENTOS'!I57</f>
        <v>0</v>
      </c>
      <c r="BX51" s="962">
        <f>+'F1 COBERTURA ESTABLECIMIENTOS'!J57</f>
        <v>0</v>
      </c>
      <c r="BY51" s="962">
        <f t="shared" si="28"/>
        <v>0</v>
      </c>
      <c r="BZ51" s="962">
        <f>+'F1 COBERTURA ESTABLECIMIENTOS'!L57</f>
        <v>0</v>
      </c>
      <c r="CA51" s="962">
        <f>+'F1 COBERTURA ESTABLECIMIENTOS'!M57</f>
        <v>0</v>
      </c>
      <c r="CB51" s="962">
        <f>+'F1 COBERTURA ESTABLECIMIENTOS'!N57</f>
        <v>0</v>
      </c>
      <c r="CC51" s="962">
        <f>+'F1 COBERTURA ESTABLECIMIENTOS'!O57</f>
        <v>0</v>
      </c>
      <c r="CD51" s="962">
        <f t="shared" si="29"/>
        <v>0</v>
      </c>
      <c r="CE51" s="962">
        <f t="shared" si="30"/>
        <v>0</v>
      </c>
      <c r="CF51" s="962">
        <f t="shared" si="31"/>
        <v>0</v>
      </c>
      <c r="CG51" s="962">
        <f t="shared" si="32"/>
        <v>0</v>
      </c>
      <c r="CH51" s="962">
        <f t="shared" si="33"/>
        <v>0</v>
      </c>
      <c r="CI51" s="962">
        <f t="shared" si="34"/>
        <v>0</v>
      </c>
      <c r="CJ51" s="943">
        <f t="shared" si="35"/>
        <v>0</v>
      </c>
      <c r="CK51" s="943">
        <f t="shared" si="36"/>
        <v>0</v>
      </c>
      <c r="CL51" s="962">
        <f>+'F1 COBERTURA ESTABLECIMIENTOS'!Q57</f>
        <v>0</v>
      </c>
      <c r="CM51" s="963">
        <f t="shared" si="37"/>
        <v>0</v>
      </c>
      <c r="CN51" s="220"/>
      <c r="CO51" s="220"/>
      <c r="CP51" s="220"/>
      <c r="CQ51" s="220"/>
    </row>
    <row r="52" spans="1:95">
      <c r="A52" s="246">
        <f>+'F1 COBERTURA ESTABLECIMIENTOS'!B58</f>
        <v>0</v>
      </c>
      <c r="B52" s="247">
        <f>+'F1 COBERTURA ESTABLECIMIENTOS'!D58</f>
        <v>0</v>
      </c>
      <c r="C52" s="829"/>
      <c r="D52" s="829"/>
      <c r="E52" s="827"/>
      <c r="F52" s="829"/>
      <c r="G52" s="829"/>
      <c r="H52" s="829"/>
      <c r="I52" s="829"/>
      <c r="J52" s="829"/>
      <c r="K52" s="829"/>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c r="AN52" s="829"/>
      <c r="AO52" s="837"/>
      <c r="AP52" s="956">
        <f t="shared" si="0"/>
        <v>0</v>
      </c>
      <c r="AQ52" s="957" t="str">
        <f t="shared" si="1"/>
        <v>-</v>
      </c>
      <c r="AR52" s="958">
        <f t="shared" si="2"/>
        <v>0</v>
      </c>
      <c r="AS52" s="957" t="str">
        <f t="shared" si="3"/>
        <v>-</v>
      </c>
      <c r="AT52" s="958">
        <f t="shared" si="4"/>
        <v>0</v>
      </c>
      <c r="AU52" s="957" t="str">
        <f t="shared" si="5"/>
        <v>-</v>
      </c>
      <c r="AV52" s="958">
        <f t="shared" si="6"/>
        <v>0</v>
      </c>
      <c r="AW52" s="957" t="str">
        <f t="shared" si="7"/>
        <v>-</v>
      </c>
      <c r="AX52" s="958">
        <f t="shared" si="8"/>
        <v>0</v>
      </c>
      <c r="AY52" s="957" t="str">
        <f t="shared" si="9"/>
        <v>-</v>
      </c>
      <c r="AZ52" s="958">
        <f t="shared" si="10"/>
        <v>0</v>
      </c>
      <c r="BA52" s="959" t="str">
        <f t="shared" si="11"/>
        <v>-</v>
      </c>
      <c r="BB52" s="956">
        <f t="shared" si="12"/>
        <v>0</v>
      </c>
      <c r="BC52" s="957" t="str">
        <f t="shared" si="13"/>
        <v>-</v>
      </c>
      <c r="BD52" s="246">
        <f t="shared" si="14"/>
        <v>0</v>
      </c>
      <c r="BE52" s="960" t="str">
        <f t="shared" si="15"/>
        <v>-</v>
      </c>
      <c r="BF52" s="246">
        <f t="shared" si="16"/>
        <v>0</v>
      </c>
      <c r="BG52" s="960" t="str">
        <f t="shared" si="17"/>
        <v>-</v>
      </c>
      <c r="BH52" s="246">
        <f t="shared" si="18"/>
        <v>0</v>
      </c>
      <c r="BI52" s="960" t="str">
        <f t="shared" si="19"/>
        <v>-</v>
      </c>
      <c r="BJ52" s="246">
        <f t="shared" si="20"/>
        <v>0</v>
      </c>
      <c r="BK52" s="960" t="str">
        <f t="shared" si="21"/>
        <v>-</v>
      </c>
      <c r="BL52" s="246">
        <f t="shared" si="22"/>
        <v>0</v>
      </c>
      <c r="BM52" s="960" t="str">
        <f t="shared" si="23"/>
        <v>-</v>
      </c>
      <c r="BN52" s="246">
        <f t="shared" si="24"/>
        <v>0</v>
      </c>
      <c r="BO52" s="960" t="str">
        <f t="shared" si="25"/>
        <v>-</v>
      </c>
      <c r="BP52" s="246">
        <f t="shared" si="26"/>
        <v>0</v>
      </c>
      <c r="BQ52" s="961" t="str">
        <f t="shared" si="27"/>
        <v>-</v>
      </c>
      <c r="BR52" s="244"/>
      <c r="BS52" s="244"/>
      <c r="BT52" s="220"/>
      <c r="BU52" s="962">
        <f>+'F1 COBERTURA ESTABLECIMIENTOS'!G58</f>
        <v>0</v>
      </c>
      <c r="BV52" s="962">
        <f>+'F1 COBERTURA ESTABLECIMIENTOS'!H58</f>
        <v>0</v>
      </c>
      <c r="BW52" s="962">
        <f>+'F1 COBERTURA ESTABLECIMIENTOS'!I58</f>
        <v>0</v>
      </c>
      <c r="BX52" s="962">
        <f>+'F1 COBERTURA ESTABLECIMIENTOS'!J58</f>
        <v>0</v>
      </c>
      <c r="BY52" s="962">
        <f t="shared" si="28"/>
        <v>0</v>
      </c>
      <c r="BZ52" s="962">
        <f>+'F1 COBERTURA ESTABLECIMIENTOS'!L58</f>
        <v>0</v>
      </c>
      <c r="CA52" s="962">
        <f>+'F1 COBERTURA ESTABLECIMIENTOS'!M58</f>
        <v>0</v>
      </c>
      <c r="CB52" s="962">
        <f>+'F1 COBERTURA ESTABLECIMIENTOS'!N58</f>
        <v>0</v>
      </c>
      <c r="CC52" s="962">
        <f>+'F1 COBERTURA ESTABLECIMIENTOS'!O58</f>
        <v>0</v>
      </c>
      <c r="CD52" s="962">
        <f t="shared" si="29"/>
        <v>0</v>
      </c>
      <c r="CE52" s="962">
        <f t="shared" si="30"/>
        <v>0</v>
      </c>
      <c r="CF52" s="962">
        <f t="shared" si="31"/>
        <v>0</v>
      </c>
      <c r="CG52" s="962">
        <f t="shared" si="32"/>
        <v>0</v>
      </c>
      <c r="CH52" s="962">
        <f t="shared" si="33"/>
        <v>0</v>
      </c>
      <c r="CI52" s="962">
        <f t="shared" si="34"/>
        <v>0</v>
      </c>
      <c r="CJ52" s="943">
        <f t="shared" si="35"/>
        <v>0</v>
      </c>
      <c r="CK52" s="943">
        <f t="shared" si="36"/>
        <v>0</v>
      </c>
      <c r="CL52" s="962">
        <f>+'F1 COBERTURA ESTABLECIMIENTOS'!Q58</f>
        <v>0</v>
      </c>
      <c r="CM52" s="963">
        <f t="shared" si="37"/>
        <v>0</v>
      </c>
      <c r="CN52" s="220"/>
      <c r="CO52" s="220"/>
      <c r="CP52" s="220"/>
      <c r="CQ52" s="220"/>
    </row>
    <row r="53" spans="1:95">
      <c r="A53" s="246">
        <f>+'F1 COBERTURA ESTABLECIMIENTOS'!B59</f>
        <v>0</v>
      </c>
      <c r="B53" s="247">
        <f>+'F1 COBERTURA ESTABLECIMIENTOS'!D59</f>
        <v>0</v>
      </c>
      <c r="C53" s="829"/>
      <c r="D53" s="829"/>
      <c r="E53" s="827"/>
      <c r="F53" s="829"/>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37"/>
      <c r="AP53" s="956">
        <f t="shared" si="0"/>
        <v>0</v>
      </c>
      <c r="AQ53" s="957" t="str">
        <f t="shared" si="1"/>
        <v>-</v>
      </c>
      <c r="AR53" s="958">
        <f t="shared" si="2"/>
        <v>0</v>
      </c>
      <c r="AS53" s="957" t="str">
        <f t="shared" si="3"/>
        <v>-</v>
      </c>
      <c r="AT53" s="958">
        <f t="shared" si="4"/>
        <v>0</v>
      </c>
      <c r="AU53" s="957" t="str">
        <f t="shared" si="5"/>
        <v>-</v>
      </c>
      <c r="AV53" s="958">
        <f t="shared" si="6"/>
        <v>0</v>
      </c>
      <c r="AW53" s="957" t="str">
        <f t="shared" si="7"/>
        <v>-</v>
      </c>
      <c r="AX53" s="958">
        <f t="shared" si="8"/>
        <v>0</v>
      </c>
      <c r="AY53" s="957" t="str">
        <f t="shared" si="9"/>
        <v>-</v>
      </c>
      <c r="AZ53" s="958">
        <f t="shared" si="10"/>
        <v>0</v>
      </c>
      <c r="BA53" s="959" t="str">
        <f t="shared" si="11"/>
        <v>-</v>
      </c>
      <c r="BB53" s="956">
        <f t="shared" si="12"/>
        <v>0</v>
      </c>
      <c r="BC53" s="957" t="str">
        <f t="shared" si="13"/>
        <v>-</v>
      </c>
      <c r="BD53" s="246">
        <f t="shared" si="14"/>
        <v>0</v>
      </c>
      <c r="BE53" s="960" t="str">
        <f t="shared" si="15"/>
        <v>-</v>
      </c>
      <c r="BF53" s="246">
        <f t="shared" si="16"/>
        <v>0</v>
      </c>
      <c r="BG53" s="960" t="str">
        <f t="shared" si="17"/>
        <v>-</v>
      </c>
      <c r="BH53" s="246">
        <f t="shared" si="18"/>
        <v>0</v>
      </c>
      <c r="BI53" s="960" t="str">
        <f t="shared" si="19"/>
        <v>-</v>
      </c>
      <c r="BJ53" s="246">
        <f t="shared" si="20"/>
        <v>0</v>
      </c>
      <c r="BK53" s="960" t="str">
        <f t="shared" si="21"/>
        <v>-</v>
      </c>
      <c r="BL53" s="246">
        <f t="shared" si="22"/>
        <v>0</v>
      </c>
      <c r="BM53" s="960" t="str">
        <f t="shared" si="23"/>
        <v>-</v>
      </c>
      <c r="BN53" s="246">
        <f t="shared" si="24"/>
        <v>0</v>
      </c>
      <c r="BO53" s="960" t="str">
        <f t="shared" si="25"/>
        <v>-</v>
      </c>
      <c r="BP53" s="246">
        <f t="shared" si="26"/>
        <v>0</v>
      </c>
      <c r="BQ53" s="961" t="str">
        <f t="shared" si="27"/>
        <v>-</v>
      </c>
      <c r="BR53" s="244"/>
      <c r="BS53" s="244"/>
      <c r="BT53" s="220"/>
      <c r="BU53" s="962">
        <f>+'F1 COBERTURA ESTABLECIMIENTOS'!G59</f>
        <v>0</v>
      </c>
      <c r="BV53" s="962">
        <f>+'F1 COBERTURA ESTABLECIMIENTOS'!H59</f>
        <v>0</v>
      </c>
      <c r="BW53" s="962">
        <f>+'F1 COBERTURA ESTABLECIMIENTOS'!I59</f>
        <v>0</v>
      </c>
      <c r="BX53" s="962">
        <f>+'F1 COBERTURA ESTABLECIMIENTOS'!J59</f>
        <v>0</v>
      </c>
      <c r="BY53" s="962">
        <f t="shared" si="28"/>
        <v>0</v>
      </c>
      <c r="BZ53" s="962">
        <f>+'F1 COBERTURA ESTABLECIMIENTOS'!L59</f>
        <v>0</v>
      </c>
      <c r="CA53" s="962">
        <f>+'F1 COBERTURA ESTABLECIMIENTOS'!M59</f>
        <v>0</v>
      </c>
      <c r="CB53" s="962">
        <f>+'F1 COBERTURA ESTABLECIMIENTOS'!N59</f>
        <v>0</v>
      </c>
      <c r="CC53" s="962">
        <f>+'F1 COBERTURA ESTABLECIMIENTOS'!O59</f>
        <v>0</v>
      </c>
      <c r="CD53" s="962">
        <f t="shared" si="29"/>
        <v>0</v>
      </c>
      <c r="CE53" s="962">
        <f t="shared" si="30"/>
        <v>0</v>
      </c>
      <c r="CF53" s="962">
        <f t="shared" si="31"/>
        <v>0</v>
      </c>
      <c r="CG53" s="962">
        <f t="shared" si="32"/>
        <v>0</v>
      </c>
      <c r="CH53" s="962">
        <f t="shared" si="33"/>
        <v>0</v>
      </c>
      <c r="CI53" s="962">
        <f t="shared" si="34"/>
        <v>0</v>
      </c>
      <c r="CJ53" s="943">
        <f t="shared" si="35"/>
        <v>0</v>
      </c>
      <c r="CK53" s="943">
        <f t="shared" si="36"/>
        <v>0</v>
      </c>
      <c r="CL53" s="962">
        <f>+'F1 COBERTURA ESTABLECIMIENTOS'!Q59</f>
        <v>0</v>
      </c>
      <c r="CM53" s="963">
        <f t="shared" si="37"/>
        <v>0</v>
      </c>
      <c r="CN53" s="220"/>
      <c r="CO53" s="220"/>
      <c r="CP53" s="220"/>
      <c r="CQ53" s="220"/>
    </row>
    <row r="54" spans="1:95">
      <c r="A54" s="246">
        <f>+'F1 COBERTURA ESTABLECIMIENTOS'!B60</f>
        <v>0</v>
      </c>
      <c r="B54" s="247">
        <f>+'F1 COBERTURA ESTABLECIMIENTOS'!D60</f>
        <v>0</v>
      </c>
      <c r="C54" s="829"/>
      <c r="D54" s="829"/>
      <c r="E54" s="827"/>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37"/>
      <c r="AP54" s="956">
        <f t="shared" si="0"/>
        <v>0</v>
      </c>
      <c r="AQ54" s="957" t="str">
        <f t="shared" si="1"/>
        <v>-</v>
      </c>
      <c r="AR54" s="958">
        <f t="shared" si="2"/>
        <v>0</v>
      </c>
      <c r="AS54" s="957" t="str">
        <f t="shared" si="3"/>
        <v>-</v>
      </c>
      <c r="AT54" s="958">
        <f t="shared" si="4"/>
        <v>0</v>
      </c>
      <c r="AU54" s="957" t="str">
        <f t="shared" si="5"/>
        <v>-</v>
      </c>
      <c r="AV54" s="958">
        <f t="shared" si="6"/>
        <v>0</v>
      </c>
      <c r="AW54" s="957" t="str">
        <f t="shared" si="7"/>
        <v>-</v>
      </c>
      <c r="AX54" s="958">
        <f t="shared" si="8"/>
        <v>0</v>
      </c>
      <c r="AY54" s="957" t="str">
        <f t="shared" si="9"/>
        <v>-</v>
      </c>
      <c r="AZ54" s="958">
        <f t="shared" si="10"/>
        <v>0</v>
      </c>
      <c r="BA54" s="959" t="str">
        <f t="shared" si="11"/>
        <v>-</v>
      </c>
      <c r="BB54" s="956">
        <f t="shared" si="12"/>
        <v>0</v>
      </c>
      <c r="BC54" s="957" t="str">
        <f t="shared" si="13"/>
        <v>-</v>
      </c>
      <c r="BD54" s="246">
        <f t="shared" si="14"/>
        <v>0</v>
      </c>
      <c r="BE54" s="960" t="str">
        <f t="shared" si="15"/>
        <v>-</v>
      </c>
      <c r="BF54" s="246">
        <f t="shared" si="16"/>
        <v>0</v>
      </c>
      <c r="BG54" s="960" t="str">
        <f t="shared" si="17"/>
        <v>-</v>
      </c>
      <c r="BH54" s="246">
        <f t="shared" si="18"/>
        <v>0</v>
      </c>
      <c r="BI54" s="960" t="str">
        <f t="shared" si="19"/>
        <v>-</v>
      </c>
      <c r="BJ54" s="246">
        <f t="shared" si="20"/>
        <v>0</v>
      </c>
      <c r="BK54" s="960" t="str">
        <f t="shared" si="21"/>
        <v>-</v>
      </c>
      <c r="BL54" s="246">
        <f t="shared" si="22"/>
        <v>0</v>
      </c>
      <c r="BM54" s="960" t="str">
        <f t="shared" si="23"/>
        <v>-</v>
      </c>
      <c r="BN54" s="246">
        <f t="shared" si="24"/>
        <v>0</v>
      </c>
      <c r="BO54" s="960" t="str">
        <f t="shared" si="25"/>
        <v>-</v>
      </c>
      <c r="BP54" s="246">
        <f t="shared" si="26"/>
        <v>0</v>
      </c>
      <c r="BQ54" s="961" t="str">
        <f t="shared" si="27"/>
        <v>-</v>
      </c>
      <c r="BR54" s="244"/>
      <c r="BS54" s="244"/>
      <c r="BT54" s="220"/>
      <c r="BU54" s="962">
        <f>+'F1 COBERTURA ESTABLECIMIENTOS'!G60</f>
        <v>0</v>
      </c>
      <c r="BV54" s="962">
        <f>+'F1 COBERTURA ESTABLECIMIENTOS'!H60</f>
        <v>0</v>
      </c>
      <c r="BW54" s="962">
        <f>+'F1 COBERTURA ESTABLECIMIENTOS'!I60</f>
        <v>0</v>
      </c>
      <c r="BX54" s="962">
        <f>+'F1 COBERTURA ESTABLECIMIENTOS'!J60</f>
        <v>0</v>
      </c>
      <c r="BY54" s="962">
        <f t="shared" si="28"/>
        <v>0</v>
      </c>
      <c r="BZ54" s="962">
        <f>+'F1 COBERTURA ESTABLECIMIENTOS'!L60</f>
        <v>0</v>
      </c>
      <c r="CA54" s="962">
        <f>+'F1 COBERTURA ESTABLECIMIENTOS'!M60</f>
        <v>0</v>
      </c>
      <c r="CB54" s="962">
        <f>+'F1 COBERTURA ESTABLECIMIENTOS'!N60</f>
        <v>0</v>
      </c>
      <c r="CC54" s="962">
        <f>+'F1 COBERTURA ESTABLECIMIENTOS'!O60</f>
        <v>0</v>
      </c>
      <c r="CD54" s="962">
        <f t="shared" si="29"/>
        <v>0</v>
      </c>
      <c r="CE54" s="962">
        <f t="shared" si="30"/>
        <v>0</v>
      </c>
      <c r="CF54" s="962">
        <f t="shared" si="31"/>
        <v>0</v>
      </c>
      <c r="CG54" s="962">
        <f t="shared" si="32"/>
        <v>0</v>
      </c>
      <c r="CH54" s="962">
        <f t="shared" si="33"/>
        <v>0</v>
      </c>
      <c r="CI54" s="962">
        <f t="shared" si="34"/>
        <v>0</v>
      </c>
      <c r="CJ54" s="943">
        <f t="shared" si="35"/>
        <v>0</v>
      </c>
      <c r="CK54" s="943">
        <f t="shared" si="36"/>
        <v>0</v>
      </c>
      <c r="CL54" s="962">
        <f>+'F1 COBERTURA ESTABLECIMIENTOS'!Q60</f>
        <v>0</v>
      </c>
      <c r="CM54" s="963">
        <f t="shared" si="37"/>
        <v>0</v>
      </c>
      <c r="CN54" s="220"/>
      <c r="CO54" s="220"/>
      <c r="CP54" s="220"/>
      <c r="CQ54" s="220"/>
    </row>
    <row r="55" spans="1:95">
      <c r="A55" s="246">
        <f>+'F1 COBERTURA ESTABLECIMIENTOS'!B61</f>
        <v>0</v>
      </c>
      <c r="B55" s="247">
        <f>+'F1 COBERTURA ESTABLECIMIENTOS'!D61</f>
        <v>0</v>
      </c>
      <c r="C55" s="829"/>
      <c r="D55" s="829"/>
      <c r="E55" s="827"/>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37"/>
      <c r="AP55" s="956">
        <f t="shared" si="0"/>
        <v>0</v>
      </c>
      <c r="AQ55" s="957" t="str">
        <f t="shared" si="1"/>
        <v>-</v>
      </c>
      <c r="AR55" s="958">
        <f t="shared" si="2"/>
        <v>0</v>
      </c>
      <c r="AS55" s="957" t="str">
        <f t="shared" si="3"/>
        <v>-</v>
      </c>
      <c r="AT55" s="958">
        <f t="shared" si="4"/>
        <v>0</v>
      </c>
      <c r="AU55" s="957" t="str">
        <f t="shared" si="5"/>
        <v>-</v>
      </c>
      <c r="AV55" s="958">
        <f t="shared" si="6"/>
        <v>0</v>
      </c>
      <c r="AW55" s="957" t="str">
        <f t="shared" si="7"/>
        <v>-</v>
      </c>
      <c r="AX55" s="958">
        <f t="shared" si="8"/>
        <v>0</v>
      </c>
      <c r="AY55" s="957" t="str">
        <f t="shared" si="9"/>
        <v>-</v>
      </c>
      <c r="AZ55" s="958">
        <f t="shared" si="10"/>
        <v>0</v>
      </c>
      <c r="BA55" s="959" t="str">
        <f t="shared" si="11"/>
        <v>-</v>
      </c>
      <c r="BB55" s="956">
        <f t="shared" si="12"/>
        <v>0</v>
      </c>
      <c r="BC55" s="957" t="str">
        <f t="shared" si="13"/>
        <v>-</v>
      </c>
      <c r="BD55" s="246">
        <f t="shared" si="14"/>
        <v>0</v>
      </c>
      <c r="BE55" s="960" t="str">
        <f t="shared" si="15"/>
        <v>-</v>
      </c>
      <c r="BF55" s="246">
        <f t="shared" si="16"/>
        <v>0</v>
      </c>
      <c r="BG55" s="960" t="str">
        <f t="shared" si="17"/>
        <v>-</v>
      </c>
      <c r="BH55" s="246">
        <f t="shared" si="18"/>
        <v>0</v>
      </c>
      <c r="BI55" s="960" t="str">
        <f t="shared" si="19"/>
        <v>-</v>
      </c>
      <c r="BJ55" s="246">
        <f t="shared" si="20"/>
        <v>0</v>
      </c>
      <c r="BK55" s="960" t="str">
        <f t="shared" si="21"/>
        <v>-</v>
      </c>
      <c r="BL55" s="246">
        <f t="shared" si="22"/>
        <v>0</v>
      </c>
      <c r="BM55" s="960" t="str">
        <f t="shared" si="23"/>
        <v>-</v>
      </c>
      <c r="BN55" s="246">
        <f t="shared" si="24"/>
        <v>0</v>
      </c>
      <c r="BO55" s="960" t="str">
        <f t="shared" si="25"/>
        <v>-</v>
      </c>
      <c r="BP55" s="246">
        <f t="shared" si="26"/>
        <v>0</v>
      </c>
      <c r="BQ55" s="961" t="str">
        <f t="shared" si="27"/>
        <v>-</v>
      </c>
      <c r="BR55" s="244"/>
      <c r="BS55" s="244"/>
      <c r="BT55" s="220"/>
      <c r="BU55" s="962">
        <f>+'F1 COBERTURA ESTABLECIMIENTOS'!G61</f>
        <v>0</v>
      </c>
      <c r="BV55" s="962">
        <f>+'F1 COBERTURA ESTABLECIMIENTOS'!H61</f>
        <v>0</v>
      </c>
      <c r="BW55" s="962">
        <f>+'F1 COBERTURA ESTABLECIMIENTOS'!I61</f>
        <v>0</v>
      </c>
      <c r="BX55" s="962">
        <f>+'F1 COBERTURA ESTABLECIMIENTOS'!J61</f>
        <v>0</v>
      </c>
      <c r="BY55" s="962">
        <f t="shared" si="28"/>
        <v>0</v>
      </c>
      <c r="BZ55" s="962">
        <f>+'F1 COBERTURA ESTABLECIMIENTOS'!L61</f>
        <v>0</v>
      </c>
      <c r="CA55" s="962">
        <f>+'F1 COBERTURA ESTABLECIMIENTOS'!M61</f>
        <v>0</v>
      </c>
      <c r="CB55" s="962">
        <f>+'F1 COBERTURA ESTABLECIMIENTOS'!N61</f>
        <v>0</v>
      </c>
      <c r="CC55" s="962">
        <f>+'F1 COBERTURA ESTABLECIMIENTOS'!O61</f>
        <v>0</v>
      </c>
      <c r="CD55" s="962">
        <f t="shared" si="29"/>
        <v>0</v>
      </c>
      <c r="CE55" s="962">
        <f t="shared" si="30"/>
        <v>0</v>
      </c>
      <c r="CF55" s="962">
        <f t="shared" si="31"/>
        <v>0</v>
      </c>
      <c r="CG55" s="962">
        <f t="shared" si="32"/>
        <v>0</v>
      </c>
      <c r="CH55" s="962">
        <f t="shared" si="33"/>
        <v>0</v>
      </c>
      <c r="CI55" s="962">
        <f t="shared" si="34"/>
        <v>0</v>
      </c>
      <c r="CJ55" s="943">
        <f t="shared" si="35"/>
        <v>0</v>
      </c>
      <c r="CK55" s="943">
        <f t="shared" si="36"/>
        <v>0</v>
      </c>
      <c r="CL55" s="962">
        <f>+'F1 COBERTURA ESTABLECIMIENTOS'!Q61</f>
        <v>0</v>
      </c>
      <c r="CM55" s="963">
        <f t="shared" si="37"/>
        <v>0</v>
      </c>
      <c r="CN55" s="220"/>
      <c r="CO55" s="220"/>
      <c r="CP55" s="220"/>
      <c r="CQ55" s="220"/>
    </row>
    <row r="56" spans="1:95" ht="13.5" customHeight="1" thickBot="1">
      <c r="A56" s="248">
        <f>+'F1 COBERTURA ESTABLECIMIENTOS'!B62</f>
        <v>0</v>
      </c>
      <c r="B56" s="249">
        <f>+'F1 COBERTURA ESTABLECIMIENTOS'!D62</f>
        <v>0</v>
      </c>
      <c r="C56" s="829"/>
      <c r="D56" s="829"/>
      <c r="E56" s="827"/>
      <c r="F56" s="829"/>
      <c r="G56" s="829"/>
      <c r="H56" s="829"/>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37"/>
      <c r="AP56" s="964">
        <f t="shared" si="0"/>
        <v>0</v>
      </c>
      <c r="AQ56" s="965" t="str">
        <f t="shared" si="1"/>
        <v>-</v>
      </c>
      <c r="AR56" s="966">
        <f t="shared" si="2"/>
        <v>0</v>
      </c>
      <c r="AS56" s="965" t="str">
        <f t="shared" si="3"/>
        <v>-</v>
      </c>
      <c r="AT56" s="966">
        <f t="shared" si="4"/>
        <v>0</v>
      </c>
      <c r="AU56" s="965" t="str">
        <f t="shared" si="5"/>
        <v>-</v>
      </c>
      <c r="AV56" s="966">
        <f t="shared" si="6"/>
        <v>0</v>
      </c>
      <c r="AW56" s="965" t="str">
        <f t="shared" si="7"/>
        <v>-</v>
      </c>
      <c r="AX56" s="966">
        <f t="shared" si="8"/>
        <v>0</v>
      </c>
      <c r="AY56" s="965" t="str">
        <f t="shared" si="9"/>
        <v>-</v>
      </c>
      <c r="AZ56" s="966">
        <f t="shared" si="10"/>
        <v>0</v>
      </c>
      <c r="BA56" s="967" t="str">
        <f t="shared" si="11"/>
        <v>-</v>
      </c>
      <c r="BB56" s="964">
        <f t="shared" si="12"/>
        <v>0</v>
      </c>
      <c r="BC56" s="965" t="str">
        <f t="shared" si="13"/>
        <v>-</v>
      </c>
      <c r="BD56" s="248">
        <f t="shared" si="14"/>
        <v>0</v>
      </c>
      <c r="BE56" s="968" t="str">
        <f t="shared" si="15"/>
        <v>-</v>
      </c>
      <c r="BF56" s="248">
        <f t="shared" si="16"/>
        <v>0</v>
      </c>
      <c r="BG56" s="968" t="str">
        <f t="shared" si="17"/>
        <v>-</v>
      </c>
      <c r="BH56" s="248">
        <f t="shared" si="18"/>
        <v>0</v>
      </c>
      <c r="BI56" s="968" t="str">
        <f t="shared" si="19"/>
        <v>-</v>
      </c>
      <c r="BJ56" s="248">
        <f t="shared" si="20"/>
        <v>0</v>
      </c>
      <c r="BK56" s="968" t="str">
        <f t="shared" si="21"/>
        <v>-</v>
      </c>
      <c r="BL56" s="248">
        <f t="shared" si="22"/>
        <v>0</v>
      </c>
      <c r="BM56" s="968" t="str">
        <f t="shared" si="23"/>
        <v>-</v>
      </c>
      <c r="BN56" s="248">
        <f t="shared" si="24"/>
        <v>0</v>
      </c>
      <c r="BO56" s="968" t="str">
        <f t="shared" si="25"/>
        <v>-</v>
      </c>
      <c r="BP56" s="248">
        <f t="shared" si="26"/>
        <v>0</v>
      </c>
      <c r="BQ56" s="969" t="str">
        <f t="shared" si="27"/>
        <v>-</v>
      </c>
      <c r="BR56" s="244"/>
      <c r="BS56" s="244"/>
      <c r="BT56" s="220"/>
      <c r="BU56" s="962">
        <f>+'F1 COBERTURA ESTABLECIMIENTOS'!G62</f>
        <v>0</v>
      </c>
      <c r="BV56" s="962">
        <f>+'F1 COBERTURA ESTABLECIMIENTOS'!H62</f>
        <v>0</v>
      </c>
      <c r="BW56" s="962">
        <f>+'F1 COBERTURA ESTABLECIMIENTOS'!I62</f>
        <v>0</v>
      </c>
      <c r="BX56" s="962">
        <f>+'F1 COBERTURA ESTABLECIMIENTOS'!J62</f>
        <v>0</v>
      </c>
      <c r="BY56" s="962">
        <f t="shared" si="28"/>
        <v>0</v>
      </c>
      <c r="BZ56" s="962">
        <f>+'F1 COBERTURA ESTABLECIMIENTOS'!L62</f>
        <v>0</v>
      </c>
      <c r="CA56" s="962">
        <f>+'F1 COBERTURA ESTABLECIMIENTOS'!M62</f>
        <v>0</v>
      </c>
      <c r="CB56" s="962">
        <f>+'F1 COBERTURA ESTABLECIMIENTOS'!N62</f>
        <v>0</v>
      </c>
      <c r="CC56" s="962">
        <f>+'F1 COBERTURA ESTABLECIMIENTOS'!O62</f>
        <v>0</v>
      </c>
      <c r="CD56" s="962">
        <f t="shared" si="29"/>
        <v>0</v>
      </c>
      <c r="CE56" s="962">
        <f t="shared" si="30"/>
        <v>0</v>
      </c>
      <c r="CF56" s="962">
        <f t="shared" si="31"/>
        <v>0</v>
      </c>
      <c r="CG56" s="962">
        <f t="shared" si="32"/>
        <v>0</v>
      </c>
      <c r="CH56" s="962">
        <f t="shared" si="33"/>
        <v>0</v>
      </c>
      <c r="CI56" s="962">
        <f t="shared" si="34"/>
        <v>0</v>
      </c>
      <c r="CJ56" s="943">
        <f t="shared" si="35"/>
        <v>0</v>
      </c>
      <c r="CK56" s="943">
        <f t="shared" si="36"/>
        <v>0</v>
      </c>
      <c r="CL56" s="962">
        <f>+'F1 COBERTURA ESTABLECIMIENTOS'!Q62</f>
        <v>0</v>
      </c>
      <c r="CM56" s="963">
        <f t="shared" si="37"/>
        <v>0</v>
      </c>
      <c r="CN56" s="220"/>
      <c r="CO56" s="220"/>
      <c r="CP56" s="220"/>
      <c r="CQ56" s="220"/>
    </row>
    <row r="57" spans="1:95" ht="22.5" customHeight="1" thickBot="1">
      <c r="A57" s="1678" t="s">
        <v>783</v>
      </c>
      <c r="B57" s="1679"/>
      <c r="C57" s="970">
        <f t="shared" ref="C57:AN57" si="38">SUM(C14:C56)</f>
        <v>0</v>
      </c>
      <c r="D57" s="970">
        <f t="shared" si="38"/>
        <v>0</v>
      </c>
      <c r="E57" s="971">
        <f t="shared" si="38"/>
        <v>0</v>
      </c>
      <c r="F57" s="970">
        <f t="shared" si="38"/>
        <v>0</v>
      </c>
      <c r="G57" s="970">
        <f t="shared" si="38"/>
        <v>0</v>
      </c>
      <c r="H57" s="970">
        <f t="shared" si="38"/>
        <v>0</v>
      </c>
      <c r="I57" s="970">
        <f t="shared" si="38"/>
        <v>0</v>
      </c>
      <c r="J57" s="970">
        <f t="shared" si="38"/>
        <v>0</v>
      </c>
      <c r="K57" s="970">
        <f t="shared" si="38"/>
        <v>0</v>
      </c>
      <c r="L57" s="970">
        <f t="shared" si="38"/>
        <v>0</v>
      </c>
      <c r="M57" s="970">
        <f t="shared" si="38"/>
        <v>0</v>
      </c>
      <c r="N57" s="970">
        <f t="shared" si="38"/>
        <v>0</v>
      </c>
      <c r="O57" s="970">
        <f t="shared" si="38"/>
        <v>0</v>
      </c>
      <c r="P57" s="970">
        <f t="shared" si="38"/>
        <v>0</v>
      </c>
      <c r="Q57" s="970">
        <f t="shared" si="38"/>
        <v>0</v>
      </c>
      <c r="R57" s="970">
        <f t="shared" si="38"/>
        <v>0</v>
      </c>
      <c r="S57" s="970">
        <f t="shared" si="38"/>
        <v>0</v>
      </c>
      <c r="T57" s="970">
        <f t="shared" si="38"/>
        <v>0</v>
      </c>
      <c r="U57" s="970">
        <f t="shared" si="38"/>
        <v>0</v>
      </c>
      <c r="V57" s="970">
        <f t="shared" si="38"/>
        <v>0</v>
      </c>
      <c r="W57" s="970">
        <f t="shared" si="38"/>
        <v>0</v>
      </c>
      <c r="X57" s="970">
        <f t="shared" si="38"/>
        <v>0</v>
      </c>
      <c r="Y57" s="970">
        <f t="shared" si="38"/>
        <v>0</v>
      </c>
      <c r="Z57" s="970">
        <f t="shared" si="38"/>
        <v>0</v>
      </c>
      <c r="AA57" s="970">
        <f t="shared" si="38"/>
        <v>0</v>
      </c>
      <c r="AB57" s="970">
        <f t="shared" si="38"/>
        <v>0</v>
      </c>
      <c r="AC57" s="970">
        <f t="shared" si="38"/>
        <v>0</v>
      </c>
      <c r="AD57" s="970">
        <f t="shared" si="38"/>
        <v>0</v>
      </c>
      <c r="AE57" s="970">
        <f t="shared" si="38"/>
        <v>0</v>
      </c>
      <c r="AF57" s="970">
        <f t="shared" si="38"/>
        <v>0</v>
      </c>
      <c r="AG57" s="970">
        <f t="shared" si="38"/>
        <v>0</v>
      </c>
      <c r="AH57" s="970">
        <f t="shared" si="38"/>
        <v>0</v>
      </c>
      <c r="AI57" s="970">
        <f t="shared" si="38"/>
        <v>0</v>
      </c>
      <c r="AJ57" s="970">
        <f t="shared" si="38"/>
        <v>0</v>
      </c>
      <c r="AK57" s="970">
        <f t="shared" si="38"/>
        <v>0</v>
      </c>
      <c r="AL57" s="970">
        <f t="shared" si="38"/>
        <v>0</v>
      </c>
      <c r="AM57" s="970">
        <f t="shared" si="38"/>
        <v>0</v>
      </c>
      <c r="AN57" s="970">
        <f t="shared" si="38"/>
        <v>0</v>
      </c>
      <c r="AO57" s="972">
        <f>+COUNTIF(AO14:AO56,"si")</f>
        <v>0</v>
      </c>
      <c r="AP57" s="973">
        <f>SUM(AP14:AP56)</f>
        <v>0</v>
      </c>
      <c r="AQ57" s="974" t="str">
        <f t="shared" si="1"/>
        <v>-</v>
      </c>
      <c r="AR57" s="975">
        <f>SUM(AR14:AR56)</f>
        <v>0</v>
      </c>
      <c r="AS57" s="974" t="str">
        <f t="shared" si="3"/>
        <v>-</v>
      </c>
      <c r="AT57" s="975">
        <f>SUM(AT14:AT56)</f>
        <v>0</v>
      </c>
      <c r="AU57" s="974" t="str">
        <f t="shared" si="5"/>
        <v>-</v>
      </c>
      <c r="AV57" s="975">
        <f>SUM(AV14:AV56)</f>
        <v>0</v>
      </c>
      <c r="AW57" s="974" t="str">
        <f t="shared" si="7"/>
        <v>-</v>
      </c>
      <c r="AX57" s="975">
        <f>SUM(AX14:AX56)</f>
        <v>0</v>
      </c>
      <c r="AY57" s="974" t="str">
        <f t="shared" si="9"/>
        <v>-</v>
      </c>
      <c r="AZ57" s="975">
        <f t="shared" si="10"/>
        <v>0</v>
      </c>
      <c r="BA57" s="974" t="str">
        <f t="shared" si="11"/>
        <v>-</v>
      </c>
      <c r="BB57" s="975">
        <f>SUM(BB14:BB56)</f>
        <v>0</v>
      </c>
      <c r="BC57" s="976" t="str">
        <f t="shared" si="13"/>
        <v>-</v>
      </c>
      <c r="BD57" s="975">
        <f>SUM(BD14:BD56)</f>
        <v>0</v>
      </c>
      <c r="BE57" s="977" t="str">
        <f t="shared" si="15"/>
        <v>-</v>
      </c>
      <c r="BF57" s="975">
        <f>SUM(BF14:BF56)</f>
        <v>0</v>
      </c>
      <c r="BG57" s="977" t="str">
        <f t="shared" si="17"/>
        <v>-</v>
      </c>
      <c r="BH57" s="975">
        <f>SUM(BH14:BH56)</f>
        <v>0</v>
      </c>
      <c r="BI57" s="977" t="str">
        <f t="shared" si="19"/>
        <v>-</v>
      </c>
      <c r="BJ57" s="975">
        <f>SUM(BJ14:BJ56)</f>
        <v>0</v>
      </c>
      <c r="BK57" s="977" t="str">
        <f t="shared" si="21"/>
        <v>-</v>
      </c>
      <c r="BL57" s="975">
        <f>SUM(BL14:BL56)</f>
        <v>0</v>
      </c>
      <c r="BM57" s="977" t="str">
        <f t="shared" si="23"/>
        <v>-</v>
      </c>
      <c r="BN57" s="975">
        <f>SUM(BN14:BN56)</f>
        <v>0</v>
      </c>
      <c r="BO57" s="977" t="str">
        <f t="shared" si="25"/>
        <v>-</v>
      </c>
      <c r="BP57" s="975">
        <f>SUM(BP14:BP56)</f>
        <v>0</v>
      </c>
      <c r="BQ57" s="978" t="str">
        <f t="shared" si="27"/>
        <v>-</v>
      </c>
      <c r="BR57" s="220"/>
      <c r="BS57" s="244"/>
      <c r="BT57" s="220"/>
      <c r="BU57" s="962">
        <f t="shared" ref="BU57:CL57" si="39">SUM(BU14:BU56)</f>
        <v>0</v>
      </c>
      <c r="BV57" s="962">
        <f t="shared" si="39"/>
        <v>0</v>
      </c>
      <c r="BW57" s="962">
        <f t="shared" si="39"/>
        <v>0</v>
      </c>
      <c r="BX57" s="962">
        <f t="shared" si="39"/>
        <v>0</v>
      </c>
      <c r="BY57" s="962">
        <f t="shared" si="39"/>
        <v>0</v>
      </c>
      <c r="BZ57" s="962">
        <f t="shared" si="39"/>
        <v>0</v>
      </c>
      <c r="CA57" s="962">
        <f t="shared" si="39"/>
        <v>0</v>
      </c>
      <c r="CB57" s="962">
        <f t="shared" si="39"/>
        <v>0</v>
      </c>
      <c r="CC57" s="962">
        <f t="shared" si="39"/>
        <v>0</v>
      </c>
      <c r="CD57" s="962">
        <f t="shared" si="39"/>
        <v>0</v>
      </c>
      <c r="CE57" s="962">
        <f t="shared" si="39"/>
        <v>0</v>
      </c>
      <c r="CF57" s="962">
        <f t="shared" si="39"/>
        <v>0</v>
      </c>
      <c r="CG57" s="962">
        <f t="shared" si="39"/>
        <v>0</v>
      </c>
      <c r="CH57" s="962">
        <f t="shared" si="39"/>
        <v>0</v>
      </c>
      <c r="CI57" s="962">
        <f t="shared" si="39"/>
        <v>0</v>
      </c>
      <c r="CJ57" s="962">
        <f t="shared" si="39"/>
        <v>0</v>
      </c>
      <c r="CK57" s="962">
        <f t="shared" si="39"/>
        <v>0</v>
      </c>
      <c r="CL57" s="962">
        <f t="shared" si="39"/>
        <v>0</v>
      </c>
      <c r="CM57" s="963">
        <f t="shared" si="37"/>
        <v>0</v>
      </c>
      <c r="CN57" s="220"/>
      <c r="CO57" s="220"/>
      <c r="CP57" s="220"/>
      <c r="CQ57" s="220"/>
    </row>
    <row r="58" spans="1:95" ht="17.45" customHeight="1">
      <c r="A58" s="250"/>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2"/>
      <c r="BR58" s="220"/>
      <c r="BS58" s="244"/>
      <c r="BT58" s="220"/>
      <c r="BU58" s="220"/>
      <c r="BV58" s="220"/>
      <c r="BW58" s="220"/>
      <c r="BX58" s="220"/>
      <c r="BY58" s="220"/>
      <c r="BZ58" s="220"/>
      <c r="CA58" s="220"/>
      <c r="CB58" s="220"/>
      <c r="CC58" s="220"/>
      <c r="CD58" s="220"/>
      <c r="CE58" s="220"/>
      <c r="CF58" s="220"/>
      <c r="CG58" s="220"/>
      <c r="CH58" s="220"/>
      <c r="CI58" s="220"/>
      <c r="CJ58" s="220"/>
      <c r="CK58" s="220"/>
      <c r="CL58" s="220"/>
      <c r="CM58" s="253"/>
      <c r="CN58" s="220"/>
      <c r="CO58" s="220"/>
      <c r="CP58" s="220"/>
      <c r="CQ58" s="220"/>
    </row>
    <row r="59" spans="1:95" ht="16.5" customHeight="1">
      <c r="A59" s="168" t="s">
        <v>784</v>
      </c>
      <c r="B59" s="244"/>
      <c r="C59" s="244"/>
      <c r="D59" s="244"/>
      <c r="E59" s="244"/>
      <c r="F59" s="244"/>
      <c r="G59" s="244"/>
      <c r="H59" s="244"/>
      <c r="I59" s="244"/>
      <c r="J59" s="244"/>
      <c r="K59" s="244"/>
      <c r="L59" s="244"/>
      <c r="M59" s="254" t="s">
        <v>785</v>
      </c>
      <c r="N59" s="254"/>
      <c r="O59" s="254"/>
      <c r="P59" s="244"/>
      <c r="Q59" s="244"/>
      <c r="R59" s="244"/>
      <c r="S59" s="244"/>
      <c r="T59" s="244"/>
      <c r="U59" s="244"/>
      <c r="V59" s="244"/>
      <c r="W59" s="244"/>
      <c r="X59" s="244"/>
      <c r="Y59" s="244"/>
      <c r="Z59" s="244"/>
      <c r="AA59" s="244"/>
      <c r="AB59" s="244"/>
      <c r="AC59" s="1692"/>
      <c r="AD59" s="1553"/>
      <c r="AE59" s="1553"/>
      <c r="AF59" s="1553"/>
      <c r="AG59" s="1553"/>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row>
    <row r="60" spans="1:95" ht="19.5" customHeight="1">
      <c r="A60" s="1703" t="s">
        <v>786</v>
      </c>
      <c r="B60" s="1569"/>
      <c r="C60" s="1569"/>
      <c r="D60" s="1569"/>
      <c r="E60" s="1569"/>
      <c r="F60" s="1569"/>
      <c r="G60" s="1569"/>
      <c r="H60" s="1569"/>
      <c r="I60" s="1569"/>
      <c r="J60" s="1569"/>
      <c r="K60" s="1569"/>
      <c r="L60" s="1569"/>
      <c r="M60" s="1569"/>
      <c r="N60" s="1569"/>
      <c r="O60" s="1569"/>
      <c r="P60" s="244"/>
      <c r="Q60" s="244"/>
      <c r="R60" s="244"/>
      <c r="S60" s="1676" t="s">
        <v>787</v>
      </c>
      <c r="T60" s="1569"/>
      <c r="U60" s="1569"/>
      <c r="V60" s="1569"/>
      <c r="W60" s="1569"/>
      <c r="X60" s="1569"/>
      <c r="Y60" s="1569"/>
      <c r="Z60" s="1569"/>
      <c r="AA60" s="1569"/>
      <c r="AB60" s="1569"/>
      <c r="AC60" s="1569"/>
      <c r="AD60" s="1569"/>
      <c r="AE60" s="1570"/>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row>
    <row r="61" spans="1:95" ht="19.5" customHeight="1">
      <c r="A61" s="1697" t="s">
        <v>788</v>
      </c>
      <c r="B61" s="1569"/>
      <c r="C61" s="1569"/>
      <c r="D61" s="1569"/>
      <c r="E61" s="1569"/>
      <c r="F61" s="1569"/>
      <c r="G61" s="1569"/>
      <c r="H61" s="1569"/>
      <c r="I61" s="945" t="s">
        <v>789</v>
      </c>
      <c r="J61" s="945" t="s">
        <v>790</v>
      </c>
      <c r="K61" s="945" t="s">
        <v>791</v>
      </c>
      <c r="L61" s="945" t="s">
        <v>792</v>
      </c>
      <c r="M61" s="979" t="s">
        <v>589</v>
      </c>
      <c r="N61" s="1714" t="s">
        <v>606</v>
      </c>
      <c r="O61" s="1570"/>
      <c r="P61" s="244"/>
      <c r="Q61" s="244"/>
      <c r="R61" s="244"/>
      <c r="S61" s="1685"/>
      <c r="T61" s="1547"/>
      <c r="U61" s="1547"/>
      <c r="V61" s="1547"/>
      <c r="W61" s="1547"/>
      <c r="X61" s="1547"/>
      <c r="Y61" s="1547"/>
      <c r="Z61" s="1547"/>
      <c r="AA61" s="1547"/>
      <c r="AB61" s="1559"/>
      <c r="AC61" s="1686" t="s">
        <v>793</v>
      </c>
      <c r="AD61" s="1686" t="s">
        <v>794</v>
      </c>
      <c r="AE61" s="1701" t="s">
        <v>606</v>
      </c>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row>
    <row r="62" spans="1:95" ht="13.5" customHeight="1">
      <c r="A62" s="1711" t="s">
        <v>795</v>
      </c>
      <c r="B62" s="1569"/>
      <c r="C62" s="1569"/>
      <c r="D62" s="1569"/>
      <c r="E62" s="1569"/>
      <c r="F62" s="1569"/>
      <c r="G62" s="1569"/>
      <c r="H62" s="1569"/>
      <c r="I62" s="255">
        <f>+BU57</f>
        <v>0</v>
      </c>
      <c r="J62" s="255">
        <f>+BV57</f>
        <v>0</v>
      </c>
      <c r="K62" s="255">
        <f>+BW57</f>
        <v>0</v>
      </c>
      <c r="L62" s="255">
        <f>+BX57</f>
        <v>0</v>
      </c>
      <c r="M62" s="939">
        <f t="shared" ref="M62:M68" si="40">SUM(I62:L62)</f>
        <v>0</v>
      </c>
      <c r="N62" s="1665"/>
      <c r="O62" s="1570"/>
      <c r="P62" s="244"/>
      <c r="Q62" s="244"/>
      <c r="R62" s="244"/>
      <c r="S62" s="1677" t="s">
        <v>796</v>
      </c>
      <c r="T62" s="1547"/>
      <c r="U62" s="1547"/>
      <c r="V62" s="1547"/>
      <c r="W62" s="1547"/>
      <c r="X62" s="1547"/>
      <c r="Y62" s="1547"/>
      <c r="Z62" s="1547"/>
      <c r="AA62" s="1547"/>
      <c r="AB62" s="1559"/>
      <c r="AC62" s="1650"/>
      <c r="AD62" s="1650"/>
      <c r="AE62" s="1650"/>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row>
    <row r="63" spans="1:95" ht="13.5" customHeight="1">
      <c r="A63" s="1663" t="s">
        <v>797</v>
      </c>
      <c r="B63" s="1569"/>
      <c r="C63" s="1569"/>
      <c r="D63" s="1569"/>
      <c r="E63" s="1569"/>
      <c r="F63" s="1569"/>
      <c r="G63" s="1569"/>
      <c r="H63" s="1569"/>
      <c r="I63" s="255">
        <f>+E57</f>
        <v>0</v>
      </c>
      <c r="J63" s="255">
        <f>+F57</f>
        <v>0</v>
      </c>
      <c r="K63" s="255">
        <f>+G57</f>
        <v>0</v>
      </c>
      <c r="L63" s="255">
        <f>+H57</f>
        <v>0</v>
      </c>
      <c r="M63" s="939">
        <f t="shared" si="40"/>
        <v>0</v>
      </c>
      <c r="N63" s="1683" t="str">
        <f>+BC57</f>
        <v>-</v>
      </c>
      <c r="O63" s="1570"/>
      <c r="P63" s="244"/>
      <c r="Q63" s="244"/>
      <c r="R63" s="244"/>
      <c r="S63" s="1693" t="str">
        <f>+C9</f>
        <v>AUTOCUIDADO PROFESOR</v>
      </c>
      <c r="T63" s="1569"/>
      <c r="U63" s="1569"/>
      <c r="V63" s="1569"/>
      <c r="W63" s="1569"/>
      <c r="X63" s="1569"/>
      <c r="Y63" s="1569"/>
      <c r="Z63" s="1569"/>
      <c r="AA63" s="1569"/>
      <c r="AB63" s="1570"/>
      <c r="AC63" s="256">
        <f>+C57</f>
        <v>0</v>
      </c>
      <c r="AD63" s="257">
        <f>+D57</f>
        <v>0</v>
      </c>
      <c r="AE63" s="980" t="str">
        <f t="shared" ref="AE63:AE68" si="41">+IFERROR(AD63/AC63,"-")</f>
        <v>-</v>
      </c>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row>
    <row r="64" spans="1:95" ht="21.6" customHeight="1">
      <c r="A64" s="1663" t="s">
        <v>798</v>
      </c>
      <c r="B64" s="1569"/>
      <c r="C64" s="1569"/>
      <c r="D64" s="1569"/>
      <c r="E64" s="1569"/>
      <c r="F64" s="1569"/>
      <c r="G64" s="1569"/>
      <c r="H64" s="1569"/>
      <c r="I64" s="255">
        <f>+K57</f>
        <v>0</v>
      </c>
      <c r="J64" s="255">
        <f>+L57</f>
        <v>0</v>
      </c>
      <c r="K64" s="255">
        <f>+M57</f>
        <v>0</v>
      </c>
      <c r="L64" s="255">
        <f>+N57</f>
        <v>0</v>
      </c>
      <c r="M64" s="939">
        <f t="shared" si="40"/>
        <v>0</v>
      </c>
      <c r="N64" s="1683" t="str">
        <f>+BE57</f>
        <v>-</v>
      </c>
      <c r="O64" s="1570"/>
      <c r="P64" s="244"/>
      <c r="Q64" s="244"/>
      <c r="R64" s="244"/>
      <c r="S64" s="1693" t="str">
        <f>+I9</f>
        <v>ACOMPAÑAMIENTO PARA
 TRABAJO DE PROMOCIÓN EN AULA</v>
      </c>
      <c r="T64" s="1569"/>
      <c r="U64" s="1569"/>
      <c r="V64" s="1569"/>
      <c r="W64" s="1569"/>
      <c r="X64" s="1569"/>
      <c r="Y64" s="1569"/>
      <c r="Z64" s="1569"/>
      <c r="AA64" s="1569"/>
      <c r="AB64" s="1570"/>
      <c r="AC64" s="256">
        <f>+I57</f>
        <v>0</v>
      </c>
      <c r="AD64" s="257">
        <f>+J57</f>
        <v>0</v>
      </c>
      <c r="AE64" s="980" t="str">
        <f t="shared" si="41"/>
        <v>-</v>
      </c>
      <c r="AF64" s="244"/>
      <c r="AG64" s="244"/>
      <c r="AH64" s="1705" t="s">
        <v>799</v>
      </c>
      <c r="AI64" s="1569"/>
      <c r="AJ64" s="1569"/>
      <c r="AK64" s="1570"/>
      <c r="AL64" s="255">
        <f>+'F1 COBERTURA ESTABLECIMIENTOS'!$D$63</f>
        <v>0</v>
      </c>
      <c r="AM64" s="1680" t="s">
        <v>606</v>
      </c>
      <c r="AN64" s="1570"/>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row>
    <row r="65" spans="1:95" ht="20.100000000000001" customHeight="1">
      <c r="A65" s="1663" t="s">
        <v>800</v>
      </c>
      <c r="B65" s="1569"/>
      <c r="C65" s="1569"/>
      <c r="D65" s="1569"/>
      <c r="E65" s="1569"/>
      <c r="F65" s="1569"/>
      <c r="G65" s="1569"/>
      <c r="H65" s="1569"/>
      <c r="I65" s="255">
        <f>+Q57</f>
        <v>0</v>
      </c>
      <c r="J65" s="255">
        <f>+R57</f>
        <v>0</v>
      </c>
      <c r="K65" s="255">
        <f>+S57</f>
        <v>0</v>
      </c>
      <c r="L65" s="255">
        <f>+T57</f>
        <v>0</v>
      </c>
      <c r="M65" s="939">
        <f t="shared" si="40"/>
        <v>0</v>
      </c>
      <c r="N65" s="1683" t="str">
        <f>+BG57</f>
        <v>-</v>
      </c>
      <c r="O65" s="1570"/>
      <c r="P65" s="244"/>
      <c r="Q65" s="244"/>
      <c r="R65" s="244"/>
      <c r="S65" s="1693" t="str">
        <f>+O9</f>
        <v>PROMOCIÓN CONVIVENCIA POSITIVA CON ESTUDIANTES</v>
      </c>
      <c r="T65" s="1569"/>
      <c r="U65" s="1569"/>
      <c r="V65" s="1569"/>
      <c r="W65" s="1569"/>
      <c r="X65" s="1569"/>
      <c r="Y65" s="1569"/>
      <c r="Z65" s="1569"/>
      <c r="AA65" s="1569"/>
      <c r="AB65" s="1570"/>
      <c r="AC65" s="256">
        <f>+O57</f>
        <v>0</v>
      </c>
      <c r="AD65" s="257">
        <f>+P57</f>
        <v>0</v>
      </c>
      <c r="AE65" s="980" t="str">
        <f t="shared" si="41"/>
        <v>-</v>
      </c>
      <c r="AF65" s="244"/>
      <c r="AG65" s="244"/>
      <c r="AH65" s="1687" t="s">
        <v>801</v>
      </c>
      <c r="AI65" s="1547"/>
      <c r="AJ65" s="1547"/>
      <c r="AK65" s="1559"/>
      <c r="AL65" s="1704">
        <f>+$AO$57</f>
        <v>0</v>
      </c>
      <c r="AM65" s="1719" t="str">
        <f>+IF(ISERROR(AL65/AL64),"",AL65/AL64)</f>
        <v/>
      </c>
      <c r="AN65" s="1559"/>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row>
    <row r="66" spans="1:95" ht="23.85" customHeight="1">
      <c r="A66" s="1663" t="s">
        <v>802</v>
      </c>
      <c r="B66" s="1569"/>
      <c r="C66" s="1569"/>
      <c r="D66" s="1569"/>
      <c r="E66" s="1569"/>
      <c r="F66" s="1569"/>
      <c r="G66" s="1569"/>
      <c r="H66" s="1569"/>
      <c r="I66" s="255">
        <f>+AA57</f>
        <v>0</v>
      </c>
      <c r="J66" s="255">
        <f>+AB57</f>
        <v>0</v>
      </c>
      <c r="K66" s="255">
        <f>+AC57</f>
        <v>0</v>
      </c>
      <c r="L66" s="255">
        <f>+AD57</f>
        <v>0</v>
      </c>
      <c r="M66" s="939">
        <f t="shared" si="40"/>
        <v>0</v>
      </c>
      <c r="N66" s="1683" t="str">
        <f>+BK57</f>
        <v>-</v>
      </c>
      <c r="O66" s="1570"/>
      <c r="P66" s="244"/>
      <c r="Q66" s="244"/>
      <c r="R66" s="244"/>
      <c r="S66" s="1693" t="str">
        <f>+Y9</f>
        <v>ACOMPAÑAMIENTO TRABAJO PROMOCIÓN REUNIÓN PADRES</v>
      </c>
      <c r="T66" s="1569"/>
      <c r="U66" s="1569"/>
      <c r="V66" s="1569"/>
      <c r="W66" s="1569"/>
      <c r="X66" s="1569"/>
      <c r="Y66" s="1569"/>
      <c r="Z66" s="1569"/>
      <c r="AA66" s="1569"/>
      <c r="AB66" s="1570"/>
      <c r="AC66" s="256">
        <f>+Y57</f>
        <v>0</v>
      </c>
      <c r="AD66" s="257">
        <f>+Z57</f>
        <v>0</v>
      </c>
      <c r="AE66" s="980" t="str">
        <f t="shared" si="41"/>
        <v>-</v>
      </c>
      <c r="AF66" s="244"/>
      <c r="AG66" s="244"/>
      <c r="AH66" s="1580"/>
      <c r="AI66" s="1550"/>
      <c r="AJ66" s="1550"/>
      <c r="AK66" s="1581"/>
      <c r="AL66" s="1650"/>
      <c r="AM66" s="1580"/>
      <c r="AN66" s="1581"/>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row>
    <row r="67" spans="1:95" ht="13.5" customHeight="1">
      <c r="A67" s="1668" t="str">
        <f>+U12</f>
        <v>ESTUDIANTES CON TRABAJO PROMOCIÓN CONVIVENCIA</v>
      </c>
      <c r="B67" s="1569"/>
      <c r="C67" s="1569"/>
      <c r="D67" s="1569"/>
      <c r="E67" s="1569"/>
      <c r="F67" s="1569"/>
      <c r="G67" s="1569"/>
      <c r="H67" s="1569"/>
      <c r="I67" s="255">
        <f>+U57</f>
        <v>0</v>
      </c>
      <c r="J67" s="255">
        <f>+V57</f>
        <v>0</v>
      </c>
      <c r="K67" s="255">
        <f>+W57</f>
        <v>0</v>
      </c>
      <c r="L67" s="255">
        <f>+X57</f>
        <v>0</v>
      </c>
      <c r="M67" s="939">
        <f t="shared" si="40"/>
        <v>0</v>
      </c>
      <c r="N67" s="1683" t="str">
        <f>+BI57</f>
        <v>-</v>
      </c>
      <c r="O67" s="1570"/>
      <c r="P67" s="244"/>
      <c r="Q67" s="244"/>
      <c r="R67" s="244"/>
      <c r="S67" s="1693" t="str">
        <f>+AI10</f>
        <v>AUTOCUIDADO DIRECTIVOS</v>
      </c>
      <c r="T67" s="1569"/>
      <c r="U67" s="1569"/>
      <c r="V67" s="1569"/>
      <c r="W67" s="1569"/>
      <c r="X67" s="1569"/>
      <c r="Y67" s="1569"/>
      <c r="Z67" s="1569"/>
      <c r="AA67" s="1569"/>
      <c r="AB67" s="1570"/>
      <c r="AC67" s="256">
        <f>+AI57</f>
        <v>0</v>
      </c>
      <c r="AD67" s="257">
        <f>+AJ57</f>
        <v>0</v>
      </c>
      <c r="AE67" s="980" t="str">
        <f t="shared" si="41"/>
        <v>-</v>
      </c>
      <c r="AF67" s="244"/>
      <c r="AG67" s="244"/>
      <c r="AH67" s="258"/>
      <c r="AI67" s="258"/>
      <c r="AJ67" s="258"/>
      <c r="AK67" s="258"/>
      <c r="AL67" s="258"/>
      <c r="AM67" s="258"/>
      <c r="AN67" s="258"/>
      <c r="AO67" s="244"/>
      <c r="AP67" s="244"/>
      <c r="AQ67" s="258"/>
      <c r="AR67" s="258"/>
      <c r="AS67" s="244"/>
      <c r="AT67" s="244"/>
      <c r="AU67" s="244"/>
      <c r="AV67" s="244"/>
      <c r="AW67" s="244"/>
      <c r="AX67" s="244"/>
      <c r="AY67" s="244"/>
      <c r="AZ67" s="258"/>
      <c r="BA67" s="258"/>
      <c r="BB67" s="244"/>
      <c r="BC67" s="244"/>
      <c r="BD67" s="244"/>
      <c r="BE67" s="244"/>
      <c r="BF67" s="244"/>
      <c r="BG67" s="244"/>
      <c r="BH67" s="244"/>
      <c r="BI67" s="244"/>
      <c r="BJ67" s="244"/>
      <c r="BK67" s="244"/>
      <c r="BL67" s="244"/>
      <c r="BM67" s="244"/>
      <c r="BN67" s="244"/>
      <c r="BO67" s="244"/>
      <c r="BP67" s="244"/>
      <c r="BQ67" s="244"/>
      <c r="BR67" s="244"/>
      <c r="BS67" s="244"/>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row>
    <row r="68" spans="1:95" ht="13.5" customHeight="1">
      <c r="A68" s="1668" t="str">
        <f>+AE12</f>
        <v>MADRES-PADRES Y AP. PARTICIPAN TALLERES PROMOCIÓN</v>
      </c>
      <c r="B68" s="1569"/>
      <c r="C68" s="1569"/>
      <c r="D68" s="1569"/>
      <c r="E68" s="1569"/>
      <c r="F68" s="1569"/>
      <c r="G68" s="1569"/>
      <c r="H68" s="1569"/>
      <c r="I68" s="255">
        <f>+AE57</f>
        <v>0</v>
      </c>
      <c r="J68" s="255">
        <f>+AF57</f>
        <v>0</v>
      </c>
      <c r="K68" s="255">
        <f>+AG57</f>
        <v>0</v>
      </c>
      <c r="L68" s="255">
        <f>+AH57</f>
        <v>0</v>
      </c>
      <c r="M68" s="939">
        <f t="shared" si="40"/>
        <v>0</v>
      </c>
      <c r="N68" s="1683" t="str">
        <f>+BM57</f>
        <v>-</v>
      </c>
      <c r="O68" s="1570"/>
      <c r="P68" s="244"/>
      <c r="Q68" s="244"/>
      <c r="R68" s="244"/>
      <c r="S68" s="1693" t="str">
        <f>+AL10</f>
        <v>COORDINACIÓN EGE</v>
      </c>
      <c r="T68" s="1569"/>
      <c r="U68" s="1569"/>
      <c r="V68" s="1569"/>
      <c r="W68" s="1569"/>
      <c r="X68" s="1569"/>
      <c r="Y68" s="1569"/>
      <c r="Z68" s="1569"/>
      <c r="AA68" s="1569"/>
      <c r="AB68" s="1570"/>
      <c r="AC68" s="256">
        <f>+AL57</f>
        <v>0</v>
      </c>
      <c r="AD68" s="257">
        <f>+AM57</f>
        <v>0</v>
      </c>
      <c r="AE68" s="980" t="str">
        <f t="shared" si="41"/>
        <v>-</v>
      </c>
      <c r="AF68" s="244"/>
      <c r="AG68" s="244"/>
      <c r="AH68" s="244"/>
      <c r="AI68" s="244"/>
      <c r="AJ68" s="244"/>
      <c r="AK68" s="244"/>
      <c r="AL68" s="244"/>
      <c r="AM68" s="244"/>
      <c r="AN68" s="244"/>
      <c r="AO68" s="244"/>
      <c r="AP68" s="244"/>
      <c r="AQ68" s="259"/>
      <c r="AR68" s="259"/>
      <c r="AS68" s="259"/>
      <c r="AT68" s="259"/>
      <c r="AU68" s="259"/>
      <c r="AV68" s="259"/>
      <c r="AW68" s="259"/>
      <c r="AX68" s="259"/>
      <c r="AY68" s="259"/>
      <c r="AZ68" s="259"/>
      <c r="BA68" s="259"/>
      <c r="BB68" s="244"/>
      <c r="BC68" s="244"/>
      <c r="BD68" s="244"/>
      <c r="BE68" s="244"/>
      <c r="BF68" s="244"/>
      <c r="BG68" s="244"/>
      <c r="BH68" s="244"/>
      <c r="BI68" s="244"/>
      <c r="BJ68" s="244"/>
      <c r="BK68" s="244"/>
      <c r="BL68" s="244"/>
      <c r="BM68" s="244"/>
      <c r="BN68" s="244"/>
      <c r="BO68" s="244"/>
      <c r="BP68" s="244"/>
      <c r="BQ68" s="244"/>
      <c r="BR68" s="244"/>
      <c r="BS68" s="244"/>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row>
    <row r="69" spans="1:95" ht="13.5" customHeight="1">
      <c r="A69" s="1668" t="s">
        <v>803</v>
      </c>
      <c r="B69" s="1569"/>
      <c r="C69" s="1569"/>
      <c r="D69" s="1569"/>
      <c r="E69" s="1569"/>
      <c r="F69" s="1569"/>
      <c r="G69" s="1569"/>
      <c r="H69" s="1569"/>
      <c r="I69" s="255"/>
      <c r="J69" s="255"/>
      <c r="K69" s="255"/>
      <c r="L69" s="255"/>
      <c r="M69" s="261">
        <f>+AK57</f>
        <v>0</v>
      </c>
      <c r="N69" s="1683" t="str">
        <f>+BO57</f>
        <v>-</v>
      </c>
      <c r="O69" s="1570"/>
      <c r="P69" s="244"/>
      <c r="Q69" s="244"/>
      <c r="R69" s="244"/>
      <c r="S69" s="244"/>
      <c r="T69" s="244"/>
      <c r="U69" s="244"/>
      <c r="V69" s="244"/>
      <c r="W69" s="244"/>
      <c r="X69" s="244"/>
      <c r="Y69" s="244"/>
      <c r="Z69" s="244"/>
      <c r="AA69" s="244"/>
      <c r="AB69" s="244"/>
      <c r="AC69" s="244"/>
      <c r="AD69" s="244"/>
      <c r="AE69" s="258"/>
      <c r="AF69" s="258"/>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44"/>
      <c r="BI69" s="244"/>
      <c r="BJ69" s="244"/>
      <c r="BK69" s="244"/>
      <c r="BL69" s="244"/>
      <c r="BM69" s="244"/>
      <c r="BN69" s="244"/>
      <c r="BO69" s="244"/>
      <c r="BP69" s="244"/>
      <c r="BQ69" s="244"/>
      <c r="BR69" s="244"/>
      <c r="BS69" s="244"/>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row>
    <row r="70" spans="1:95" ht="13.5" customHeight="1">
      <c r="A70" s="1670" t="s">
        <v>804</v>
      </c>
      <c r="B70" s="1547"/>
      <c r="C70" s="1547"/>
      <c r="D70" s="1547"/>
      <c r="E70" s="1547"/>
      <c r="F70" s="1547"/>
      <c r="G70" s="1547"/>
      <c r="H70" s="1547"/>
      <c r="I70" s="848"/>
      <c r="J70" s="848"/>
      <c r="K70" s="848"/>
      <c r="L70" s="848"/>
      <c r="M70" s="261">
        <f>COUNTIF(AM14:AM36,"&gt;0")</f>
        <v>0</v>
      </c>
      <c r="N70" s="1669" t="str">
        <f>IFERROR(M70/AL64,"-")</f>
        <v>-</v>
      </c>
      <c r="O70" s="1547"/>
      <c r="P70" s="244"/>
      <c r="Q70" s="244"/>
      <c r="R70" s="244"/>
      <c r="S70" s="244"/>
      <c r="T70" s="244"/>
      <c r="U70" s="244"/>
      <c r="V70" s="244"/>
      <c r="W70" s="244"/>
      <c r="X70" s="244"/>
      <c r="Y70" s="244"/>
      <c r="Z70" s="244"/>
      <c r="AA70" s="244"/>
      <c r="AB70" s="244"/>
      <c r="AC70" s="244"/>
      <c r="AD70" s="244"/>
      <c r="AE70" s="258"/>
      <c r="AF70" s="258"/>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44"/>
      <c r="BI70" s="244"/>
      <c r="BJ70" s="244"/>
      <c r="BK70" s="244"/>
      <c r="BL70" s="244"/>
      <c r="BM70" s="244"/>
      <c r="BN70" s="244"/>
      <c r="BO70" s="244"/>
      <c r="BP70" s="244"/>
      <c r="BQ70" s="244"/>
      <c r="BR70" s="244"/>
      <c r="BS70" s="244"/>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row>
    <row r="71" spans="1:95" ht="13.5" customHeight="1">
      <c r="A71" s="1667"/>
      <c r="B71" s="1553"/>
      <c r="C71" s="1553"/>
      <c r="D71" s="1553"/>
      <c r="E71" s="1553"/>
      <c r="F71" s="1553"/>
      <c r="G71" s="1553"/>
      <c r="H71" s="1553"/>
      <c r="I71" s="260"/>
      <c r="J71" s="260"/>
      <c r="K71" s="260"/>
      <c r="L71" s="260"/>
      <c r="M71" s="261"/>
      <c r="N71" s="262"/>
      <c r="O71" s="262"/>
      <c r="P71" s="244"/>
      <c r="Q71" s="244"/>
      <c r="R71" s="244"/>
      <c r="S71" s="244"/>
      <c r="T71" s="244"/>
      <c r="U71" s="244"/>
      <c r="V71" s="244"/>
      <c r="W71" s="244"/>
      <c r="X71" s="244"/>
      <c r="Y71" s="244"/>
      <c r="Z71" s="244"/>
      <c r="AA71" s="244"/>
      <c r="AB71" s="244"/>
      <c r="AC71" s="244"/>
      <c r="AD71" s="244"/>
      <c r="AE71" s="258"/>
      <c r="AF71" s="258"/>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44"/>
      <c r="BI71" s="244"/>
      <c r="BJ71" s="244"/>
      <c r="BK71" s="244"/>
      <c r="BL71" s="244"/>
      <c r="BM71" s="244"/>
      <c r="BN71" s="244"/>
      <c r="BO71" s="244"/>
      <c r="BP71" s="244"/>
      <c r="BQ71" s="244"/>
      <c r="BR71" s="244"/>
      <c r="BS71" s="244"/>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row>
    <row r="72" spans="1:95" s="107" customFormat="1" ht="22.35" customHeight="1">
      <c r="P72" s="244"/>
      <c r="T72" s="244"/>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row>
    <row r="73" spans="1:95" s="107" customFormat="1" ht="19.350000000000001" customHeight="1">
      <c r="A73" s="193" t="s">
        <v>805</v>
      </c>
      <c r="B73" s="181"/>
      <c r="C73" s="181"/>
      <c r="D73" s="181"/>
      <c r="E73" s="194"/>
      <c r="F73" s="194"/>
      <c r="G73" s="194"/>
      <c r="H73" s="194"/>
      <c r="I73" s="194"/>
      <c r="J73" s="194"/>
      <c r="K73" s="109"/>
      <c r="L73" s="109"/>
      <c r="M73" s="109"/>
      <c r="N73" s="109"/>
      <c r="O73" s="109"/>
      <c r="P73" s="109"/>
      <c r="Q73" s="109"/>
      <c r="R73" s="109"/>
      <c r="S73" s="109"/>
      <c r="T73" s="10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row>
    <row r="74" spans="1:95" s="107" customFormat="1" ht="20.25" customHeight="1">
      <c r="A74" s="1699"/>
      <c r="B74" s="1547"/>
      <c r="C74" s="1547"/>
      <c r="D74" s="1547"/>
      <c r="E74" s="1547"/>
      <c r="F74" s="1547"/>
      <c r="G74" s="1547"/>
      <c r="H74" s="1547"/>
      <c r="I74" s="1547"/>
      <c r="J74" s="1547"/>
      <c r="K74" s="1547"/>
      <c r="L74" s="1547"/>
      <c r="M74" s="1547"/>
      <c r="N74" s="1547"/>
      <c r="O74" s="1547"/>
      <c r="P74" s="1547"/>
      <c r="Q74" s="1547"/>
      <c r="R74" s="1547"/>
      <c r="S74" s="1547"/>
      <c r="T74" s="1547"/>
      <c r="U74" s="1547"/>
      <c r="V74" s="1547"/>
      <c r="W74" s="1547"/>
      <c r="X74" s="1547"/>
      <c r="Y74" s="1547"/>
      <c r="Z74" s="1547"/>
      <c r="AA74" s="1547"/>
      <c r="AB74" s="1547"/>
      <c r="AC74" s="1547"/>
      <c r="AD74" s="1547"/>
      <c r="AE74" s="1547"/>
      <c r="AF74" s="1547"/>
      <c r="AG74" s="1547"/>
      <c r="AH74" s="1547"/>
      <c r="AI74" s="1547"/>
      <c r="AJ74" s="1547"/>
      <c r="AK74" s="1547"/>
      <c r="AL74" s="1547"/>
      <c r="AM74" s="1547"/>
      <c r="AN74" s="1559"/>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row>
    <row r="75" spans="1:95" s="107" customFormat="1" ht="15.75" customHeight="1">
      <c r="A75" s="1554"/>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72"/>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row>
    <row r="76" spans="1:95" s="107" customFormat="1" ht="20.25" customHeight="1">
      <c r="A76" s="158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81"/>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row>
    <row r="77" spans="1:95">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244"/>
      <c r="BL77" s="244"/>
      <c r="BM77" s="244"/>
      <c r="BN77" s="244"/>
      <c r="BO77" s="244"/>
      <c r="BP77" s="244"/>
      <c r="BQ77" s="244"/>
      <c r="BR77" s="244"/>
      <c r="BS77" s="244"/>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row>
    <row r="78" spans="1:95" s="107" customFormat="1" ht="15" customHeight="1">
      <c r="A78" s="263" t="s">
        <v>733</v>
      </c>
      <c r="B78" s="263"/>
      <c r="C78" s="263"/>
      <c r="D78" s="263"/>
      <c r="E78" s="263"/>
      <c r="F78" s="263"/>
      <c r="G78" s="263"/>
      <c r="H78" s="244"/>
      <c r="I78" s="244"/>
      <c r="J78" s="244"/>
      <c r="K78" s="264"/>
      <c r="L78" s="264"/>
      <c r="M78" s="264"/>
      <c r="N78" s="264"/>
      <c r="O78" s="264"/>
      <c r="P78" s="264"/>
      <c r="Q78" s="264"/>
      <c r="R78" s="264"/>
      <c r="S78" s="264"/>
      <c r="T78" s="263"/>
      <c r="U78" s="263"/>
      <c r="V78" s="263"/>
      <c r="W78" s="263"/>
      <c r="X78" s="263"/>
      <c r="Y78" s="263"/>
      <c r="Z78" s="263"/>
      <c r="AA78" s="263"/>
      <c r="AB78" s="263"/>
      <c r="AC78" s="263"/>
      <c r="AD78" s="264"/>
      <c r="AE78" s="264"/>
      <c r="AF78" s="264"/>
      <c r="AG78" s="264"/>
      <c r="AH78" s="264"/>
      <c r="AI78" s="264"/>
      <c r="AJ78" s="264"/>
      <c r="AK78" s="264"/>
      <c r="AL78" s="264"/>
      <c r="AM78" s="264"/>
      <c r="AN78" s="264"/>
      <c r="AO78" s="263"/>
      <c r="AP78" s="263"/>
      <c r="AQ78" s="263"/>
      <c r="AR78" s="263"/>
      <c r="AS78" s="263"/>
      <c r="AT78" s="263"/>
      <c r="AU78" s="263"/>
      <c r="AV78" s="263"/>
      <c r="AW78" s="263"/>
      <c r="AX78" s="263"/>
      <c r="AY78" s="263"/>
      <c r="AZ78" s="263"/>
      <c r="BA78" s="263"/>
      <c r="BB78" s="263"/>
      <c r="BC78" s="263"/>
      <c r="BD78" s="263"/>
      <c r="BE78" s="263"/>
      <c r="BF78" s="263"/>
      <c r="BG78" s="263"/>
      <c r="BH78" s="264"/>
      <c r="BI78" s="264"/>
      <c r="BJ78" s="265"/>
      <c r="BK78" s="265"/>
      <c r="BL78" s="265"/>
      <c r="BM78" s="265"/>
      <c r="BN78" s="265"/>
      <c r="BO78" s="265"/>
      <c r="BP78" s="265"/>
      <c r="BQ78" s="265"/>
      <c r="BR78" s="265"/>
      <c r="BS78" s="265"/>
      <c r="BT78" s="201"/>
      <c r="BU78" s="201"/>
      <c r="BV78" s="201"/>
      <c r="BW78" s="201"/>
      <c r="BX78" s="201"/>
      <c r="BY78" s="201"/>
      <c r="BZ78" s="201"/>
      <c r="CA78" s="201"/>
      <c r="CB78" s="201"/>
      <c r="CC78" s="201"/>
      <c r="CD78" s="201"/>
      <c r="CE78" s="201"/>
      <c r="CF78" s="201"/>
      <c r="CG78" s="201"/>
      <c r="CH78" s="201"/>
      <c r="CI78" s="119"/>
      <c r="CJ78" s="119"/>
      <c r="CK78" s="119"/>
      <c r="CL78" s="119"/>
      <c r="CM78" s="119"/>
      <c r="CN78" s="119"/>
      <c r="CO78" s="119"/>
      <c r="CP78" s="119"/>
      <c r="CQ78" s="119"/>
    </row>
    <row r="79" spans="1:95" s="107" customFormat="1" ht="12.75" customHeight="1">
      <c r="A79" s="266" t="s">
        <v>622</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8"/>
      <c r="BU79" s="201"/>
      <c r="BV79" s="201"/>
      <c r="BW79" s="201"/>
      <c r="BX79" s="201"/>
      <c r="BY79" s="201"/>
      <c r="BZ79" s="201"/>
      <c r="CA79" s="201"/>
      <c r="CB79" s="201"/>
      <c r="CC79" s="201"/>
      <c r="CD79" s="201"/>
      <c r="CE79" s="201"/>
      <c r="CF79" s="201"/>
      <c r="CG79" s="201"/>
      <c r="CH79" s="201"/>
      <c r="CI79" s="119"/>
      <c r="CJ79" s="119"/>
      <c r="CK79" s="119"/>
      <c r="CL79" s="119"/>
      <c r="CM79" s="119"/>
      <c r="CN79" s="119"/>
      <c r="CO79" s="119"/>
      <c r="CP79" s="119"/>
      <c r="CQ79" s="119"/>
    </row>
    <row r="80" spans="1:95" s="107" customFormat="1" ht="55.35" customHeight="1">
      <c r="A80" s="1659"/>
      <c r="B80" s="1569"/>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9"/>
      <c r="AI80" s="1569"/>
      <c r="AJ80" s="1569"/>
      <c r="AK80" s="1569"/>
      <c r="AL80" s="1569"/>
      <c r="AM80" s="1569"/>
      <c r="AN80" s="1570"/>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5"/>
      <c r="BL80" s="265"/>
      <c r="BM80" s="265"/>
      <c r="BN80" s="265"/>
      <c r="BO80" s="265"/>
      <c r="BP80" s="265"/>
      <c r="BQ80" s="265"/>
      <c r="BR80" s="265"/>
      <c r="BS80" s="265"/>
      <c r="BT80" s="268"/>
      <c r="BU80" s="201"/>
      <c r="BV80" s="201"/>
      <c r="BW80" s="201"/>
      <c r="BX80" s="201"/>
      <c r="BY80" s="201"/>
      <c r="BZ80" s="201"/>
      <c r="CA80" s="201"/>
      <c r="CB80" s="201"/>
      <c r="CC80" s="201"/>
      <c r="CD80" s="201"/>
      <c r="CE80" s="201"/>
      <c r="CF80" s="201"/>
      <c r="CG80" s="201"/>
      <c r="CH80" s="201"/>
      <c r="CI80" s="119"/>
      <c r="CJ80" s="119"/>
      <c r="CK80" s="119"/>
      <c r="CL80" s="119"/>
      <c r="CM80" s="119"/>
      <c r="CN80" s="119"/>
      <c r="CO80" s="119"/>
      <c r="CP80" s="119"/>
      <c r="CQ80" s="119"/>
    </row>
    <row r="81" spans="1:95" s="107" customFormat="1" ht="15" customHeight="1">
      <c r="A81" s="269"/>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8"/>
      <c r="BU81" s="201"/>
      <c r="BV81" s="201"/>
      <c r="BW81" s="201"/>
      <c r="BX81" s="201"/>
      <c r="BY81" s="201"/>
      <c r="BZ81" s="201"/>
      <c r="CA81" s="201"/>
      <c r="CB81" s="201"/>
      <c r="CC81" s="201"/>
      <c r="CD81" s="201"/>
      <c r="CE81" s="201"/>
      <c r="CF81" s="201"/>
      <c r="CG81" s="201"/>
      <c r="CH81" s="201"/>
      <c r="CI81" s="119"/>
      <c r="CJ81" s="119"/>
      <c r="CK81" s="119"/>
      <c r="CL81" s="119"/>
      <c r="CM81" s="119"/>
      <c r="CN81" s="119"/>
      <c r="CO81" s="119"/>
      <c r="CP81" s="119"/>
      <c r="CQ81" s="119"/>
    </row>
    <row r="82" spans="1:95" s="107" customFormat="1" ht="15" hidden="1" customHeight="1">
      <c r="A82" s="269"/>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8"/>
      <c r="BU82" s="201"/>
      <c r="BV82" s="201"/>
      <c r="BW82" s="201"/>
      <c r="BX82" s="201"/>
      <c r="BY82" s="201"/>
      <c r="BZ82" s="201"/>
      <c r="CA82" s="201"/>
      <c r="CB82" s="201"/>
      <c r="CC82" s="201"/>
      <c r="CD82" s="201"/>
      <c r="CE82" s="201"/>
      <c r="CF82" s="201"/>
      <c r="CG82" s="201"/>
      <c r="CH82" s="201"/>
      <c r="CI82" s="119"/>
      <c r="CJ82" s="119"/>
      <c r="CK82" s="119"/>
      <c r="CL82" s="119"/>
      <c r="CM82" s="119"/>
      <c r="CN82" s="119"/>
      <c r="CO82" s="119"/>
      <c r="CP82" s="119"/>
      <c r="CQ82" s="119"/>
    </row>
  </sheetData>
  <mergeCells count="109">
    <mergeCell ref="BJ12:BK12"/>
    <mergeCell ref="BL12:BM12"/>
    <mergeCell ref="AA11:AH11"/>
    <mergeCell ref="B12:B13"/>
    <mergeCell ref="S64:AB64"/>
    <mergeCell ref="AA12:AD12"/>
    <mergeCell ref="N66:O66"/>
    <mergeCell ref="Z12:Z13"/>
    <mergeCell ref="AL10:AO10"/>
    <mergeCell ref="S63:AB63"/>
    <mergeCell ref="BD12:BE12"/>
    <mergeCell ref="AM65:AN66"/>
    <mergeCell ref="O9:X10"/>
    <mergeCell ref="AI10:AK10"/>
    <mergeCell ref="A10:B10"/>
    <mergeCell ref="BB12:BC12"/>
    <mergeCell ref="AL11:AM11"/>
    <mergeCell ref="AT12:AU12"/>
    <mergeCell ref="CM12:CM13"/>
    <mergeCell ref="E12:H12"/>
    <mergeCell ref="Z3:AA5"/>
    <mergeCell ref="Q12:T12"/>
    <mergeCell ref="AL12:AL13"/>
    <mergeCell ref="D12:D13"/>
    <mergeCell ref="AN12:AN13"/>
    <mergeCell ref="N67:O67"/>
    <mergeCell ref="B5:M5"/>
    <mergeCell ref="AI9:AO9"/>
    <mergeCell ref="J12:J13"/>
    <mergeCell ref="AN11:AO11"/>
    <mergeCell ref="A62:H62"/>
    <mergeCell ref="AZ12:BA12"/>
    <mergeCell ref="S66:AB66"/>
    <mergeCell ref="Q11:X11"/>
    <mergeCell ref="BN12:BO12"/>
    <mergeCell ref="BP12:BQ12"/>
    <mergeCell ref="AD61:AD62"/>
    <mergeCell ref="AP11:BA11"/>
    <mergeCell ref="A66:H66"/>
    <mergeCell ref="N61:O61"/>
    <mergeCell ref="AX12:AY12"/>
    <mergeCell ref="AI12:AI13"/>
    <mergeCell ref="AB1:AD1"/>
    <mergeCell ref="A74:AN76"/>
    <mergeCell ref="A67:H67"/>
    <mergeCell ref="N63:O63"/>
    <mergeCell ref="A11:B11"/>
    <mergeCell ref="AE61:AE62"/>
    <mergeCell ref="I9:N10"/>
    <mergeCell ref="N69:O69"/>
    <mergeCell ref="AR12:AS12"/>
    <mergeCell ref="O11:P11"/>
    <mergeCell ref="A60:O60"/>
    <mergeCell ref="AL65:AL66"/>
    <mergeCell ref="N65:O65"/>
    <mergeCell ref="AK12:AK13"/>
    <mergeCell ref="AH64:AK64"/>
    <mergeCell ref="A69:H69"/>
    <mergeCell ref="N68:O68"/>
    <mergeCell ref="S67:AB67"/>
    <mergeCell ref="S68:AB68"/>
    <mergeCell ref="BI2:BL2"/>
    <mergeCell ref="N64:O64"/>
    <mergeCell ref="C11:D11"/>
    <mergeCell ref="Y12:Y13"/>
    <mergeCell ref="S61:AB61"/>
    <mergeCell ref="AM12:AM13"/>
    <mergeCell ref="AC61:AC62"/>
    <mergeCell ref="AH65:AK66"/>
    <mergeCell ref="K12:N12"/>
    <mergeCell ref="U12:X12"/>
    <mergeCell ref="E11:H11"/>
    <mergeCell ref="K11:N11"/>
    <mergeCell ref="C9:H10"/>
    <mergeCell ref="P12:P13"/>
    <mergeCell ref="AE12:AH12"/>
    <mergeCell ref="AC59:AG59"/>
    <mergeCell ref="A63:H63"/>
    <mergeCell ref="AJ12:AJ13"/>
    <mergeCell ref="S65:AB65"/>
    <mergeCell ref="Y9:AH10"/>
    <mergeCell ref="A64:H64"/>
    <mergeCell ref="I11:J11"/>
    <mergeCell ref="AO12:AO13"/>
    <mergeCell ref="A61:H61"/>
    <mergeCell ref="A80:AN80"/>
    <mergeCell ref="T4:U4"/>
    <mergeCell ref="AV12:AW12"/>
    <mergeCell ref="BF12:BG12"/>
    <mergeCell ref="A65:H65"/>
    <mergeCell ref="BH12:BI12"/>
    <mergeCell ref="I12:I13"/>
    <mergeCell ref="N62:O62"/>
    <mergeCell ref="G3:H3"/>
    <mergeCell ref="A71:H71"/>
    <mergeCell ref="A68:H68"/>
    <mergeCell ref="N70:O70"/>
    <mergeCell ref="A70:H70"/>
    <mergeCell ref="BB11:BQ11"/>
    <mergeCell ref="A12:A13"/>
    <mergeCell ref="C12:C13"/>
    <mergeCell ref="AI11:AJ11"/>
    <mergeCell ref="Y11:Z11"/>
    <mergeCell ref="S60:AE60"/>
    <mergeCell ref="O12:O13"/>
    <mergeCell ref="S62:AB62"/>
    <mergeCell ref="A57:B57"/>
    <mergeCell ref="AM64:AN64"/>
    <mergeCell ref="AP12:AQ12"/>
  </mergeCells>
  <dataValidations count="6">
    <dataValidation allowBlank="1" showInputMessage="1" showErrorMessage="1" errorTitle="FORMATO AÑO ERRÓNEO" error="INGRESAR AÑO CON NÚMERO DE 4 DÍGITOS, POR EJEMPLO 2005" sqref="L3" xr:uid="{00000000-0002-0000-0300-000000000000}"/>
    <dataValidation allowBlank="1" showInputMessage="1" showErrorMessage="1" errorTitle="dato erróneo" error="ingresar nombre de comuna, según listado deplegable en la ceda" sqref="B3:D3" xr:uid="{00000000-0002-0000-0300-000001000000}"/>
    <dataValidation type="whole" allowBlank="1" showInputMessage="1" showErrorMessage="1" errorTitle="DATO ERRÓNEO" error="ingrese sólo números" sqref="C14:K56 C57:N57 O14:AJ57 AK14:AN56 AK57:AP57 AR57 AT57 AV57 AX57 BB57 BD57 BF57 BH57 BJ57 BL57 BN57 BP57" xr:uid="{00000000-0002-0000-0300-000002000000}">
      <formula1>0</formula1>
      <formula2>1000000</formula2>
    </dataValidation>
    <dataValidation type="whole" allowBlank="1" showInputMessage="1" showErrorMessage="1" errorTitle="dato erróneo" error="ingresar número entero" sqref="I62:L71" xr:uid="{00000000-0002-0000-0300-000003000000}">
      <formula1>0</formula1>
      <formula2>1111111111111110</formula2>
    </dataValidation>
    <dataValidation allowBlank="1" showInputMessage="1" showErrorMessage="1" errorTitle="dato erróneo" error="ingresar número entero" sqref="A74" xr:uid="{00000000-0002-0000-0300-000004000000}"/>
    <dataValidation type="list" allowBlank="1" showInputMessage="1" showErrorMessage="1" errorTitle="DATO ERRÓNEO" error="escriba &quot;SI&quot; O &quot;NO&quot;, según corresponda o elija desde la lista desplegable de la celda" sqref="AO14:AO56" xr:uid="{00000000-0002-0000-0300-000005000000}">
      <formula1>$BU$2:$BU$3</formula1>
    </dataValidation>
  </dataValidations>
  <pageMargins left="0.35433070866141742" right="0" top="0.43307086614173229" bottom="0.5" header="0" footer="0.27559055118110237"/>
  <pageSetup scale="62" fitToHeight="100" orientation="landscape"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pageSetUpPr fitToPage="1"/>
  </sheetPr>
  <dimension ref="A1:AM89"/>
  <sheetViews>
    <sheetView showGridLines="0" zoomScaleNormal="100" workbookViewId="0">
      <selection activeCell="B77" sqref="B77:D79"/>
    </sheetView>
  </sheetViews>
  <sheetFormatPr defaultColWidth="11.42578125" defaultRowHeight="15" zeroHeight="1"/>
  <cols>
    <col min="1" max="1" width="6.42578125" style="271" customWidth="1"/>
    <col min="2" max="2" width="4" style="271" customWidth="1"/>
    <col min="3" max="3" width="28.42578125" style="271" customWidth="1"/>
    <col min="4" max="4" width="7.140625" style="271" customWidth="1"/>
    <col min="5" max="5" width="4.42578125" style="271" customWidth="1"/>
    <col min="6" max="7" width="5.42578125" style="271" customWidth="1"/>
    <col min="8" max="8" width="6.42578125" style="271" customWidth="1"/>
    <col min="9" max="10" width="5.42578125" style="271" customWidth="1"/>
    <col min="11" max="11" width="5.85546875" style="271" customWidth="1"/>
    <col min="12" max="13" width="5.42578125" style="271" customWidth="1"/>
    <col min="14" max="14" width="9.140625" style="271" customWidth="1"/>
    <col min="15" max="15" width="6.42578125" style="271" customWidth="1"/>
    <col min="16" max="16" width="4.42578125" style="271" customWidth="1"/>
    <col min="17" max="17" width="8" style="271" customWidth="1"/>
    <col min="18" max="18" width="6" style="271" customWidth="1"/>
    <col min="19" max="19" width="6.42578125" style="271" customWidth="1"/>
    <col min="20" max="20" width="4.42578125" style="271" customWidth="1"/>
    <col min="21" max="21" width="7.5703125" style="271" customWidth="1"/>
    <col min="22" max="22" width="6.5703125" style="271" customWidth="1"/>
    <col min="23" max="23" width="15.85546875" style="271" customWidth="1"/>
    <col min="24" max="24" width="7.28515625" style="271" customWidth="1"/>
    <col min="25" max="25" width="4.42578125" style="271" hidden="1" customWidth="1"/>
    <col min="26" max="27" width="2.140625" style="271" hidden="1" customWidth="1"/>
    <col min="28" max="28" width="4" style="271" hidden="1" customWidth="1"/>
    <col min="29" max="29" width="10" style="271" hidden="1" customWidth="1"/>
    <col min="30" max="30" width="3.28515625" style="271" hidden="1" customWidth="1"/>
    <col min="31" max="32" width="3.7109375" style="271" hidden="1" customWidth="1"/>
    <col min="33" max="33" width="6.7109375" style="271" hidden="1" customWidth="1"/>
    <col min="34" max="34" width="8.42578125" style="271" hidden="1" customWidth="1"/>
    <col min="35" max="35" width="3" style="271" hidden="1" customWidth="1"/>
    <col min="36" max="36" width="3.42578125" style="271" hidden="1" customWidth="1"/>
    <col min="37" max="37" width="3.140625" style="271" hidden="1" customWidth="1"/>
    <col min="38" max="38" width="3.42578125" style="271" hidden="1" customWidth="1"/>
    <col min="39" max="39" width="0" style="271" hidden="1"/>
    <col min="40" max="40" width="11.42578125" style="271" customWidth="1"/>
    <col min="41" max="16384" width="11.42578125" style="271"/>
  </cols>
  <sheetData>
    <row r="1" spans="1:39" ht="18.75" customHeight="1">
      <c r="A1" s="270" t="s">
        <v>806</v>
      </c>
      <c r="Q1" s="1750" t="s">
        <v>735</v>
      </c>
      <c r="R1" s="1572"/>
      <c r="S1" s="1748">
        <f>+'F1 COBERTURA ESTABLECIMIENTOS'!N4</f>
        <v>0</v>
      </c>
      <c r="T1" s="1654"/>
      <c r="U1" s="1644"/>
      <c r="Y1" s="981" t="s">
        <v>807</v>
      </c>
      <c r="Z1" s="981" t="s">
        <v>808</v>
      </c>
      <c r="AA1" s="981"/>
      <c r="AB1" s="981"/>
      <c r="AC1" s="981"/>
      <c r="AD1" s="981"/>
      <c r="AE1" s="981"/>
    </row>
    <row r="2" spans="1:39" ht="15.75" customHeight="1">
      <c r="W2" s="272" t="s">
        <v>737</v>
      </c>
      <c r="Y2" s="981"/>
      <c r="Z2" s="981"/>
      <c r="AA2" s="981"/>
      <c r="AB2" s="981"/>
      <c r="AC2" s="981"/>
      <c r="AD2" s="981"/>
      <c r="AE2" s="981"/>
    </row>
    <row r="3" spans="1:39" ht="15" customHeight="1">
      <c r="A3" s="273" t="s">
        <v>549</v>
      </c>
      <c r="B3" s="1725">
        <f>'F1 COBERTURA ESTABLECIMIENTOS'!C10</f>
        <v>0</v>
      </c>
      <c r="C3" s="1654"/>
      <c r="D3" s="1644"/>
      <c r="E3" s="274" t="s">
        <v>550</v>
      </c>
      <c r="F3" s="1755">
        <f>+'F1 COBERTURA ESTABLECIMIENTOS'!$G$10</f>
        <v>2025</v>
      </c>
      <c r="G3" s="1644"/>
      <c r="H3" s="275" t="s">
        <v>809</v>
      </c>
      <c r="I3" s="1376" t="str">
        <f>'F1 COBERTURA ESTABLECIMIENTOS'!K10</f>
        <v>region</v>
      </c>
      <c r="L3" s="273" t="s">
        <v>553</v>
      </c>
      <c r="M3" s="1733">
        <f>'F1 COBERTURA ESTABLECIMIENTOS'!C13</f>
        <v>0</v>
      </c>
      <c r="N3" s="1654"/>
      <c r="O3" s="1654"/>
      <c r="P3" s="1654"/>
      <c r="Q3" s="1654"/>
      <c r="R3" s="1654"/>
      <c r="S3" s="1654"/>
      <c r="T3" s="1654"/>
      <c r="U3" s="1644"/>
      <c r="W3" s="272" t="s">
        <v>739</v>
      </c>
      <c r="Y3" s="981"/>
      <c r="Z3" s="981"/>
      <c r="AA3" s="981"/>
      <c r="AB3" s="981"/>
      <c r="AC3" s="981"/>
      <c r="AD3" s="981"/>
      <c r="AE3" s="981"/>
    </row>
    <row r="4" spans="1:39" ht="4.3499999999999996" customHeight="1">
      <c r="A4" s="276"/>
      <c r="K4" s="277"/>
      <c r="Y4" s="981"/>
      <c r="Z4" s="981"/>
      <c r="AA4" s="981"/>
      <c r="AB4" s="981"/>
      <c r="AC4" s="981"/>
      <c r="AD4" s="981"/>
      <c r="AE4" s="981"/>
    </row>
    <row r="5" spans="1:39" ht="22.5" customHeight="1">
      <c r="A5" s="273" t="s">
        <v>810</v>
      </c>
      <c r="B5" s="1733"/>
      <c r="C5" s="1654"/>
      <c r="D5" s="1644"/>
      <c r="E5" s="1729" t="s">
        <v>811</v>
      </c>
      <c r="F5" s="1553"/>
      <c r="G5" s="1572"/>
      <c r="H5" s="1733" t="str">
        <f>+IFERROR(VLOOKUP(B5,$Y$1:$Z$3,2,FALSE),"")</f>
        <v/>
      </c>
      <c r="I5" s="1654"/>
      <c r="J5" s="1654"/>
      <c r="K5" s="1654"/>
      <c r="L5" s="1644"/>
      <c r="P5" s="278" t="s">
        <v>738</v>
      </c>
      <c r="Q5" s="279" t="s">
        <v>541</v>
      </c>
      <c r="R5" s="983">
        <f>+'F1 COBERTURA ESTABLECIMIENTOS'!I4</f>
        <v>0</v>
      </c>
      <c r="S5" s="279" t="s">
        <v>544</v>
      </c>
      <c r="T5" s="1377" t="str">
        <f>+'F1 COBERTURA ESTABLECIMIENTOS'!I5</f>
        <v>X</v>
      </c>
      <c r="U5" s="280"/>
      <c r="Y5" s="981" t="s">
        <v>6</v>
      </c>
      <c r="Z5" s="981"/>
      <c r="AA5" s="981"/>
      <c r="AB5" s="981"/>
      <c r="AC5" s="981"/>
      <c r="AD5" s="981"/>
      <c r="AE5" s="981"/>
    </row>
    <row r="6" spans="1:39" ht="10.35" customHeight="1">
      <c r="Y6" s="981" t="s">
        <v>8</v>
      </c>
      <c r="Z6" s="981"/>
      <c r="AA6" s="981"/>
      <c r="AB6" s="981"/>
      <c r="AC6" s="981"/>
      <c r="AD6" s="981"/>
      <c r="AE6" s="981"/>
    </row>
    <row r="7" spans="1:39" ht="25.5" customHeight="1">
      <c r="A7" s="984" t="s">
        <v>812</v>
      </c>
      <c r="B7" s="985"/>
      <c r="C7" s="985"/>
      <c r="D7" s="985"/>
      <c r="E7" s="985"/>
      <c r="F7" s="985"/>
      <c r="G7" s="985"/>
      <c r="H7" s="985"/>
      <c r="I7" s="842"/>
      <c r="J7" s="842"/>
      <c r="K7" s="842"/>
      <c r="L7" s="842"/>
      <c r="M7" s="842"/>
      <c r="N7" s="842"/>
      <c r="O7" s="842"/>
      <c r="P7" s="842"/>
      <c r="Q7" s="842"/>
      <c r="R7" s="842"/>
      <c r="S7" s="842"/>
      <c r="T7" s="842"/>
      <c r="U7" s="842"/>
      <c r="V7" s="842"/>
      <c r="W7" s="842"/>
      <c r="Y7" s="981"/>
      <c r="Z7" s="981"/>
      <c r="AA7" s="981"/>
      <c r="AB7" s="981"/>
      <c r="AC7" s="981"/>
      <c r="AD7" s="981"/>
      <c r="AE7" s="981"/>
    </row>
    <row r="8" spans="1:39" ht="14.85" customHeight="1">
      <c r="A8" s="1726" t="s">
        <v>813</v>
      </c>
      <c r="B8" s="1599"/>
      <c r="C8" s="1599"/>
      <c r="D8" s="1599"/>
      <c r="E8" s="1599"/>
      <c r="F8" s="1599"/>
      <c r="G8" s="1599"/>
      <c r="H8" s="1599"/>
      <c r="I8" s="1599"/>
      <c r="J8" s="1599"/>
      <c r="K8" s="1599"/>
      <c r="L8" s="1599"/>
      <c r="M8" s="1599"/>
      <c r="N8" s="1599"/>
      <c r="O8" s="1599"/>
      <c r="P8" s="1599"/>
      <c r="Q8" s="1599"/>
      <c r="R8" s="1599"/>
      <c r="S8" s="1599"/>
      <c r="T8" s="1599"/>
      <c r="U8" s="1599"/>
      <c r="V8" s="1599"/>
      <c r="W8" s="1600"/>
      <c r="Y8" s="986"/>
      <c r="Z8" s="986"/>
      <c r="AA8" s="986"/>
      <c r="AB8" s="986"/>
      <c r="AC8" s="986"/>
      <c r="AD8" s="986"/>
      <c r="AE8" s="986"/>
      <c r="AF8" s="986"/>
      <c r="AG8" s="986"/>
      <c r="AH8" s="986"/>
      <c r="AI8" s="986"/>
      <c r="AJ8" s="986"/>
      <c r="AK8" s="986"/>
      <c r="AL8" s="986"/>
      <c r="AM8" s="986"/>
    </row>
    <row r="9" spans="1:39" ht="36" customHeight="1">
      <c r="A9" s="1730" t="s">
        <v>563</v>
      </c>
      <c r="B9" s="1730" t="s">
        <v>564</v>
      </c>
      <c r="C9" s="1734" t="s">
        <v>565</v>
      </c>
      <c r="D9" s="1735" t="s">
        <v>814</v>
      </c>
      <c r="E9" s="1735" t="s">
        <v>815</v>
      </c>
      <c r="F9" s="1599"/>
      <c r="G9" s="1599"/>
      <c r="H9" s="1599"/>
      <c r="I9" s="1599"/>
      <c r="J9" s="1599"/>
      <c r="K9" s="1599"/>
      <c r="L9" s="1599"/>
      <c r="M9" s="1599"/>
      <c r="N9" s="1599"/>
      <c r="O9" s="1599"/>
      <c r="P9" s="1600"/>
      <c r="Q9" s="1757" t="s">
        <v>816</v>
      </c>
      <c r="R9" s="1599"/>
      <c r="S9" s="1599"/>
      <c r="T9" s="1599"/>
      <c r="U9" s="1599"/>
      <c r="V9" s="1600"/>
      <c r="W9" s="987" t="s">
        <v>817</v>
      </c>
      <c r="Y9" s="986"/>
      <c r="Z9" s="986"/>
      <c r="AA9" s="986"/>
      <c r="AB9" s="986"/>
      <c r="AC9" s="986"/>
      <c r="AD9" s="986"/>
      <c r="AE9" s="986"/>
      <c r="AF9" s="986"/>
      <c r="AG9" s="986"/>
      <c r="AH9" s="986"/>
      <c r="AI9" s="986"/>
      <c r="AJ9" s="986"/>
      <c r="AK9" s="986"/>
      <c r="AL9" s="986"/>
      <c r="AM9" s="986"/>
    </row>
    <row r="10" spans="1:39" ht="30" customHeight="1">
      <c r="A10" s="1731"/>
      <c r="B10" s="1731"/>
      <c r="C10" s="1731"/>
      <c r="D10" s="1731"/>
      <c r="E10" s="1732" t="s">
        <v>818</v>
      </c>
      <c r="F10" s="1599"/>
      <c r="G10" s="1599"/>
      <c r="H10" s="1600"/>
      <c r="I10" s="1732" t="s">
        <v>819</v>
      </c>
      <c r="J10" s="1599"/>
      <c r="K10" s="1599"/>
      <c r="L10" s="1600"/>
      <c r="M10" s="1732" t="s">
        <v>820</v>
      </c>
      <c r="N10" s="1599"/>
      <c r="O10" s="1599"/>
      <c r="P10" s="1600"/>
      <c r="Q10" s="1732" t="s">
        <v>818</v>
      </c>
      <c r="R10" s="1600"/>
      <c r="S10" s="1732" t="s">
        <v>821</v>
      </c>
      <c r="T10" s="1600"/>
      <c r="U10" s="1732" t="s">
        <v>822</v>
      </c>
      <c r="V10" s="1600"/>
      <c r="W10" s="1722" t="s">
        <v>823</v>
      </c>
      <c r="Y10" s="988" t="s">
        <v>608</v>
      </c>
      <c r="Z10" s="988"/>
      <c r="AA10" s="988"/>
      <c r="AB10" s="988"/>
      <c r="AC10" s="988"/>
      <c r="AD10" s="988" t="s">
        <v>771</v>
      </c>
      <c r="AE10" s="988"/>
      <c r="AF10" s="988"/>
      <c r="AG10" s="988"/>
      <c r="AH10" s="989"/>
      <c r="AI10" s="988" t="s">
        <v>772</v>
      </c>
      <c r="AJ10" s="988"/>
      <c r="AK10" s="988"/>
      <c r="AL10" s="988"/>
      <c r="AM10" s="988"/>
    </row>
    <row r="11" spans="1:39">
      <c r="A11" s="1723"/>
      <c r="B11" s="1723"/>
      <c r="C11" s="1723"/>
      <c r="D11" s="1723"/>
      <c r="E11" s="990" t="s">
        <v>824</v>
      </c>
      <c r="F11" s="990" t="s">
        <v>825</v>
      </c>
      <c r="G11" s="990" t="s">
        <v>826</v>
      </c>
      <c r="H11" s="990" t="s">
        <v>827</v>
      </c>
      <c r="I11" s="991" t="s">
        <v>824</v>
      </c>
      <c r="J11" s="991" t="s">
        <v>825</v>
      </c>
      <c r="K11" s="991" t="s">
        <v>826</v>
      </c>
      <c r="L11" s="991" t="s">
        <v>827</v>
      </c>
      <c r="M11" s="992" t="s">
        <v>824</v>
      </c>
      <c r="N11" s="992" t="s">
        <v>825</v>
      </c>
      <c r="O11" s="991" t="s">
        <v>826</v>
      </c>
      <c r="P11" s="991" t="s">
        <v>827</v>
      </c>
      <c r="Q11" s="993" t="s">
        <v>828</v>
      </c>
      <c r="R11" s="993" t="s">
        <v>606</v>
      </c>
      <c r="S11" s="993" t="s">
        <v>828</v>
      </c>
      <c r="T11" s="993" t="s">
        <v>606</v>
      </c>
      <c r="U11" s="993" t="s">
        <v>828</v>
      </c>
      <c r="V11" s="994" t="s">
        <v>606</v>
      </c>
      <c r="W11" s="1723"/>
      <c r="Y11" s="988" t="s">
        <v>779</v>
      </c>
      <c r="Z11" s="988" t="s">
        <v>780</v>
      </c>
      <c r="AA11" s="988" t="s">
        <v>777</v>
      </c>
      <c r="AB11" s="988" t="s">
        <v>778</v>
      </c>
      <c r="AC11" s="988" t="s">
        <v>782</v>
      </c>
      <c r="AD11" s="988" t="s">
        <v>779</v>
      </c>
      <c r="AE11" s="988" t="s">
        <v>780</v>
      </c>
      <c r="AF11" s="988" t="s">
        <v>777</v>
      </c>
      <c r="AG11" s="988" t="s">
        <v>778</v>
      </c>
      <c r="AH11" s="988" t="s">
        <v>576</v>
      </c>
      <c r="AI11" s="988" t="s">
        <v>779</v>
      </c>
      <c r="AJ11" s="988" t="s">
        <v>780</v>
      </c>
      <c r="AK11" s="988" t="s">
        <v>777</v>
      </c>
      <c r="AL11" s="988" t="s">
        <v>778</v>
      </c>
      <c r="AM11" s="988" t="s">
        <v>576</v>
      </c>
    </row>
    <row r="12" spans="1:39">
      <c r="A12" s="1378">
        <f>'F1 COBERTURA ESTABLECIMIENTOS'!B20</f>
        <v>0</v>
      </c>
      <c r="B12" s="1379">
        <f>'F1 COBERTURA ESTABLECIMIENTOS'!C20</f>
        <v>0</v>
      </c>
      <c r="C12" s="1380">
        <f>'F1 COBERTURA ESTABLECIMIENTOS'!D20</f>
        <v>0</v>
      </c>
      <c r="D12" s="1381"/>
      <c r="E12" s="1382"/>
      <c r="F12" s="1382"/>
      <c r="G12" s="1382"/>
      <c r="H12" s="1382"/>
      <c r="I12" s="1382"/>
      <c r="J12" s="1382"/>
      <c r="K12" s="1382"/>
      <c r="L12" s="1382"/>
      <c r="M12" s="1382"/>
      <c r="N12" s="1382"/>
      <c r="O12" s="1382"/>
      <c r="P12" s="1382"/>
      <c r="Q12" s="1383">
        <f t="shared" ref="Q12:Q54" si="0">SUM(E12:H12)</f>
        <v>0</v>
      </c>
      <c r="R12" s="1384" t="str">
        <f t="shared" ref="R12:R55" si="1">+IFERROR(IF($H$5=$Z$1,"-",Q12/AH12),"-")</f>
        <v>-</v>
      </c>
      <c r="S12" s="1383">
        <f t="shared" ref="S12:S54" si="2">SUM(I12:L12)</f>
        <v>0</v>
      </c>
      <c r="T12" s="1384" t="str">
        <f t="shared" ref="T12:T55" si="3">+IFERROR(IF($H$5=$Z$1,"-",S12/AC12),"-")</f>
        <v>-</v>
      </c>
      <c r="U12" s="1383">
        <f t="shared" ref="U12:U54" si="4">SUM(M12:P12)</f>
        <v>0</v>
      </c>
      <c r="V12" s="1385" t="str">
        <f t="shared" ref="V12:V55" si="5">+IFERROR(IF($H$5=$Z$1,"-",U12/AM12),"-")</f>
        <v>-</v>
      </c>
      <c r="W12" s="1381"/>
      <c r="Y12" s="998">
        <f>+'F1 COBERTURA ESTABLECIMIENTOS'!G20</f>
        <v>0</v>
      </c>
      <c r="Z12" s="998">
        <f>+'F1 COBERTURA ESTABLECIMIENTOS'!H20</f>
        <v>0</v>
      </c>
      <c r="AA12" s="998">
        <f>+'F1 COBERTURA ESTABLECIMIENTOS'!I20</f>
        <v>0</v>
      </c>
      <c r="AB12" s="998">
        <f>+'F1 COBERTURA ESTABLECIMIENTOS'!J20</f>
        <v>0</v>
      </c>
      <c r="AC12" s="998">
        <f t="shared" ref="AC12:AC54" si="6">SUM(Y12:AB12)</f>
        <v>0</v>
      </c>
      <c r="AD12" s="998">
        <f>+'F1 COBERTURA ESTABLECIMIENTOS'!L20</f>
        <v>0</v>
      </c>
      <c r="AE12" s="998">
        <f>+'F1 COBERTURA ESTABLECIMIENTOS'!M20</f>
        <v>0</v>
      </c>
      <c r="AF12" s="998">
        <f>+'F1 COBERTURA ESTABLECIMIENTOS'!N20</f>
        <v>0</v>
      </c>
      <c r="AG12" s="998">
        <f>+'F1 COBERTURA ESTABLECIMIENTOS'!O20</f>
        <v>0</v>
      </c>
      <c r="AH12" s="998">
        <f t="shared" ref="AH12:AH54" si="7">SUM(AD12:AG12)</f>
        <v>0</v>
      </c>
      <c r="AI12" s="998">
        <f t="shared" ref="AI12:AI54" si="8">+IF(ISERROR(ROUND(AD12*0.8,0)),"",ROUND(AD12*0.8,0))</f>
        <v>0</v>
      </c>
      <c r="AJ12" s="998">
        <f t="shared" ref="AJ12:AJ54" si="9">+IF(ISERROR(ROUND(AE12*0.8,0)),"",ROUND(AE12*0.8,0))</f>
        <v>0</v>
      </c>
      <c r="AK12" s="998">
        <f t="shared" ref="AK12:AK54" si="10">+IF(ISERROR(ROUND(AF12*0.8,0)),"",ROUND(AF12*0.8,0))</f>
        <v>0</v>
      </c>
      <c r="AL12" s="998">
        <f t="shared" ref="AL12:AL54" si="11">+IF(ISERROR(ROUND(AG12*0.8,0)),"",ROUND(AG12*0.8,0))</f>
        <v>0</v>
      </c>
      <c r="AM12" s="998">
        <f t="shared" ref="AM12:AM54" si="12">SUM(AI12:AL12)</f>
        <v>0</v>
      </c>
    </row>
    <row r="13" spans="1:39">
      <c r="A13" s="843">
        <f>'F1 COBERTURA ESTABLECIMIENTOS'!B21</f>
        <v>0</v>
      </c>
      <c r="B13" s="844">
        <f>'F1 COBERTURA ESTABLECIMIENTOS'!C21</f>
        <v>0</v>
      </c>
      <c r="C13" s="845">
        <f>'F1 COBERTURA ESTABLECIMIENTOS'!D21</f>
        <v>0</v>
      </c>
      <c r="D13" s="845"/>
      <c r="E13" s="846"/>
      <c r="F13" s="846"/>
      <c r="G13" s="846"/>
      <c r="H13" s="846"/>
      <c r="I13" s="846"/>
      <c r="J13" s="846"/>
      <c r="K13" s="846"/>
      <c r="L13" s="846"/>
      <c r="M13" s="846"/>
      <c r="N13" s="846"/>
      <c r="O13" s="846"/>
      <c r="P13" s="846"/>
      <c r="Q13" s="995">
        <f t="shared" si="0"/>
        <v>0</v>
      </c>
      <c r="R13" s="996" t="str">
        <f t="shared" si="1"/>
        <v>-</v>
      </c>
      <c r="S13" s="995">
        <f t="shared" si="2"/>
        <v>0</v>
      </c>
      <c r="T13" s="996" t="str">
        <f t="shared" si="3"/>
        <v>-</v>
      </c>
      <c r="U13" s="995">
        <f t="shared" si="4"/>
        <v>0</v>
      </c>
      <c r="V13" s="997" t="str">
        <f t="shared" si="5"/>
        <v>-</v>
      </c>
      <c r="W13" s="845"/>
      <c r="Y13" s="998">
        <f>+'F1 COBERTURA ESTABLECIMIENTOS'!G21</f>
        <v>0</v>
      </c>
      <c r="Z13" s="998">
        <f>+'F1 COBERTURA ESTABLECIMIENTOS'!H21</f>
        <v>0</v>
      </c>
      <c r="AA13" s="998">
        <f>+'F1 COBERTURA ESTABLECIMIENTOS'!I21</f>
        <v>0</v>
      </c>
      <c r="AB13" s="998">
        <f>+'F1 COBERTURA ESTABLECIMIENTOS'!J21</f>
        <v>0</v>
      </c>
      <c r="AC13" s="998">
        <f t="shared" si="6"/>
        <v>0</v>
      </c>
      <c r="AD13" s="998">
        <f>+'F1 COBERTURA ESTABLECIMIENTOS'!L21</f>
        <v>0</v>
      </c>
      <c r="AE13" s="998">
        <f>+'F1 COBERTURA ESTABLECIMIENTOS'!M21</f>
        <v>0</v>
      </c>
      <c r="AF13" s="998">
        <f>+'F1 COBERTURA ESTABLECIMIENTOS'!N21</f>
        <v>0</v>
      </c>
      <c r="AG13" s="998">
        <f>+'F1 COBERTURA ESTABLECIMIENTOS'!O21</f>
        <v>0</v>
      </c>
      <c r="AH13" s="998">
        <f t="shared" si="7"/>
        <v>0</v>
      </c>
      <c r="AI13" s="998">
        <f t="shared" si="8"/>
        <v>0</v>
      </c>
      <c r="AJ13" s="998">
        <f t="shared" si="9"/>
        <v>0</v>
      </c>
      <c r="AK13" s="998">
        <f t="shared" si="10"/>
        <v>0</v>
      </c>
      <c r="AL13" s="998">
        <f t="shared" si="11"/>
        <v>0</v>
      </c>
      <c r="AM13" s="998">
        <f t="shared" si="12"/>
        <v>0</v>
      </c>
    </row>
    <row r="14" spans="1:39">
      <c r="A14" s="843">
        <f>'F1 COBERTURA ESTABLECIMIENTOS'!B22</f>
        <v>0</v>
      </c>
      <c r="B14" s="844">
        <f>'F1 COBERTURA ESTABLECIMIENTOS'!C22</f>
        <v>0</v>
      </c>
      <c r="C14" s="845">
        <f>'F1 COBERTURA ESTABLECIMIENTOS'!D22</f>
        <v>0</v>
      </c>
      <c r="D14" s="845"/>
      <c r="E14" s="846"/>
      <c r="F14" s="846"/>
      <c r="G14" s="846"/>
      <c r="H14" s="846"/>
      <c r="I14" s="846"/>
      <c r="J14" s="846"/>
      <c r="K14" s="846"/>
      <c r="L14" s="846"/>
      <c r="M14" s="846"/>
      <c r="N14" s="846"/>
      <c r="O14" s="846"/>
      <c r="P14" s="846"/>
      <c r="Q14" s="995">
        <f t="shared" si="0"/>
        <v>0</v>
      </c>
      <c r="R14" s="996" t="str">
        <f t="shared" si="1"/>
        <v>-</v>
      </c>
      <c r="S14" s="995">
        <f t="shared" si="2"/>
        <v>0</v>
      </c>
      <c r="T14" s="996" t="str">
        <f t="shared" si="3"/>
        <v>-</v>
      </c>
      <c r="U14" s="995">
        <f t="shared" si="4"/>
        <v>0</v>
      </c>
      <c r="V14" s="997" t="str">
        <f t="shared" si="5"/>
        <v>-</v>
      </c>
      <c r="W14" s="845"/>
      <c r="Y14" s="998">
        <f>+'F1 COBERTURA ESTABLECIMIENTOS'!G22</f>
        <v>0</v>
      </c>
      <c r="Z14" s="998">
        <f>+'F1 COBERTURA ESTABLECIMIENTOS'!H22</f>
        <v>0</v>
      </c>
      <c r="AA14" s="998">
        <f>+'F1 COBERTURA ESTABLECIMIENTOS'!I22</f>
        <v>0</v>
      </c>
      <c r="AB14" s="998">
        <f>+'F1 COBERTURA ESTABLECIMIENTOS'!J22</f>
        <v>0</v>
      </c>
      <c r="AC14" s="998">
        <f t="shared" si="6"/>
        <v>0</v>
      </c>
      <c r="AD14" s="998">
        <f>+'F1 COBERTURA ESTABLECIMIENTOS'!L22</f>
        <v>0</v>
      </c>
      <c r="AE14" s="998">
        <f>+'F1 COBERTURA ESTABLECIMIENTOS'!M22</f>
        <v>0</v>
      </c>
      <c r="AF14" s="998">
        <f>+'F1 COBERTURA ESTABLECIMIENTOS'!N22</f>
        <v>0</v>
      </c>
      <c r="AG14" s="998">
        <f>+'F1 COBERTURA ESTABLECIMIENTOS'!O22</f>
        <v>0</v>
      </c>
      <c r="AH14" s="998">
        <f t="shared" si="7"/>
        <v>0</v>
      </c>
      <c r="AI14" s="998">
        <f t="shared" si="8"/>
        <v>0</v>
      </c>
      <c r="AJ14" s="998">
        <f t="shared" si="9"/>
        <v>0</v>
      </c>
      <c r="AK14" s="998">
        <f t="shared" si="10"/>
        <v>0</v>
      </c>
      <c r="AL14" s="998">
        <f t="shared" si="11"/>
        <v>0</v>
      </c>
      <c r="AM14" s="998">
        <f t="shared" si="12"/>
        <v>0</v>
      </c>
    </row>
    <row r="15" spans="1:39">
      <c r="A15" s="843">
        <f>'F1 COBERTURA ESTABLECIMIENTOS'!B23</f>
        <v>0</v>
      </c>
      <c r="B15" s="844">
        <f>'F1 COBERTURA ESTABLECIMIENTOS'!C23</f>
        <v>0</v>
      </c>
      <c r="C15" s="845">
        <f>'F1 COBERTURA ESTABLECIMIENTOS'!D23</f>
        <v>0</v>
      </c>
      <c r="D15" s="845"/>
      <c r="E15" s="846"/>
      <c r="F15" s="846"/>
      <c r="G15" s="846"/>
      <c r="H15" s="846"/>
      <c r="I15" s="846"/>
      <c r="J15" s="846"/>
      <c r="K15" s="846"/>
      <c r="L15" s="846"/>
      <c r="M15" s="846"/>
      <c r="N15" s="846"/>
      <c r="O15" s="846"/>
      <c r="P15" s="846"/>
      <c r="Q15" s="995">
        <f t="shared" si="0"/>
        <v>0</v>
      </c>
      <c r="R15" s="996" t="str">
        <f t="shared" si="1"/>
        <v>-</v>
      </c>
      <c r="S15" s="995">
        <f t="shared" si="2"/>
        <v>0</v>
      </c>
      <c r="T15" s="996" t="str">
        <f t="shared" si="3"/>
        <v>-</v>
      </c>
      <c r="U15" s="995">
        <f t="shared" si="4"/>
        <v>0</v>
      </c>
      <c r="V15" s="997" t="str">
        <f t="shared" si="5"/>
        <v>-</v>
      </c>
      <c r="W15" s="845"/>
      <c r="Y15" s="998">
        <f>+'F1 COBERTURA ESTABLECIMIENTOS'!G23</f>
        <v>0</v>
      </c>
      <c r="Z15" s="998">
        <f>+'F1 COBERTURA ESTABLECIMIENTOS'!H23</f>
        <v>0</v>
      </c>
      <c r="AA15" s="998">
        <f>+'F1 COBERTURA ESTABLECIMIENTOS'!I23</f>
        <v>0</v>
      </c>
      <c r="AB15" s="998">
        <f>+'F1 COBERTURA ESTABLECIMIENTOS'!J23</f>
        <v>0</v>
      </c>
      <c r="AC15" s="998">
        <f t="shared" si="6"/>
        <v>0</v>
      </c>
      <c r="AD15" s="998">
        <f>+'F1 COBERTURA ESTABLECIMIENTOS'!L23</f>
        <v>0</v>
      </c>
      <c r="AE15" s="998">
        <f>+'F1 COBERTURA ESTABLECIMIENTOS'!M23</f>
        <v>0</v>
      </c>
      <c r="AF15" s="998">
        <f>+'F1 COBERTURA ESTABLECIMIENTOS'!N23</f>
        <v>0</v>
      </c>
      <c r="AG15" s="998">
        <f>+'F1 COBERTURA ESTABLECIMIENTOS'!O23</f>
        <v>0</v>
      </c>
      <c r="AH15" s="998">
        <f t="shared" si="7"/>
        <v>0</v>
      </c>
      <c r="AI15" s="998">
        <f t="shared" si="8"/>
        <v>0</v>
      </c>
      <c r="AJ15" s="998">
        <f t="shared" si="9"/>
        <v>0</v>
      </c>
      <c r="AK15" s="998">
        <f t="shared" si="10"/>
        <v>0</v>
      </c>
      <c r="AL15" s="998">
        <f t="shared" si="11"/>
        <v>0</v>
      </c>
      <c r="AM15" s="998">
        <f t="shared" si="12"/>
        <v>0</v>
      </c>
    </row>
    <row r="16" spans="1:39">
      <c r="A16" s="843">
        <f>'F1 COBERTURA ESTABLECIMIENTOS'!B24</f>
        <v>0</v>
      </c>
      <c r="B16" s="844">
        <f>'F1 COBERTURA ESTABLECIMIENTOS'!C24</f>
        <v>0</v>
      </c>
      <c r="C16" s="845">
        <f>'F1 COBERTURA ESTABLECIMIENTOS'!D24</f>
        <v>0</v>
      </c>
      <c r="D16" s="845"/>
      <c r="E16" s="846"/>
      <c r="F16" s="846"/>
      <c r="G16" s="846"/>
      <c r="H16" s="846"/>
      <c r="I16" s="846"/>
      <c r="J16" s="846"/>
      <c r="K16" s="846"/>
      <c r="L16" s="846"/>
      <c r="M16" s="846"/>
      <c r="N16" s="846"/>
      <c r="O16" s="846"/>
      <c r="P16" s="846"/>
      <c r="Q16" s="995">
        <f t="shared" si="0"/>
        <v>0</v>
      </c>
      <c r="R16" s="996" t="str">
        <f t="shared" si="1"/>
        <v>-</v>
      </c>
      <c r="S16" s="995">
        <f t="shared" si="2"/>
        <v>0</v>
      </c>
      <c r="T16" s="996" t="str">
        <f t="shared" si="3"/>
        <v>-</v>
      </c>
      <c r="U16" s="995">
        <f t="shared" si="4"/>
        <v>0</v>
      </c>
      <c r="V16" s="997" t="str">
        <f t="shared" si="5"/>
        <v>-</v>
      </c>
      <c r="W16" s="845"/>
      <c r="Y16" s="998">
        <f>+'F1 COBERTURA ESTABLECIMIENTOS'!G24</f>
        <v>0</v>
      </c>
      <c r="Z16" s="998">
        <f>+'F1 COBERTURA ESTABLECIMIENTOS'!H24</f>
        <v>0</v>
      </c>
      <c r="AA16" s="998">
        <f>+'F1 COBERTURA ESTABLECIMIENTOS'!I24</f>
        <v>0</v>
      </c>
      <c r="AB16" s="998">
        <f>+'F1 COBERTURA ESTABLECIMIENTOS'!J24</f>
        <v>0</v>
      </c>
      <c r="AC16" s="998">
        <f t="shared" si="6"/>
        <v>0</v>
      </c>
      <c r="AD16" s="998">
        <f>+'F1 COBERTURA ESTABLECIMIENTOS'!L24</f>
        <v>0</v>
      </c>
      <c r="AE16" s="998">
        <f>+'F1 COBERTURA ESTABLECIMIENTOS'!M24</f>
        <v>0</v>
      </c>
      <c r="AF16" s="998">
        <f>+'F1 COBERTURA ESTABLECIMIENTOS'!N24</f>
        <v>0</v>
      </c>
      <c r="AG16" s="998">
        <f>+'F1 COBERTURA ESTABLECIMIENTOS'!O24</f>
        <v>0</v>
      </c>
      <c r="AH16" s="998">
        <f t="shared" si="7"/>
        <v>0</v>
      </c>
      <c r="AI16" s="998">
        <f t="shared" si="8"/>
        <v>0</v>
      </c>
      <c r="AJ16" s="998">
        <f t="shared" si="9"/>
        <v>0</v>
      </c>
      <c r="AK16" s="998">
        <f t="shared" si="10"/>
        <v>0</v>
      </c>
      <c r="AL16" s="998">
        <f t="shared" si="11"/>
        <v>0</v>
      </c>
      <c r="AM16" s="998">
        <f t="shared" si="12"/>
        <v>0</v>
      </c>
    </row>
    <row r="17" spans="1:39">
      <c r="A17" s="843">
        <f>'F1 COBERTURA ESTABLECIMIENTOS'!B25</f>
        <v>0</v>
      </c>
      <c r="B17" s="844">
        <f>'F1 COBERTURA ESTABLECIMIENTOS'!C25</f>
        <v>0</v>
      </c>
      <c r="C17" s="845">
        <f>'F1 COBERTURA ESTABLECIMIENTOS'!D25</f>
        <v>0</v>
      </c>
      <c r="D17" s="845"/>
      <c r="E17" s="846"/>
      <c r="F17" s="846"/>
      <c r="G17" s="846"/>
      <c r="H17" s="846"/>
      <c r="I17" s="846"/>
      <c r="J17" s="846"/>
      <c r="K17" s="846"/>
      <c r="L17" s="846"/>
      <c r="M17" s="846"/>
      <c r="N17" s="846"/>
      <c r="O17" s="846"/>
      <c r="P17" s="846"/>
      <c r="Q17" s="995">
        <f t="shared" si="0"/>
        <v>0</v>
      </c>
      <c r="R17" s="996" t="str">
        <f t="shared" si="1"/>
        <v>-</v>
      </c>
      <c r="S17" s="995">
        <f t="shared" si="2"/>
        <v>0</v>
      </c>
      <c r="T17" s="996" t="str">
        <f t="shared" si="3"/>
        <v>-</v>
      </c>
      <c r="U17" s="995">
        <f t="shared" si="4"/>
        <v>0</v>
      </c>
      <c r="V17" s="997" t="str">
        <f t="shared" si="5"/>
        <v>-</v>
      </c>
      <c r="W17" s="845"/>
      <c r="Y17" s="998">
        <f>+'F1 COBERTURA ESTABLECIMIENTOS'!G25</f>
        <v>0</v>
      </c>
      <c r="Z17" s="998">
        <f>+'F1 COBERTURA ESTABLECIMIENTOS'!H25</f>
        <v>0</v>
      </c>
      <c r="AA17" s="998">
        <f>+'F1 COBERTURA ESTABLECIMIENTOS'!I25</f>
        <v>0</v>
      </c>
      <c r="AB17" s="998">
        <f>+'F1 COBERTURA ESTABLECIMIENTOS'!J25</f>
        <v>0</v>
      </c>
      <c r="AC17" s="998">
        <f t="shared" si="6"/>
        <v>0</v>
      </c>
      <c r="AD17" s="998">
        <f>+'F1 COBERTURA ESTABLECIMIENTOS'!L25</f>
        <v>0</v>
      </c>
      <c r="AE17" s="998">
        <f>+'F1 COBERTURA ESTABLECIMIENTOS'!M25</f>
        <v>0</v>
      </c>
      <c r="AF17" s="998">
        <f>+'F1 COBERTURA ESTABLECIMIENTOS'!N25</f>
        <v>0</v>
      </c>
      <c r="AG17" s="998">
        <f>+'F1 COBERTURA ESTABLECIMIENTOS'!O25</f>
        <v>0</v>
      </c>
      <c r="AH17" s="998">
        <f t="shared" si="7"/>
        <v>0</v>
      </c>
      <c r="AI17" s="998">
        <f t="shared" si="8"/>
        <v>0</v>
      </c>
      <c r="AJ17" s="998">
        <f t="shared" si="9"/>
        <v>0</v>
      </c>
      <c r="AK17" s="998">
        <f t="shared" si="10"/>
        <v>0</v>
      </c>
      <c r="AL17" s="998">
        <f t="shared" si="11"/>
        <v>0</v>
      </c>
      <c r="AM17" s="998">
        <f t="shared" si="12"/>
        <v>0</v>
      </c>
    </row>
    <row r="18" spans="1:39">
      <c r="A18" s="843">
        <f>'F1 COBERTURA ESTABLECIMIENTOS'!B26</f>
        <v>0</v>
      </c>
      <c r="B18" s="844">
        <f>'F1 COBERTURA ESTABLECIMIENTOS'!C26</f>
        <v>0</v>
      </c>
      <c r="C18" s="845">
        <f>'F1 COBERTURA ESTABLECIMIENTOS'!D26</f>
        <v>0</v>
      </c>
      <c r="D18" s="845"/>
      <c r="E18" s="846"/>
      <c r="F18" s="846"/>
      <c r="G18" s="846"/>
      <c r="H18" s="846"/>
      <c r="I18" s="846"/>
      <c r="J18" s="846"/>
      <c r="K18" s="846"/>
      <c r="L18" s="846"/>
      <c r="M18" s="846"/>
      <c r="N18" s="846"/>
      <c r="O18" s="846"/>
      <c r="P18" s="846"/>
      <c r="Q18" s="995">
        <f t="shared" si="0"/>
        <v>0</v>
      </c>
      <c r="R18" s="996" t="str">
        <f t="shared" si="1"/>
        <v>-</v>
      </c>
      <c r="S18" s="995">
        <f t="shared" si="2"/>
        <v>0</v>
      </c>
      <c r="T18" s="996" t="str">
        <f t="shared" si="3"/>
        <v>-</v>
      </c>
      <c r="U18" s="995">
        <f t="shared" si="4"/>
        <v>0</v>
      </c>
      <c r="V18" s="997" t="str">
        <f t="shared" si="5"/>
        <v>-</v>
      </c>
      <c r="W18" s="845"/>
      <c r="Y18" s="998">
        <f>+'F1 COBERTURA ESTABLECIMIENTOS'!G26</f>
        <v>0</v>
      </c>
      <c r="Z18" s="998">
        <f>+'F1 COBERTURA ESTABLECIMIENTOS'!H26</f>
        <v>0</v>
      </c>
      <c r="AA18" s="998">
        <f>+'F1 COBERTURA ESTABLECIMIENTOS'!I26</f>
        <v>0</v>
      </c>
      <c r="AB18" s="998">
        <f>+'F1 COBERTURA ESTABLECIMIENTOS'!J26</f>
        <v>0</v>
      </c>
      <c r="AC18" s="998">
        <f t="shared" si="6"/>
        <v>0</v>
      </c>
      <c r="AD18" s="998">
        <f>+'F1 COBERTURA ESTABLECIMIENTOS'!L26</f>
        <v>0</v>
      </c>
      <c r="AE18" s="998">
        <f>+'F1 COBERTURA ESTABLECIMIENTOS'!M26</f>
        <v>0</v>
      </c>
      <c r="AF18" s="998">
        <f>+'F1 COBERTURA ESTABLECIMIENTOS'!N26</f>
        <v>0</v>
      </c>
      <c r="AG18" s="998">
        <f>+'F1 COBERTURA ESTABLECIMIENTOS'!O26</f>
        <v>0</v>
      </c>
      <c r="AH18" s="998">
        <f t="shared" si="7"/>
        <v>0</v>
      </c>
      <c r="AI18" s="998">
        <f t="shared" si="8"/>
        <v>0</v>
      </c>
      <c r="AJ18" s="998">
        <f t="shared" si="9"/>
        <v>0</v>
      </c>
      <c r="AK18" s="998">
        <f t="shared" si="10"/>
        <v>0</v>
      </c>
      <c r="AL18" s="998">
        <f t="shared" si="11"/>
        <v>0</v>
      </c>
      <c r="AM18" s="998">
        <f t="shared" si="12"/>
        <v>0</v>
      </c>
    </row>
    <row r="19" spans="1:39">
      <c r="A19" s="843">
        <f>'F1 COBERTURA ESTABLECIMIENTOS'!B27</f>
        <v>0</v>
      </c>
      <c r="B19" s="844">
        <f>'F1 COBERTURA ESTABLECIMIENTOS'!C27</f>
        <v>0</v>
      </c>
      <c r="C19" s="845">
        <f>'F1 COBERTURA ESTABLECIMIENTOS'!D27</f>
        <v>0</v>
      </c>
      <c r="D19" s="845"/>
      <c r="E19" s="846"/>
      <c r="F19" s="846"/>
      <c r="G19" s="846"/>
      <c r="H19" s="846"/>
      <c r="I19" s="846"/>
      <c r="J19" s="846"/>
      <c r="K19" s="846"/>
      <c r="L19" s="846"/>
      <c r="M19" s="846"/>
      <c r="N19" s="846"/>
      <c r="O19" s="846"/>
      <c r="P19" s="846"/>
      <c r="Q19" s="995">
        <f t="shared" si="0"/>
        <v>0</v>
      </c>
      <c r="R19" s="996" t="str">
        <f t="shared" si="1"/>
        <v>-</v>
      </c>
      <c r="S19" s="995">
        <f t="shared" si="2"/>
        <v>0</v>
      </c>
      <c r="T19" s="996" t="str">
        <f t="shared" si="3"/>
        <v>-</v>
      </c>
      <c r="U19" s="995">
        <f t="shared" si="4"/>
        <v>0</v>
      </c>
      <c r="V19" s="997" t="str">
        <f t="shared" si="5"/>
        <v>-</v>
      </c>
      <c r="W19" s="845"/>
      <c r="Y19" s="998">
        <f>+'F1 COBERTURA ESTABLECIMIENTOS'!G27</f>
        <v>0</v>
      </c>
      <c r="Z19" s="998">
        <f>+'F1 COBERTURA ESTABLECIMIENTOS'!H27</f>
        <v>0</v>
      </c>
      <c r="AA19" s="998">
        <f>+'F1 COBERTURA ESTABLECIMIENTOS'!I27</f>
        <v>0</v>
      </c>
      <c r="AB19" s="998">
        <f>+'F1 COBERTURA ESTABLECIMIENTOS'!J27</f>
        <v>0</v>
      </c>
      <c r="AC19" s="998">
        <f t="shared" si="6"/>
        <v>0</v>
      </c>
      <c r="AD19" s="998">
        <f>+'F1 COBERTURA ESTABLECIMIENTOS'!L27</f>
        <v>0</v>
      </c>
      <c r="AE19" s="998">
        <f>+'F1 COBERTURA ESTABLECIMIENTOS'!M27</f>
        <v>0</v>
      </c>
      <c r="AF19" s="998">
        <f>+'F1 COBERTURA ESTABLECIMIENTOS'!N27</f>
        <v>0</v>
      </c>
      <c r="AG19" s="998">
        <f>+'F1 COBERTURA ESTABLECIMIENTOS'!O27</f>
        <v>0</v>
      </c>
      <c r="AH19" s="998">
        <f t="shared" si="7"/>
        <v>0</v>
      </c>
      <c r="AI19" s="998">
        <f t="shared" si="8"/>
        <v>0</v>
      </c>
      <c r="AJ19" s="998">
        <f t="shared" si="9"/>
        <v>0</v>
      </c>
      <c r="AK19" s="998">
        <f t="shared" si="10"/>
        <v>0</v>
      </c>
      <c r="AL19" s="998">
        <f t="shared" si="11"/>
        <v>0</v>
      </c>
      <c r="AM19" s="998">
        <f t="shared" si="12"/>
        <v>0</v>
      </c>
    </row>
    <row r="20" spans="1:39">
      <c r="A20" s="843">
        <f>'F1 COBERTURA ESTABLECIMIENTOS'!B28</f>
        <v>0</v>
      </c>
      <c r="B20" s="844">
        <f>'F1 COBERTURA ESTABLECIMIENTOS'!C28</f>
        <v>0</v>
      </c>
      <c r="C20" s="845">
        <f>'F1 COBERTURA ESTABLECIMIENTOS'!D28</f>
        <v>0</v>
      </c>
      <c r="D20" s="845"/>
      <c r="E20" s="846"/>
      <c r="F20" s="846"/>
      <c r="G20" s="846"/>
      <c r="H20" s="846"/>
      <c r="I20" s="846"/>
      <c r="J20" s="846"/>
      <c r="K20" s="846"/>
      <c r="L20" s="846"/>
      <c r="M20" s="846"/>
      <c r="N20" s="846"/>
      <c r="O20" s="846"/>
      <c r="P20" s="846"/>
      <c r="Q20" s="995">
        <f t="shared" si="0"/>
        <v>0</v>
      </c>
      <c r="R20" s="996" t="str">
        <f t="shared" si="1"/>
        <v>-</v>
      </c>
      <c r="S20" s="995">
        <f t="shared" si="2"/>
        <v>0</v>
      </c>
      <c r="T20" s="996" t="str">
        <f t="shared" si="3"/>
        <v>-</v>
      </c>
      <c r="U20" s="995">
        <f t="shared" si="4"/>
        <v>0</v>
      </c>
      <c r="V20" s="997" t="str">
        <f t="shared" si="5"/>
        <v>-</v>
      </c>
      <c r="W20" s="845"/>
      <c r="Y20" s="998">
        <f>+'F1 COBERTURA ESTABLECIMIENTOS'!G28</f>
        <v>0</v>
      </c>
      <c r="Z20" s="998">
        <f>+'F1 COBERTURA ESTABLECIMIENTOS'!H28</f>
        <v>0</v>
      </c>
      <c r="AA20" s="998">
        <f>+'F1 COBERTURA ESTABLECIMIENTOS'!I28</f>
        <v>0</v>
      </c>
      <c r="AB20" s="998">
        <f>+'F1 COBERTURA ESTABLECIMIENTOS'!J28</f>
        <v>0</v>
      </c>
      <c r="AC20" s="998">
        <f t="shared" si="6"/>
        <v>0</v>
      </c>
      <c r="AD20" s="998">
        <f>+'F1 COBERTURA ESTABLECIMIENTOS'!L28</f>
        <v>0</v>
      </c>
      <c r="AE20" s="998">
        <f>+'F1 COBERTURA ESTABLECIMIENTOS'!M28</f>
        <v>0</v>
      </c>
      <c r="AF20" s="998">
        <f>+'F1 COBERTURA ESTABLECIMIENTOS'!N28</f>
        <v>0</v>
      </c>
      <c r="AG20" s="998">
        <f>+'F1 COBERTURA ESTABLECIMIENTOS'!O28</f>
        <v>0</v>
      </c>
      <c r="AH20" s="998">
        <f t="shared" si="7"/>
        <v>0</v>
      </c>
      <c r="AI20" s="998">
        <f t="shared" si="8"/>
        <v>0</v>
      </c>
      <c r="AJ20" s="998">
        <f t="shared" si="9"/>
        <v>0</v>
      </c>
      <c r="AK20" s="998">
        <f t="shared" si="10"/>
        <v>0</v>
      </c>
      <c r="AL20" s="998">
        <f t="shared" si="11"/>
        <v>0</v>
      </c>
      <c r="AM20" s="998">
        <f t="shared" si="12"/>
        <v>0</v>
      </c>
    </row>
    <row r="21" spans="1:39">
      <c r="A21" s="843">
        <f>'F1 COBERTURA ESTABLECIMIENTOS'!B29</f>
        <v>0</v>
      </c>
      <c r="B21" s="844">
        <f>'F1 COBERTURA ESTABLECIMIENTOS'!C29</f>
        <v>0</v>
      </c>
      <c r="C21" s="845">
        <f>'F1 COBERTURA ESTABLECIMIENTOS'!D29</f>
        <v>0</v>
      </c>
      <c r="D21" s="845"/>
      <c r="E21" s="846"/>
      <c r="F21" s="846"/>
      <c r="G21" s="846"/>
      <c r="H21" s="846"/>
      <c r="I21" s="846"/>
      <c r="J21" s="846"/>
      <c r="K21" s="846"/>
      <c r="L21" s="846"/>
      <c r="M21" s="846"/>
      <c r="N21" s="846"/>
      <c r="O21" s="846"/>
      <c r="P21" s="846"/>
      <c r="Q21" s="995">
        <f t="shared" si="0"/>
        <v>0</v>
      </c>
      <c r="R21" s="996" t="str">
        <f t="shared" si="1"/>
        <v>-</v>
      </c>
      <c r="S21" s="995">
        <f t="shared" si="2"/>
        <v>0</v>
      </c>
      <c r="T21" s="996" t="str">
        <f t="shared" si="3"/>
        <v>-</v>
      </c>
      <c r="U21" s="995">
        <f t="shared" si="4"/>
        <v>0</v>
      </c>
      <c r="V21" s="997" t="str">
        <f t="shared" si="5"/>
        <v>-</v>
      </c>
      <c r="W21" s="845"/>
      <c r="Y21" s="998">
        <f>+'F1 COBERTURA ESTABLECIMIENTOS'!G29</f>
        <v>0</v>
      </c>
      <c r="Z21" s="998">
        <f>+'F1 COBERTURA ESTABLECIMIENTOS'!H29</f>
        <v>0</v>
      </c>
      <c r="AA21" s="998">
        <f>+'F1 COBERTURA ESTABLECIMIENTOS'!I29</f>
        <v>0</v>
      </c>
      <c r="AB21" s="998">
        <f>+'F1 COBERTURA ESTABLECIMIENTOS'!J29</f>
        <v>0</v>
      </c>
      <c r="AC21" s="998">
        <f t="shared" si="6"/>
        <v>0</v>
      </c>
      <c r="AD21" s="998">
        <f>+'F1 COBERTURA ESTABLECIMIENTOS'!L29</f>
        <v>0</v>
      </c>
      <c r="AE21" s="998">
        <f>+'F1 COBERTURA ESTABLECIMIENTOS'!M29</f>
        <v>0</v>
      </c>
      <c r="AF21" s="998">
        <f>+'F1 COBERTURA ESTABLECIMIENTOS'!N29</f>
        <v>0</v>
      </c>
      <c r="AG21" s="998">
        <f>+'F1 COBERTURA ESTABLECIMIENTOS'!O29</f>
        <v>0</v>
      </c>
      <c r="AH21" s="998">
        <f t="shared" si="7"/>
        <v>0</v>
      </c>
      <c r="AI21" s="998">
        <f t="shared" si="8"/>
        <v>0</v>
      </c>
      <c r="AJ21" s="998">
        <f t="shared" si="9"/>
        <v>0</v>
      </c>
      <c r="AK21" s="998">
        <f t="shared" si="10"/>
        <v>0</v>
      </c>
      <c r="AL21" s="998">
        <f t="shared" si="11"/>
        <v>0</v>
      </c>
      <c r="AM21" s="998">
        <f t="shared" si="12"/>
        <v>0</v>
      </c>
    </row>
    <row r="22" spans="1:39">
      <c r="A22" s="843">
        <f>'F1 COBERTURA ESTABLECIMIENTOS'!B30</f>
        <v>0</v>
      </c>
      <c r="B22" s="844">
        <f>'F1 COBERTURA ESTABLECIMIENTOS'!C30</f>
        <v>0</v>
      </c>
      <c r="C22" s="845">
        <f>'F1 COBERTURA ESTABLECIMIENTOS'!D30</f>
        <v>0</v>
      </c>
      <c r="D22" s="845"/>
      <c r="E22" s="846"/>
      <c r="F22" s="846"/>
      <c r="G22" s="846"/>
      <c r="H22" s="846"/>
      <c r="I22" s="846"/>
      <c r="J22" s="846"/>
      <c r="K22" s="846"/>
      <c r="L22" s="846"/>
      <c r="M22" s="846"/>
      <c r="N22" s="846"/>
      <c r="O22" s="846"/>
      <c r="P22" s="846"/>
      <c r="Q22" s="995">
        <f t="shared" si="0"/>
        <v>0</v>
      </c>
      <c r="R22" s="996" t="str">
        <f t="shared" si="1"/>
        <v>-</v>
      </c>
      <c r="S22" s="995">
        <f t="shared" si="2"/>
        <v>0</v>
      </c>
      <c r="T22" s="996" t="str">
        <f t="shared" si="3"/>
        <v>-</v>
      </c>
      <c r="U22" s="995">
        <f t="shared" si="4"/>
        <v>0</v>
      </c>
      <c r="V22" s="997" t="str">
        <f t="shared" si="5"/>
        <v>-</v>
      </c>
      <c r="W22" s="845"/>
      <c r="Y22" s="998">
        <f>+'F1 COBERTURA ESTABLECIMIENTOS'!G30</f>
        <v>0</v>
      </c>
      <c r="Z22" s="998">
        <f>+'F1 COBERTURA ESTABLECIMIENTOS'!H30</f>
        <v>0</v>
      </c>
      <c r="AA22" s="998">
        <f>+'F1 COBERTURA ESTABLECIMIENTOS'!I30</f>
        <v>0</v>
      </c>
      <c r="AB22" s="998">
        <f>+'F1 COBERTURA ESTABLECIMIENTOS'!J30</f>
        <v>0</v>
      </c>
      <c r="AC22" s="998">
        <f t="shared" si="6"/>
        <v>0</v>
      </c>
      <c r="AD22" s="998">
        <f>+'F1 COBERTURA ESTABLECIMIENTOS'!L30</f>
        <v>0</v>
      </c>
      <c r="AE22" s="998">
        <f>+'F1 COBERTURA ESTABLECIMIENTOS'!M30</f>
        <v>0</v>
      </c>
      <c r="AF22" s="998">
        <f>+'F1 COBERTURA ESTABLECIMIENTOS'!N30</f>
        <v>0</v>
      </c>
      <c r="AG22" s="998">
        <f>+'F1 COBERTURA ESTABLECIMIENTOS'!O30</f>
        <v>0</v>
      </c>
      <c r="AH22" s="998">
        <f t="shared" si="7"/>
        <v>0</v>
      </c>
      <c r="AI22" s="998">
        <f t="shared" si="8"/>
        <v>0</v>
      </c>
      <c r="AJ22" s="998">
        <f t="shared" si="9"/>
        <v>0</v>
      </c>
      <c r="AK22" s="998">
        <f t="shared" si="10"/>
        <v>0</v>
      </c>
      <c r="AL22" s="998">
        <f t="shared" si="11"/>
        <v>0</v>
      </c>
      <c r="AM22" s="998">
        <f t="shared" si="12"/>
        <v>0</v>
      </c>
    </row>
    <row r="23" spans="1:39">
      <c r="A23" s="843">
        <f>'F1 COBERTURA ESTABLECIMIENTOS'!B31</f>
        <v>0</v>
      </c>
      <c r="B23" s="844">
        <f>'F1 COBERTURA ESTABLECIMIENTOS'!C31</f>
        <v>0</v>
      </c>
      <c r="C23" s="845">
        <f>'F1 COBERTURA ESTABLECIMIENTOS'!D31</f>
        <v>0</v>
      </c>
      <c r="D23" s="845"/>
      <c r="E23" s="846"/>
      <c r="F23" s="846"/>
      <c r="G23" s="846"/>
      <c r="H23" s="846"/>
      <c r="I23" s="846"/>
      <c r="J23" s="846"/>
      <c r="K23" s="846"/>
      <c r="L23" s="846"/>
      <c r="M23" s="846"/>
      <c r="N23" s="846"/>
      <c r="O23" s="846"/>
      <c r="P23" s="846"/>
      <c r="Q23" s="995">
        <f t="shared" si="0"/>
        <v>0</v>
      </c>
      <c r="R23" s="996" t="str">
        <f t="shared" si="1"/>
        <v>-</v>
      </c>
      <c r="S23" s="995">
        <f t="shared" si="2"/>
        <v>0</v>
      </c>
      <c r="T23" s="996" t="str">
        <f t="shared" si="3"/>
        <v>-</v>
      </c>
      <c r="U23" s="995">
        <f t="shared" si="4"/>
        <v>0</v>
      </c>
      <c r="V23" s="997" t="str">
        <f t="shared" si="5"/>
        <v>-</v>
      </c>
      <c r="W23" s="845"/>
      <c r="Y23" s="998">
        <f>+'F1 COBERTURA ESTABLECIMIENTOS'!G31</f>
        <v>0</v>
      </c>
      <c r="Z23" s="998">
        <f>+'F1 COBERTURA ESTABLECIMIENTOS'!H31</f>
        <v>0</v>
      </c>
      <c r="AA23" s="998">
        <f>+'F1 COBERTURA ESTABLECIMIENTOS'!I31</f>
        <v>0</v>
      </c>
      <c r="AB23" s="998">
        <f>+'F1 COBERTURA ESTABLECIMIENTOS'!J31</f>
        <v>0</v>
      </c>
      <c r="AC23" s="998">
        <f t="shared" si="6"/>
        <v>0</v>
      </c>
      <c r="AD23" s="998">
        <f>+'F1 COBERTURA ESTABLECIMIENTOS'!L31</f>
        <v>0</v>
      </c>
      <c r="AE23" s="998">
        <f>+'F1 COBERTURA ESTABLECIMIENTOS'!M31</f>
        <v>0</v>
      </c>
      <c r="AF23" s="998">
        <f>+'F1 COBERTURA ESTABLECIMIENTOS'!N31</f>
        <v>0</v>
      </c>
      <c r="AG23" s="998">
        <f>+'F1 COBERTURA ESTABLECIMIENTOS'!O31</f>
        <v>0</v>
      </c>
      <c r="AH23" s="998">
        <f t="shared" si="7"/>
        <v>0</v>
      </c>
      <c r="AI23" s="998">
        <f t="shared" si="8"/>
        <v>0</v>
      </c>
      <c r="AJ23" s="998">
        <f t="shared" si="9"/>
        <v>0</v>
      </c>
      <c r="AK23" s="998">
        <f t="shared" si="10"/>
        <v>0</v>
      </c>
      <c r="AL23" s="998">
        <f t="shared" si="11"/>
        <v>0</v>
      </c>
      <c r="AM23" s="998">
        <f t="shared" si="12"/>
        <v>0</v>
      </c>
    </row>
    <row r="24" spans="1:39">
      <c r="A24" s="843">
        <f>'F1 COBERTURA ESTABLECIMIENTOS'!B32</f>
        <v>0</v>
      </c>
      <c r="B24" s="844">
        <f>'F1 COBERTURA ESTABLECIMIENTOS'!C32</f>
        <v>0</v>
      </c>
      <c r="C24" s="845">
        <f>'F1 COBERTURA ESTABLECIMIENTOS'!D32</f>
        <v>0</v>
      </c>
      <c r="D24" s="845"/>
      <c r="E24" s="846"/>
      <c r="F24" s="846"/>
      <c r="G24" s="846"/>
      <c r="H24" s="846"/>
      <c r="I24" s="846"/>
      <c r="J24" s="846"/>
      <c r="K24" s="846"/>
      <c r="L24" s="846"/>
      <c r="M24" s="846"/>
      <c r="N24" s="846"/>
      <c r="O24" s="847"/>
      <c r="P24" s="847"/>
      <c r="Q24" s="995">
        <f t="shared" si="0"/>
        <v>0</v>
      </c>
      <c r="R24" s="996" t="str">
        <f t="shared" si="1"/>
        <v>-</v>
      </c>
      <c r="S24" s="995">
        <f t="shared" si="2"/>
        <v>0</v>
      </c>
      <c r="T24" s="996" t="str">
        <f t="shared" si="3"/>
        <v>-</v>
      </c>
      <c r="U24" s="995">
        <f t="shared" si="4"/>
        <v>0</v>
      </c>
      <c r="V24" s="997" t="str">
        <f t="shared" si="5"/>
        <v>-</v>
      </c>
      <c r="W24" s="845"/>
      <c r="Y24" s="998">
        <f>+'F1 COBERTURA ESTABLECIMIENTOS'!G32</f>
        <v>0</v>
      </c>
      <c r="Z24" s="998">
        <f>+'F1 COBERTURA ESTABLECIMIENTOS'!H32</f>
        <v>0</v>
      </c>
      <c r="AA24" s="998">
        <f>+'F1 COBERTURA ESTABLECIMIENTOS'!I32</f>
        <v>0</v>
      </c>
      <c r="AB24" s="998">
        <f>+'F1 COBERTURA ESTABLECIMIENTOS'!J32</f>
        <v>0</v>
      </c>
      <c r="AC24" s="998">
        <f t="shared" si="6"/>
        <v>0</v>
      </c>
      <c r="AD24" s="998">
        <f>+'F1 COBERTURA ESTABLECIMIENTOS'!L32</f>
        <v>0</v>
      </c>
      <c r="AE24" s="998">
        <f>+'F1 COBERTURA ESTABLECIMIENTOS'!M32</f>
        <v>0</v>
      </c>
      <c r="AF24" s="998">
        <f>+'F1 COBERTURA ESTABLECIMIENTOS'!N32</f>
        <v>0</v>
      </c>
      <c r="AG24" s="998">
        <f>+'F1 COBERTURA ESTABLECIMIENTOS'!O32</f>
        <v>0</v>
      </c>
      <c r="AH24" s="998">
        <f t="shared" si="7"/>
        <v>0</v>
      </c>
      <c r="AI24" s="998">
        <f t="shared" si="8"/>
        <v>0</v>
      </c>
      <c r="AJ24" s="998">
        <f t="shared" si="9"/>
        <v>0</v>
      </c>
      <c r="AK24" s="998">
        <f t="shared" si="10"/>
        <v>0</v>
      </c>
      <c r="AL24" s="998">
        <f t="shared" si="11"/>
        <v>0</v>
      </c>
      <c r="AM24" s="998">
        <f t="shared" si="12"/>
        <v>0</v>
      </c>
    </row>
    <row r="25" spans="1:39">
      <c r="A25" s="843">
        <f>'F1 COBERTURA ESTABLECIMIENTOS'!B33</f>
        <v>0</v>
      </c>
      <c r="B25" s="844">
        <f>'F1 COBERTURA ESTABLECIMIENTOS'!C33</f>
        <v>0</v>
      </c>
      <c r="C25" s="845">
        <f>'F1 COBERTURA ESTABLECIMIENTOS'!D33</f>
        <v>0</v>
      </c>
      <c r="D25" s="845"/>
      <c r="E25" s="846"/>
      <c r="F25" s="846"/>
      <c r="G25" s="846"/>
      <c r="H25" s="846"/>
      <c r="I25" s="846"/>
      <c r="J25" s="846"/>
      <c r="K25" s="846"/>
      <c r="L25" s="846"/>
      <c r="M25" s="846"/>
      <c r="N25" s="846"/>
      <c r="O25" s="847"/>
      <c r="P25" s="847"/>
      <c r="Q25" s="995">
        <f t="shared" si="0"/>
        <v>0</v>
      </c>
      <c r="R25" s="996" t="str">
        <f t="shared" si="1"/>
        <v>-</v>
      </c>
      <c r="S25" s="995">
        <f t="shared" si="2"/>
        <v>0</v>
      </c>
      <c r="T25" s="996" t="str">
        <f t="shared" si="3"/>
        <v>-</v>
      </c>
      <c r="U25" s="995">
        <f t="shared" si="4"/>
        <v>0</v>
      </c>
      <c r="V25" s="997" t="str">
        <f t="shared" si="5"/>
        <v>-</v>
      </c>
      <c r="W25" s="845"/>
      <c r="Y25" s="998">
        <f>+'F1 COBERTURA ESTABLECIMIENTOS'!G33</f>
        <v>0</v>
      </c>
      <c r="Z25" s="998">
        <f>+'F1 COBERTURA ESTABLECIMIENTOS'!H33</f>
        <v>0</v>
      </c>
      <c r="AA25" s="998">
        <f>+'F1 COBERTURA ESTABLECIMIENTOS'!I33</f>
        <v>0</v>
      </c>
      <c r="AB25" s="998">
        <f>+'F1 COBERTURA ESTABLECIMIENTOS'!J33</f>
        <v>0</v>
      </c>
      <c r="AC25" s="998">
        <f t="shared" si="6"/>
        <v>0</v>
      </c>
      <c r="AD25" s="998">
        <f>+'F1 COBERTURA ESTABLECIMIENTOS'!L33</f>
        <v>0</v>
      </c>
      <c r="AE25" s="998">
        <f>+'F1 COBERTURA ESTABLECIMIENTOS'!M33</f>
        <v>0</v>
      </c>
      <c r="AF25" s="998">
        <f>+'F1 COBERTURA ESTABLECIMIENTOS'!N33</f>
        <v>0</v>
      </c>
      <c r="AG25" s="998">
        <f>+'F1 COBERTURA ESTABLECIMIENTOS'!O33</f>
        <v>0</v>
      </c>
      <c r="AH25" s="998">
        <f t="shared" si="7"/>
        <v>0</v>
      </c>
      <c r="AI25" s="998">
        <f t="shared" si="8"/>
        <v>0</v>
      </c>
      <c r="AJ25" s="998">
        <f t="shared" si="9"/>
        <v>0</v>
      </c>
      <c r="AK25" s="998">
        <f t="shared" si="10"/>
        <v>0</v>
      </c>
      <c r="AL25" s="998">
        <f t="shared" si="11"/>
        <v>0</v>
      </c>
      <c r="AM25" s="998">
        <f t="shared" si="12"/>
        <v>0</v>
      </c>
    </row>
    <row r="26" spans="1:39">
      <c r="A26" s="843">
        <f>'F1 COBERTURA ESTABLECIMIENTOS'!B34</f>
        <v>0</v>
      </c>
      <c r="B26" s="844">
        <f>'F1 COBERTURA ESTABLECIMIENTOS'!C34</f>
        <v>0</v>
      </c>
      <c r="C26" s="845">
        <f>'F1 COBERTURA ESTABLECIMIENTOS'!D34</f>
        <v>0</v>
      </c>
      <c r="D26" s="845"/>
      <c r="E26" s="846"/>
      <c r="F26" s="846"/>
      <c r="G26" s="846"/>
      <c r="H26" s="846"/>
      <c r="I26" s="846"/>
      <c r="J26" s="846"/>
      <c r="K26" s="846"/>
      <c r="L26" s="846"/>
      <c r="M26" s="846"/>
      <c r="N26" s="846"/>
      <c r="O26" s="847"/>
      <c r="P26" s="847"/>
      <c r="Q26" s="995">
        <f t="shared" si="0"/>
        <v>0</v>
      </c>
      <c r="R26" s="996" t="str">
        <f t="shared" si="1"/>
        <v>-</v>
      </c>
      <c r="S26" s="995">
        <f t="shared" si="2"/>
        <v>0</v>
      </c>
      <c r="T26" s="996" t="str">
        <f t="shared" si="3"/>
        <v>-</v>
      </c>
      <c r="U26" s="995">
        <f t="shared" si="4"/>
        <v>0</v>
      </c>
      <c r="V26" s="997" t="str">
        <f t="shared" si="5"/>
        <v>-</v>
      </c>
      <c r="W26" s="845"/>
      <c r="Y26" s="998">
        <f>+'F1 COBERTURA ESTABLECIMIENTOS'!G34</f>
        <v>0</v>
      </c>
      <c r="Z26" s="998">
        <f>+'F1 COBERTURA ESTABLECIMIENTOS'!H34</f>
        <v>0</v>
      </c>
      <c r="AA26" s="998">
        <f>+'F1 COBERTURA ESTABLECIMIENTOS'!I34</f>
        <v>0</v>
      </c>
      <c r="AB26" s="998">
        <f>+'F1 COBERTURA ESTABLECIMIENTOS'!J34</f>
        <v>0</v>
      </c>
      <c r="AC26" s="998">
        <f t="shared" si="6"/>
        <v>0</v>
      </c>
      <c r="AD26" s="998">
        <f>+'F1 COBERTURA ESTABLECIMIENTOS'!L34</f>
        <v>0</v>
      </c>
      <c r="AE26" s="998">
        <f>+'F1 COBERTURA ESTABLECIMIENTOS'!M34</f>
        <v>0</v>
      </c>
      <c r="AF26" s="998">
        <f>+'F1 COBERTURA ESTABLECIMIENTOS'!N34</f>
        <v>0</v>
      </c>
      <c r="AG26" s="998">
        <f>+'F1 COBERTURA ESTABLECIMIENTOS'!O34</f>
        <v>0</v>
      </c>
      <c r="AH26" s="998">
        <f t="shared" si="7"/>
        <v>0</v>
      </c>
      <c r="AI26" s="998">
        <f t="shared" si="8"/>
        <v>0</v>
      </c>
      <c r="AJ26" s="998">
        <f t="shared" si="9"/>
        <v>0</v>
      </c>
      <c r="AK26" s="998">
        <f t="shared" si="10"/>
        <v>0</v>
      </c>
      <c r="AL26" s="998">
        <f t="shared" si="11"/>
        <v>0</v>
      </c>
      <c r="AM26" s="998">
        <f t="shared" si="12"/>
        <v>0</v>
      </c>
    </row>
    <row r="27" spans="1:39">
      <c r="A27" s="843">
        <f>'F1 COBERTURA ESTABLECIMIENTOS'!B35</f>
        <v>0</v>
      </c>
      <c r="B27" s="844">
        <f>'F1 COBERTURA ESTABLECIMIENTOS'!C35</f>
        <v>0</v>
      </c>
      <c r="C27" s="845">
        <f>'F1 COBERTURA ESTABLECIMIENTOS'!D35</f>
        <v>0</v>
      </c>
      <c r="D27" s="845"/>
      <c r="E27" s="846"/>
      <c r="F27" s="846"/>
      <c r="G27" s="846"/>
      <c r="H27" s="846"/>
      <c r="I27" s="846"/>
      <c r="J27" s="846"/>
      <c r="K27" s="846"/>
      <c r="L27" s="846"/>
      <c r="M27" s="846"/>
      <c r="N27" s="846"/>
      <c r="O27" s="847"/>
      <c r="P27" s="847"/>
      <c r="Q27" s="995">
        <f t="shared" si="0"/>
        <v>0</v>
      </c>
      <c r="R27" s="996" t="str">
        <f t="shared" si="1"/>
        <v>-</v>
      </c>
      <c r="S27" s="995">
        <f t="shared" si="2"/>
        <v>0</v>
      </c>
      <c r="T27" s="996" t="str">
        <f t="shared" si="3"/>
        <v>-</v>
      </c>
      <c r="U27" s="995">
        <f t="shared" si="4"/>
        <v>0</v>
      </c>
      <c r="V27" s="997" t="str">
        <f t="shared" si="5"/>
        <v>-</v>
      </c>
      <c r="W27" s="845"/>
      <c r="Y27" s="998">
        <f>+'F1 COBERTURA ESTABLECIMIENTOS'!G35</f>
        <v>0</v>
      </c>
      <c r="Z27" s="998">
        <f>+'F1 COBERTURA ESTABLECIMIENTOS'!H35</f>
        <v>0</v>
      </c>
      <c r="AA27" s="998">
        <f>+'F1 COBERTURA ESTABLECIMIENTOS'!I35</f>
        <v>0</v>
      </c>
      <c r="AB27" s="998">
        <f>+'F1 COBERTURA ESTABLECIMIENTOS'!J35</f>
        <v>0</v>
      </c>
      <c r="AC27" s="998">
        <f t="shared" si="6"/>
        <v>0</v>
      </c>
      <c r="AD27" s="998">
        <f>+'F1 COBERTURA ESTABLECIMIENTOS'!L35</f>
        <v>0</v>
      </c>
      <c r="AE27" s="998">
        <f>+'F1 COBERTURA ESTABLECIMIENTOS'!M35</f>
        <v>0</v>
      </c>
      <c r="AF27" s="998">
        <f>+'F1 COBERTURA ESTABLECIMIENTOS'!N35</f>
        <v>0</v>
      </c>
      <c r="AG27" s="998">
        <f>+'F1 COBERTURA ESTABLECIMIENTOS'!O35</f>
        <v>0</v>
      </c>
      <c r="AH27" s="998">
        <f t="shared" si="7"/>
        <v>0</v>
      </c>
      <c r="AI27" s="998">
        <f t="shared" si="8"/>
        <v>0</v>
      </c>
      <c r="AJ27" s="998">
        <f t="shared" si="9"/>
        <v>0</v>
      </c>
      <c r="AK27" s="998">
        <f t="shared" si="10"/>
        <v>0</v>
      </c>
      <c r="AL27" s="998">
        <f t="shared" si="11"/>
        <v>0</v>
      </c>
      <c r="AM27" s="998">
        <f t="shared" si="12"/>
        <v>0</v>
      </c>
    </row>
    <row r="28" spans="1:39">
      <c r="A28" s="843">
        <f>'F1 COBERTURA ESTABLECIMIENTOS'!B36</f>
        <v>0</v>
      </c>
      <c r="B28" s="844">
        <f>'F1 COBERTURA ESTABLECIMIENTOS'!C36</f>
        <v>0</v>
      </c>
      <c r="C28" s="845">
        <f>'F1 COBERTURA ESTABLECIMIENTOS'!D36</f>
        <v>0</v>
      </c>
      <c r="D28" s="845"/>
      <c r="E28" s="846"/>
      <c r="F28" s="846"/>
      <c r="G28" s="846"/>
      <c r="H28" s="846"/>
      <c r="I28" s="846"/>
      <c r="J28" s="846"/>
      <c r="K28" s="846"/>
      <c r="L28" s="846"/>
      <c r="M28" s="846"/>
      <c r="N28" s="846"/>
      <c r="O28" s="847"/>
      <c r="P28" s="847"/>
      <c r="Q28" s="995">
        <f t="shared" si="0"/>
        <v>0</v>
      </c>
      <c r="R28" s="996" t="str">
        <f t="shared" si="1"/>
        <v>-</v>
      </c>
      <c r="S28" s="995">
        <f t="shared" si="2"/>
        <v>0</v>
      </c>
      <c r="T28" s="996" t="str">
        <f t="shared" si="3"/>
        <v>-</v>
      </c>
      <c r="U28" s="995">
        <f t="shared" si="4"/>
        <v>0</v>
      </c>
      <c r="V28" s="997" t="str">
        <f t="shared" si="5"/>
        <v>-</v>
      </c>
      <c r="W28" s="845"/>
      <c r="Y28" s="998">
        <f>+'F1 COBERTURA ESTABLECIMIENTOS'!G36</f>
        <v>0</v>
      </c>
      <c r="Z28" s="998">
        <f>+'F1 COBERTURA ESTABLECIMIENTOS'!H36</f>
        <v>0</v>
      </c>
      <c r="AA28" s="998">
        <f>+'F1 COBERTURA ESTABLECIMIENTOS'!I36</f>
        <v>0</v>
      </c>
      <c r="AB28" s="998">
        <f>+'F1 COBERTURA ESTABLECIMIENTOS'!J36</f>
        <v>0</v>
      </c>
      <c r="AC28" s="998">
        <f t="shared" si="6"/>
        <v>0</v>
      </c>
      <c r="AD28" s="998">
        <f>+'F1 COBERTURA ESTABLECIMIENTOS'!L36</f>
        <v>0</v>
      </c>
      <c r="AE28" s="998">
        <f>+'F1 COBERTURA ESTABLECIMIENTOS'!M36</f>
        <v>0</v>
      </c>
      <c r="AF28" s="998">
        <f>+'F1 COBERTURA ESTABLECIMIENTOS'!N36</f>
        <v>0</v>
      </c>
      <c r="AG28" s="998">
        <f>+'F1 COBERTURA ESTABLECIMIENTOS'!O36</f>
        <v>0</v>
      </c>
      <c r="AH28" s="998">
        <f t="shared" si="7"/>
        <v>0</v>
      </c>
      <c r="AI28" s="998">
        <f t="shared" si="8"/>
        <v>0</v>
      </c>
      <c r="AJ28" s="998">
        <f t="shared" si="9"/>
        <v>0</v>
      </c>
      <c r="AK28" s="998">
        <f t="shared" si="10"/>
        <v>0</v>
      </c>
      <c r="AL28" s="998">
        <f t="shared" si="11"/>
        <v>0</v>
      </c>
      <c r="AM28" s="998">
        <f t="shared" si="12"/>
        <v>0</v>
      </c>
    </row>
    <row r="29" spans="1:39">
      <c r="A29" s="843">
        <f>'F1 COBERTURA ESTABLECIMIENTOS'!B37</f>
        <v>0</v>
      </c>
      <c r="B29" s="844">
        <f>'F1 COBERTURA ESTABLECIMIENTOS'!C37</f>
        <v>0</v>
      </c>
      <c r="C29" s="845">
        <f>'F1 COBERTURA ESTABLECIMIENTOS'!D37</f>
        <v>0</v>
      </c>
      <c r="D29" s="845"/>
      <c r="E29" s="846"/>
      <c r="F29" s="846"/>
      <c r="G29" s="846"/>
      <c r="H29" s="846"/>
      <c r="I29" s="846"/>
      <c r="J29" s="846"/>
      <c r="K29" s="846"/>
      <c r="L29" s="846"/>
      <c r="M29" s="846"/>
      <c r="N29" s="846"/>
      <c r="O29" s="847"/>
      <c r="P29" s="847"/>
      <c r="Q29" s="995">
        <f t="shared" si="0"/>
        <v>0</v>
      </c>
      <c r="R29" s="996" t="str">
        <f t="shared" si="1"/>
        <v>-</v>
      </c>
      <c r="S29" s="995">
        <f t="shared" si="2"/>
        <v>0</v>
      </c>
      <c r="T29" s="996" t="str">
        <f t="shared" si="3"/>
        <v>-</v>
      </c>
      <c r="U29" s="995">
        <f t="shared" si="4"/>
        <v>0</v>
      </c>
      <c r="V29" s="997" t="str">
        <f t="shared" si="5"/>
        <v>-</v>
      </c>
      <c r="W29" s="845"/>
      <c r="Y29" s="998">
        <f>+'F1 COBERTURA ESTABLECIMIENTOS'!G37</f>
        <v>0</v>
      </c>
      <c r="Z29" s="998">
        <f>+'F1 COBERTURA ESTABLECIMIENTOS'!H37</f>
        <v>0</v>
      </c>
      <c r="AA29" s="998">
        <f>+'F1 COBERTURA ESTABLECIMIENTOS'!I37</f>
        <v>0</v>
      </c>
      <c r="AB29" s="998">
        <f>+'F1 COBERTURA ESTABLECIMIENTOS'!J37</f>
        <v>0</v>
      </c>
      <c r="AC29" s="998">
        <f t="shared" si="6"/>
        <v>0</v>
      </c>
      <c r="AD29" s="998">
        <f>+'F1 COBERTURA ESTABLECIMIENTOS'!L37</f>
        <v>0</v>
      </c>
      <c r="AE29" s="998">
        <f>+'F1 COBERTURA ESTABLECIMIENTOS'!M37</f>
        <v>0</v>
      </c>
      <c r="AF29" s="998">
        <f>+'F1 COBERTURA ESTABLECIMIENTOS'!N37</f>
        <v>0</v>
      </c>
      <c r="AG29" s="998">
        <f>+'F1 COBERTURA ESTABLECIMIENTOS'!O37</f>
        <v>0</v>
      </c>
      <c r="AH29" s="998">
        <f t="shared" si="7"/>
        <v>0</v>
      </c>
      <c r="AI29" s="998">
        <f t="shared" si="8"/>
        <v>0</v>
      </c>
      <c r="AJ29" s="998">
        <f t="shared" si="9"/>
        <v>0</v>
      </c>
      <c r="AK29" s="998">
        <f t="shared" si="10"/>
        <v>0</v>
      </c>
      <c r="AL29" s="998">
        <f t="shared" si="11"/>
        <v>0</v>
      </c>
      <c r="AM29" s="998">
        <f t="shared" si="12"/>
        <v>0</v>
      </c>
    </row>
    <row r="30" spans="1:39">
      <c r="A30" s="843">
        <f>'F1 COBERTURA ESTABLECIMIENTOS'!B38</f>
        <v>0</v>
      </c>
      <c r="B30" s="844">
        <f>'F1 COBERTURA ESTABLECIMIENTOS'!C38</f>
        <v>0</v>
      </c>
      <c r="C30" s="845">
        <f>'F1 COBERTURA ESTABLECIMIENTOS'!D38</f>
        <v>0</v>
      </c>
      <c r="D30" s="845"/>
      <c r="E30" s="846"/>
      <c r="F30" s="846"/>
      <c r="G30" s="846"/>
      <c r="H30" s="846"/>
      <c r="I30" s="846"/>
      <c r="J30" s="846"/>
      <c r="K30" s="846"/>
      <c r="L30" s="846"/>
      <c r="M30" s="846"/>
      <c r="N30" s="846"/>
      <c r="O30" s="847"/>
      <c r="P30" s="847"/>
      <c r="Q30" s="995">
        <f t="shared" si="0"/>
        <v>0</v>
      </c>
      <c r="R30" s="996" t="str">
        <f t="shared" si="1"/>
        <v>-</v>
      </c>
      <c r="S30" s="995">
        <f t="shared" si="2"/>
        <v>0</v>
      </c>
      <c r="T30" s="996" t="str">
        <f t="shared" si="3"/>
        <v>-</v>
      </c>
      <c r="U30" s="995">
        <f t="shared" si="4"/>
        <v>0</v>
      </c>
      <c r="V30" s="997" t="str">
        <f t="shared" si="5"/>
        <v>-</v>
      </c>
      <c r="W30" s="845"/>
      <c r="Y30" s="998">
        <f>+'F1 COBERTURA ESTABLECIMIENTOS'!G38</f>
        <v>0</v>
      </c>
      <c r="Z30" s="998">
        <f>+'F1 COBERTURA ESTABLECIMIENTOS'!H38</f>
        <v>0</v>
      </c>
      <c r="AA30" s="998">
        <f>+'F1 COBERTURA ESTABLECIMIENTOS'!I38</f>
        <v>0</v>
      </c>
      <c r="AB30" s="998">
        <f>+'F1 COBERTURA ESTABLECIMIENTOS'!J38</f>
        <v>0</v>
      </c>
      <c r="AC30" s="998">
        <f t="shared" si="6"/>
        <v>0</v>
      </c>
      <c r="AD30" s="998">
        <f>+'F1 COBERTURA ESTABLECIMIENTOS'!L38</f>
        <v>0</v>
      </c>
      <c r="AE30" s="998">
        <f>+'F1 COBERTURA ESTABLECIMIENTOS'!M38</f>
        <v>0</v>
      </c>
      <c r="AF30" s="998">
        <f>+'F1 COBERTURA ESTABLECIMIENTOS'!N38</f>
        <v>0</v>
      </c>
      <c r="AG30" s="998">
        <f>+'F1 COBERTURA ESTABLECIMIENTOS'!O38</f>
        <v>0</v>
      </c>
      <c r="AH30" s="998">
        <f t="shared" si="7"/>
        <v>0</v>
      </c>
      <c r="AI30" s="998">
        <f t="shared" si="8"/>
        <v>0</v>
      </c>
      <c r="AJ30" s="998">
        <f t="shared" si="9"/>
        <v>0</v>
      </c>
      <c r="AK30" s="998">
        <f t="shared" si="10"/>
        <v>0</v>
      </c>
      <c r="AL30" s="998">
        <f t="shared" si="11"/>
        <v>0</v>
      </c>
      <c r="AM30" s="998">
        <f t="shared" si="12"/>
        <v>0</v>
      </c>
    </row>
    <row r="31" spans="1:39">
      <c r="A31" s="843">
        <f>'F1 COBERTURA ESTABLECIMIENTOS'!B39</f>
        <v>0</v>
      </c>
      <c r="B31" s="844">
        <f>'F1 COBERTURA ESTABLECIMIENTOS'!C39</f>
        <v>0</v>
      </c>
      <c r="C31" s="845">
        <f>'F1 COBERTURA ESTABLECIMIENTOS'!D39</f>
        <v>0</v>
      </c>
      <c r="D31" s="845"/>
      <c r="E31" s="846"/>
      <c r="F31" s="846"/>
      <c r="G31" s="846"/>
      <c r="H31" s="846"/>
      <c r="I31" s="846"/>
      <c r="J31" s="846"/>
      <c r="K31" s="846"/>
      <c r="L31" s="846"/>
      <c r="M31" s="846"/>
      <c r="N31" s="846"/>
      <c r="O31" s="847"/>
      <c r="P31" s="847"/>
      <c r="Q31" s="995">
        <f t="shared" si="0"/>
        <v>0</v>
      </c>
      <c r="R31" s="996" t="str">
        <f t="shared" si="1"/>
        <v>-</v>
      </c>
      <c r="S31" s="995">
        <f t="shared" si="2"/>
        <v>0</v>
      </c>
      <c r="T31" s="996" t="str">
        <f t="shared" si="3"/>
        <v>-</v>
      </c>
      <c r="U31" s="995">
        <f t="shared" si="4"/>
        <v>0</v>
      </c>
      <c r="V31" s="997" t="str">
        <f t="shared" si="5"/>
        <v>-</v>
      </c>
      <c r="W31" s="845"/>
      <c r="Y31" s="998">
        <f>+'F1 COBERTURA ESTABLECIMIENTOS'!G39</f>
        <v>0</v>
      </c>
      <c r="Z31" s="998">
        <f>+'F1 COBERTURA ESTABLECIMIENTOS'!H39</f>
        <v>0</v>
      </c>
      <c r="AA31" s="998">
        <f>+'F1 COBERTURA ESTABLECIMIENTOS'!I39</f>
        <v>0</v>
      </c>
      <c r="AB31" s="998">
        <f>+'F1 COBERTURA ESTABLECIMIENTOS'!J39</f>
        <v>0</v>
      </c>
      <c r="AC31" s="998">
        <f t="shared" si="6"/>
        <v>0</v>
      </c>
      <c r="AD31" s="998">
        <f>+'F1 COBERTURA ESTABLECIMIENTOS'!L39</f>
        <v>0</v>
      </c>
      <c r="AE31" s="998">
        <f>+'F1 COBERTURA ESTABLECIMIENTOS'!M39</f>
        <v>0</v>
      </c>
      <c r="AF31" s="998">
        <f>+'F1 COBERTURA ESTABLECIMIENTOS'!N39</f>
        <v>0</v>
      </c>
      <c r="AG31" s="998">
        <f>+'F1 COBERTURA ESTABLECIMIENTOS'!O39</f>
        <v>0</v>
      </c>
      <c r="AH31" s="998">
        <f t="shared" si="7"/>
        <v>0</v>
      </c>
      <c r="AI31" s="998">
        <f t="shared" si="8"/>
        <v>0</v>
      </c>
      <c r="AJ31" s="998">
        <f t="shared" si="9"/>
        <v>0</v>
      </c>
      <c r="AK31" s="998">
        <f t="shared" si="10"/>
        <v>0</v>
      </c>
      <c r="AL31" s="998">
        <f t="shared" si="11"/>
        <v>0</v>
      </c>
      <c r="AM31" s="998">
        <f t="shared" si="12"/>
        <v>0</v>
      </c>
    </row>
    <row r="32" spans="1:39">
      <c r="A32" s="843">
        <f>'F1 COBERTURA ESTABLECIMIENTOS'!B40</f>
        <v>0</v>
      </c>
      <c r="B32" s="844">
        <f>'F1 COBERTURA ESTABLECIMIENTOS'!C40</f>
        <v>0</v>
      </c>
      <c r="C32" s="845">
        <f>'F1 COBERTURA ESTABLECIMIENTOS'!D40</f>
        <v>0</v>
      </c>
      <c r="D32" s="845"/>
      <c r="E32" s="846"/>
      <c r="F32" s="846"/>
      <c r="G32" s="846"/>
      <c r="H32" s="846"/>
      <c r="I32" s="846"/>
      <c r="J32" s="846"/>
      <c r="K32" s="846"/>
      <c r="L32" s="846"/>
      <c r="M32" s="846"/>
      <c r="N32" s="846"/>
      <c r="O32" s="847"/>
      <c r="P32" s="847"/>
      <c r="Q32" s="995">
        <f t="shared" si="0"/>
        <v>0</v>
      </c>
      <c r="R32" s="996" t="str">
        <f t="shared" si="1"/>
        <v>-</v>
      </c>
      <c r="S32" s="995">
        <f t="shared" si="2"/>
        <v>0</v>
      </c>
      <c r="T32" s="996" t="str">
        <f t="shared" si="3"/>
        <v>-</v>
      </c>
      <c r="U32" s="995">
        <f t="shared" si="4"/>
        <v>0</v>
      </c>
      <c r="V32" s="997" t="str">
        <f t="shared" si="5"/>
        <v>-</v>
      </c>
      <c r="W32" s="845"/>
      <c r="Y32" s="998">
        <f>+'F1 COBERTURA ESTABLECIMIENTOS'!G40</f>
        <v>0</v>
      </c>
      <c r="Z32" s="998">
        <f>+'F1 COBERTURA ESTABLECIMIENTOS'!H40</f>
        <v>0</v>
      </c>
      <c r="AA32" s="998">
        <f>+'F1 COBERTURA ESTABLECIMIENTOS'!I40</f>
        <v>0</v>
      </c>
      <c r="AB32" s="998">
        <f>+'F1 COBERTURA ESTABLECIMIENTOS'!J40</f>
        <v>0</v>
      </c>
      <c r="AC32" s="998">
        <f t="shared" si="6"/>
        <v>0</v>
      </c>
      <c r="AD32" s="998">
        <f>+'F1 COBERTURA ESTABLECIMIENTOS'!L40</f>
        <v>0</v>
      </c>
      <c r="AE32" s="998">
        <f>+'F1 COBERTURA ESTABLECIMIENTOS'!M40</f>
        <v>0</v>
      </c>
      <c r="AF32" s="998">
        <f>+'F1 COBERTURA ESTABLECIMIENTOS'!N40</f>
        <v>0</v>
      </c>
      <c r="AG32" s="998">
        <f>+'F1 COBERTURA ESTABLECIMIENTOS'!O40</f>
        <v>0</v>
      </c>
      <c r="AH32" s="998">
        <f t="shared" si="7"/>
        <v>0</v>
      </c>
      <c r="AI32" s="998">
        <f t="shared" si="8"/>
        <v>0</v>
      </c>
      <c r="AJ32" s="998">
        <f t="shared" si="9"/>
        <v>0</v>
      </c>
      <c r="AK32" s="998">
        <f t="shared" si="10"/>
        <v>0</v>
      </c>
      <c r="AL32" s="998">
        <f t="shared" si="11"/>
        <v>0</v>
      </c>
      <c r="AM32" s="998">
        <f t="shared" si="12"/>
        <v>0</v>
      </c>
    </row>
    <row r="33" spans="1:39">
      <c r="A33" s="843">
        <f>'F1 COBERTURA ESTABLECIMIENTOS'!B41</f>
        <v>0</v>
      </c>
      <c r="B33" s="844">
        <f>'F1 COBERTURA ESTABLECIMIENTOS'!C41</f>
        <v>0</v>
      </c>
      <c r="C33" s="845">
        <f>'F1 COBERTURA ESTABLECIMIENTOS'!D41</f>
        <v>0</v>
      </c>
      <c r="D33" s="845"/>
      <c r="E33" s="846"/>
      <c r="F33" s="846"/>
      <c r="G33" s="846"/>
      <c r="H33" s="846"/>
      <c r="I33" s="846"/>
      <c r="J33" s="846"/>
      <c r="K33" s="846"/>
      <c r="L33" s="846"/>
      <c r="M33" s="846"/>
      <c r="N33" s="846"/>
      <c r="O33" s="847"/>
      <c r="P33" s="847"/>
      <c r="Q33" s="995">
        <f t="shared" si="0"/>
        <v>0</v>
      </c>
      <c r="R33" s="996" t="str">
        <f t="shared" si="1"/>
        <v>-</v>
      </c>
      <c r="S33" s="995">
        <f t="shared" si="2"/>
        <v>0</v>
      </c>
      <c r="T33" s="996" t="str">
        <f t="shared" si="3"/>
        <v>-</v>
      </c>
      <c r="U33" s="995">
        <f t="shared" si="4"/>
        <v>0</v>
      </c>
      <c r="V33" s="997" t="str">
        <f t="shared" si="5"/>
        <v>-</v>
      </c>
      <c r="W33" s="845"/>
      <c r="Y33" s="998">
        <f>+'F1 COBERTURA ESTABLECIMIENTOS'!G41</f>
        <v>0</v>
      </c>
      <c r="Z33" s="998">
        <f>+'F1 COBERTURA ESTABLECIMIENTOS'!H41</f>
        <v>0</v>
      </c>
      <c r="AA33" s="998">
        <f>+'F1 COBERTURA ESTABLECIMIENTOS'!I41</f>
        <v>0</v>
      </c>
      <c r="AB33" s="998">
        <f>+'F1 COBERTURA ESTABLECIMIENTOS'!J41</f>
        <v>0</v>
      </c>
      <c r="AC33" s="998">
        <f t="shared" si="6"/>
        <v>0</v>
      </c>
      <c r="AD33" s="998">
        <f>+'F1 COBERTURA ESTABLECIMIENTOS'!L41</f>
        <v>0</v>
      </c>
      <c r="AE33" s="998">
        <f>+'F1 COBERTURA ESTABLECIMIENTOS'!M41</f>
        <v>0</v>
      </c>
      <c r="AF33" s="998">
        <f>+'F1 COBERTURA ESTABLECIMIENTOS'!N41</f>
        <v>0</v>
      </c>
      <c r="AG33" s="998">
        <f>+'F1 COBERTURA ESTABLECIMIENTOS'!O41</f>
        <v>0</v>
      </c>
      <c r="AH33" s="998">
        <f t="shared" si="7"/>
        <v>0</v>
      </c>
      <c r="AI33" s="998">
        <f t="shared" si="8"/>
        <v>0</v>
      </c>
      <c r="AJ33" s="998">
        <f t="shared" si="9"/>
        <v>0</v>
      </c>
      <c r="AK33" s="998">
        <f t="shared" si="10"/>
        <v>0</v>
      </c>
      <c r="AL33" s="998">
        <f t="shared" si="11"/>
        <v>0</v>
      </c>
      <c r="AM33" s="998">
        <f t="shared" si="12"/>
        <v>0</v>
      </c>
    </row>
    <row r="34" spans="1:39">
      <c r="A34" s="843">
        <f>'F1 COBERTURA ESTABLECIMIENTOS'!B42</f>
        <v>0</v>
      </c>
      <c r="B34" s="844">
        <f>'F1 COBERTURA ESTABLECIMIENTOS'!C42</f>
        <v>0</v>
      </c>
      <c r="C34" s="845">
        <f>'F1 COBERTURA ESTABLECIMIENTOS'!D42</f>
        <v>0</v>
      </c>
      <c r="D34" s="845"/>
      <c r="E34" s="846"/>
      <c r="F34" s="846"/>
      <c r="G34" s="846"/>
      <c r="H34" s="846"/>
      <c r="I34" s="846"/>
      <c r="J34" s="846"/>
      <c r="K34" s="846"/>
      <c r="L34" s="846"/>
      <c r="M34" s="846"/>
      <c r="N34" s="846"/>
      <c r="O34" s="847"/>
      <c r="P34" s="847"/>
      <c r="Q34" s="995">
        <f t="shared" si="0"/>
        <v>0</v>
      </c>
      <c r="R34" s="996" t="str">
        <f t="shared" si="1"/>
        <v>-</v>
      </c>
      <c r="S34" s="995">
        <f t="shared" si="2"/>
        <v>0</v>
      </c>
      <c r="T34" s="996" t="str">
        <f t="shared" si="3"/>
        <v>-</v>
      </c>
      <c r="U34" s="995">
        <f t="shared" si="4"/>
        <v>0</v>
      </c>
      <c r="V34" s="997" t="str">
        <f t="shared" si="5"/>
        <v>-</v>
      </c>
      <c r="W34" s="845"/>
      <c r="Y34" s="998">
        <f>+'F1 COBERTURA ESTABLECIMIENTOS'!G42</f>
        <v>0</v>
      </c>
      <c r="Z34" s="998">
        <f>+'F1 COBERTURA ESTABLECIMIENTOS'!H42</f>
        <v>0</v>
      </c>
      <c r="AA34" s="998">
        <f>+'F1 COBERTURA ESTABLECIMIENTOS'!I42</f>
        <v>0</v>
      </c>
      <c r="AB34" s="998">
        <f>+'F1 COBERTURA ESTABLECIMIENTOS'!J42</f>
        <v>0</v>
      </c>
      <c r="AC34" s="998">
        <f t="shared" si="6"/>
        <v>0</v>
      </c>
      <c r="AD34" s="998">
        <f>+'F1 COBERTURA ESTABLECIMIENTOS'!L42</f>
        <v>0</v>
      </c>
      <c r="AE34" s="998">
        <f>+'F1 COBERTURA ESTABLECIMIENTOS'!M42</f>
        <v>0</v>
      </c>
      <c r="AF34" s="998">
        <f>+'F1 COBERTURA ESTABLECIMIENTOS'!N42</f>
        <v>0</v>
      </c>
      <c r="AG34" s="998">
        <f>+'F1 COBERTURA ESTABLECIMIENTOS'!O42</f>
        <v>0</v>
      </c>
      <c r="AH34" s="998">
        <f t="shared" si="7"/>
        <v>0</v>
      </c>
      <c r="AI34" s="998">
        <f t="shared" si="8"/>
        <v>0</v>
      </c>
      <c r="AJ34" s="998">
        <f t="shared" si="9"/>
        <v>0</v>
      </c>
      <c r="AK34" s="998">
        <f t="shared" si="10"/>
        <v>0</v>
      </c>
      <c r="AL34" s="998">
        <f t="shared" si="11"/>
        <v>0</v>
      </c>
      <c r="AM34" s="998">
        <f t="shared" si="12"/>
        <v>0</v>
      </c>
    </row>
    <row r="35" spans="1:39">
      <c r="A35" s="843">
        <f>'F1 COBERTURA ESTABLECIMIENTOS'!B43</f>
        <v>0</v>
      </c>
      <c r="B35" s="844">
        <f>'F1 COBERTURA ESTABLECIMIENTOS'!C43</f>
        <v>0</v>
      </c>
      <c r="C35" s="845">
        <f>'F1 COBERTURA ESTABLECIMIENTOS'!D43</f>
        <v>0</v>
      </c>
      <c r="D35" s="845"/>
      <c r="E35" s="846"/>
      <c r="F35" s="846"/>
      <c r="G35" s="846"/>
      <c r="H35" s="846"/>
      <c r="I35" s="846"/>
      <c r="J35" s="846"/>
      <c r="K35" s="846"/>
      <c r="L35" s="846"/>
      <c r="M35" s="846"/>
      <c r="N35" s="846"/>
      <c r="O35" s="847"/>
      <c r="P35" s="847"/>
      <c r="Q35" s="995">
        <f t="shared" si="0"/>
        <v>0</v>
      </c>
      <c r="R35" s="996" t="str">
        <f t="shared" si="1"/>
        <v>-</v>
      </c>
      <c r="S35" s="995">
        <f t="shared" si="2"/>
        <v>0</v>
      </c>
      <c r="T35" s="996" t="str">
        <f t="shared" si="3"/>
        <v>-</v>
      </c>
      <c r="U35" s="995">
        <f t="shared" si="4"/>
        <v>0</v>
      </c>
      <c r="V35" s="997" t="str">
        <f t="shared" si="5"/>
        <v>-</v>
      </c>
      <c r="W35" s="845"/>
      <c r="Y35" s="998">
        <f>+'F1 COBERTURA ESTABLECIMIENTOS'!G43</f>
        <v>0</v>
      </c>
      <c r="Z35" s="998">
        <f>+'F1 COBERTURA ESTABLECIMIENTOS'!H43</f>
        <v>0</v>
      </c>
      <c r="AA35" s="998">
        <f>+'F1 COBERTURA ESTABLECIMIENTOS'!I43</f>
        <v>0</v>
      </c>
      <c r="AB35" s="998">
        <f>+'F1 COBERTURA ESTABLECIMIENTOS'!J43</f>
        <v>0</v>
      </c>
      <c r="AC35" s="998">
        <f t="shared" si="6"/>
        <v>0</v>
      </c>
      <c r="AD35" s="998">
        <f>+'F1 COBERTURA ESTABLECIMIENTOS'!L43</f>
        <v>0</v>
      </c>
      <c r="AE35" s="998">
        <f>+'F1 COBERTURA ESTABLECIMIENTOS'!M43</f>
        <v>0</v>
      </c>
      <c r="AF35" s="998">
        <f>+'F1 COBERTURA ESTABLECIMIENTOS'!N43</f>
        <v>0</v>
      </c>
      <c r="AG35" s="998">
        <f>+'F1 COBERTURA ESTABLECIMIENTOS'!O43</f>
        <v>0</v>
      </c>
      <c r="AH35" s="998">
        <f t="shared" si="7"/>
        <v>0</v>
      </c>
      <c r="AI35" s="998">
        <f t="shared" si="8"/>
        <v>0</v>
      </c>
      <c r="AJ35" s="998">
        <f t="shared" si="9"/>
        <v>0</v>
      </c>
      <c r="AK35" s="998">
        <f t="shared" si="10"/>
        <v>0</v>
      </c>
      <c r="AL35" s="998">
        <f t="shared" si="11"/>
        <v>0</v>
      </c>
      <c r="AM35" s="998">
        <f t="shared" si="12"/>
        <v>0</v>
      </c>
    </row>
    <row r="36" spans="1:39">
      <c r="A36" s="843">
        <f>'F1 COBERTURA ESTABLECIMIENTOS'!B44</f>
        <v>0</v>
      </c>
      <c r="B36" s="844">
        <f>'F1 COBERTURA ESTABLECIMIENTOS'!C44</f>
        <v>0</v>
      </c>
      <c r="C36" s="845">
        <f>'F1 COBERTURA ESTABLECIMIENTOS'!D44</f>
        <v>0</v>
      </c>
      <c r="D36" s="845"/>
      <c r="E36" s="846"/>
      <c r="F36" s="846"/>
      <c r="G36" s="846"/>
      <c r="H36" s="846"/>
      <c r="I36" s="846"/>
      <c r="J36" s="846"/>
      <c r="K36" s="846"/>
      <c r="L36" s="846"/>
      <c r="M36" s="846"/>
      <c r="N36" s="846"/>
      <c r="O36" s="847"/>
      <c r="P36" s="847"/>
      <c r="Q36" s="995">
        <f t="shared" si="0"/>
        <v>0</v>
      </c>
      <c r="R36" s="996" t="str">
        <f t="shared" si="1"/>
        <v>-</v>
      </c>
      <c r="S36" s="995">
        <f t="shared" si="2"/>
        <v>0</v>
      </c>
      <c r="T36" s="996" t="str">
        <f t="shared" si="3"/>
        <v>-</v>
      </c>
      <c r="U36" s="995">
        <f t="shared" si="4"/>
        <v>0</v>
      </c>
      <c r="V36" s="997" t="str">
        <f t="shared" si="5"/>
        <v>-</v>
      </c>
      <c r="W36" s="845"/>
      <c r="Y36" s="998">
        <f>+'F1 COBERTURA ESTABLECIMIENTOS'!G44</f>
        <v>0</v>
      </c>
      <c r="Z36" s="998">
        <f>+'F1 COBERTURA ESTABLECIMIENTOS'!H44</f>
        <v>0</v>
      </c>
      <c r="AA36" s="998">
        <f>+'F1 COBERTURA ESTABLECIMIENTOS'!I44</f>
        <v>0</v>
      </c>
      <c r="AB36" s="998">
        <f>+'F1 COBERTURA ESTABLECIMIENTOS'!J44</f>
        <v>0</v>
      </c>
      <c r="AC36" s="998">
        <f t="shared" si="6"/>
        <v>0</v>
      </c>
      <c r="AD36" s="998">
        <f>+'F1 COBERTURA ESTABLECIMIENTOS'!L44</f>
        <v>0</v>
      </c>
      <c r="AE36" s="998">
        <f>+'F1 COBERTURA ESTABLECIMIENTOS'!M44</f>
        <v>0</v>
      </c>
      <c r="AF36" s="998">
        <f>+'F1 COBERTURA ESTABLECIMIENTOS'!N44</f>
        <v>0</v>
      </c>
      <c r="AG36" s="998">
        <f>+'F1 COBERTURA ESTABLECIMIENTOS'!O44</f>
        <v>0</v>
      </c>
      <c r="AH36" s="998">
        <f t="shared" si="7"/>
        <v>0</v>
      </c>
      <c r="AI36" s="998">
        <f t="shared" si="8"/>
        <v>0</v>
      </c>
      <c r="AJ36" s="998">
        <f t="shared" si="9"/>
        <v>0</v>
      </c>
      <c r="AK36" s="998">
        <f t="shared" si="10"/>
        <v>0</v>
      </c>
      <c r="AL36" s="998">
        <f t="shared" si="11"/>
        <v>0</v>
      </c>
      <c r="AM36" s="998">
        <f t="shared" si="12"/>
        <v>0</v>
      </c>
    </row>
    <row r="37" spans="1:39">
      <c r="A37" s="843">
        <f>'F1 COBERTURA ESTABLECIMIENTOS'!B45</f>
        <v>0</v>
      </c>
      <c r="B37" s="844">
        <f>'F1 COBERTURA ESTABLECIMIENTOS'!C45</f>
        <v>0</v>
      </c>
      <c r="C37" s="845">
        <f>'F1 COBERTURA ESTABLECIMIENTOS'!D45</f>
        <v>0</v>
      </c>
      <c r="D37" s="845"/>
      <c r="E37" s="846"/>
      <c r="F37" s="846"/>
      <c r="G37" s="846"/>
      <c r="H37" s="846"/>
      <c r="I37" s="846"/>
      <c r="J37" s="846"/>
      <c r="K37" s="846"/>
      <c r="L37" s="846"/>
      <c r="M37" s="846"/>
      <c r="N37" s="846"/>
      <c r="O37" s="847"/>
      <c r="P37" s="847"/>
      <c r="Q37" s="995">
        <f t="shared" si="0"/>
        <v>0</v>
      </c>
      <c r="R37" s="996" t="str">
        <f t="shared" si="1"/>
        <v>-</v>
      </c>
      <c r="S37" s="995">
        <f t="shared" si="2"/>
        <v>0</v>
      </c>
      <c r="T37" s="996" t="str">
        <f t="shared" si="3"/>
        <v>-</v>
      </c>
      <c r="U37" s="995">
        <f t="shared" si="4"/>
        <v>0</v>
      </c>
      <c r="V37" s="997" t="str">
        <f t="shared" si="5"/>
        <v>-</v>
      </c>
      <c r="W37" s="845"/>
      <c r="Y37" s="998">
        <f>+'F1 COBERTURA ESTABLECIMIENTOS'!G45</f>
        <v>0</v>
      </c>
      <c r="Z37" s="998">
        <f>+'F1 COBERTURA ESTABLECIMIENTOS'!H45</f>
        <v>0</v>
      </c>
      <c r="AA37" s="998">
        <f>+'F1 COBERTURA ESTABLECIMIENTOS'!I45</f>
        <v>0</v>
      </c>
      <c r="AB37" s="998">
        <f>+'F1 COBERTURA ESTABLECIMIENTOS'!J45</f>
        <v>0</v>
      </c>
      <c r="AC37" s="998">
        <f t="shared" si="6"/>
        <v>0</v>
      </c>
      <c r="AD37" s="998">
        <f>+'F1 COBERTURA ESTABLECIMIENTOS'!L45</f>
        <v>0</v>
      </c>
      <c r="AE37" s="998">
        <f>+'F1 COBERTURA ESTABLECIMIENTOS'!M45</f>
        <v>0</v>
      </c>
      <c r="AF37" s="998">
        <f>+'F1 COBERTURA ESTABLECIMIENTOS'!N45</f>
        <v>0</v>
      </c>
      <c r="AG37" s="998">
        <f>+'F1 COBERTURA ESTABLECIMIENTOS'!O45</f>
        <v>0</v>
      </c>
      <c r="AH37" s="998">
        <f t="shared" si="7"/>
        <v>0</v>
      </c>
      <c r="AI37" s="998">
        <f t="shared" si="8"/>
        <v>0</v>
      </c>
      <c r="AJ37" s="998">
        <f t="shared" si="9"/>
        <v>0</v>
      </c>
      <c r="AK37" s="998">
        <f t="shared" si="10"/>
        <v>0</v>
      </c>
      <c r="AL37" s="998">
        <f t="shared" si="11"/>
        <v>0</v>
      </c>
      <c r="AM37" s="998">
        <f t="shared" si="12"/>
        <v>0</v>
      </c>
    </row>
    <row r="38" spans="1:39">
      <c r="A38" s="843">
        <f>'F1 COBERTURA ESTABLECIMIENTOS'!B46</f>
        <v>0</v>
      </c>
      <c r="B38" s="844">
        <f>'F1 COBERTURA ESTABLECIMIENTOS'!C46</f>
        <v>0</v>
      </c>
      <c r="C38" s="845">
        <f>'F1 COBERTURA ESTABLECIMIENTOS'!D46</f>
        <v>0</v>
      </c>
      <c r="D38" s="845"/>
      <c r="E38" s="846"/>
      <c r="F38" s="846"/>
      <c r="G38" s="846"/>
      <c r="H38" s="846"/>
      <c r="I38" s="846"/>
      <c r="J38" s="846"/>
      <c r="K38" s="846"/>
      <c r="L38" s="846"/>
      <c r="M38" s="846"/>
      <c r="N38" s="846"/>
      <c r="O38" s="847"/>
      <c r="P38" s="847"/>
      <c r="Q38" s="995">
        <f t="shared" si="0"/>
        <v>0</v>
      </c>
      <c r="R38" s="996" t="str">
        <f t="shared" si="1"/>
        <v>-</v>
      </c>
      <c r="S38" s="995">
        <f t="shared" si="2"/>
        <v>0</v>
      </c>
      <c r="T38" s="996" t="str">
        <f t="shared" si="3"/>
        <v>-</v>
      </c>
      <c r="U38" s="995">
        <f t="shared" si="4"/>
        <v>0</v>
      </c>
      <c r="V38" s="997" t="str">
        <f t="shared" si="5"/>
        <v>-</v>
      </c>
      <c r="W38" s="845"/>
      <c r="Y38" s="998">
        <f>+'F1 COBERTURA ESTABLECIMIENTOS'!G46</f>
        <v>0</v>
      </c>
      <c r="Z38" s="998">
        <f>+'F1 COBERTURA ESTABLECIMIENTOS'!H46</f>
        <v>0</v>
      </c>
      <c r="AA38" s="998">
        <f>+'F1 COBERTURA ESTABLECIMIENTOS'!I46</f>
        <v>0</v>
      </c>
      <c r="AB38" s="998">
        <f>+'F1 COBERTURA ESTABLECIMIENTOS'!J46</f>
        <v>0</v>
      </c>
      <c r="AC38" s="998">
        <f t="shared" si="6"/>
        <v>0</v>
      </c>
      <c r="AD38" s="998">
        <f>+'F1 COBERTURA ESTABLECIMIENTOS'!L46</f>
        <v>0</v>
      </c>
      <c r="AE38" s="998">
        <f>+'F1 COBERTURA ESTABLECIMIENTOS'!M46</f>
        <v>0</v>
      </c>
      <c r="AF38" s="998">
        <f>+'F1 COBERTURA ESTABLECIMIENTOS'!N46</f>
        <v>0</v>
      </c>
      <c r="AG38" s="998">
        <f>+'F1 COBERTURA ESTABLECIMIENTOS'!O46</f>
        <v>0</v>
      </c>
      <c r="AH38" s="998">
        <f t="shared" si="7"/>
        <v>0</v>
      </c>
      <c r="AI38" s="998">
        <f t="shared" si="8"/>
        <v>0</v>
      </c>
      <c r="AJ38" s="998">
        <f t="shared" si="9"/>
        <v>0</v>
      </c>
      <c r="AK38" s="998">
        <f t="shared" si="10"/>
        <v>0</v>
      </c>
      <c r="AL38" s="998">
        <f t="shared" si="11"/>
        <v>0</v>
      </c>
      <c r="AM38" s="998">
        <f t="shared" si="12"/>
        <v>0</v>
      </c>
    </row>
    <row r="39" spans="1:39">
      <c r="A39" s="843">
        <f>'F1 COBERTURA ESTABLECIMIENTOS'!B47</f>
        <v>0</v>
      </c>
      <c r="B39" s="844">
        <f>'F1 COBERTURA ESTABLECIMIENTOS'!C47</f>
        <v>0</v>
      </c>
      <c r="C39" s="845">
        <f>'F1 COBERTURA ESTABLECIMIENTOS'!D47</f>
        <v>0</v>
      </c>
      <c r="D39" s="845"/>
      <c r="E39" s="846"/>
      <c r="F39" s="846"/>
      <c r="G39" s="846"/>
      <c r="H39" s="846"/>
      <c r="I39" s="846"/>
      <c r="J39" s="846"/>
      <c r="K39" s="846"/>
      <c r="L39" s="846"/>
      <c r="M39" s="846"/>
      <c r="N39" s="846"/>
      <c r="O39" s="847"/>
      <c r="P39" s="847"/>
      <c r="Q39" s="995">
        <f t="shared" si="0"/>
        <v>0</v>
      </c>
      <c r="R39" s="996" t="str">
        <f t="shared" si="1"/>
        <v>-</v>
      </c>
      <c r="S39" s="995">
        <f t="shared" si="2"/>
        <v>0</v>
      </c>
      <c r="T39" s="996" t="str">
        <f t="shared" si="3"/>
        <v>-</v>
      </c>
      <c r="U39" s="995">
        <f t="shared" si="4"/>
        <v>0</v>
      </c>
      <c r="V39" s="997" t="str">
        <f t="shared" si="5"/>
        <v>-</v>
      </c>
      <c r="W39" s="845"/>
      <c r="Y39" s="998">
        <f>+'F1 COBERTURA ESTABLECIMIENTOS'!G47</f>
        <v>0</v>
      </c>
      <c r="Z39" s="998">
        <f>+'F1 COBERTURA ESTABLECIMIENTOS'!H47</f>
        <v>0</v>
      </c>
      <c r="AA39" s="998">
        <f>+'F1 COBERTURA ESTABLECIMIENTOS'!I47</f>
        <v>0</v>
      </c>
      <c r="AB39" s="998">
        <f>+'F1 COBERTURA ESTABLECIMIENTOS'!J47</f>
        <v>0</v>
      </c>
      <c r="AC39" s="998">
        <f t="shared" si="6"/>
        <v>0</v>
      </c>
      <c r="AD39" s="998">
        <f>+'F1 COBERTURA ESTABLECIMIENTOS'!L47</f>
        <v>0</v>
      </c>
      <c r="AE39" s="998">
        <f>+'F1 COBERTURA ESTABLECIMIENTOS'!M47</f>
        <v>0</v>
      </c>
      <c r="AF39" s="998">
        <f>+'F1 COBERTURA ESTABLECIMIENTOS'!N47</f>
        <v>0</v>
      </c>
      <c r="AG39" s="998">
        <f>+'F1 COBERTURA ESTABLECIMIENTOS'!O47</f>
        <v>0</v>
      </c>
      <c r="AH39" s="998">
        <f t="shared" si="7"/>
        <v>0</v>
      </c>
      <c r="AI39" s="998">
        <f t="shared" si="8"/>
        <v>0</v>
      </c>
      <c r="AJ39" s="998">
        <f t="shared" si="9"/>
        <v>0</v>
      </c>
      <c r="AK39" s="998">
        <f t="shared" si="10"/>
        <v>0</v>
      </c>
      <c r="AL39" s="998">
        <f t="shared" si="11"/>
        <v>0</v>
      </c>
      <c r="AM39" s="998">
        <f t="shared" si="12"/>
        <v>0</v>
      </c>
    </row>
    <row r="40" spans="1:39">
      <c r="A40" s="843">
        <f>'F1 COBERTURA ESTABLECIMIENTOS'!B48</f>
        <v>0</v>
      </c>
      <c r="B40" s="844">
        <f>'F1 COBERTURA ESTABLECIMIENTOS'!C48</f>
        <v>0</v>
      </c>
      <c r="C40" s="845">
        <f>'F1 COBERTURA ESTABLECIMIENTOS'!D48</f>
        <v>0</v>
      </c>
      <c r="D40" s="845"/>
      <c r="E40" s="846"/>
      <c r="F40" s="846"/>
      <c r="G40" s="846"/>
      <c r="H40" s="846"/>
      <c r="I40" s="846"/>
      <c r="J40" s="846"/>
      <c r="K40" s="846"/>
      <c r="L40" s="846"/>
      <c r="M40" s="846"/>
      <c r="N40" s="846"/>
      <c r="O40" s="847"/>
      <c r="P40" s="847"/>
      <c r="Q40" s="995">
        <f t="shared" si="0"/>
        <v>0</v>
      </c>
      <c r="R40" s="996" t="str">
        <f t="shared" si="1"/>
        <v>-</v>
      </c>
      <c r="S40" s="995">
        <f t="shared" si="2"/>
        <v>0</v>
      </c>
      <c r="T40" s="996" t="str">
        <f t="shared" si="3"/>
        <v>-</v>
      </c>
      <c r="U40" s="995">
        <f t="shared" si="4"/>
        <v>0</v>
      </c>
      <c r="V40" s="997" t="str">
        <f t="shared" si="5"/>
        <v>-</v>
      </c>
      <c r="W40" s="845"/>
      <c r="Y40" s="998">
        <f>+'F1 COBERTURA ESTABLECIMIENTOS'!G48</f>
        <v>0</v>
      </c>
      <c r="Z40" s="998">
        <f>+'F1 COBERTURA ESTABLECIMIENTOS'!H48</f>
        <v>0</v>
      </c>
      <c r="AA40" s="998">
        <f>+'F1 COBERTURA ESTABLECIMIENTOS'!I48</f>
        <v>0</v>
      </c>
      <c r="AB40" s="998">
        <f>+'F1 COBERTURA ESTABLECIMIENTOS'!J48</f>
        <v>0</v>
      </c>
      <c r="AC40" s="998">
        <f t="shared" si="6"/>
        <v>0</v>
      </c>
      <c r="AD40" s="998">
        <f>+'F1 COBERTURA ESTABLECIMIENTOS'!L48</f>
        <v>0</v>
      </c>
      <c r="AE40" s="998">
        <f>+'F1 COBERTURA ESTABLECIMIENTOS'!M48</f>
        <v>0</v>
      </c>
      <c r="AF40" s="998">
        <f>+'F1 COBERTURA ESTABLECIMIENTOS'!N48</f>
        <v>0</v>
      </c>
      <c r="AG40" s="998">
        <f>+'F1 COBERTURA ESTABLECIMIENTOS'!O48</f>
        <v>0</v>
      </c>
      <c r="AH40" s="998">
        <f t="shared" si="7"/>
        <v>0</v>
      </c>
      <c r="AI40" s="998">
        <f t="shared" si="8"/>
        <v>0</v>
      </c>
      <c r="AJ40" s="998">
        <f t="shared" si="9"/>
        <v>0</v>
      </c>
      <c r="AK40" s="998">
        <f t="shared" si="10"/>
        <v>0</v>
      </c>
      <c r="AL40" s="998">
        <f t="shared" si="11"/>
        <v>0</v>
      </c>
      <c r="AM40" s="998">
        <f t="shared" si="12"/>
        <v>0</v>
      </c>
    </row>
    <row r="41" spans="1:39">
      <c r="A41" s="843">
        <f>'F1 COBERTURA ESTABLECIMIENTOS'!B49</f>
        <v>0</v>
      </c>
      <c r="B41" s="844">
        <f>'F1 COBERTURA ESTABLECIMIENTOS'!C49</f>
        <v>0</v>
      </c>
      <c r="C41" s="845">
        <f>'F1 COBERTURA ESTABLECIMIENTOS'!D49</f>
        <v>0</v>
      </c>
      <c r="D41" s="845"/>
      <c r="E41" s="846"/>
      <c r="F41" s="846"/>
      <c r="G41" s="846"/>
      <c r="H41" s="846"/>
      <c r="I41" s="846"/>
      <c r="J41" s="846"/>
      <c r="K41" s="846"/>
      <c r="L41" s="846"/>
      <c r="M41" s="846"/>
      <c r="N41" s="846"/>
      <c r="O41" s="847"/>
      <c r="P41" s="847"/>
      <c r="Q41" s="995">
        <f t="shared" si="0"/>
        <v>0</v>
      </c>
      <c r="R41" s="996" t="str">
        <f t="shared" si="1"/>
        <v>-</v>
      </c>
      <c r="S41" s="995">
        <f t="shared" si="2"/>
        <v>0</v>
      </c>
      <c r="T41" s="996" t="str">
        <f t="shared" si="3"/>
        <v>-</v>
      </c>
      <c r="U41" s="995">
        <f t="shared" si="4"/>
        <v>0</v>
      </c>
      <c r="V41" s="997" t="str">
        <f t="shared" si="5"/>
        <v>-</v>
      </c>
      <c r="W41" s="845"/>
      <c r="Y41" s="998">
        <f>+'F1 COBERTURA ESTABLECIMIENTOS'!G49</f>
        <v>0</v>
      </c>
      <c r="Z41" s="998">
        <f>+'F1 COBERTURA ESTABLECIMIENTOS'!H49</f>
        <v>0</v>
      </c>
      <c r="AA41" s="998">
        <f>+'F1 COBERTURA ESTABLECIMIENTOS'!I49</f>
        <v>0</v>
      </c>
      <c r="AB41" s="998">
        <f>+'F1 COBERTURA ESTABLECIMIENTOS'!J49</f>
        <v>0</v>
      </c>
      <c r="AC41" s="998">
        <f t="shared" si="6"/>
        <v>0</v>
      </c>
      <c r="AD41" s="998">
        <f>+'F1 COBERTURA ESTABLECIMIENTOS'!L49</f>
        <v>0</v>
      </c>
      <c r="AE41" s="998">
        <f>+'F1 COBERTURA ESTABLECIMIENTOS'!M49</f>
        <v>0</v>
      </c>
      <c r="AF41" s="998">
        <f>+'F1 COBERTURA ESTABLECIMIENTOS'!N49</f>
        <v>0</v>
      </c>
      <c r="AG41" s="998">
        <f>+'F1 COBERTURA ESTABLECIMIENTOS'!O49</f>
        <v>0</v>
      </c>
      <c r="AH41" s="998">
        <f t="shared" si="7"/>
        <v>0</v>
      </c>
      <c r="AI41" s="998">
        <f t="shared" si="8"/>
        <v>0</v>
      </c>
      <c r="AJ41" s="998">
        <f t="shared" si="9"/>
        <v>0</v>
      </c>
      <c r="AK41" s="998">
        <f t="shared" si="10"/>
        <v>0</v>
      </c>
      <c r="AL41" s="998">
        <f t="shared" si="11"/>
        <v>0</v>
      </c>
      <c r="AM41" s="998">
        <f t="shared" si="12"/>
        <v>0</v>
      </c>
    </row>
    <row r="42" spans="1:39">
      <c r="A42" s="843">
        <f>'F1 COBERTURA ESTABLECIMIENTOS'!B50</f>
        <v>0</v>
      </c>
      <c r="B42" s="844">
        <f>'F1 COBERTURA ESTABLECIMIENTOS'!C50</f>
        <v>0</v>
      </c>
      <c r="C42" s="845">
        <f>'F1 COBERTURA ESTABLECIMIENTOS'!D50</f>
        <v>0</v>
      </c>
      <c r="D42" s="845"/>
      <c r="E42" s="846"/>
      <c r="F42" s="846"/>
      <c r="G42" s="846"/>
      <c r="H42" s="846"/>
      <c r="I42" s="846"/>
      <c r="J42" s="846"/>
      <c r="K42" s="846"/>
      <c r="L42" s="846"/>
      <c r="M42" s="846"/>
      <c r="N42" s="846"/>
      <c r="O42" s="847"/>
      <c r="P42" s="847"/>
      <c r="Q42" s="995">
        <f t="shared" si="0"/>
        <v>0</v>
      </c>
      <c r="R42" s="996" t="str">
        <f t="shared" si="1"/>
        <v>-</v>
      </c>
      <c r="S42" s="995">
        <f t="shared" si="2"/>
        <v>0</v>
      </c>
      <c r="T42" s="996" t="str">
        <f t="shared" si="3"/>
        <v>-</v>
      </c>
      <c r="U42" s="995">
        <f t="shared" si="4"/>
        <v>0</v>
      </c>
      <c r="V42" s="997" t="str">
        <f t="shared" si="5"/>
        <v>-</v>
      </c>
      <c r="W42" s="845"/>
      <c r="Y42" s="998">
        <f>+'F1 COBERTURA ESTABLECIMIENTOS'!G50</f>
        <v>0</v>
      </c>
      <c r="Z42" s="998">
        <f>+'F1 COBERTURA ESTABLECIMIENTOS'!H50</f>
        <v>0</v>
      </c>
      <c r="AA42" s="998">
        <f>+'F1 COBERTURA ESTABLECIMIENTOS'!I50</f>
        <v>0</v>
      </c>
      <c r="AB42" s="998">
        <f>+'F1 COBERTURA ESTABLECIMIENTOS'!J50</f>
        <v>0</v>
      </c>
      <c r="AC42" s="998">
        <f t="shared" si="6"/>
        <v>0</v>
      </c>
      <c r="AD42" s="998">
        <f>+'F1 COBERTURA ESTABLECIMIENTOS'!L50</f>
        <v>0</v>
      </c>
      <c r="AE42" s="998">
        <f>+'F1 COBERTURA ESTABLECIMIENTOS'!M50</f>
        <v>0</v>
      </c>
      <c r="AF42" s="998">
        <f>+'F1 COBERTURA ESTABLECIMIENTOS'!N50</f>
        <v>0</v>
      </c>
      <c r="AG42" s="998">
        <f>+'F1 COBERTURA ESTABLECIMIENTOS'!O50</f>
        <v>0</v>
      </c>
      <c r="AH42" s="998">
        <f t="shared" si="7"/>
        <v>0</v>
      </c>
      <c r="AI42" s="998">
        <f t="shared" si="8"/>
        <v>0</v>
      </c>
      <c r="AJ42" s="998">
        <f t="shared" si="9"/>
        <v>0</v>
      </c>
      <c r="AK42" s="998">
        <f t="shared" si="10"/>
        <v>0</v>
      </c>
      <c r="AL42" s="998">
        <f t="shared" si="11"/>
        <v>0</v>
      </c>
      <c r="AM42" s="998">
        <f t="shared" si="12"/>
        <v>0</v>
      </c>
    </row>
    <row r="43" spans="1:39">
      <c r="A43" s="843">
        <f>'F1 COBERTURA ESTABLECIMIENTOS'!B51</f>
        <v>0</v>
      </c>
      <c r="B43" s="844">
        <f>'F1 COBERTURA ESTABLECIMIENTOS'!C51</f>
        <v>0</v>
      </c>
      <c r="C43" s="845">
        <f>'F1 COBERTURA ESTABLECIMIENTOS'!D51</f>
        <v>0</v>
      </c>
      <c r="D43" s="845"/>
      <c r="E43" s="846"/>
      <c r="F43" s="846"/>
      <c r="G43" s="846"/>
      <c r="H43" s="846"/>
      <c r="I43" s="846"/>
      <c r="J43" s="846"/>
      <c r="K43" s="846"/>
      <c r="L43" s="846"/>
      <c r="M43" s="846"/>
      <c r="N43" s="846"/>
      <c r="O43" s="847"/>
      <c r="P43" s="847"/>
      <c r="Q43" s="995">
        <f t="shared" si="0"/>
        <v>0</v>
      </c>
      <c r="R43" s="996" t="str">
        <f t="shared" si="1"/>
        <v>-</v>
      </c>
      <c r="S43" s="995">
        <f t="shared" si="2"/>
        <v>0</v>
      </c>
      <c r="T43" s="996" t="str">
        <f t="shared" si="3"/>
        <v>-</v>
      </c>
      <c r="U43" s="995">
        <f t="shared" si="4"/>
        <v>0</v>
      </c>
      <c r="V43" s="997" t="str">
        <f t="shared" si="5"/>
        <v>-</v>
      </c>
      <c r="W43" s="845"/>
      <c r="Y43" s="998">
        <f>+'F1 COBERTURA ESTABLECIMIENTOS'!G51</f>
        <v>0</v>
      </c>
      <c r="Z43" s="998">
        <f>+'F1 COBERTURA ESTABLECIMIENTOS'!H51</f>
        <v>0</v>
      </c>
      <c r="AA43" s="998">
        <f>+'F1 COBERTURA ESTABLECIMIENTOS'!I51</f>
        <v>0</v>
      </c>
      <c r="AB43" s="998">
        <f>+'F1 COBERTURA ESTABLECIMIENTOS'!J51</f>
        <v>0</v>
      </c>
      <c r="AC43" s="998">
        <f t="shared" si="6"/>
        <v>0</v>
      </c>
      <c r="AD43" s="998">
        <f>+'F1 COBERTURA ESTABLECIMIENTOS'!L51</f>
        <v>0</v>
      </c>
      <c r="AE43" s="998">
        <f>+'F1 COBERTURA ESTABLECIMIENTOS'!M51</f>
        <v>0</v>
      </c>
      <c r="AF43" s="998">
        <f>+'F1 COBERTURA ESTABLECIMIENTOS'!N51</f>
        <v>0</v>
      </c>
      <c r="AG43" s="998">
        <f>+'F1 COBERTURA ESTABLECIMIENTOS'!O51</f>
        <v>0</v>
      </c>
      <c r="AH43" s="998">
        <f t="shared" si="7"/>
        <v>0</v>
      </c>
      <c r="AI43" s="998">
        <f t="shared" si="8"/>
        <v>0</v>
      </c>
      <c r="AJ43" s="998">
        <f t="shared" si="9"/>
        <v>0</v>
      </c>
      <c r="AK43" s="998">
        <f t="shared" si="10"/>
        <v>0</v>
      </c>
      <c r="AL43" s="998">
        <f t="shared" si="11"/>
        <v>0</v>
      </c>
      <c r="AM43" s="998">
        <f t="shared" si="12"/>
        <v>0</v>
      </c>
    </row>
    <row r="44" spans="1:39">
      <c r="A44" s="843">
        <f>'F1 COBERTURA ESTABLECIMIENTOS'!B52</f>
        <v>0</v>
      </c>
      <c r="B44" s="844">
        <f>'F1 COBERTURA ESTABLECIMIENTOS'!C52</f>
        <v>0</v>
      </c>
      <c r="C44" s="845">
        <f>'F1 COBERTURA ESTABLECIMIENTOS'!D52</f>
        <v>0</v>
      </c>
      <c r="D44" s="845"/>
      <c r="E44" s="846"/>
      <c r="F44" s="846"/>
      <c r="G44" s="846"/>
      <c r="H44" s="846"/>
      <c r="I44" s="846"/>
      <c r="J44" s="846"/>
      <c r="K44" s="846"/>
      <c r="L44" s="846"/>
      <c r="M44" s="846"/>
      <c r="N44" s="846"/>
      <c r="O44" s="847"/>
      <c r="P44" s="847"/>
      <c r="Q44" s="995">
        <f t="shared" si="0"/>
        <v>0</v>
      </c>
      <c r="R44" s="996" t="str">
        <f t="shared" si="1"/>
        <v>-</v>
      </c>
      <c r="S44" s="995">
        <f t="shared" si="2"/>
        <v>0</v>
      </c>
      <c r="T44" s="996" t="str">
        <f t="shared" si="3"/>
        <v>-</v>
      </c>
      <c r="U44" s="995">
        <f t="shared" si="4"/>
        <v>0</v>
      </c>
      <c r="V44" s="997" t="str">
        <f t="shared" si="5"/>
        <v>-</v>
      </c>
      <c r="W44" s="845"/>
      <c r="Y44" s="998">
        <f>+'F1 COBERTURA ESTABLECIMIENTOS'!G52</f>
        <v>0</v>
      </c>
      <c r="Z44" s="998">
        <f>+'F1 COBERTURA ESTABLECIMIENTOS'!H52</f>
        <v>0</v>
      </c>
      <c r="AA44" s="998">
        <f>+'F1 COBERTURA ESTABLECIMIENTOS'!I52</f>
        <v>0</v>
      </c>
      <c r="AB44" s="998">
        <f>+'F1 COBERTURA ESTABLECIMIENTOS'!J52</f>
        <v>0</v>
      </c>
      <c r="AC44" s="998">
        <f t="shared" si="6"/>
        <v>0</v>
      </c>
      <c r="AD44" s="998">
        <f>+'F1 COBERTURA ESTABLECIMIENTOS'!L52</f>
        <v>0</v>
      </c>
      <c r="AE44" s="998">
        <f>+'F1 COBERTURA ESTABLECIMIENTOS'!M52</f>
        <v>0</v>
      </c>
      <c r="AF44" s="998">
        <f>+'F1 COBERTURA ESTABLECIMIENTOS'!N52</f>
        <v>0</v>
      </c>
      <c r="AG44" s="998">
        <f>+'F1 COBERTURA ESTABLECIMIENTOS'!O52</f>
        <v>0</v>
      </c>
      <c r="AH44" s="998">
        <f t="shared" si="7"/>
        <v>0</v>
      </c>
      <c r="AI44" s="998">
        <f t="shared" si="8"/>
        <v>0</v>
      </c>
      <c r="AJ44" s="998">
        <f t="shared" si="9"/>
        <v>0</v>
      </c>
      <c r="AK44" s="998">
        <f t="shared" si="10"/>
        <v>0</v>
      </c>
      <c r="AL44" s="998">
        <f t="shared" si="11"/>
        <v>0</v>
      </c>
      <c r="AM44" s="998">
        <f t="shared" si="12"/>
        <v>0</v>
      </c>
    </row>
    <row r="45" spans="1:39">
      <c r="A45" s="843">
        <f>'F1 COBERTURA ESTABLECIMIENTOS'!B53</f>
        <v>0</v>
      </c>
      <c r="B45" s="844">
        <f>'F1 COBERTURA ESTABLECIMIENTOS'!C53</f>
        <v>0</v>
      </c>
      <c r="C45" s="845">
        <f>'F1 COBERTURA ESTABLECIMIENTOS'!D53</f>
        <v>0</v>
      </c>
      <c r="D45" s="845"/>
      <c r="E45" s="846"/>
      <c r="F45" s="846"/>
      <c r="G45" s="846"/>
      <c r="H45" s="846"/>
      <c r="I45" s="846"/>
      <c r="J45" s="846"/>
      <c r="K45" s="846"/>
      <c r="L45" s="846"/>
      <c r="M45" s="846"/>
      <c r="N45" s="846"/>
      <c r="O45" s="847"/>
      <c r="P45" s="847"/>
      <c r="Q45" s="995">
        <f t="shared" si="0"/>
        <v>0</v>
      </c>
      <c r="R45" s="996" t="str">
        <f t="shared" si="1"/>
        <v>-</v>
      </c>
      <c r="S45" s="995">
        <f t="shared" si="2"/>
        <v>0</v>
      </c>
      <c r="T45" s="996" t="str">
        <f t="shared" si="3"/>
        <v>-</v>
      </c>
      <c r="U45" s="995">
        <f t="shared" si="4"/>
        <v>0</v>
      </c>
      <c r="V45" s="997" t="str">
        <f t="shared" si="5"/>
        <v>-</v>
      </c>
      <c r="W45" s="845"/>
      <c r="Y45" s="998">
        <f>+'F1 COBERTURA ESTABLECIMIENTOS'!G53</f>
        <v>0</v>
      </c>
      <c r="Z45" s="998">
        <f>+'F1 COBERTURA ESTABLECIMIENTOS'!H53</f>
        <v>0</v>
      </c>
      <c r="AA45" s="998">
        <f>+'F1 COBERTURA ESTABLECIMIENTOS'!I53</f>
        <v>0</v>
      </c>
      <c r="AB45" s="998">
        <f>+'F1 COBERTURA ESTABLECIMIENTOS'!J53</f>
        <v>0</v>
      </c>
      <c r="AC45" s="998">
        <f t="shared" si="6"/>
        <v>0</v>
      </c>
      <c r="AD45" s="998">
        <f>+'F1 COBERTURA ESTABLECIMIENTOS'!L53</f>
        <v>0</v>
      </c>
      <c r="AE45" s="998">
        <f>+'F1 COBERTURA ESTABLECIMIENTOS'!M53</f>
        <v>0</v>
      </c>
      <c r="AF45" s="998">
        <f>+'F1 COBERTURA ESTABLECIMIENTOS'!N53</f>
        <v>0</v>
      </c>
      <c r="AG45" s="998">
        <f>+'F1 COBERTURA ESTABLECIMIENTOS'!O53</f>
        <v>0</v>
      </c>
      <c r="AH45" s="998">
        <f t="shared" si="7"/>
        <v>0</v>
      </c>
      <c r="AI45" s="998">
        <f t="shared" si="8"/>
        <v>0</v>
      </c>
      <c r="AJ45" s="998">
        <f t="shared" si="9"/>
        <v>0</v>
      </c>
      <c r="AK45" s="998">
        <f t="shared" si="10"/>
        <v>0</v>
      </c>
      <c r="AL45" s="998">
        <f t="shared" si="11"/>
        <v>0</v>
      </c>
      <c r="AM45" s="998">
        <f t="shared" si="12"/>
        <v>0</v>
      </c>
    </row>
    <row r="46" spans="1:39">
      <c r="A46" s="843">
        <f>'F1 COBERTURA ESTABLECIMIENTOS'!B54</f>
        <v>0</v>
      </c>
      <c r="B46" s="844">
        <f>'F1 COBERTURA ESTABLECIMIENTOS'!C54</f>
        <v>0</v>
      </c>
      <c r="C46" s="845">
        <f>'F1 COBERTURA ESTABLECIMIENTOS'!D54</f>
        <v>0</v>
      </c>
      <c r="D46" s="845"/>
      <c r="E46" s="846"/>
      <c r="F46" s="846"/>
      <c r="G46" s="846"/>
      <c r="H46" s="846"/>
      <c r="I46" s="846"/>
      <c r="J46" s="846"/>
      <c r="K46" s="846"/>
      <c r="L46" s="846"/>
      <c r="M46" s="846"/>
      <c r="N46" s="846"/>
      <c r="O46" s="847"/>
      <c r="P46" s="847"/>
      <c r="Q46" s="995">
        <f t="shared" si="0"/>
        <v>0</v>
      </c>
      <c r="R46" s="996" t="str">
        <f t="shared" si="1"/>
        <v>-</v>
      </c>
      <c r="S46" s="995">
        <f t="shared" si="2"/>
        <v>0</v>
      </c>
      <c r="T46" s="996" t="str">
        <f t="shared" si="3"/>
        <v>-</v>
      </c>
      <c r="U46" s="995">
        <f t="shared" si="4"/>
        <v>0</v>
      </c>
      <c r="V46" s="997" t="str">
        <f t="shared" si="5"/>
        <v>-</v>
      </c>
      <c r="W46" s="845"/>
      <c r="Y46" s="998">
        <f>+'F1 COBERTURA ESTABLECIMIENTOS'!G54</f>
        <v>0</v>
      </c>
      <c r="Z46" s="998">
        <f>+'F1 COBERTURA ESTABLECIMIENTOS'!H54</f>
        <v>0</v>
      </c>
      <c r="AA46" s="998">
        <f>+'F1 COBERTURA ESTABLECIMIENTOS'!I54</f>
        <v>0</v>
      </c>
      <c r="AB46" s="998">
        <f>+'F1 COBERTURA ESTABLECIMIENTOS'!J54</f>
        <v>0</v>
      </c>
      <c r="AC46" s="998">
        <f t="shared" si="6"/>
        <v>0</v>
      </c>
      <c r="AD46" s="998">
        <f>+'F1 COBERTURA ESTABLECIMIENTOS'!L54</f>
        <v>0</v>
      </c>
      <c r="AE46" s="998">
        <f>+'F1 COBERTURA ESTABLECIMIENTOS'!M54</f>
        <v>0</v>
      </c>
      <c r="AF46" s="998">
        <f>+'F1 COBERTURA ESTABLECIMIENTOS'!N54</f>
        <v>0</v>
      </c>
      <c r="AG46" s="998">
        <f>+'F1 COBERTURA ESTABLECIMIENTOS'!O54</f>
        <v>0</v>
      </c>
      <c r="AH46" s="998">
        <f t="shared" si="7"/>
        <v>0</v>
      </c>
      <c r="AI46" s="998">
        <f t="shared" si="8"/>
        <v>0</v>
      </c>
      <c r="AJ46" s="998">
        <f t="shared" si="9"/>
        <v>0</v>
      </c>
      <c r="AK46" s="998">
        <f t="shared" si="10"/>
        <v>0</v>
      </c>
      <c r="AL46" s="998">
        <f t="shared" si="11"/>
        <v>0</v>
      </c>
      <c r="AM46" s="998">
        <f t="shared" si="12"/>
        <v>0</v>
      </c>
    </row>
    <row r="47" spans="1:39">
      <c r="A47" s="843">
        <f>'F1 COBERTURA ESTABLECIMIENTOS'!B55</f>
        <v>0</v>
      </c>
      <c r="B47" s="844">
        <f>'F1 COBERTURA ESTABLECIMIENTOS'!C55</f>
        <v>0</v>
      </c>
      <c r="C47" s="845">
        <f>'F1 COBERTURA ESTABLECIMIENTOS'!D55</f>
        <v>0</v>
      </c>
      <c r="D47" s="845"/>
      <c r="E47" s="846"/>
      <c r="F47" s="846"/>
      <c r="G47" s="846"/>
      <c r="H47" s="846"/>
      <c r="I47" s="846"/>
      <c r="J47" s="846"/>
      <c r="K47" s="846"/>
      <c r="L47" s="846"/>
      <c r="M47" s="846"/>
      <c r="N47" s="846"/>
      <c r="O47" s="847"/>
      <c r="P47" s="847"/>
      <c r="Q47" s="995">
        <f t="shared" si="0"/>
        <v>0</v>
      </c>
      <c r="R47" s="996" t="str">
        <f t="shared" si="1"/>
        <v>-</v>
      </c>
      <c r="S47" s="995">
        <f t="shared" si="2"/>
        <v>0</v>
      </c>
      <c r="T47" s="996" t="str">
        <f t="shared" si="3"/>
        <v>-</v>
      </c>
      <c r="U47" s="995">
        <f t="shared" si="4"/>
        <v>0</v>
      </c>
      <c r="V47" s="997" t="str">
        <f t="shared" si="5"/>
        <v>-</v>
      </c>
      <c r="W47" s="845"/>
      <c r="Y47" s="998">
        <f>+'F1 COBERTURA ESTABLECIMIENTOS'!G55</f>
        <v>0</v>
      </c>
      <c r="Z47" s="998">
        <f>+'F1 COBERTURA ESTABLECIMIENTOS'!H55</f>
        <v>0</v>
      </c>
      <c r="AA47" s="998">
        <f>+'F1 COBERTURA ESTABLECIMIENTOS'!I55</f>
        <v>0</v>
      </c>
      <c r="AB47" s="998">
        <f>+'F1 COBERTURA ESTABLECIMIENTOS'!J55</f>
        <v>0</v>
      </c>
      <c r="AC47" s="998">
        <f t="shared" si="6"/>
        <v>0</v>
      </c>
      <c r="AD47" s="998">
        <f>+'F1 COBERTURA ESTABLECIMIENTOS'!L55</f>
        <v>0</v>
      </c>
      <c r="AE47" s="998">
        <f>+'F1 COBERTURA ESTABLECIMIENTOS'!M55</f>
        <v>0</v>
      </c>
      <c r="AF47" s="998">
        <f>+'F1 COBERTURA ESTABLECIMIENTOS'!N55</f>
        <v>0</v>
      </c>
      <c r="AG47" s="998">
        <f>+'F1 COBERTURA ESTABLECIMIENTOS'!O55</f>
        <v>0</v>
      </c>
      <c r="AH47" s="998">
        <f t="shared" si="7"/>
        <v>0</v>
      </c>
      <c r="AI47" s="998">
        <f t="shared" si="8"/>
        <v>0</v>
      </c>
      <c r="AJ47" s="998">
        <f t="shared" si="9"/>
        <v>0</v>
      </c>
      <c r="AK47" s="998">
        <f t="shared" si="10"/>
        <v>0</v>
      </c>
      <c r="AL47" s="998">
        <f t="shared" si="11"/>
        <v>0</v>
      </c>
      <c r="AM47" s="998">
        <f t="shared" si="12"/>
        <v>0</v>
      </c>
    </row>
    <row r="48" spans="1:39">
      <c r="A48" s="843">
        <f>'F1 COBERTURA ESTABLECIMIENTOS'!B56</f>
        <v>0</v>
      </c>
      <c r="B48" s="844">
        <f>'F1 COBERTURA ESTABLECIMIENTOS'!C56</f>
        <v>0</v>
      </c>
      <c r="C48" s="845">
        <f>'F1 COBERTURA ESTABLECIMIENTOS'!D56</f>
        <v>0</v>
      </c>
      <c r="D48" s="845"/>
      <c r="E48" s="846"/>
      <c r="F48" s="846"/>
      <c r="G48" s="846"/>
      <c r="H48" s="846"/>
      <c r="I48" s="846"/>
      <c r="J48" s="846"/>
      <c r="K48" s="846"/>
      <c r="L48" s="846"/>
      <c r="M48" s="846"/>
      <c r="N48" s="846"/>
      <c r="O48" s="847"/>
      <c r="P48" s="847"/>
      <c r="Q48" s="995">
        <f t="shared" si="0"/>
        <v>0</v>
      </c>
      <c r="R48" s="996" t="str">
        <f t="shared" si="1"/>
        <v>-</v>
      </c>
      <c r="S48" s="995">
        <f t="shared" si="2"/>
        <v>0</v>
      </c>
      <c r="T48" s="996" t="str">
        <f t="shared" si="3"/>
        <v>-</v>
      </c>
      <c r="U48" s="995">
        <f t="shared" si="4"/>
        <v>0</v>
      </c>
      <c r="V48" s="997" t="str">
        <f t="shared" si="5"/>
        <v>-</v>
      </c>
      <c r="W48" s="845"/>
      <c r="Y48" s="998">
        <f>+'F1 COBERTURA ESTABLECIMIENTOS'!G56</f>
        <v>0</v>
      </c>
      <c r="Z48" s="998">
        <f>+'F1 COBERTURA ESTABLECIMIENTOS'!H56</f>
        <v>0</v>
      </c>
      <c r="AA48" s="998">
        <f>+'F1 COBERTURA ESTABLECIMIENTOS'!I56</f>
        <v>0</v>
      </c>
      <c r="AB48" s="998">
        <f>+'F1 COBERTURA ESTABLECIMIENTOS'!J56</f>
        <v>0</v>
      </c>
      <c r="AC48" s="998">
        <f t="shared" si="6"/>
        <v>0</v>
      </c>
      <c r="AD48" s="998">
        <f>+'F1 COBERTURA ESTABLECIMIENTOS'!L56</f>
        <v>0</v>
      </c>
      <c r="AE48" s="998">
        <f>+'F1 COBERTURA ESTABLECIMIENTOS'!M56</f>
        <v>0</v>
      </c>
      <c r="AF48" s="998">
        <f>+'F1 COBERTURA ESTABLECIMIENTOS'!N56</f>
        <v>0</v>
      </c>
      <c r="AG48" s="998">
        <f>+'F1 COBERTURA ESTABLECIMIENTOS'!O56</f>
        <v>0</v>
      </c>
      <c r="AH48" s="998">
        <f t="shared" si="7"/>
        <v>0</v>
      </c>
      <c r="AI48" s="998">
        <f t="shared" si="8"/>
        <v>0</v>
      </c>
      <c r="AJ48" s="998">
        <f t="shared" si="9"/>
        <v>0</v>
      </c>
      <c r="AK48" s="998">
        <f t="shared" si="10"/>
        <v>0</v>
      </c>
      <c r="AL48" s="998">
        <f t="shared" si="11"/>
        <v>0</v>
      </c>
      <c r="AM48" s="998">
        <f t="shared" si="12"/>
        <v>0</v>
      </c>
    </row>
    <row r="49" spans="1:39">
      <c r="A49" s="843">
        <f>'F1 COBERTURA ESTABLECIMIENTOS'!B57</f>
        <v>0</v>
      </c>
      <c r="B49" s="844">
        <f>'F1 COBERTURA ESTABLECIMIENTOS'!C57</f>
        <v>0</v>
      </c>
      <c r="C49" s="845">
        <f>'F1 COBERTURA ESTABLECIMIENTOS'!D57</f>
        <v>0</v>
      </c>
      <c r="D49" s="845"/>
      <c r="E49" s="846"/>
      <c r="F49" s="846"/>
      <c r="G49" s="846"/>
      <c r="H49" s="846"/>
      <c r="I49" s="846"/>
      <c r="J49" s="846"/>
      <c r="K49" s="846"/>
      <c r="L49" s="846"/>
      <c r="M49" s="846"/>
      <c r="N49" s="846"/>
      <c r="O49" s="847"/>
      <c r="P49" s="847"/>
      <c r="Q49" s="995">
        <f t="shared" si="0"/>
        <v>0</v>
      </c>
      <c r="R49" s="996" t="str">
        <f t="shared" si="1"/>
        <v>-</v>
      </c>
      <c r="S49" s="995">
        <f t="shared" si="2"/>
        <v>0</v>
      </c>
      <c r="T49" s="996" t="str">
        <f t="shared" si="3"/>
        <v>-</v>
      </c>
      <c r="U49" s="995">
        <f t="shared" si="4"/>
        <v>0</v>
      </c>
      <c r="V49" s="997" t="str">
        <f t="shared" si="5"/>
        <v>-</v>
      </c>
      <c r="W49" s="845"/>
      <c r="Y49" s="998">
        <f>+'F1 COBERTURA ESTABLECIMIENTOS'!G57</f>
        <v>0</v>
      </c>
      <c r="Z49" s="998">
        <f>+'F1 COBERTURA ESTABLECIMIENTOS'!H57</f>
        <v>0</v>
      </c>
      <c r="AA49" s="998">
        <f>+'F1 COBERTURA ESTABLECIMIENTOS'!I57</f>
        <v>0</v>
      </c>
      <c r="AB49" s="998">
        <f>+'F1 COBERTURA ESTABLECIMIENTOS'!J57</f>
        <v>0</v>
      </c>
      <c r="AC49" s="998">
        <f t="shared" si="6"/>
        <v>0</v>
      </c>
      <c r="AD49" s="998">
        <f>+'F1 COBERTURA ESTABLECIMIENTOS'!L57</f>
        <v>0</v>
      </c>
      <c r="AE49" s="998">
        <f>+'F1 COBERTURA ESTABLECIMIENTOS'!M57</f>
        <v>0</v>
      </c>
      <c r="AF49" s="998">
        <f>+'F1 COBERTURA ESTABLECIMIENTOS'!N57</f>
        <v>0</v>
      </c>
      <c r="AG49" s="998">
        <f>+'F1 COBERTURA ESTABLECIMIENTOS'!O57</f>
        <v>0</v>
      </c>
      <c r="AH49" s="998">
        <f t="shared" si="7"/>
        <v>0</v>
      </c>
      <c r="AI49" s="998">
        <f t="shared" si="8"/>
        <v>0</v>
      </c>
      <c r="AJ49" s="998">
        <f t="shared" si="9"/>
        <v>0</v>
      </c>
      <c r="AK49" s="998">
        <f t="shared" si="10"/>
        <v>0</v>
      </c>
      <c r="AL49" s="998">
        <f t="shared" si="11"/>
        <v>0</v>
      </c>
      <c r="AM49" s="998">
        <f t="shared" si="12"/>
        <v>0</v>
      </c>
    </row>
    <row r="50" spans="1:39" ht="27" customHeight="1">
      <c r="A50" s="843">
        <f>'F1 COBERTURA ESTABLECIMIENTOS'!B58</f>
        <v>0</v>
      </c>
      <c r="B50" s="844">
        <f>'F1 COBERTURA ESTABLECIMIENTOS'!C58</f>
        <v>0</v>
      </c>
      <c r="C50" s="845">
        <f>'F1 COBERTURA ESTABLECIMIENTOS'!D58</f>
        <v>0</v>
      </c>
      <c r="D50" s="845"/>
      <c r="E50" s="846"/>
      <c r="F50" s="846"/>
      <c r="G50" s="846"/>
      <c r="H50" s="846"/>
      <c r="I50" s="846"/>
      <c r="J50" s="846"/>
      <c r="K50" s="846"/>
      <c r="L50" s="846"/>
      <c r="M50" s="846"/>
      <c r="N50" s="846"/>
      <c r="O50" s="847"/>
      <c r="P50" s="847"/>
      <c r="Q50" s="995">
        <f t="shared" si="0"/>
        <v>0</v>
      </c>
      <c r="R50" s="996" t="str">
        <f t="shared" si="1"/>
        <v>-</v>
      </c>
      <c r="S50" s="995">
        <f t="shared" si="2"/>
        <v>0</v>
      </c>
      <c r="T50" s="996" t="str">
        <f t="shared" si="3"/>
        <v>-</v>
      </c>
      <c r="U50" s="995">
        <f t="shared" si="4"/>
        <v>0</v>
      </c>
      <c r="V50" s="997" t="str">
        <f t="shared" si="5"/>
        <v>-</v>
      </c>
      <c r="W50" s="845"/>
      <c r="Y50" s="998">
        <f>+'F1 COBERTURA ESTABLECIMIENTOS'!G58</f>
        <v>0</v>
      </c>
      <c r="Z50" s="998">
        <f>+'F1 COBERTURA ESTABLECIMIENTOS'!H58</f>
        <v>0</v>
      </c>
      <c r="AA50" s="998">
        <f>+'F1 COBERTURA ESTABLECIMIENTOS'!I58</f>
        <v>0</v>
      </c>
      <c r="AB50" s="998">
        <f>+'F1 COBERTURA ESTABLECIMIENTOS'!J58</f>
        <v>0</v>
      </c>
      <c r="AC50" s="998">
        <f t="shared" si="6"/>
        <v>0</v>
      </c>
      <c r="AD50" s="998">
        <f>+'F1 COBERTURA ESTABLECIMIENTOS'!L58</f>
        <v>0</v>
      </c>
      <c r="AE50" s="998">
        <f>+'F1 COBERTURA ESTABLECIMIENTOS'!M58</f>
        <v>0</v>
      </c>
      <c r="AF50" s="998">
        <f>+'F1 COBERTURA ESTABLECIMIENTOS'!N58</f>
        <v>0</v>
      </c>
      <c r="AG50" s="998">
        <f>+'F1 COBERTURA ESTABLECIMIENTOS'!O58</f>
        <v>0</v>
      </c>
      <c r="AH50" s="998">
        <f t="shared" si="7"/>
        <v>0</v>
      </c>
      <c r="AI50" s="998">
        <f t="shared" si="8"/>
        <v>0</v>
      </c>
      <c r="AJ50" s="998">
        <f t="shared" si="9"/>
        <v>0</v>
      </c>
      <c r="AK50" s="998">
        <f t="shared" si="10"/>
        <v>0</v>
      </c>
      <c r="AL50" s="998">
        <f t="shared" si="11"/>
        <v>0</v>
      </c>
      <c r="AM50" s="998">
        <f t="shared" si="12"/>
        <v>0</v>
      </c>
    </row>
    <row r="51" spans="1:39" ht="26.25" customHeight="1">
      <c r="A51" s="843">
        <f>'F1 COBERTURA ESTABLECIMIENTOS'!B59</f>
        <v>0</v>
      </c>
      <c r="B51" s="844">
        <f>'F1 COBERTURA ESTABLECIMIENTOS'!C59</f>
        <v>0</v>
      </c>
      <c r="C51" s="845">
        <f>'F1 COBERTURA ESTABLECIMIENTOS'!D59</f>
        <v>0</v>
      </c>
      <c r="D51" s="845"/>
      <c r="E51" s="846"/>
      <c r="F51" s="846"/>
      <c r="G51" s="846"/>
      <c r="H51" s="846"/>
      <c r="I51" s="846"/>
      <c r="J51" s="846"/>
      <c r="K51" s="846"/>
      <c r="L51" s="846"/>
      <c r="M51" s="846"/>
      <c r="N51" s="846"/>
      <c r="O51" s="847"/>
      <c r="P51" s="847"/>
      <c r="Q51" s="995">
        <f t="shared" si="0"/>
        <v>0</v>
      </c>
      <c r="R51" s="996" t="str">
        <f t="shared" si="1"/>
        <v>-</v>
      </c>
      <c r="S51" s="995">
        <f t="shared" si="2"/>
        <v>0</v>
      </c>
      <c r="T51" s="996" t="str">
        <f t="shared" si="3"/>
        <v>-</v>
      </c>
      <c r="U51" s="995">
        <f t="shared" si="4"/>
        <v>0</v>
      </c>
      <c r="V51" s="997" t="str">
        <f t="shared" si="5"/>
        <v>-</v>
      </c>
      <c r="W51" s="845"/>
      <c r="Y51" s="998">
        <f>+'F1 COBERTURA ESTABLECIMIENTOS'!G59</f>
        <v>0</v>
      </c>
      <c r="Z51" s="998">
        <f>+'F1 COBERTURA ESTABLECIMIENTOS'!H59</f>
        <v>0</v>
      </c>
      <c r="AA51" s="998">
        <f>+'F1 COBERTURA ESTABLECIMIENTOS'!I59</f>
        <v>0</v>
      </c>
      <c r="AB51" s="998">
        <f>+'F1 COBERTURA ESTABLECIMIENTOS'!J59</f>
        <v>0</v>
      </c>
      <c r="AC51" s="998">
        <f t="shared" si="6"/>
        <v>0</v>
      </c>
      <c r="AD51" s="998">
        <f>+'F1 COBERTURA ESTABLECIMIENTOS'!L59</f>
        <v>0</v>
      </c>
      <c r="AE51" s="998">
        <f>+'F1 COBERTURA ESTABLECIMIENTOS'!M59</f>
        <v>0</v>
      </c>
      <c r="AF51" s="998">
        <f>+'F1 COBERTURA ESTABLECIMIENTOS'!N59</f>
        <v>0</v>
      </c>
      <c r="AG51" s="998">
        <f>+'F1 COBERTURA ESTABLECIMIENTOS'!O59</f>
        <v>0</v>
      </c>
      <c r="AH51" s="998">
        <f t="shared" si="7"/>
        <v>0</v>
      </c>
      <c r="AI51" s="998">
        <f t="shared" si="8"/>
        <v>0</v>
      </c>
      <c r="AJ51" s="998">
        <f t="shared" si="9"/>
        <v>0</v>
      </c>
      <c r="AK51" s="998">
        <f t="shared" si="10"/>
        <v>0</v>
      </c>
      <c r="AL51" s="998">
        <f t="shared" si="11"/>
        <v>0</v>
      </c>
      <c r="AM51" s="998">
        <f t="shared" si="12"/>
        <v>0</v>
      </c>
    </row>
    <row r="52" spans="1:39" ht="24" customHeight="1">
      <c r="A52" s="843">
        <f>'F1 COBERTURA ESTABLECIMIENTOS'!B60</f>
        <v>0</v>
      </c>
      <c r="B52" s="844">
        <f>'F1 COBERTURA ESTABLECIMIENTOS'!C60</f>
        <v>0</v>
      </c>
      <c r="C52" s="845">
        <f>'F1 COBERTURA ESTABLECIMIENTOS'!D60</f>
        <v>0</v>
      </c>
      <c r="D52" s="845"/>
      <c r="E52" s="846"/>
      <c r="F52" s="846"/>
      <c r="G52" s="846"/>
      <c r="H52" s="846"/>
      <c r="I52" s="846"/>
      <c r="J52" s="846"/>
      <c r="K52" s="846"/>
      <c r="L52" s="846"/>
      <c r="M52" s="846"/>
      <c r="N52" s="846"/>
      <c r="O52" s="847"/>
      <c r="P52" s="847"/>
      <c r="Q52" s="995">
        <f t="shared" si="0"/>
        <v>0</v>
      </c>
      <c r="R52" s="996" t="str">
        <f t="shared" si="1"/>
        <v>-</v>
      </c>
      <c r="S52" s="995">
        <f t="shared" si="2"/>
        <v>0</v>
      </c>
      <c r="T52" s="996" t="str">
        <f t="shared" si="3"/>
        <v>-</v>
      </c>
      <c r="U52" s="995">
        <f t="shared" si="4"/>
        <v>0</v>
      </c>
      <c r="V52" s="997" t="str">
        <f t="shared" si="5"/>
        <v>-</v>
      </c>
      <c r="W52" s="845"/>
      <c r="Y52" s="998">
        <f>+'F1 COBERTURA ESTABLECIMIENTOS'!G60</f>
        <v>0</v>
      </c>
      <c r="Z52" s="998">
        <f>+'F1 COBERTURA ESTABLECIMIENTOS'!H60</f>
        <v>0</v>
      </c>
      <c r="AA52" s="998">
        <f>+'F1 COBERTURA ESTABLECIMIENTOS'!I60</f>
        <v>0</v>
      </c>
      <c r="AB52" s="998">
        <f>+'F1 COBERTURA ESTABLECIMIENTOS'!J60</f>
        <v>0</v>
      </c>
      <c r="AC52" s="998">
        <f t="shared" si="6"/>
        <v>0</v>
      </c>
      <c r="AD52" s="998">
        <f>+'F1 COBERTURA ESTABLECIMIENTOS'!L60</f>
        <v>0</v>
      </c>
      <c r="AE52" s="998">
        <f>+'F1 COBERTURA ESTABLECIMIENTOS'!M60</f>
        <v>0</v>
      </c>
      <c r="AF52" s="998">
        <f>+'F1 COBERTURA ESTABLECIMIENTOS'!N60</f>
        <v>0</v>
      </c>
      <c r="AG52" s="998">
        <f>+'F1 COBERTURA ESTABLECIMIENTOS'!O60</f>
        <v>0</v>
      </c>
      <c r="AH52" s="998">
        <f t="shared" si="7"/>
        <v>0</v>
      </c>
      <c r="AI52" s="998">
        <f t="shared" si="8"/>
        <v>0</v>
      </c>
      <c r="AJ52" s="998">
        <f t="shared" si="9"/>
        <v>0</v>
      </c>
      <c r="AK52" s="998">
        <f t="shared" si="10"/>
        <v>0</v>
      </c>
      <c r="AL52" s="998">
        <f t="shared" si="11"/>
        <v>0</v>
      </c>
      <c r="AM52" s="998">
        <f t="shared" si="12"/>
        <v>0</v>
      </c>
    </row>
    <row r="53" spans="1:39" ht="30" customHeight="1">
      <c r="A53" s="843">
        <f>'F1 COBERTURA ESTABLECIMIENTOS'!B61</f>
        <v>0</v>
      </c>
      <c r="B53" s="844">
        <f>'F1 COBERTURA ESTABLECIMIENTOS'!C61</f>
        <v>0</v>
      </c>
      <c r="C53" s="845">
        <f>'F1 COBERTURA ESTABLECIMIENTOS'!D61</f>
        <v>0</v>
      </c>
      <c r="D53" s="845"/>
      <c r="E53" s="846"/>
      <c r="F53" s="846"/>
      <c r="G53" s="846"/>
      <c r="H53" s="846"/>
      <c r="I53" s="846"/>
      <c r="J53" s="846"/>
      <c r="K53" s="846"/>
      <c r="L53" s="846"/>
      <c r="M53" s="846"/>
      <c r="N53" s="846"/>
      <c r="O53" s="847"/>
      <c r="P53" s="847"/>
      <c r="Q53" s="995">
        <f t="shared" si="0"/>
        <v>0</v>
      </c>
      <c r="R53" s="996" t="str">
        <f t="shared" si="1"/>
        <v>-</v>
      </c>
      <c r="S53" s="995">
        <f t="shared" si="2"/>
        <v>0</v>
      </c>
      <c r="T53" s="996" t="str">
        <f t="shared" si="3"/>
        <v>-</v>
      </c>
      <c r="U53" s="995">
        <f t="shared" si="4"/>
        <v>0</v>
      </c>
      <c r="V53" s="997" t="str">
        <f t="shared" si="5"/>
        <v>-</v>
      </c>
      <c r="W53" s="845"/>
      <c r="Y53" s="998">
        <f>+'F1 COBERTURA ESTABLECIMIENTOS'!G61</f>
        <v>0</v>
      </c>
      <c r="Z53" s="998">
        <f>+'F1 COBERTURA ESTABLECIMIENTOS'!H61</f>
        <v>0</v>
      </c>
      <c r="AA53" s="998">
        <f>+'F1 COBERTURA ESTABLECIMIENTOS'!I61</f>
        <v>0</v>
      </c>
      <c r="AB53" s="998">
        <f>+'F1 COBERTURA ESTABLECIMIENTOS'!J61</f>
        <v>0</v>
      </c>
      <c r="AC53" s="998">
        <f t="shared" si="6"/>
        <v>0</v>
      </c>
      <c r="AD53" s="998">
        <f>+'F1 COBERTURA ESTABLECIMIENTOS'!L61</f>
        <v>0</v>
      </c>
      <c r="AE53" s="998">
        <f>+'F1 COBERTURA ESTABLECIMIENTOS'!M61</f>
        <v>0</v>
      </c>
      <c r="AF53" s="998">
        <f>+'F1 COBERTURA ESTABLECIMIENTOS'!N61</f>
        <v>0</v>
      </c>
      <c r="AG53" s="998">
        <f>+'F1 COBERTURA ESTABLECIMIENTOS'!O61</f>
        <v>0</v>
      </c>
      <c r="AH53" s="998">
        <f t="shared" si="7"/>
        <v>0</v>
      </c>
      <c r="AI53" s="998">
        <f t="shared" si="8"/>
        <v>0</v>
      </c>
      <c r="AJ53" s="998">
        <f t="shared" si="9"/>
        <v>0</v>
      </c>
      <c r="AK53" s="998">
        <f t="shared" si="10"/>
        <v>0</v>
      </c>
      <c r="AL53" s="998">
        <f t="shared" si="11"/>
        <v>0</v>
      </c>
      <c r="AM53" s="998">
        <f t="shared" si="12"/>
        <v>0</v>
      </c>
    </row>
    <row r="54" spans="1:39" ht="24" customHeight="1">
      <c r="A54" s="843">
        <f>'F1 COBERTURA ESTABLECIMIENTOS'!B62</f>
        <v>0</v>
      </c>
      <c r="B54" s="844">
        <f>'F1 COBERTURA ESTABLECIMIENTOS'!C62</f>
        <v>0</v>
      </c>
      <c r="C54" s="845">
        <f>'F1 COBERTURA ESTABLECIMIENTOS'!D62</f>
        <v>0</v>
      </c>
      <c r="D54" s="845"/>
      <c r="E54" s="846"/>
      <c r="F54" s="846"/>
      <c r="G54" s="846"/>
      <c r="H54" s="846"/>
      <c r="I54" s="846"/>
      <c r="J54" s="846"/>
      <c r="K54" s="846"/>
      <c r="L54" s="846"/>
      <c r="M54" s="846"/>
      <c r="N54" s="846"/>
      <c r="O54" s="847"/>
      <c r="P54" s="847"/>
      <c r="Q54" s="995">
        <f t="shared" si="0"/>
        <v>0</v>
      </c>
      <c r="R54" s="996" t="str">
        <f t="shared" si="1"/>
        <v>-</v>
      </c>
      <c r="S54" s="995">
        <f t="shared" si="2"/>
        <v>0</v>
      </c>
      <c r="T54" s="996" t="str">
        <f t="shared" si="3"/>
        <v>-</v>
      </c>
      <c r="U54" s="995">
        <f t="shared" si="4"/>
        <v>0</v>
      </c>
      <c r="V54" s="997" t="str">
        <f t="shared" si="5"/>
        <v>-</v>
      </c>
      <c r="W54" s="845"/>
      <c r="Y54" s="998">
        <f>+'F1 COBERTURA ESTABLECIMIENTOS'!G62</f>
        <v>0</v>
      </c>
      <c r="Z54" s="998">
        <f>+'F1 COBERTURA ESTABLECIMIENTOS'!H62</f>
        <v>0</v>
      </c>
      <c r="AA54" s="998">
        <f>+'F1 COBERTURA ESTABLECIMIENTOS'!I62</f>
        <v>0</v>
      </c>
      <c r="AB54" s="998">
        <f>+'F1 COBERTURA ESTABLECIMIENTOS'!J62</f>
        <v>0</v>
      </c>
      <c r="AC54" s="998">
        <f t="shared" si="6"/>
        <v>0</v>
      </c>
      <c r="AD54" s="998">
        <f>+'F1 COBERTURA ESTABLECIMIENTOS'!L62</f>
        <v>0</v>
      </c>
      <c r="AE54" s="998">
        <f>+'F1 COBERTURA ESTABLECIMIENTOS'!M62</f>
        <v>0</v>
      </c>
      <c r="AF54" s="998">
        <f>+'F1 COBERTURA ESTABLECIMIENTOS'!N62</f>
        <v>0</v>
      </c>
      <c r="AG54" s="998">
        <f>+'F1 COBERTURA ESTABLECIMIENTOS'!O62</f>
        <v>0</v>
      </c>
      <c r="AH54" s="998">
        <f t="shared" si="7"/>
        <v>0</v>
      </c>
      <c r="AI54" s="998">
        <f t="shared" si="8"/>
        <v>0</v>
      </c>
      <c r="AJ54" s="998">
        <f t="shared" si="9"/>
        <v>0</v>
      </c>
      <c r="AK54" s="998">
        <f t="shared" si="10"/>
        <v>0</v>
      </c>
      <c r="AL54" s="998">
        <f t="shared" si="11"/>
        <v>0</v>
      </c>
      <c r="AM54" s="998">
        <f t="shared" si="12"/>
        <v>0</v>
      </c>
    </row>
    <row r="55" spans="1:39" ht="26.25" customHeight="1" thickBot="1">
      <c r="A55" s="1753" t="s">
        <v>589</v>
      </c>
      <c r="B55" s="1754"/>
      <c r="C55" s="1386">
        <f>+COUNTIF(A12:A54,"&gt;0")</f>
        <v>0</v>
      </c>
      <c r="D55" s="1386">
        <f>COUNTIF(D12:D54,"SI")</f>
        <v>0</v>
      </c>
      <c r="E55" s="1386">
        <f t="shared" ref="E55:L55" si="13">SUM(E12:E54)</f>
        <v>0</v>
      </c>
      <c r="F55" s="1386">
        <f t="shared" si="13"/>
        <v>0</v>
      </c>
      <c r="G55" s="1386">
        <f t="shared" si="13"/>
        <v>0</v>
      </c>
      <c r="H55" s="1386">
        <f t="shared" si="13"/>
        <v>0</v>
      </c>
      <c r="I55" s="1386">
        <f t="shared" si="13"/>
        <v>0</v>
      </c>
      <c r="J55" s="1386">
        <f t="shared" si="13"/>
        <v>0</v>
      </c>
      <c r="K55" s="1386">
        <f t="shared" si="13"/>
        <v>0</v>
      </c>
      <c r="L55" s="1386">
        <f t="shared" si="13"/>
        <v>0</v>
      </c>
      <c r="M55" s="1386">
        <f>COUNTA(M12:M54)</f>
        <v>0</v>
      </c>
      <c r="N55" s="1386">
        <f>COUNTA(N12:N54)</f>
        <v>0</v>
      </c>
      <c r="O55" s="1386">
        <f>COUNTA(O12:O54)</f>
        <v>0</v>
      </c>
      <c r="P55" s="1386">
        <f>COUNTA(P12:P54)</f>
        <v>0</v>
      </c>
      <c r="Q55" s="1386">
        <f>SUM(Q12:Q54)</f>
        <v>0</v>
      </c>
      <c r="R55" s="1387" t="str">
        <f t="shared" si="1"/>
        <v>-</v>
      </c>
      <c r="S55" s="1386">
        <f>SUM(S12:S54)</f>
        <v>0</v>
      </c>
      <c r="T55" s="1387" t="str">
        <f t="shared" si="3"/>
        <v>-</v>
      </c>
      <c r="U55" s="1386">
        <f>SUM(U12:U54)</f>
        <v>0</v>
      </c>
      <c r="V55" s="1387" t="str">
        <f t="shared" si="5"/>
        <v>-</v>
      </c>
      <c r="W55" s="1388">
        <f>+COUNTIF(W12:W54,"SI")</f>
        <v>0</v>
      </c>
      <c r="Y55" s="998">
        <f t="shared" ref="Y55:AM55" si="14">SUM(Y12:Y54)</f>
        <v>0</v>
      </c>
      <c r="Z55" s="998">
        <f t="shared" si="14"/>
        <v>0</v>
      </c>
      <c r="AA55" s="998">
        <f t="shared" si="14"/>
        <v>0</v>
      </c>
      <c r="AB55" s="998">
        <f t="shared" si="14"/>
        <v>0</v>
      </c>
      <c r="AC55" s="998">
        <f t="shared" si="14"/>
        <v>0</v>
      </c>
      <c r="AD55" s="998">
        <f t="shared" si="14"/>
        <v>0</v>
      </c>
      <c r="AE55" s="998">
        <f t="shared" si="14"/>
        <v>0</v>
      </c>
      <c r="AF55" s="998">
        <f t="shared" si="14"/>
        <v>0</v>
      </c>
      <c r="AG55" s="998">
        <f t="shared" si="14"/>
        <v>0</v>
      </c>
      <c r="AH55" s="998">
        <f t="shared" si="14"/>
        <v>0</v>
      </c>
      <c r="AI55" s="998">
        <f t="shared" si="14"/>
        <v>0</v>
      </c>
      <c r="AJ55" s="998">
        <f t="shared" si="14"/>
        <v>0</v>
      </c>
      <c r="AK55" s="998">
        <f t="shared" si="14"/>
        <v>0</v>
      </c>
      <c r="AL55" s="998">
        <f t="shared" si="14"/>
        <v>0</v>
      </c>
      <c r="AM55" s="998">
        <f t="shared" si="14"/>
        <v>0</v>
      </c>
    </row>
    <row r="56" spans="1:39" ht="18.75" customHeight="1">
      <c r="A56" s="281" t="s">
        <v>619</v>
      </c>
      <c r="B56" s="282"/>
      <c r="C56" s="283"/>
      <c r="D56" s="283"/>
      <c r="E56" s="283"/>
      <c r="F56" s="283"/>
      <c r="G56" s="284"/>
      <c r="H56" s="284"/>
      <c r="I56" s="284"/>
      <c r="J56" s="284"/>
      <c r="K56" s="284"/>
      <c r="L56" s="284"/>
      <c r="M56" s="284"/>
      <c r="N56" s="284"/>
    </row>
    <row r="57" spans="1:39" ht="18" customHeight="1">
      <c r="A57" s="1737"/>
      <c r="B57" s="1738"/>
      <c r="C57" s="1738"/>
      <c r="D57" s="1738"/>
      <c r="E57" s="1738"/>
      <c r="F57" s="1738"/>
      <c r="G57" s="1738"/>
      <c r="H57" s="1738"/>
      <c r="I57" s="1738"/>
      <c r="J57" s="1738"/>
      <c r="K57" s="1738"/>
      <c r="L57" s="1738"/>
      <c r="M57" s="1738"/>
      <c r="N57" s="1738"/>
      <c r="O57" s="1738"/>
      <c r="P57" s="1738"/>
      <c r="Q57" s="1738"/>
      <c r="R57" s="1738"/>
      <c r="S57" s="1738"/>
      <c r="T57" s="1738"/>
      <c r="U57" s="1739"/>
      <c r="V57" s="285"/>
    </row>
    <row r="58" spans="1:39" ht="13.5" customHeight="1">
      <c r="A58" s="1740"/>
      <c r="B58" s="1741"/>
      <c r="C58" s="1741"/>
      <c r="D58" s="1741"/>
      <c r="E58" s="1741"/>
      <c r="F58" s="1741"/>
      <c r="G58" s="1741"/>
      <c r="H58" s="1741"/>
      <c r="I58" s="1741"/>
      <c r="J58" s="1741"/>
      <c r="K58" s="1741"/>
      <c r="L58" s="1741"/>
      <c r="M58" s="1741"/>
      <c r="N58" s="1741"/>
      <c r="O58" s="1741"/>
      <c r="P58" s="1741"/>
      <c r="Q58" s="1741"/>
      <c r="R58" s="1741"/>
      <c r="S58" s="1741"/>
      <c r="T58" s="1741"/>
      <c r="U58" s="1742"/>
      <c r="V58" s="285"/>
    </row>
    <row r="59" spans="1:39" ht="18.75" customHeight="1">
      <c r="A59" s="1727" t="s">
        <v>829</v>
      </c>
      <c r="B59" s="1728"/>
      <c r="C59" s="1728"/>
      <c r="D59" s="1728"/>
      <c r="E59" s="1728"/>
      <c r="F59" s="1728"/>
      <c r="G59" s="1728"/>
      <c r="H59" s="1728"/>
      <c r="I59" s="1728"/>
      <c r="J59" s="1728"/>
      <c r="K59" s="1728"/>
      <c r="L59" s="1728"/>
      <c r="M59" s="1728"/>
      <c r="N59" s="1728"/>
      <c r="O59" s="1728"/>
      <c r="P59" s="1728"/>
      <c r="Q59" s="1728"/>
      <c r="R59" s="1728"/>
      <c r="S59" s="1728"/>
      <c r="T59" s="1728"/>
      <c r="U59" s="1728"/>
      <c r="V59"/>
    </row>
    <row r="60" spans="1:39" ht="18.75" customHeight="1">
      <c r="A60" s="1749"/>
      <c r="B60" s="1738"/>
      <c r="C60" s="1738"/>
      <c r="D60" s="1738"/>
      <c r="E60" s="1738"/>
      <c r="F60" s="1738"/>
      <c r="G60" s="1738"/>
      <c r="H60" s="1738"/>
      <c r="I60" s="1738"/>
      <c r="J60" s="1738"/>
      <c r="K60" s="1738"/>
      <c r="L60" s="1738"/>
      <c r="M60" s="1738"/>
      <c r="N60" s="1738"/>
      <c r="O60" s="1738"/>
      <c r="P60" s="1738"/>
      <c r="Q60" s="1738"/>
      <c r="R60" s="1738"/>
      <c r="S60" s="1738"/>
      <c r="T60" s="1738"/>
      <c r="U60" s="1739"/>
      <c r="V60"/>
    </row>
    <row r="61" spans="1:39" ht="18.75" customHeight="1">
      <c r="A61" s="1740"/>
      <c r="B61" s="1741"/>
      <c r="C61" s="1741"/>
      <c r="D61" s="1741"/>
      <c r="E61" s="1741"/>
      <c r="F61" s="1741"/>
      <c r="G61" s="1741"/>
      <c r="H61" s="1741"/>
      <c r="I61" s="1741"/>
      <c r="J61" s="1741"/>
      <c r="K61" s="1741"/>
      <c r="L61" s="1741"/>
      <c r="M61" s="1741"/>
      <c r="N61" s="1741"/>
      <c r="O61" s="1741"/>
      <c r="P61" s="1741"/>
      <c r="Q61" s="1741"/>
      <c r="R61" s="1741"/>
      <c r="S61" s="1741"/>
      <c r="T61" s="1741"/>
      <c r="U61" s="1742"/>
      <c r="V61"/>
    </row>
    <row r="62" spans="1:39" ht="18.75" customHeight="1" thickBot="1"/>
    <row r="63" spans="1:39" ht="27" customHeight="1">
      <c r="A63" s="999" t="s">
        <v>830</v>
      </c>
      <c r="B63" s="1000"/>
      <c r="C63" s="1000"/>
      <c r="D63" s="1000"/>
      <c r="E63" s="1001"/>
      <c r="F63" s="1761" t="s">
        <v>831</v>
      </c>
      <c r="G63" s="1762"/>
      <c r="H63" s="1762"/>
      <c r="I63" s="1762"/>
      <c r="J63" s="1762"/>
      <c r="K63" s="1762"/>
      <c r="L63" s="1762"/>
      <c r="M63" s="1762"/>
      <c r="N63" s="1762"/>
      <c r="O63" s="1762"/>
      <c r="P63" s="1763"/>
      <c r="R63" s="820"/>
      <c r="S63" s="821"/>
      <c r="T63" s="286"/>
      <c r="U63" s="286"/>
      <c r="V63" s="286"/>
      <c r="W63" s="287"/>
      <c r="X63" s="287"/>
      <c r="Y63" s="287"/>
      <c r="Z63" s="287"/>
      <c r="AA63" s="287"/>
      <c r="AB63" s="287"/>
      <c r="AC63" s="287"/>
      <c r="AD63" s="287"/>
    </row>
    <row r="64" spans="1:39" ht="10.35" customHeight="1">
      <c r="A64" s="288"/>
      <c r="B64" s="1751" t="s">
        <v>832</v>
      </c>
      <c r="C64" s="1553"/>
      <c r="D64" s="1553"/>
      <c r="E64" s="1752"/>
      <c r="F64" s="289"/>
      <c r="G64" s="1759" t="s">
        <v>833</v>
      </c>
      <c r="H64" s="1738"/>
      <c r="I64" s="1738"/>
      <c r="J64" s="1738"/>
      <c r="K64" s="1738"/>
      <c r="L64" s="1738"/>
      <c r="M64" s="1738"/>
      <c r="N64" s="1738"/>
      <c r="O64" s="1738"/>
      <c r="P64" s="1760"/>
    </row>
    <row r="65" spans="1:21" ht="24.75" customHeight="1">
      <c r="A65" s="288"/>
      <c r="B65" s="1553"/>
      <c r="C65" s="1553"/>
      <c r="D65" s="1553"/>
      <c r="E65" s="1752"/>
      <c r="F65" s="289"/>
      <c r="G65" s="1553"/>
      <c r="H65" s="1553"/>
      <c r="I65" s="1553"/>
      <c r="J65" s="1553"/>
      <c r="K65" s="1553"/>
      <c r="L65" s="1553"/>
      <c r="M65" s="1553"/>
      <c r="N65" s="1553"/>
      <c r="O65" s="1553"/>
      <c r="P65" s="1603"/>
      <c r="R65" s="1756"/>
      <c r="S65" s="1553"/>
      <c r="T65" s="1553"/>
      <c r="U65" s="1553"/>
    </row>
    <row r="66" spans="1:21" ht="38.1" customHeight="1">
      <c r="A66" s="288"/>
      <c r="B66" s="1764" t="s">
        <v>834</v>
      </c>
      <c r="C66" s="1570"/>
      <c r="D66" s="1002" t="s">
        <v>781</v>
      </c>
      <c r="E66" s="290"/>
      <c r="F66" s="291"/>
      <c r="G66" s="1758" t="s">
        <v>835</v>
      </c>
      <c r="H66" s="1569"/>
      <c r="I66" s="1569"/>
      <c r="J66" s="1569"/>
      <c r="K66" s="1569"/>
      <c r="L66" s="1569"/>
      <c r="M66" s="1569"/>
      <c r="N66" s="1570"/>
      <c r="O66" s="1003" t="s">
        <v>836</v>
      </c>
      <c r="P66" s="292"/>
      <c r="R66" s="1553"/>
      <c r="S66" s="1553"/>
      <c r="T66" s="1553"/>
      <c r="U66" s="1553"/>
    </row>
    <row r="67" spans="1:21">
      <c r="A67" s="288"/>
      <c r="B67" s="1724" t="s">
        <v>837</v>
      </c>
      <c r="C67" s="1570"/>
      <c r="D67" s="1389"/>
      <c r="E67" s="293"/>
      <c r="F67" s="285"/>
      <c r="G67" s="1736" t="s">
        <v>838</v>
      </c>
      <c r="H67" s="1569"/>
      <c r="I67" s="1569"/>
      <c r="J67" s="1569"/>
      <c r="K67" s="1569"/>
      <c r="L67" s="1569"/>
      <c r="M67" s="1569"/>
      <c r="N67" s="1569"/>
      <c r="O67" s="1004"/>
      <c r="P67" s="292"/>
      <c r="R67" s="1553"/>
      <c r="S67" s="1553"/>
      <c r="T67" s="1553"/>
      <c r="U67" s="1553"/>
    </row>
    <row r="68" spans="1:21">
      <c r="A68" s="288"/>
      <c r="B68" s="1724" t="s">
        <v>839</v>
      </c>
      <c r="C68" s="1570"/>
      <c r="D68" s="1389"/>
      <c r="E68" s="293"/>
      <c r="F68" s="285"/>
      <c r="G68" s="1724" t="s">
        <v>840</v>
      </c>
      <c r="H68" s="1569"/>
      <c r="I68" s="1569"/>
      <c r="J68" s="1569"/>
      <c r="K68" s="1569"/>
      <c r="L68" s="1569"/>
      <c r="M68" s="1569"/>
      <c r="N68" s="1570"/>
      <c r="O68" s="44"/>
      <c r="P68" s="292"/>
      <c r="R68" s="1553"/>
      <c r="S68" s="1553"/>
      <c r="T68" s="1553"/>
      <c r="U68" s="1553"/>
    </row>
    <row r="69" spans="1:21">
      <c r="A69" s="288"/>
      <c r="B69" s="1724" t="s">
        <v>821</v>
      </c>
      <c r="C69" s="1570"/>
      <c r="D69" s="1389"/>
      <c r="E69" s="293"/>
      <c r="F69" s="285"/>
      <c r="G69" s="1724" t="s">
        <v>841</v>
      </c>
      <c r="H69" s="1569"/>
      <c r="I69" s="1569"/>
      <c r="J69" s="1569"/>
      <c r="K69" s="1569"/>
      <c r="L69" s="1569"/>
      <c r="M69" s="1569"/>
      <c r="N69" s="1570"/>
      <c r="O69" s="44"/>
      <c r="P69" s="292"/>
      <c r="R69" s="1553"/>
      <c r="S69" s="1553"/>
      <c r="T69" s="1553"/>
      <c r="U69" s="1553"/>
    </row>
    <row r="70" spans="1:21">
      <c r="A70" s="288"/>
      <c r="B70" s="1724" t="s">
        <v>818</v>
      </c>
      <c r="C70" s="1570"/>
      <c r="D70" s="1389"/>
      <c r="E70" s="293"/>
      <c r="F70" s="285"/>
      <c r="G70" s="1724" t="s">
        <v>842</v>
      </c>
      <c r="H70" s="1569"/>
      <c r="I70" s="1569"/>
      <c r="J70" s="1569"/>
      <c r="K70" s="1569"/>
      <c r="L70" s="1569"/>
      <c r="M70" s="1569"/>
      <c r="N70" s="1570"/>
      <c r="O70" s="44"/>
      <c r="P70" s="292"/>
      <c r="R70" s="1553"/>
      <c r="S70" s="1553"/>
      <c r="T70" s="1553"/>
      <c r="U70" s="1553"/>
    </row>
    <row r="71" spans="1:21">
      <c r="A71" s="288"/>
      <c r="B71" s="1724" t="s">
        <v>822</v>
      </c>
      <c r="C71" s="1570"/>
      <c r="D71" s="1389"/>
      <c r="E71" s="293"/>
      <c r="F71" s="285"/>
      <c r="G71" s="1736" t="s">
        <v>843</v>
      </c>
      <c r="H71" s="1569"/>
      <c r="I71" s="1569"/>
      <c r="J71" s="1569"/>
      <c r="K71" s="1569"/>
      <c r="L71" s="1569"/>
      <c r="M71" s="1569"/>
      <c r="N71" s="1569"/>
      <c r="O71" s="1004"/>
      <c r="P71" s="292"/>
      <c r="R71" s="1553"/>
      <c r="S71" s="1553"/>
      <c r="T71" s="1553"/>
      <c r="U71" s="1553"/>
    </row>
    <row r="72" spans="1:21" ht="19.5" customHeight="1">
      <c r="A72" s="288"/>
      <c r="B72" s="1765" t="s">
        <v>844</v>
      </c>
      <c r="C72" s="1570"/>
      <c r="D72" s="1389"/>
      <c r="E72" s="293"/>
      <c r="F72" s="285"/>
      <c r="G72" s="1724" t="s">
        <v>845</v>
      </c>
      <c r="H72" s="1569"/>
      <c r="I72" s="1569"/>
      <c r="J72" s="1569"/>
      <c r="K72" s="1569"/>
      <c r="L72" s="1569"/>
      <c r="M72" s="1569"/>
      <c r="N72" s="1570"/>
      <c r="O72" s="44"/>
      <c r="P72" s="292"/>
      <c r="R72" s="1553"/>
      <c r="S72" s="1553"/>
      <c r="T72" s="1553"/>
      <c r="U72" s="1553"/>
    </row>
    <row r="73" spans="1:21" ht="20.85" customHeight="1">
      <c r="A73" s="288"/>
      <c r="B73" s="1724" t="s">
        <v>846</v>
      </c>
      <c r="C73" s="1570"/>
      <c r="D73" s="1389"/>
      <c r="E73" s="293"/>
      <c r="F73" s="285"/>
      <c r="G73" s="1724" t="s">
        <v>847</v>
      </c>
      <c r="H73" s="1569"/>
      <c r="I73" s="1569"/>
      <c r="J73" s="1569"/>
      <c r="K73" s="1569"/>
      <c r="L73" s="1569"/>
      <c r="M73" s="1569"/>
      <c r="N73" s="1570"/>
      <c r="O73" s="44"/>
      <c r="P73" s="292"/>
      <c r="R73" s="1553"/>
      <c r="S73" s="1553"/>
      <c r="T73" s="1553"/>
      <c r="U73" s="1553"/>
    </row>
    <row r="74" spans="1:21" ht="22.5" customHeight="1">
      <c r="A74" s="288"/>
      <c r="B74" s="1744" t="s">
        <v>589</v>
      </c>
      <c r="C74" s="1570"/>
      <c r="D74" s="1390">
        <f>SUM(D67:D73)</f>
        <v>0</v>
      </c>
      <c r="E74" s="293"/>
      <c r="F74" s="285"/>
      <c r="G74" s="1724" t="s">
        <v>848</v>
      </c>
      <c r="H74" s="1569"/>
      <c r="I74" s="1569"/>
      <c r="J74" s="1569"/>
      <c r="K74" s="1569"/>
      <c r="L74" s="1569"/>
      <c r="M74" s="1569"/>
      <c r="N74" s="1570"/>
      <c r="O74" s="44"/>
      <c r="P74" s="292"/>
      <c r="R74" s="1553"/>
      <c r="S74" s="1553"/>
      <c r="T74" s="1553"/>
      <c r="U74" s="1553"/>
    </row>
    <row r="75" spans="1:21" ht="18" customHeight="1">
      <c r="A75" s="288"/>
      <c r="B75" s="294"/>
      <c r="C75" s="294"/>
      <c r="D75" s="1005"/>
      <c r="E75" s="293"/>
      <c r="F75" s="285"/>
      <c r="G75" s="1724" t="s">
        <v>849</v>
      </c>
      <c r="H75" s="1569"/>
      <c r="I75" s="1569"/>
      <c r="J75" s="1569"/>
      <c r="K75" s="1569"/>
      <c r="L75" s="1569"/>
      <c r="M75" s="1569"/>
      <c r="N75" s="1570"/>
      <c r="O75" s="44"/>
      <c r="P75" s="292"/>
      <c r="R75" s="1553"/>
      <c r="S75" s="1553"/>
      <c r="T75" s="1553"/>
      <c r="U75" s="1553"/>
    </row>
    <row r="76" spans="1:21" ht="14.85" customHeight="1">
      <c r="A76" s="288"/>
      <c r="B76" s="1745" t="s">
        <v>850</v>
      </c>
      <c r="C76" s="1746"/>
      <c r="D76" s="1747"/>
      <c r="E76" s="293"/>
      <c r="F76" s="285"/>
      <c r="G76" s="1724" t="s">
        <v>851</v>
      </c>
      <c r="H76" s="1569"/>
      <c r="I76" s="1569"/>
      <c r="J76" s="1569"/>
      <c r="K76" s="1569"/>
      <c r="L76" s="1569"/>
      <c r="M76" s="1569"/>
      <c r="N76" s="1570"/>
      <c r="O76" s="44"/>
      <c r="P76" s="292"/>
      <c r="R76" s="1553"/>
      <c r="S76" s="1553"/>
      <c r="T76" s="1553"/>
      <c r="U76" s="1553"/>
    </row>
    <row r="77" spans="1:21" ht="14.85" customHeight="1">
      <c r="A77" s="288"/>
      <c r="B77" s="1766"/>
      <c r="C77" s="1547"/>
      <c r="D77" s="1559"/>
      <c r="E77" s="293"/>
      <c r="F77" s="285"/>
      <c r="G77" s="1736" t="s">
        <v>852</v>
      </c>
      <c r="H77" s="1569"/>
      <c r="I77" s="1569"/>
      <c r="J77" s="1569"/>
      <c r="K77" s="1569"/>
      <c r="L77" s="1569"/>
      <c r="M77" s="1569"/>
      <c r="N77" s="1569"/>
      <c r="O77" s="1004"/>
      <c r="P77" s="292"/>
      <c r="R77" s="1553"/>
      <c r="S77" s="1553"/>
      <c r="T77" s="1553"/>
      <c r="U77" s="1553"/>
    </row>
    <row r="78" spans="1:21" ht="14.85" customHeight="1">
      <c r="A78" s="288"/>
      <c r="B78" s="1554"/>
      <c r="C78" s="1553"/>
      <c r="D78" s="1572"/>
      <c r="E78" s="293"/>
      <c r="F78" s="285"/>
      <c r="G78" s="1724" t="s">
        <v>853</v>
      </c>
      <c r="H78" s="1569"/>
      <c r="I78" s="1569"/>
      <c r="J78" s="1569"/>
      <c r="K78" s="1569"/>
      <c r="L78" s="1569"/>
      <c r="M78" s="1569"/>
      <c r="N78" s="1570"/>
      <c r="O78" s="44"/>
      <c r="P78" s="292"/>
    </row>
    <row r="79" spans="1:21" ht="14.85" customHeight="1">
      <c r="A79" s="288"/>
      <c r="B79" s="1580"/>
      <c r="C79" s="1550"/>
      <c r="D79" s="1581"/>
      <c r="E79" s="293"/>
      <c r="F79" s="285"/>
      <c r="G79" s="1724" t="s">
        <v>851</v>
      </c>
      <c r="H79" s="1569"/>
      <c r="I79" s="1569"/>
      <c r="J79" s="1569"/>
      <c r="K79" s="1569"/>
      <c r="L79" s="1569"/>
      <c r="M79" s="1569"/>
      <c r="N79" s="1570"/>
      <c r="O79" s="44"/>
      <c r="P79" s="292"/>
    </row>
    <row r="80" spans="1:21" ht="12.75" customHeight="1" thickBot="1">
      <c r="A80" s="295"/>
      <c r="B80" s="296"/>
      <c r="C80" s="296"/>
      <c r="D80" s="296"/>
      <c r="E80" s="297"/>
      <c r="F80" s="298"/>
      <c r="G80" s="296"/>
      <c r="H80" s="296"/>
      <c r="I80" s="296"/>
      <c r="J80" s="296"/>
      <c r="K80" s="296"/>
      <c r="L80" s="296"/>
      <c r="M80" s="296"/>
      <c r="N80" s="296"/>
      <c r="O80" s="296"/>
      <c r="P80" s="299"/>
    </row>
    <row r="81" spans="1:16"/>
    <row r="82" spans="1:16" ht="14.25" customHeight="1">
      <c r="A82" s="1006" t="s">
        <v>854</v>
      </c>
      <c r="B82" s="277"/>
      <c r="C82" s="277"/>
      <c r="D82" s="277"/>
      <c r="E82" s="277"/>
      <c r="F82" s="277"/>
      <c r="G82" s="277"/>
      <c r="H82" s="277"/>
      <c r="I82" s="277"/>
    </row>
    <row r="83" spans="1:16" ht="14.25" customHeight="1">
      <c r="A83" s="1743"/>
      <c r="B83" s="1547"/>
      <c r="C83" s="1547"/>
      <c r="D83" s="1547"/>
      <c r="E83" s="1547"/>
      <c r="F83" s="1547"/>
      <c r="G83" s="1547"/>
      <c r="H83" s="1547"/>
      <c r="I83" s="1547"/>
      <c r="J83" s="1547"/>
      <c r="K83" s="1547"/>
      <c r="L83" s="1547"/>
      <c r="M83" s="1547"/>
      <c r="N83" s="1547"/>
      <c r="O83" s="1547"/>
      <c r="P83" s="1559"/>
    </row>
    <row r="84" spans="1:16">
      <c r="A84" s="1554"/>
      <c r="B84" s="1553"/>
      <c r="C84" s="1553"/>
      <c r="D84" s="1553"/>
      <c r="E84" s="1553"/>
      <c r="F84" s="1553"/>
      <c r="G84" s="1553"/>
      <c r="H84" s="1553"/>
      <c r="I84" s="1553"/>
      <c r="J84" s="1553"/>
      <c r="K84" s="1553"/>
      <c r="L84" s="1553"/>
      <c r="M84" s="1553"/>
      <c r="N84" s="1553"/>
      <c r="O84" s="1553"/>
      <c r="P84" s="1572"/>
    </row>
    <row r="85" spans="1:16">
      <c r="A85" s="1554"/>
      <c r="B85" s="1553"/>
      <c r="C85" s="1553"/>
      <c r="D85" s="1553"/>
      <c r="E85" s="1553"/>
      <c r="F85" s="1553"/>
      <c r="G85" s="1553"/>
      <c r="H85" s="1553"/>
      <c r="I85" s="1553"/>
      <c r="J85" s="1553"/>
      <c r="K85" s="1553"/>
      <c r="L85" s="1553"/>
      <c r="M85" s="1553"/>
      <c r="N85" s="1553"/>
      <c r="O85" s="1553"/>
      <c r="P85" s="1572"/>
    </row>
    <row r="86" spans="1:16">
      <c r="A86" s="1554"/>
      <c r="B86" s="1553"/>
      <c r="C86" s="1553"/>
      <c r="D86" s="1553"/>
      <c r="E86" s="1553"/>
      <c r="F86" s="1553"/>
      <c r="G86" s="1553"/>
      <c r="H86" s="1553"/>
      <c r="I86" s="1553"/>
      <c r="J86" s="1553"/>
      <c r="K86" s="1553"/>
      <c r="L86" s="1553"/>
      <c r="M86" s="1553"/>
      <c r="N86" s="1553"/>
      <c r="O86" s="1553"/>
      <c r="P86" s="1572"/>
    </row>
    <row r="87" spans="1:16">
      <c r="A87" s="1554"/>
      <c r="B87" s="1553"/>
      <c r="C87" s="1553"/>
      <c r="D87" s="1553"/>
      <c r="E87" s="1553"/>
      <c r="F87" s="1553"/>
      <c r="G87" s="1553"/>
      <c r="H87" s="1553"/>
      <c r="I87" s="1553"/>
      <c r="J87" s="1553"/>
      <c r="K87" s="1553"/>
      <c r="L87" s="1553"/>
      <c r="M87" s="1553"/>
      <c r="N87" s="1553"/>
      <c r="O87" s="1553"/>
      <c r="P87" s="1572"/>
    </row>
    <row r="88" spans="1:16">
      <c r="A88" s="1554"/>
      <c r="B88" s="1553"/>
      <c r="C88" s="1553"/>
      <c r="D88" s="1553"/>
      <c r="E88" s="1553"/>
      <c r="F88" s="1553"/>
      <c r="G88" s="1553"/>
      <c r="H88" s="1553"/>
      <c r="I88" s="1553"/>
      <c r="J88" s="1553"/>
      <c r="K88" s="1553"/>
      <c r="L88" s="1553"/>
      <c r="M88" s="1553"/>
      <c r="N88" s="1553"/>
      <c r="O88" s="1553"/>
      <c r="P88" s="1572"/>
    </row>
    <row r="89" spans="1:16">
      <c r="A89" s="1580"/>
      <c r="B89" s="1550"/>
      <c r="C89" s="1550"/>
      <c r="D89" s="1550"/>
      <c r="E89" s="1550"/>
      <c r="F89" s="1550"/>
      <c r="G89" s="1550"/>
      <c r="H89" s="1550"/>
      <c r="I89" s="1550"/>
      <c r="J89" s="1550"/>
      <c r="K89" s="1550"/>
      <c r="L89" s="1550"/>
      <c r="M89" s="1550"/>
      <c r="N89" s="1550"/>
      <c r="O89" s="1550"/>
      <c r="P89" s="1581"/>
    </row>
  </sheetData>
  <mergeCells count="56">
    <mergeCell ref="F63:P63"/>
    <mergeCell ref="B66:C66"/>
    <mergeCell ref="G78:N78"/>
    <mergeCell ref="G72:N72"/>
    <mergeCell ref="B72:C72"/>
    <mergeCell ref="G77:N77"/>
    <mergeCell ref="B77:D79"/>
    <mergeCell ref="G71:N71"/>
    <mergeCell ref="S1:U1"/>
    <mergeCell ref="S10:T10"/>
    <mergeCell ref="A60:U61"/>
    <mergeCell ref="Q1:R1"/>
    <mergeCell ref="G68:N68"/>
    <mergeCell ref="B64:E65"/>
    <mergeCell ref="A9:A11"/>
    <mergeCell ref="A55:B55"/>
    <mergeCell ref="F3:G3"/>
    <mergeCell ref="R65:U77"/>
    <mergeCell ref="Q9:V9"/>
    <mergeCell ref="B67:C67"/>
    <mergeCell ref="M3:U3"/>
    <mergeCell ref="Q10:R10"/>
    <mergeCell ref="G66:N66"/>
    <mergeCell ref="G64:P65"/>
    <mergeCell ref="A83:P89"/>
    <mergeCell ref="M10:P10"/>
    <mergeCell ref="E10:H10"/>
    <mergeCell ref="G79:N79"/>
    <mergeCell ref="B74:C74"/>
    <mergeCell ref="G76:N76"/>
    <mergeCell ref="G75:N75"/>
    <mergeCell ref="B73:C73"/>
    <mergeCell ref="G69:N69"/>
    <mergeCell ref="B69:C69"/>
    <mergeCell ref="B70:C70"/>
    <mergeCell ref="G74:N74"/>
    <mergeCell ref="B76:D76"/>
    <mergeCell ref="I10:L10"/>
    <mergeCell ref="B71:C71"/>
    <mergeCell ref="G70:N70"/>
    <mergeCell ref="W10:W11"/>
    <mergeCell ref="G73:N73"/>
    <mergeCell ref="B3:D3"/>
    <mergeCell ref="B68:C68"/>
    <mergeCell ref="A8:W8"/>
    <mergeCell ref="A59:U59"/>
    <mergeCell ref="E5:G5"/>
    <mergeCell ref="B9:B11"/>
    <mergeCell ref="U10:V10"/>
    <mergeCell ref="H5:L5"/>
    <mergeCell ref="C9:C11"/>
    <mergeCell ref="B5:D5"/>
    <mergeCell ref="E9:P9"/>
    <mergeCell ref="G67:N67"/>
    <mergeCell ref="D9:D11"/>
    <mergeCell ref="A57:U58"/>
  </mergeCells>
  <dataValidations count="9">
    <dataValidation allowBlank="1" showInputMessage="1" showErrorMessage="1" errorTitle="dato erróneo" error="ingresar número entero" sqref="A57 A60 R65" xr:uid="{00000000-0002-0000-0400-000000000000}"/>
    <dataValidation type="whole" allowBlank="1" showInputMessage="1" showErrorMessage="1" errorTitle="DATO ERRÓNEO" error="ingrese sólo números" sqref="E12:L54 M27:M54 O27:P54" xr:uid="{00000000-0002-0000-0400-000001000000}">
      <formula1>0</formula1>
      <formula2>1000000</formula2>
    </dataValidation>
    <dataValidation type="whole" allowBlank="1" showInputMessage="1" showErrorMessage="1" errorTitle="dato erróneo" error="ingresar número entero" sqref="D67:D73 O77" xr:uid="{00000000-0002-0000-0400-000002000000}">
      <formula1>0</formula1>
      <formula2>1111111111111110</formula2>
    </dataValidation>
    <dataValidation allowBlank="1" showInputMessage="1" showErrorMessage="1" errorTitle="FORMATO AÑO ERRÓNEO" error="INGRESAR AÑO CON NÚMERO DE 4 DÍGITOS, POR EJEMPLO 2005" sqref="I3" xr:uid="{00000000-0002-0000-0400-000003000000}"/>
    <dataValidation type="whole" allowBlank="1" showInputMessage="1" showErrorMessage="1" errorTitle="FORMATO AÑO ERRÓNEO" error="INGRESAR AÑO CON NÚMERO DE 4 DÍGITOS, POR EJEMPLO 2005" sqref="F3:G3" xr:uid="{00000000-0002-0000-0400-000004000000}">
      <formula1>2000</formula1>
      <formula2>2200</formula2>
    </dataValidation>
    <dataValidation type="list" allowBlank="1" showDropDown="1" showInputMessage="1" showErrorMessage="1" errorTitle="DATO ERRÓNEO" error="marque una X" sqref="O68:O70 O72:O76 O78:O79" xr:uid="{00000000-0002-0000-0400-000005000000}">
      <formula1>$Y$5:$Y$6</formula1>
    </dataValidation>
    <dataValidation type="list" allowBlank="1" showInputMessage="1" showErrorMessage="1" sqref="B5:D5" xr:uid="{00000000-0002-0000-0400-000006000000}">
      <formula1>$Y$1</formula1>
    </dataValidation>
    <dataValidation type="list" allowBlank="1" showInputMessage="1" showErrorMessage="1" errorTitle="DATO ERRÓNEO" error="ingrese sólo números" sqref="W12:W54" xr:uid="{00000000-0002-0000-0400-000007000000}">
      <formula1>$Y$8:$Y$9</formula1>
    </dataValidation>
    <dataValidation type="list" allowBlank="1" showInputMessage="1" showErrorMessage="1" sqref="D12:D54" xr:uid="{00000000-0002-0000-0400-000008000000}">
      <formula1>$Y$8:$Y$9</formula1>
    </dataValidation>
  </dataValidations>
  <pageMargins left="0" right="0" top="0" bottom="0" header="0.31496062992125978" footer="0.31496062992125978"/>
  <pageSetup paperSize="9" scale="78" fitToWidth="0" orientation="landscape" verticalDpi="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Q70"/>
  <sheetViews>
    <sheetView showGridLines="0" topLeftCell="A40" zoomScale="85" zoomScaleNormal="85" workbookViewId="0">
      <selection activeCell="H34" sqref="H34:H35"/>
    </sheetView>
  </sheetViews>
  <sheetFormatPr defaultColWidth="0" defaultRowHeight="12.75" zeroHeight="1"/>
  <cols>
    <col min="1" max="1" width="2.42578125" style="88" customWidth="1"/>
    <col min="2" max="2" width="17.42578125" style="88" customWidth="1"/>
    <col min="3" max="3" width="19" style="88" customWidth="1"/>
    <col min="4" max="4" width="11.42578125" style="88" customWidth="1"/>
    <col min="5" max="5" width="9.42578125" style="88" bestFit="1" customWidth="1"/>
    <col min="6" max="6" width="13.42578125" style="88" customWidth="1"/>
    <col min="7" max="7" width="16.42578125" style="88" customWidth="1"/>
    <col min="8" max="8" width="9.42578125" style="88" customWidth="1"/>
    <col min="9" max="9" width="6.42578125" style="88" customWidth="1"/>
    <col min="10" max="10" width="3.42578125" style="88" customWidth="1"/>
    <col min="11" max="13" width="11.42578125" style="88" hidden="1" customWidth="1"/>
    <col min="14" max="14" width="0" style="88" hidden="1"/>
    <col min="15" max="15" width="11.42578125" style="88" hidden="1" customWidth="1"/>
    <col min="16" max="17" width="0" style="88" hidden="1"/>
    <col min="18" max="19" width="11.42578125" style="88" hidden="1" customWidth="1"/>
    <col min="20" max="16384" width="11.42578125" style="88" hidden="1"/>
  </cols>
  <sheetData>
    <row r="1" spans="2:17" ht="18.75" customHeight="1">
      <c r="B1" s="300" t="s">
        <v>855</v>
      </c>
      <c r="C1" s="108"/>
      <c r="D1" s="108"/>
      <c r="E1" s="108"/>
      <c r="F1" s="108"/>
      <c r="G1" s="301" t="s">
        <v>735</v>
      </c>
      <c r="H1" s="1792">
        <f>+'F1 COBERTURA ESTABLECIMIENTOS'!N4</f>
        <v>0</v>
      </c>
      <c r="I1" s="1570"/>
      <c r="J1" s="108"/>
      <c r="K1" s="108"/>
      <c r="L1" s="108"/>
      <c r="M1" s="108"/>
      <c r="N1" s="108"/>
      <c r="O1" s="108"/>
      <c r="P1" s="108"/>
      <c r="Q1" s="108"/>
    </row>
    <row r="2" spans="2:17" ht="9.75" customHeight="1">
      <c r="B2" s="196" t="s">
        <v>539</v>
      </c>
      <c r="C2" s="108"/>
      <c r="D2" s="108"/>
      <c r="E2" s="108"/>
      <c r="F2" s="108"/>
      <c r="G2" s="108"/>
      <c r="H2" s="108"/>
      <c r="I2" s="108"/>
      <c r="J2" s="108"/>
      <c r="K2" s="108"/>
      <c r="L2" s="108"/>
      <c r="M2" s="108"/>
      <c r="N2" s="108"/>
      <c r="O2" s="108"/>
      <c r="P2" s="108"/>
      <c r="Q2" s="108"/>
    </row>
    <row r="3" spans="2:17" ht="15" customHeight="1">
      <c r="B3" s="170" t="s">
        <v>549</v>
      </c>
      <c r="C3" s="1798">
        <f>'F1 COBERTURA ESTABLECIMIENTOS'!C10</f>
        <v>0</v>
      </c>
      <c r="D3" s="1569"/>
      <c r="E3" s="1570"/>
      <c r="F3" s="302" t="s">
        <v>550</v>
      </c>
      <c r="G3" s="1007">
        <f>+'F1 COBERTURA ESTABLECIMIENTOS'!G10</f>
        <v>2025</v>
      </c>
      <c r="H3" s="303" t="s">
        <v>809</v>
      </c>
      <c r="I3" s="1007" t="str">
        <f>'F1 COBERTURA ESTABLECIMIENTOS'!K10</f>
        <v>region</v>
      </c>
      <c r="J3" s="108"/>
      <c r="K3" s="108"/>
      <c r="L3" s="108"/>
      <c r="M3" s="108"/>
      <c r="N3" s="108"/>
      <c r="O3" s="108"/>
      <c r="P3" s="108"/>
      <c r="Q3" s="108"/>
    </row>
    <row r="4" spans="2:17" ht="6.75" customHeight="1">
      <c r="B4" s="304"/>
      <c r="C4" s="108"/>
      <c r="D4" s="108"/>
      <c r="E4" s="108"/>
      <c r="F4" s="108"/>
      <c r="G4" s="108"/>
      <c r="H4" s="108"/>
      <c r="I4" s="108"/>
      <c r="J4" s="108"/>
      <c r="K4" s="108"/>
      <c r="L4" s="108"/>
      <c r="M4" s="108"/>
      <c r="N4" s="108"/>
      <c r="O4" s="108"/>
      <c r="P4" s="108"/>
      <c r="Q4" s="108"/>
    </row>
    <row r="5" spans="2:17" ht="15" customHeight="1">
      <c r="B5" s="170" t="s">
        <v>553</v>
      </c>
      <c r="C5" s="1776">
        <f>'F1 COBERTURA ESTABLECIMIENTOS'!C13</f>
        <v>0</v>
      </c>
      <c r="D5" s="1569"/>
      <c r="E5" s="1569"/>
      <c r="F5" s="1569"/>
      <c r="G5" s="1569"/>
      <c r="H5" s="1570"/>
      <c r="I5" s="170"/>
      <c r="J5" s="170"/>
      <c r="K5" s="108"/>
      <c r="L5" s="108"/>
      <c r="M5" s="108"/>
      <c r="N5" s="108"/>
      <c r="O5" s="102"/>
      <c r="P5" s="108"/>
      <c r="Q5" s="108"/>
    </row>
    <row r="6" spans="2:17" ht="6.75" customHeight="1">
      <c r="B6" s="170"/>
      <c r="C6" s="170"/>
      <c r="D6" s="170"/>
      <c r="E6" s="170"/>
      <c r="F6" s="170"/>
      <c r="G6" s="170"/>
      <c r="H6" s="170"/>
      <c r="I6" s="170"/>
      <c r="J6" s="170"/>
      <c r="K6" s="108"/>
      <c r="L6" s="108"/>
      <c r="M6" s="108"/>
      <c r="N6" s="108"/>
      <c r="O6" s="102"/>
      <c r="P6" s="102"/>
      <c r="Q6" s="152"/>
    </row>
    <row r="7" spans="2:17">
      <c r="B7" s="109"/>
      <c r="C7" s="108"/>
      <c r="D7" s="305" t="s">
        <v>738</v>
      </c>
      <c r="E7" s="306" t="s">
        <v>541</v>
      </c>
      <c r="F7" s="1008">
        <f>'F1 COBERTURA ESTABLECIMIENTOS'!I4</f>
        <v>0</v>
      </c>
      <c r="G7" s="306" t="s">
        <v>544</v>
      </c>
      <c r="H7" s="1008" t="str">
        <f>'F1 COBERTURA ESTABLECIMIENTOS'!I5</f>
        <v>X</v>
      </c>
      <c r="I7" s="108"/>
      <c r="J7" s="108"/>
      <c r="K7" s="108"/>
      <c r="L7" s="108"/>
      <c r="M7" s="108"/>
      <c r="N7" s="108"/>
      <c r="O7" s="102"/>
      <c r="P7" s="102"/>
      <c r="Q7" s="152"/>
    </row>
    <row r="8" spans="2:17" ht="13.5" customHeight="1" thickBot="1">
      <c r="B8" s="109"/>
      <c r="C8" s="307"/>
      <c r="D8" s="306"/>
      <c r="E8" s="308"/>
      <c r="F8" s="109"/>
      <c r="G8" s="109"/>
      <c r="H8" s="306"/>
      <c r="I8" s="308"/>
      <c r="J8" s="108"/>
      <c r="K8" s="108"/>
      <c r="L8" s="108"/>
      <c r="M8" s="108"/>
      <c r="N8" s="108"/>
      <c r="O8" s="102"/>
      <c r="P8" s="102"/>
      <c r="Q8" s="152"/>
    </row>
    <row r="9" spans="2:17" ht="15">
      <c r="B9" s="1009" t="s">
        <v>856</v>
      </c>
      <c r="C9" s="1010"/>
      <c r="D9" s="1011" t="s">
        <v>857</v>
      </c>
      <c r="E9" s="1010"/>
      <c r="F9" s="1010"/>
      <c r="G9" s="1010"/>
      <c r="H9" s="1010"/>
      <c r="I9" s="1012"/>
      <c r="J9" s="309"/>
      <c r="K9" s="108"/>
      <c r="L9" s="108"/>
      <c r="M9" s="108"/>
      <c r="N9" s="1604"/>
      <c r="O9" s="1553"/>
      <c r="P9" s="114"/>
      <c r="Q9" s="310"/>
    </row>
    <row r="10" spans="2:17" ht="5.25" customHeight="1">
      <c r="B10" s="311"/>
      <c r="C10" s="312"/>
      <c r="D10" s="312"/>
      <c r="E10" s="312"/>
      <c r="F10" s="312"/>
      <c r="G10" s="312"/>
      <c r="H10" s="312"/>
      <c r="I10" s="313"/>
      <c r="J10" s="309"/>
      <c r="K10" s="108"/>
      <c r="L10" s="108"/>
      <c r="M10" s="108"/>
      <c r="N10" s="108"/>
      <c r="O10" s="114"/>
      <c r="P10" s="114"/>
      <c r="Q10" s="108"/>
    </row>
    <row r="11" spans="2:17" ht="15">
      <c r="B11" s="1796" t="s">
        <v>858</v>
      </c>
      <c r="C11" s="1569"/>
      <c r="D11" s="1569"/>
      <c r="E11" s="1570"/>
      <c r="F11" s="1780" t="s">
        <v>859</v>
      </c>
      <c r="G11" s="1569"/>
      <c r="H11" s="1569"/>
      <c r="I11" s="1570"/>
      <c r="J11" s="309"/>
      <c r="K11" s="108"/>
      <c r="L11" s="108"/>
      <c r="M11" s="108"/>
      <c r="N11" s="108"/>
      <c r="O11" s="114"/>
      <c r="P11" s="114"/>
      <c r="Q11" s="108"/>
    </row>
    <row r="12" spans="2:17" ht="15" customHeight="1">
      <c r="B12" s="1800" t="s">
        <v>856</v>
      </c>
      <c r="C12" s="1570"/>
      <c r="D12" s="1013" t="s">
        <v>781</v>
      </c>
      <c r="E12" s="1013" t="s">
        <v>606</v>
      </c>
      <c r="F12" s="1781" t="s">
        <v>856</v>
      </c>
      <c r="G12" s="1570"/>
      <c r="H12" s="1013" t="s">
        <v>781</v>
      </c>
      <c r="I12" s="1014" t="s">
        <v>606</v>
      </c>
      <c r="J12" s="309"/>
      <c r="K12" s="108"/>
      <c r="L12" s="108"/>
      <c r="M12" s="108"/>
      <c r="N12" s="108"/>
      <c r="O12" s="108"/>
      <c r="P12" s="114"/>
      <c r="Q12" s="108"/>
    </row>
    <row r="13" spans="2:17" ht="18.75" customHeight="1">
      <c r="B13" s="1775" t="s">
        <v>860</v>
      </c>
      <c r="C13" s="1570"/>
      <c r="D13" s="1391">
        <f>+'F1 COBERTURA ESTABLECIMIENTOS'!$M$63</f>
        <v>0</v>
      </c>
      <c r="E13" s="1015"/>
      <c r="F13" s="1797" t="s">
        <v>860</v>
      </c>
      <c r="G13" s="1570"/>
      <c r="H13" s="1391">
        <f>+'F1 COBERTURA ESTABLECIMIENTOS'!$M$63</f>
        <v>0</v>
      </c>
      <c r="I13" s="1016"/>
      <c r="J13" s="309"/>
      <c r="K13" s="108"/>
      <c r="L13" s="108"/>
      <c r="M13" s="108"/>
      <c r="N13" s="108"/>
      <c r="O13" s="108"/>
      <c r="P13" s="114"/>
      <c r="Q13" s="108"/>
    </row>
    <row r="14" spans="2:17" ht="15.75" customHeight="1">
      <c r="B14" s="1774" t="s">
        <v>861</v>
      </c>
      <c r="C14" s="1570"/>
      <c r="D14" s="1541" t="s">
        <v>1872</v>
      </c>
      <c r="E14" s="1017" t="str">
        <f>+IF(ISERROR(D14/D13),"",D14/D13)</f>
        <v/>
      </c>
      <c r="F14" s="1773" t="s">
        <v>862</v>
      </c>
      <c r="G14" s="1570"/>
      <c r="H14" s="1541" t="s">
        <v>1872</v>
      </c>
      <c r="I14" s="1018" t="str">
        <f>+IF(ISERROR(H14/H13),"",H14/H13)</f>
        <v/>
      </c>
      <c r="J14" s="309"/>
      <c r="K14" s="108"/>
      <c r="L14" s="108"/>
      <c r="M14" s="108"/>
      <c r="N14" s="108"/>
      <c r="O14" s="108"/>
      <c r="P14" s="114"/>
      <c r="Q14" s="108"/>
    </row>
    <row r="15" spans="2:17" ht="15.75" customHeight="1">
      <c r="B15" s="1774" t="s">
        <v>863</v>
      </c>
      <c r="C15" s="1570"/>
      <c r="D15" s="1541" t="s">
        <v>1872</v>
      </c>
      <c r="E15" s="1017" t="str">
        <f>+IF(ISERROR(D15/D14),"",D15/D14)</f>
        <v/>
      </c>
      <c r="F15" s="1773" t="s">
        <v>864</v>
      </c>
      <c r="G15" s="1570"/>
      <c r="H15" s="1541" t="s">
        <v>1872</v>
      </c>
      <c r="I15" s="1018" t="str">
        <f>+IF(ISERROR(H15/H14),"",H15/H14)</f>
        <v/>
      </c>
      <c r="J15" s="309"/>
      <c r="K15" s="108"/>
      <c r="L15" s="108"/>
      <c r="M15" s="108"/>
      <c r="N15" s="108"/>
      <c r="O15" s="1019" t="s">
        <v>661</v>
      </c>
      <c r="P15" s="114"/>
      <c r="Q15" s="108"/>
    </row>
    <row r="16" spans="2:17" ht="15.75" customHeight="1">
      <c r="B16" s="1774" t="s">
        <v>865</v>
      </c>
      <c r="C16" s="1570"/>
      <c r="D16" s="1785"/>
      <c r="E16" s="1620"/>
      <c r="F16" s="1773" t="s">
        <v>866</v>
      </c>
      <c r="G16" s="1570"/>
      <c r="H16" s="1771"/>
      <c r="I16" s="1620"/>
      <c r="J16" s="309"/>
      <c r="K16" s="108"/>
      <c r="L16" s="108"/>
      <c r="M16" s="108"/>
      <c r="N16" s="108"/>
      <c r="O16" s="1019" t="s">
        <v>664</v>
      </c>
      <c r="P16" s="114"/>
      <c r="Q16" s="108"/>
    </row>
    <row r="17" spans="2:16" ht="15.75" customHeight="1">
      <c r="B17" s="1774" t="s">
        <v>867</v>
      </c>
      <c r="C17" s="1570"/>
      <c r="D17" s="1785"/>
      <c r="E17" s="1620"/>
      <c r="F17" s="1773" t="s">
        <v>868</v>
      </c>
      <c r="G17" s="1570"/>
      <c r="H17" s="1771"/>
      <c r="I17" s="1620"/>
      <c r="J17" s="309"/>
      <c r="K17" s="108"/>
      <c r="L17" s="108"/>
      <c r="M17" s="108"/>
      <c r="N17" s="108"/>
      <c r="O17" s="1019" t="s">
        <v>670</v>
      </c>
      <c r="P17" s="114"/>
    </row>
    <row r="18" spans="2:16" ht="21" customHeight="1" thickBot="1">
      <c r="B18" s="1793" t="s">
        <v>869</v>
      </c>
      <c r="C18" s="1575"/>
      <c r="D18" s="1799"/>
      <c r="E18" s="1768"/>
      <c r="F18" s="1794" t="s">
        <v>870</v>
      </c>
      <c r="G18" s="1779"/>
      <c r="H18" s="1767"/>
      <c r="I18" s="1768"/>
      <c r="J18" s="309"/>
      <c r="K18" s="108"/>
      <c r="L18" s="108"/>
      <c r="M18" s="108"/>
      <c r="N18" s="108"/>
      <c r="O18" s="1019" t="s">
        <v>671</v>
      </c>
      <c r="P18" s="114"/>
    </row>
    <row r="19" spans="2:16" ht="5.25" customHeight="1">
      <c r="B19" s="312"/>
      <c r="C19" s="312"/>
      <c r="D19" s="312"/>
      <c r="E19" s="312"/>
      <c r="F19" s="312"/>
      <c r="G19" s="312"/>
      <c r="H19" s="312"/>
      <c r="I19" s="312"/>
      <c r="J19" s="309"/>
      <c r="K19" s="108"/>
      <c r="L19" s="108"/>
      <c r="M19" s="108"/>
      <c r="N19" s="108"/>
      <c r="O19" s="1019" t="s">
        <v>684</v>
      </c>
      <c r="P19" s="114"/>
    </row>
    <row r="20" spans="2:16">
      <c r="B20" s="314" t="s">
        <v>871</v>
      </c>
      <c r="C20" s="315"/>
      <c r="D20" s="315"/>
      <c r="E20" s="315"/>
      <c r="F20" s="315"/>
      <c r="G20" s="315"/>
      <c r="H20" s="315"/>
      <c r="I20" s="315"/>
      <c r="J20" s="316"/>
      <c r="K20" s="108"/>
      <c r="L20" s="108"/>
      <c r="M20" s="108"/>
      <c r="N20" s="108"/>
      <c r="O20" s="1019" t="s">
        <v>685</v>
      </c>
      <c r="P20" s="108"/>
    </row>
    <row r="21" spans="2:16" ht="9.75" customHeight="1">
      <c r="B21" s="1806"/>
      <c r="C21" s="1807"/>
      <c r="D21" s="1807"/>
      <c r="E21" s="1807"/>
      <c r="F21" s="1807"/>
      <c r="G21" s="1807"/>
      <c r="H21" s="1807"/>
      <c r="I21" s="1808"/>
      <c r="J21" s="316"/>
      <c r="K21" s="108"/>
      <c r="L21" s="108"/>
      <c r="M21" s="108"/>
      <c r="N21" s="108"/>
      <c r="O21" s="1019" t="s">
        <v>698</v>
      </c>
      <c r="P21" s="108"/>
    </row>
    <row r="22" spans="2:16" ht="9.75" customHeight="1">
      <c r="B22" s="1809"/>
      <c r="C22" s="1810"/>
      <c r="D22" s="1810"/>
      <c r="E22" s="1810"/>
      <c r="F22" s="1810"/>
      <c r="G22" s="1810"/>
      <c r="H22" s="1810"/>
      <c r="I22" s="1811"/>
      <c r="J22" s="108"/>
      <c r="K22" s="108"/>
      <c r="L22" s="108"/>
      <c r="M22" s="108"/>
      <c r="N22" s="108"/>
      <c r="O22" s="1019" t="s">
        <v>703</v>
      </c>
      <c r="P22" s="108"/>
    </row>
    <row r="23" spans="2:16" ht="31.5" customHeight="1">
      <c r="B23" s="1812"/>
      <c r="C23" s="1813"/>
      <c r="D23" s="1813"/>
      <c r="E23" s="1813"/>
      <c r="F23" s="1813"/>
      <c r="G23" s="1813"/>
      <c r="H23" s="1813"/>
      <c r="I23" s="1814"/>
      <c r="J23" s="108"/>
      <c r="K23" s="108"/>
      <c r="L23" s="108"/>
      <c r="M23" s="108"/>
      <c r="N23" s="108"/>
      <c r="O23" s="1019" t="s">
        <v>705</v>
      </c>
      <c r="P23" s="108"/>
    </row>
    <row r="24" spans="2:16" ht="3.75" customHeight="1">
      <c r="B24" s="109"/>
      <c r="C24" s="109"/>
      <c r="D24" s="109"/>
      <c r="E24" s="109"/>
      <c r="F24" s="109"/>
      <c r="G24" s="109"/>
      <c r="H24" s="109"/>
      <c r="I24" s="109"/>
      <c r="J24" s="108"/>
      <c r="K24" s="108"/>
      <c r="L24" s="108"/>
      <c r="M24" s="108"/>
      <c r="N24" s="108"/>
      <c r="O24" s="1019" t="s">
        <v>708</v>
      </c>
      <c r="P24" s="108"/>
    </row>
    <row r="25" spans="2:16">
      <c r="B25" s="314" t="s">
        <v>872</v>
      </c>
      <c r="C25" s="315"/>
      <c r="D25" s="315"/>
      <c r="E25" s="315"/>
      <c r="F25" s="315"/>
      <c r="G25" s="315"/>
      <c r="H25" s="315"/>
      <c r="I25" s="315"/>
      <c r="J25" s="108"/>
      <c r="K25" s="108"/>
      <c r="L25" s="108"/>
      <c r="M25" s="108"/>
      <c r="N25" s="108"/>
      <c r="O25" s="1019" t="s">
        <v>711</v>
      </c>
      <c r="P25" s="108"/>
    </row>
    <row r="26" spans="2:16">
      <c r="B26" s="1806"/>
      <c r="C26" s="1807"/>
      <c r="D26" s="1807"/>
      <c r="E26" s="1807"/>
      <c r="F26" s="1807"/>
      <c r="G26" s="1807"/>
      <c r="H26" s="1807"/>
      <c r="I26" s="1808"/>
      <c r="J26" s="108"/>
      <c r="K26" s="108"/>
      <c r="L26" s="108"/>
      <c r="M26" s="108"/>
      <c r="N26" s="108"/>
      <c r="O26" s="1019" t="s">
        <v>714</v>
      </c>
      <c r="P26" s="108"/>
    </row>
    <row r="27" spans="2:16" ht="43.5" customHeight="1">
      <c r="B27" s="1812"/>
      <c r="C27" s="1813"/>
      <c r="D27" s="1813"/>
      <c r="E27" s="1813"/>
      <c r="F27" s="1813"/>
      <c r="G27" s="1813"/>
      <c r="H27" s="1813"/>
      <c r="I27" s="1814"/>
      <c r="J27" s="108"/>
      <c r="K27" s="108"/>
      <c r="L27" s="108"/>
      <c r="M27" s="108"/>
      <c r="N27" s="108"/>
      <c r="O27" s="108"/>
      <c r="P27" s="108"/>
    </row>
    <row r="28" spans="2:16" ht="6.75" customHeight="1" thickBot="1">
      <c r="B28" s="109"/>
      <c r="C28" s="109"/>
      <c r="D28" s="109"/>
      <c r="E28" s="109"/>
      <c r="F28" s="109"/>
      <c r="G28" s="109"/>
      <c r="H28" s="109"/>
      <c r="I28" s="109"/>
      <c r="J28" s="108"/>
      <c r="K28" s="108"/>
      <c r="L28" s="108"/>
      <c r="M28" s="108"/>
      <c r="N28" s="108"/>
      <c r="O28" s="1019" t="s">
        <v>873</v>
      </c>
      <c r="P28" s="108"/>
    </row>
    <row r="29" spans="2:16">
      <c r="B29" s="1020" t="s">
        <v>874</v>
      </c>
      <c r="C29" s="1021"/>
      <c r="D29" s="1021"/>
      <c r="E29" s="1022" t="s">
        <v>857</v>
      </c>
      <c r="F29" s="1021"/>
      <c r="G29" s="1021"/>
      <c r="H29" s="1021"/>
      <c r="I29" s="1023"/>
      <c r="J29" s="108"/>
      <c r="K29" s="108"/>
      <c r="L29" s="108"/>
      <c r="M29" s="108"/>
      <c r="N29" s="108"/>
      <c r="O29" s="1019" t="s">
        <v>875</v>
      </c>
      <c r="P29" s="108"/>
    </row>
    <row r="30" spans="2:16" ht="6" customHeight="1">
      <c r="B30" s="311"/>
      <c r="C30" s="312"/>
      <c r="D30" s="312"/>
      <c r="E30" s="312"/>
      <c r="F30" s="312"/>
      <c r="G30" s="312"/>
      <c r="H30" s="312"/>
      <c r="I30" s="313"/>
      <c r="J30" s="108"/>
      <c r="K30" s="108"/>
      <c r="L30" s="108"/>
      <c r="M30" s="108"/>
      <c r="N30" s="108"/>
      <c r="O30" s="1019" t="s">
        <v>876</v>
      </c>
      <c r="P30" s="108"/>
    </row>
    <row r="31" spans="2:16" ht="15">
      <c r="B31" s="1796" t="s">
        <v>877</v>
      </c>
      <c r="C31" s="1569"/>
      <c r="D31" s="1569"/>
      <c r="E31" s="1570"/>
      <c r="F31" s="1780" t="s">
        <v>878</v>
      </c>
      <c r="G31" s="1569"/>
      <c r="H31" s="1569"/>
      <c r="I31" s="1570"/>
      <c r="J31" s="108"/>
      <c r="K31" s="108"/>
      <c r="L31" s="108"/>
      <c r="M31" s="108"/>
      <c r="N31" s="108"/>
      <c r="O31" s="1019" t="s">
        <v>879</v>
      </c>
      <c r="P31" s="108"/>
    </row>
    <row r="32" spans="2:16" ht="15" customHeight="1">
      <c r="B32" s="1800" t="s">
        <v>880</v>
      </c>
      <c r="C32" s="1570"/>
      <c r="D32" s="1013" t="s">
        <v>781</v>
      </c>
      <c r="E32" s="1013" t="s">
        <v>606</v>
      </c>
      <c r="F32" s="1781" t="s">
        <v>880</v>
      </c>
      <c r="G32" s="1570"/>
      <c r="H32" s="1013" t="s">
        <v>781</v>
      </c>
      <c r="I32" s="1014" t="s">
        <v>606</v>
      </c>
      <c r="J32" s="108"/>
      <c r="K32" s="108"/>
      <c r="L32" s="108"/>
      <c r="M32" s="108"/>
      <c r="N32" s="108"/>
      <c r="O32" s="1019" t="s">
        <v>226</v>
      </c>
      <c r="P32" s="108"/>
    </row>
    <row r="33" spans="2:12" ht="15" customHeight="1">
      <c r="B33" s="1796" t="s">
        <v>881</v>
      </c>
      <c r="C33" s="1570"/>
      <c r="D33" s="1391">
        <f>+'F1 COBERTURA ESTABLECIMIENTOS'!$F$75</f>
        <v>0</v>
      </c>
      <c r="E33" s="1015"/>
      <c r="F33" s="1795" t="s">
        <v>881</v>
      </c>
      <c r="G33" s="1570"/>
      <c r="H33" s="1391">
        <f>+'F1 COBERTURA ESTABLECIMIENTOS'!$F$75</f>
        <v>0</v>
      </c>
      <c r="I33" s="1016"/>
      <c r="J33" s="108"/>
      <c r="K33" s="108"/>
      <c r="L33" s="108"/>
    </row>
    <row r="34" spans="2:12" ht="18.75" customHeight="1">
      <c r="B34" s="1769" t="s">
        <v>861</v>
      </c>
      <c r="C34" s="1570"/>
      <c r="D34" s="1541" t="s">
        <v>1872</v>
      </c>
      <c r="E34" s="1024" t="str">
        <f>+IF(ISERROR(D34/D33),"",D34/D33)</f>
        <v/>
      </c>
      <c r="F34" s="1784" t="s">
        <v>862</v>
      </c>
      <c r="G34" s="1570"/>
      <c r="H34" s="1541" t="s">
        <v>1872</v>
      </c>
      <c r="I34" s="1025" t="str">
        <f>+IF(ISERROR(H34/H33),"",H34/H33)</f>
        <v/>
      </c>
      <c r="J34" s="108"/>
      <c r="K34" s="108"/>
      <c r="L34" s="108"/>
    </row>
    <row r="35" spans="2:12" ht="18.75" customHeight="1">
      <c r="B35" s="1769" t="s">
        <v>863</v>
      </c>
      <c r="C35" s="1570"/>
      <c r="D35" s="1541" t="s">
        <v>1872</v>
      </c>
      <c r="E35" s="1024" t="str">
        <f>+IF(ISERROR(D35/D34),"",D35/D34)</f>
        <v/>
      </c>
      <c r="F35" s="1784" t="s">
        <v>862</v>
      </c>
      <c r="G35" s="1570"/>
      <c r="H35" s="1541" t="s">
        <v>1872</v>
      </c>
      <c r="I35" s="1025" t="str">
        <f>+IF(ISERROR(H35/H34),"",H35/H34)</f>
        <v/>
      </c>
      <c r="J35" s="108"/>
      <c r="K35" s="108"/>
      <c r="L35" s="108"/>
    </row>
    <row r="36" spans="2:12" ht="18.75" customHeight="1">
      <c r="B36" s="1769" t="s">
        <v>865</v>
      </c>
      <c r="C36" s="1570"/>
      <c r="D36" s="1771"/>
      <c r="E36" s="1620"/>
      <c r="F36" s="1784" t="s">
        <v>866</v>
      </c>
      <c r="G36" s="1570"/>
      <c r="H36" s="1771"/>
      <c r="I36" s="1620"/>
      <c r="J36" s="108"/>
      <c r="K36" s="108"/>
      <c r="L36" s="108"/>
    </row>
    <row r="37" spans="2:12" ht="18.75" customHeight="1">
      <c r="B37" s="1769" t="s">
        <v>867</v>
      </c>
      <c r="C37" s="1570"/>
      <c r="D37" s="1771"/>
      <c r="E37" s="1620"/>
      <c r="F37" s="1784" t="s">
        <v>868</v>
      </c>
      <c r="G37" s="1570"/>
      <c r="H37" s="1771"/>
      <c r="I37" s="1620"/>
      <c r="J37" s="108"/>
      <c r="K37" s="108"/>
      <c r="L37" s="108"/>
    </row>
    <row r="38" spans="2:12" ht="18.75" customHeight="1" thickBot="1">
      <c r="B38" s="1816" t="s">
        <v>882</v>
      </c>
      <c r="C38" s="1575"/>
      <c r="D38" s="1767"/>
      <c r="E38" s="1768"/>
      <c r="F38" s="1787" t="s">
        <v>883</v>
      </c>
      <c r="G38" s="1779"/>
      <c r="H38" s="1767"/>
      <c r="I38" s="1768"/>
      <c r="J38" s="108"/>
      <c r="K38" s="108"/>
      <c r="L38" s="108"/>
    </row>
    <row r="39" spans="2:12">
      <c r="B39" s="317" t="s">
        <v>884</v>
      </c>
      <c r="C39" s="316"/>
      <c r="D39" s="316"/>
      <c r="E39" s="316"/>
      <c r="F39" s="316"/>
      <c r="G39" s="316"/>
      <c r="H39" s="316"/>
      <c r="I39" s="316"/>
      <c r="J39" s="108"/>
      <c r="K39" s="108"/>
      <c r="L39" s="108"/>
    </row>
    <row r="40" spans="2:12" ht="65.25" customHeight="1">
      <c r="B40" s="1789"/>
      <c r="C40" s="1630"/>
      <c r="D40" s="1630"/>
      <c r="E40" s="1630"/>
      <c r="F40" s="1630"/>
      <c r="G40" s="1630"/>
      <c r="H40" s="1630"/>
      <c r="I40" s="1620"/>
      <c r="J40" s="108"/>
      <c r="K40" s="108"/>
      <c r="L40" s="108"/>
    </row>
    <row r="41" spans="2:12">
      <c r="B41" s="317" t="s">
        <v>885</v>
      </c>
      <c r="C41" s="316"/>
      <c r="D41" s="316"/>
      <c r="E41" s="316"/>
      <c r="F41" s="316"/>
      <c r="G41" s="316"/>
      <c r="H41" s="316"/>
      <c r="I41" s="316"/>
      <c r="J41" s="108"/>
      <c r="K41" s="108"/>
      <c r="L41" s="108"/>
    </row>
    <row r="42" spans="2:12" ht="62.25" customHeight="1">
      <c r="B42" s="1783"/>
      <c r="C42" s="1630"/>
      <c r="D42" s="1630"/>
      <c r="E42" s="1630"/>
      <c r="F42" s="1630"/>
      <c r="G42" s="1630"/>
      <c r="H42" s="1630"/>
      <c r="I42" s="1620"/>
      <c r="J42" s="108"/>
      <c r="K42" s="108"/>
      <c r="L42" s="108"/>
    </row>
    <row r="43" spans="2:12" ht="9.75" customHeight="1" thickBot="1">
      <c r="B43" s="108"/>
      <c r="C43" s="108"/>
      <c r="D43" s="108"/>
      <c r="E43" s="108"/>
      <c r="F43" s="108"/>
      <c r="G43" s="108"/>
      <c r="H43" s="108"/>
      <c r="I43" s="108"/>
      <c r="J43" s="108"/>
      <c r="K43" s="108"/>
      <c r="L43" s="108"/>
    </row>
    <row r="44" spans="2:12" s="119" customFormat="1" ht="12.75" customHeight="1">
      <c r="B44" s="1786" t="s">
        <v>886</v>
      </c>
      <c r="C44" s="1565"/>
      <c r="D44" s="1565"/>
      <c r="E44" s="1565"/>
      <c r="F44" s="1565"/>
      <c r="G44" s="1565"/>
      <c r="H44" s="1565"/>
      <c r="I44" s="1566"/>
      <c r="K44" s="108"/>
      <c r="L44" s="108"/>
    </row>
    <row r="45" spans="2:12" s="119" customFormat="1" ht="12.75" customHeight="1">
      <c r="B45" s="1801" t="s">
        <v>887</v>
      </c>
      <c r="C45" s="1802"/>
      <c r="D45" s="1802"/>
      <c r="E45" s="1802"/>
      <c r="F45" s="1802"/>
      <c r="G45" s="1802"/>
      <c r="H45" s="1802"/>
      <c r="I45" s="1803"/>
      <c r="K45" s="108"/>
      <c r="L45" s="108"/>
    </row>
    <row r="46" spans="2:12" ht="3.75" customHeight="1">
      <c r="B46" s="318"/>
      <c r="C46" s="319"/>
      <c r="D46" s="319"/>
      <c r="E46" s="319"/>
      <c r="F46" s="319"/>
      <c r="G46" s="319"/>
      <c r="H46" s="319"/>
      <c r="I46" s="320"/>
      <c r="J46" s="108"/>
      <c r="K46" s="108"/>
      <c r="L46" s="108"/>
    </row>
    <row r="47" spans="2:12" ht="15">
      <c r="B47" s="1815" t="s">
        <v>888</v>
      </c>
      <c r="C47" s="1569"/>
      <c r="D47" s="1569"/>
      <c r="E47" s="1570"/>
      <c r="F47" s="1805" t="s">
        <v>889</v>
      </c>
      <c r="G47" s="1569"/>
      <c r="H47" s="1569"/>
      <c r="I47" s="1570"/>
      <c r="J47" s="108"/>
      <c r="K47" s="108"/>
      <c r="L47" s="108"/>
    </row>
    <row r="48" spans="2:12" ht="15" customHeight="1">
      <c r="B48" s="1782" t="s">
        <v>890</v>
      </c>
      <c r="C48" s="1570"/>
      <c r="D48" s="1026" t="s">
        <v>781</v>
      </c>
      <c r="E48" s="1026" t="s">
        <v>606</v>
      </c>
      <c r="F48" s="1804" t="s">
        <v>890</v>
      </c>
      <c r="G48" s="1570"/>
      <c r="H48" s="1026" t="s">
        <v>781</v>
      </c>
      <c r="I48" s="1027" t="s">
        <v>606</v>
      </c>
      <c r="J48" s="108"/>
      <c r="K48" s="108"/>
      <c r="L48" s="108"/>
    </row>
    <row r="49" spans="2:14" ht="15" customHeight="1">
      <c r="B49" s="1772" t="s">
        <v>891</v>
      </c>
      <c r="C49" s="1570"/>
      <c r="D49" s="1392">
        <f>+'F1 COBERTURA ESTABLECIMIENTOS'!$G$69</f>
        <v>0</v>
      </c>
      <c r="E49" s="1028"/>
      <c r="F49" s="1777" t="s">
        <v>891</v>
      </c>
      <c r="G49" s="1570"/>
      <c r="H49" s="1392">
        <f>+'F1 COBERTURA ESTABLECIMIENTOS'!$G$69</f>
        <v>0</v>
      </c>
      <c r="I49" s="1029"/>
      <c r="J49" s="108"/>
      <c r="K49" s="108"/>
      <c r="L49" s="108"/>
      <c r="M49" s="108"/>
      <c r="N49" s="108"/>
    </row>
    <row r="50" spans="2:14" ht="17.25" customHeight="1">
      <c r="B50" s="1770" t="s">
        <v>861</v>
      </c>
      <c r="C50" s="1570"/>
      <c r="D50" s="321"/>
      <c r="E50" s="1024" t="str">
        <f>+IF(ISERROR(D50/D49),"",D50/D49)</f>
        <v/>
      </c>
      <c r="F50" s="1776" t="s">
        <v>862</v>
      </c>
      <c r="G50" s="1570"/>
      <c r="H50" s="321"/>
      <c r="I50" s="1025" t="str">
        <f>+IF(ISERROR(H50/H49),"",H50/H49)</f>
        <v/>
      </c>
      <c r="J50" s="108"/>
      <c r="K50" s="108"/>
      <c r="L50" s="108"/>
      <c r="M50" s="108"/>
      <c r="N50" s="108"/>
    </row>
    <row r="51" spans="2:14" ht="17.25" customHeight="1">
      <c r="B51" s="1770" t="s">
        <v>863</v>
      </c>
      <c r="C51" s="1570"/>
      <c r="D51" s="321"/>
      <c r="E51" s="1024" t="str">
        <f>+IF(ISERROR(D51/D50),"",D51/D50)</f>
        <v/>
      </c>
      <c r="F51" s="1776" t="s">
        <v>862</v>
      </c>
      <c r="G51" s="1570"/>
      <c r="H51" s="321"/>
      <c r="I51" s="1025" t="str">
        <f>+IF(ISERROR(H51/H50),"",H51/H50)</f>
        <v/>
      </c>
      <c r="J51" s="108"/>
      <c r="K51" s="108"/>
      <c r="L51" s="108"/>
      <c r="M51" s="108"/>
      <c r="N51" s="108"/>
    </row>
    <row r="52" spans="2:14" ht="17.25" customHeight="1">
      <c r="B52" s="1770" t="s">
        <v>865</v>
      </c>
      <c r="C52" s="1570"/>
      <c r="D52" s="1771"/>
      <c r="E52" s="1620"/>
      <c r="F52" s="1776" t="s">
        <v>866</v>
      </c>
      <c r="G52" s="1570"/>
      <c r="H52" s="1771"/>
      <c r="I52" s="1620"/>
      <c r="J52" s="108"/>
      <c r="K52" s="108"/>
      <c r="L52" s="108"/>
      <c r="M52" s="108"/>
      <c r="N52" s="108"/>
    </row>
    <row r="53" spans="2:14" ht="17.25" customHeight="1">
      <c r="B53" s="1770" t="s">
        <v>867</v>
      </c>
      <c r="C53" s="1570"/>
      <c r="D53" s="1771"/>
      <c r="E53" s="1620"/>
      <c r="F53" s="1776" t="s">
        <v>892</v>
      </c>
      <c r="G53" s="1570"/>
      <c r="H53" s="1771"/>
      <c r="I53" s="1620"/>
      <c r="J53" s="108"/>
      <c r="K53" s="108"/>
      <c r="L53" s="108"/>
      <c r="M53" s="108"/>
      <c r="N53" s="108"/>
    </row>
    <row r="54" spans="2:14" ht="17.25" customHeight="1" thickBot="1">
      <c r="B54" s="1790" t="s">
        <v>882</v>
      </c>
      <c r="C54" s="1575"/>
      <c r="D54" s="1778"/>
      <c r="E54" s="1779"/>
      <c r="F54" s="1791" t="s">
        <v>883</v>
      </c>
      <c r="G54" s="1779"/>
      <c r="H54" s="1778"/>
      <c r="I54" s="1779"/>
      <c r="J54" s="108"/>
      <c r="K54" s="108"/>
      <c r="L54" s="108"/>
      <c r="M54" s="108"/>
      <c r="N54" s="108"/>
    </row>
    <row r="55" spans="2:14">
      <c r="B55" s="317" t="s">
        <v>893</v>
      </c>
      <c r="C55" s="316"/>
      <c r="D55" s="316"/>
      <c r="E55" s="316"/>
      <c r="F55" s="316"/>
      <c r="G55" s="316"/>
      <c r="H55" s="316"/>
      <c r="I55" s="316"/>
      <c r="J55" s="108"/>
      <c r="K55" s="108"/>
      <c r="L55" s="108"/>
      <c r="M55" s="108"/>
      <c r="N55" s="108"/>
    </row>
    <row r="56" spans="2:14" ht="33" customHeight="1">
      <c r="B56" s="1789"/>
      <c r="C56" s="1630"/>
      <c r="D56" s="1630"/>
      <c r="E56" s="1630"/>
      <c r="F56" s="1630"/>
      <c r="G56" s="1630"/>
      <c r="H56" s="1630"/>
      <c r="I56" s="1620"/>
      <c r="J56" s="108"/>
      <c r="K56" s="108"/>
      <c r="L56" s="108"/>
      <c r="M56" s="108"/>
      <c r="N56" s="108"/>
    </row>
    <row r="57" spans="2:14">
      <c r="B57" s="317" t="s">
        <v>894</v>
      </c>
      <c r="C57" s="316"/>
      <c r="D57" s="316"/>
      <c r="E57" s="316"/>
      <c r="F57" s="316"/>
      <c r="G57" s="316"/>
      <c r="H57" s="316"/>
      <c r="I57" s="316"/>
      <c r="J57" s="108"/>
      <c r="K57" s="108"/>
      <c r="L57" s="108"/>
      <c r="M57" s="108"/>
      <c r="N57" s="108"/>
    </row>
    <row r="58" spans="2:14" ht="33.75" customHeight="1">
      <c r="B58" s="1789"/>
      <c r="C58" s="1630"/>
      <c r="D58" s="1630"/>
      <c r="E58" s="1630"/>
      <c r="F58" s="1630"/>
      <c r="G58" s="1630"/>
      <c r="H58" s="1630"/>
      <c r="I58" s="1620"/>
      <c r="J58" s="108"/>
      <c r="K58" s="108"/>
      <c r="L58" s="108"/>
      <c r="M58" s="108"/>
      <c r="N58" s="108"/>
    </row>
    <row r="59" spans="2:14">
      <c r="B59" s="108"/>
      <c r="C59" s="108"/>
      <c r="D59" s="108"/>
      <c r="E59" s="108"/>
      <c r="F59" s="108"/>
      <c r="G59" s="108"/>
      <c r="H59" s="108"/>
      <c r="I59" s="108"/>
      <c r="J59" s="108"/>
      <c r="K59" s="108"/>
      <c r="L59" s="108"/>
      <c r="M59" s="108"/>
      <c r="N59" s="108"/>
    </row>
    <row r="60" spans="2:14" s="119" customFormat="1" ht="15" customHeight="1">
      <c r="B60" s="217" t="s">
        <v>733</v>
      </c>
      <c r="C60" s="217"/>
      <c r="D60" s="217"/>
      <c r="E60" s="217"/>
      <c r="F60" s="217"/>
      <c r="G60" s="217"/>
      <c r="H60" s="217"/>
      <c r="I60" s="218"/>
      <c r="J60" s="218"/>
      <c r="K60" s="218"/>
      <c r="L60" s="218"/>
      <c r="M60" s="218"/>
      <c r="N60" s="218"/>
    </row>
    <row r="61" spans="2:14" s="119" customFormat="1" ht="12.75" customHeight="1">
      <c r="B61" s="1788" t="s">
        <v>622</v>
      </c>
      <c r="C61" s="1569"/>
      <c r="D61" s="1569"/>
      <c r="E61" s="1569"/>
      <c r="F61" s="1569"/>
      <c r="G61" s="1569"/>
      <c r="H61" s="1569"/>
      <c r="I61" s="1570"/>
    </row>
    <row r="62" spans="2:14" s="119" customFormat="1" ht="52.5" customHeight="1">
      <c r="B62" s="1788"/>
      <c r="C62" s="1569"/>
      <c r="D62" s="1569"/>
      <c r="E62" s="1569"/>
      <c r="F62" s="1569"/>
      <c r="G62" s="1569"/>
      <c r="H62" s="1569"/>
      <c r="I62" s="1570"/>
    </row>
    <row r="63" spans="2:14" s="119" customFormat="1" ht="15" customHeight="1">
      <c r="B63" s="108"/>
      <c r="C63" s="108"/>
      <c r="D63" s="108"/>
      <c r="E63" s="108"/>
      <c r="F63" s="108"/>
      <c r="G63" s="108"/>
      <c r="H63" s="108"/>
      <c r="I63" s="108"/>
      <c r="J63" s="108"/>
    </row>
    <row r="64" spans="2:14" s="119" customFormat="1" ht="15" hidden="1" customHeight="1">
      <c r="B64" s="108"/>
      <c r="C64" s="108"/>
      <c r="D64" s="108"/>
      <c r="E64" s="108"/>
      <c r="F64" s="108"/>
      <c r="G64" s="108"/>
      <c r="H64" s="108"/>
      <c r="I64" s="108"/>
      <c r="J64" s="108"/>
    </row>
    <row r="65" s="88" customFormat="1" hidden="1"/>
    <row r="66" s="88" customFormat="1" hidden="1"/>
    <row r="67" s="88" customFormat="1" hidden="1"/>
    <row r="68" s="88" customFormat="1" hidden="1"/>
    <row r="69" s="88" customFormat="1" hidden="1"/>
    <row r="70" s="88" customFormat="1" hidden="1"/>
  </sheetData>
  <mergeCells count="80">
    <mergeCell ref="H53:I53"/>
    <mergeCell ref="F52:G52"/>
    <mergeCell ref="B62:I62"/>
    <mergeCell ref="F16:G16"/>
    <mergeCell ref="D36:E36"/>
    <mergeCell ref="B56:I56"/>
    <mergeCell ref="B21:I23"/>
    <mergeCell ref="B47:E47"/>
    <mergeCell ref="H52:I52"/>
    <mergeCell ref="B31:E31"/>
    <mergeCell ref="B38:C38"/>
    <mergeCell ref="B26:I27"/>
    <mergeCell ref="H37:I37"/>
    <mergeCell ref="B53:C53"/>
    <mergeCell ref="B51:C51"/>
    <mergeCell ref="B32:C32"/>
    <mergeCell ref="H1:I1"/>
    <mergeCell ref="F34:G34"/>
    <mergeCell ref="B18:C18"/>
    <mergeCell ref="F18:G18"/>
    <mergeCell ref="F33:G33"/>
    <mergeCell ref="F17:G17"/>
    <mergeCell ref="B11:E11"/>
    <mergeCell ref="B15:C15"/>
    <mergeCell ref="F13:G13"/>
    <mergeCell ref="B16:C16"/>
    <mergeCell ref="C3:E3"/>
    <mergeCell ref="D18:E18"/>
    <mergeCell ref="H17:I17"/>
    <mergeCell ref="B33:C33"/>
    <mergeCell ref="B17:C17"/>
    <mergeCell ref="B12:C12"/>
    <mergeCell ref="B61:I61"/>
    <mergeCell ref="D17:E17"/>
    <mergeCell ref="H16:I16"/>
    <mergeCell ref="B34:C34"/>
    <mergeCell ref="B40:I40"/>
    <mergeCell ref="B58:I58"/>
    <mergeCell ref="F53:G53"/>
    <mergeCell ref="B54:C54"/>
    <mergeCell ref="H38:I38"/>
    <mergeCell ref="B52:C52"/>
    <mergeCell ref="D52:E52"/>
    <mergeCell ref="F36:G36"/>
    <mergeCell ref="F50:G50"/>
    <mergeCell ref="F54:G54"/>
    <mergeCell ref="H54:I54"/>
    <mergeCell ref="H36:I36"/>
    <mergeCell ref="C5:H5"/>
    <mergeCell ref="F49:G49"/>
    <mergeCell ref="F14:G14"/>
    <mergeCell ref="D54:E54"/>
    <mergeCell ref="F31:I31"/>
    <mergeCell ref="F12:G12"/>
    <mergeCell ref="B48:C48"/>
    <mergeCell ref="F51:G51"/>
    <mergeCell ref="F11:I11"/>
    <mergeCell ref="B42:I42"/>
    <mergeCell ref="F32:G32"/>
    <mergeCell ref="F35:G35"/>
    <mergeCell ref="D16:E16"/>
    <mergeCell ref="B44:I44"/>
    <mergeCell ref="F38:G38"/>
    <mergeCell ref="D53:E53"/>
    <mergeCell ref="H18:I18"/>
    <mergeCell ref="B36:C36"/>
    <mergeCell ref="B50:C50"/>
    <mergeCell ref="N9:O9"/>
    <mergeCell ref="B37:C37"/>
    <mergeCell ref="D37:E37"/>
    <mergeCell ref="B49:C49"/>
    <mergeCell ref="F15:G15"/>
    <mergeCell ref="B14:C14"/>
    <mergeCell ref="B13:C13"/>
    <mergeCell ref="B45:I45"/>
    <mergeCell ref="B35:C35"/>
    <mergeCell ref="F48:G48"/>
    <mergeCell ref="D38:E38"/>
    <mergeCell ref="F47:I47"/>
    <mergeCell ref="F37:G37"/>
  </mergeCells>
  <pageMargins left="0" right="0" top="0" bottom="0" header="0" footer="0"/>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J677"/>
  <sheetViews>
    <sheetView showGridLines="0" zoomScale="70" zoomScaleNormal="70" workbookViewId="0">
      <selection activeCell="A7" sqref="A7:BI7"/>
    </sheetView>
  </sheetViews>
  <sheetFormatPr defaultColWidth="11.42578125" defaultRowHeight="12.75"/>
  <cols>
    <col min="1" max="1" width="12.42578125" style="323" customWidth="1"/>
    <col min="2" max="2" width="7.140625" style="323" customWidth="1"/>
    <col min="3" max="3" width="20.42578125" style="323" customWidth="1"/>
    <col min="4" max="4" width="26" style="323" customWidth="1"/>
    <col min="5" max="5" width="8.42578125" style="323" customWidth="1"/>
    <col min="6" max="6" width="10.28515625" style="323" customWidth="1"/>
    <col min="7" max="7" width="37.28515625" style="323" customWidth="1"/>
    <col min="8" max="8" width="16.140625" style="323" customWidth="1"/>
    <col min="9" max="9" width="14" style="323" customWidth="1"/>
    <col min="10" max="10" width="12.42578125" style="323" customWidth="1"/>
    <col min="11" max="11" width="16.140625" style="323" customWidth="1"/>
    <col min="12" max="12" width="8" style="323" customWidth="1"/>
    <col min="13" max="13" width="9.42578125" style="323" bestFit="1" customWidth="1"/>
    <col min="14" max="14" width="14" style="323" customWidth="1"/>
    <col min="15" max="15" width="16.42578125" style="323" customWidth="1"/>
    <col min="16" max="16" width="24.42578125" style="323" customWidth="1"/>
    <col min="17" max="17" width="7.42578125" style="323" customWidth="1"/>
    <col min="18" max="18" width="11.7109375" style="323" customWidth="1"/>
    <col min="19" max="19" width="8.7109375" style="323" customWidth="1"/>
    <col min="20" max="20" width="7.42578125" style="323" customWidth="1"/>
    <col min="21" max="21" width="7.28515625" style="323" customWidth="1"/>
    <col min="22" max="22" width="11.85546875" style="323" customWidth="1"/>
    <col min="23" max="25" width="4" style="323" customWidth="1"/>
    <col min="26" max="26" width="5" style="323" customWidth="1"/>
    <col min="27" max="27" width="5.28515625" style="323" customWidth="1"/>
    <col min="28" max="28" width="6" style="323" customWidth="1"/>
    <col min="29" max="29" width="5.140625" style="323" customWidth="1"/>
    <col min="30" max="30" width="6.140625" style="323" customWidth="1"/>
    <col min="31" max="38" width="6.42578125" style="323" customWidth="1"/>
    <col min="39" max="39" width="5.28515625" style="323" customWidth="1"/>
    <col min="40" max="44" width="6.42578125" style="323" customWidth="1"/>
    <col min="45" max="45" width="6.85546875" style="323" customWidth="1"/>
    <col min="46" max="46" width="8" style="323" customWidth="1"/>
    <col min="47" max="47" width="13" style="323" customWidth="1"/>
    <col min="48" max="48" width="11.42578125" style="324" customWidth="1"/>
    <col min="49" max="49" width="9.42578125" style="324" customWidth="1"/>
    <col min="50" max="52" width="15.42578125" style="324" customWidth="1"/>
    <col min="53" max="71" width="9.42578125" style="323" customWidth="1"/>
    <col min="72" max="72" width="11.42578125" style="323" customWidth="1"/>
    <col min="73" max="16384" width="11.42578125" style="323"/>
  </cols>
  <sheetData>
    <row r="1" spans="1:62">
      <c r="A1" s="322"/>
    </row>
    <row r="2" spans="1:62" ht="7.5" customHeight="1">
      <c r="A2" s="1821" t="s">
        <v>895</v>
      </c>
      <c r="B2" s="1822"/>
      <c r="C2" s="1822"/>
      <c r="D2" s="1822"/>
      <c r="E2" s="1822"/>
      <c r="F2" s="1822"/>
      <c r="G2" s="1822"/>
      <c r="H2" s="1822"/>
      <c r="I2" s="1822"/>
      <c r="J2" s="1822"/>
      <c r="K2" s="1822"/>
      <c r="L2" s="1822"/>
      <c r="M2" s="1822"/>
      <c r="N2" s="1822"/>
      <c r="O2" s="325"/>
      <c r="P2" s="325"/>
      <c r="Q2" s="325"/>
      <c r="R2" s="325"/>
      <c r="S2" s="325"/>
      <c r="T2" s="325"/>
      <c r="U2" s="325"/>
      <c r="V2" s="325"/>
      <c r="W2" s="325"/>
    </row>
    <row r="3" spans="1:62" ht="39.75" customHeight="1">
      <c r="A3" s="1822"/>
      <c r="B3" s="1822"/>
      <c r="C3" s="1822"/>
      <c r="D3" s="1822"/>
      <c r="E3" s="1822"/>
      <c r="F3" s="1822"/>
      <c r="G3" s="1822"/>
      <c r="H3" s="1822"/>
      <c r="I3" s="1822"/>
      <c r="J3" s="1822"/>
      <c r="K3" s="1822"/>
      <c r="L3" s="1822"/>
      <c r="M3" s="1822"/>
      <c r="N3" s="1822"/>
      <c r="O3" s="325"/>
      <c r="P3" s="325"/>
      <c r="Q3" s="325"/>
      <c r="R3" s="325"/>
      <c r="S3" s="325"/>
      <c r="T3" s="325"/>
      <c r="U3" s="325"/>
      <c r="V3" s="325"/>
      <c r="W3" s="325"/>
    </row>
    <row r="4" spans="1:62" ht="30.75" customHeight="1">
      <c r="A4" s="326" t="s">
        <v>896</v>
      </c>
      <c r="J4" s="1820" t="s">
        <v>897</v>
      </c>
      <c r="K4" s="1553"/>
      <c r="L4" s="1553"/>
      <c r="M4" s="1553"/>
      <c r="N4" s="1553"/>
      <c r="O4" s="1553"/>
      <c r="P4" s="1553"/>
      <c r="Q4" s="1553"/>
      <c r="R4" s="1553"/>
      <c r="S4" s="1553"/>
      <c r="T4" s="1553"/>
      <c r="U4" s="1553"/>
      <c r="V4" s="1553"/>
      <c r="W4" s="1553"/>
    </row>
    <row r="5" spans="1:62" s="327" customFormat="1" ht="12.75" customHeight="1">
      <c r="A5" s="1819" t="s">
        <v>898</v>
      </c>
      <c r="B5" s="1553"/>
      <c r="C5" s="1553"/>
      <c r="D5" s="1553"/>
      <c r="E5" s="1553"/>
      <c r="F5" s="1553"/>
      <c r="G5" s="1553"/>
      <c r="H5" s="1553"/>
      <c r="I5" s="1553"/>
      <c r="J5" s="1553"/>
      <c r="K5" s="1553"/>
      <c r="L5" s="1553"/>
      <c r="M5" s="1553"/>
      <c r="N5" s="1553"/>
      <c r="O5" s="1553"/>
      <c r="P5" s="1553"/>
      <c r="Q5" s="1553"/>
      <c r="R5" s="1553"/>
      <c r="S5" s="1553"/>
      <c r="T5" s="1553"/>
      <c r="U5" s="1553"/>
      <c r="V5" s="1553"/>
      <c r="W5" s="1553"/>
    </row>
    <row r="6" spans="1:62" s="328" customFormat="1" ht="44.45" customHeight="1">
      <c r="A6" s="1030" t="s">
        <v>899</v>
      </c>
      <c r="B6" s="1030" t="s">
        <v>900</v>
      </c>
      <c r="C6" s="1030" t="s">
        <v>901</v>
      </c>
      <c r="D6" s="1030" t="s">
        <v>902</v>
      </c>
      <c r="E6" s="1030" t="s">
        <v>903</v>
      </c>
      <c r="F6" s="1030" t="s">
        <v>563</v>
      </c>
      <c r="G6" s="1030" t="s">
        <v>904</v>
      </c>
      <c r="H6" s="1030" t="s">
        <v>905</v>
      </c>
      <c r="I6" s="1030" t="s">
        <v>906</v>
      </c>
      <c r="J6" s="1030" t="s">
        <v>907</v>
      </c>
      <c r="K6" s="1030" t="s">
        <v>49</v>
      </c>
      <c r="L6" s="1030" t="s">
        <v>788</v>
      </c>
      <c r="M6" s="1030" t="s">
        <v>908</v>
      </c>
      <c r="N6" s="1030" t="s">
        <v>909</v>
      </c>
      <c r="O6" s="1030" t="s">
        <v>910</v>
      </c>
      <c r="P6" s="1030" t="s">
        <v>911</v>
      </c>
      <c r="Q6" s="1030" t="s">
        <v>912</v>
      </c>
      <c r="R6" s="1030" t="s">
        <v>913</v>
      </c>
      <c r="S6" s="1030" t="s">
        <v>914</v>
      </c>
      <c r="T6" s="1030" t="s">
        <v>915</v>
      </c>
      <c r="U6" s="1030" t="s">
        <v>916</v>
      </c>
      <c r="V6" s="1030" t="s">
        <v>917</v>
      </c>
      <c r="W6" s="1030" t="s">
        <v>918</v>
      </c>
      <c r="X6" s="1030" t="s">
        <v>919</v>
      </c>
      <c r="Y6" s="1030" t="s">
        <v>920</v>
      </c>
      <c r="Z6" s="1030" t="s">
        <v>921</v>
      </c>
      <c r="AA6" s="1030" t="s">
        <v>922</v>
      </c>
      <c r="AB6" s="1030" t="s">
        <v>923</v>
      </c>
      <c r="AC6" s="1030" t="s">
        <v>924</v>
      </c>
      <c r="AD6" s="1030" t="s">
        <v>925</v>
      </c>
      <c r="AE6" s="1030" t="s">
        <v>926</v>
      </c>
      <c r="AF6" s="1030" t="s">
        <v>927</v>
      </c>
      <c r="AG6" s="1030" t="s">
        <v>928</v>
      </c>
      <c r="AH6" s="1030" t="s">
        <v>929</v>
      </c>
      <c r="AI6" s="1030" t="s">
        <v>930</v>
      </c>
      <c r="AJ6" s="1030" t="s">
        <v>931</v>
      </c>
      <c r="AK6" s="1030" t="s">
        <v>932</v>
      </c>
      <c r="AL6" s="1030" t="s">
        <v>933</v>
      </c>
      <c r="AM6" s="1030" t="s">
        <v>934</v>
      </c>
      <c r="AN6" s="1030" t="s">
        <v>935</v>
      </c>
      <c r="AO6" s="1030" t="s">
        <v>936</v>
      </c>
      <c r="AP6" s="1030" t="s">
        <v>937</v>
      </c>
      <c r="AQ6" s="1030" t="s">
        <v>938</v>
      </c>
      <c r="AR6" s="1030" t="s">
        <v>939</v>
      </c>
      <c r="AS6" s="1030" t="s">
        <v>940</v>
      </c>
      <c r="AT6" s="1030" t="s">
        <v>941</v>
      </c>
      <c r="AU6" s="1030" t="s">
        <v>942</v>
      </c>
      <c r="AV6" s="1030" t="s">
        <v>943</v>
      </c>
      <c r="AW6" s="1030" t="s">
        <v>944</v>
      </c>
      <c r="AX6" s="1030" t="s">
        <v>945</v>
      </c>
      <c r="AY6" s="1030" t="s">
        <v>946</v>
      </c>
      <c r="AZ6" s="1030" t="s">
        <v>947</v>
      </c>
      <c r="BA6" s="1030" t="s">
        <v>948</v>
      </c>
      <c r="BB6" s="1030" t="s">
        <v>949</v>
      </c>
      <c r="BC6" s="1030" t="s">
        <v>950</v>
      </c>
      <c r="BD6" s="1030" t="s">
        <v>951</v>
      </c>
      <c r="BE6" s="1030" t="s">
        <v>952</v>
      </c>
      <c r="BF6" s="1030" t="s">
        <v>953</v>
      </c>
      <c r="BG6" s="1030" t="s">
        <v>954</v>
      </c>
      <c r="BH6" s="1030" t="s">
        <v>955</v>
      </c>
      <c r="BI6" s="1030" t="s">
        <v>956</v>
      </c>
    </row>
    <row r="7" spans="1:62" s="327" customFormat="1" ht="15" customHeight="1">
      <c r="A7" s="1542"/>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3"/>
      <c r="AO7" s="1542"/>
      <c r="AP7" s="1542"/>
      <c r="AQ7" s="1542"/>
      <c r="AR7" s="1542"/>
      <c r="AS7" s="1542"/>
      <c r="AT7" s="1542"/>
      <c r="AU7" s="1542"/>
      <c r="AV7" s="1542"/>
      <c r="AW7" s="1542"/>
      <c r="AX7" s="1542"/>
      <c r="AY7" s="1542"/>
      <c r="AZ7" s="1542"/>
      <c r="BA7" s="1542"/>
      <c r="BB7" s="1542"/>
      <c r="BC7" s="1542"/>
      <c r="BD7" s="1542"/>
      <c r="BE7" s="1542"/>
      <c r="BF7" s="1542"/>
      <c r="BG7" s="1542"/>
      <c r="BH7" s="1542"/>
      <c r="BI7" s="1542"/>
      <c r="BJ7" s="329" t="s">
        <v>957</v>
      </c>
    </row>
    <row r="8" spans="1:62" s="327" customFormat="1" ht="1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4"/>
      <c r="AO8" s="82"/>
      <c r="AP8" s="82"/>
      <c r="AQ8" s="82"/>
      <c r="AR8" s="82"/>
      <c r="AS8" s="82"/>
      <c r="AT8" s="82"/>
      <c r="AU8" s="82"/>
      <c r="AV8" s="82"/>
      <c r="AW8" s="82"/>
      <c r="AX8" s="82"/>
      <c r="AY8" s="82"/>
      <c r="AZ8" s="82"/>
      <c r="BA8" s="82"/>
      <c r="BB8" s="82"/>
      <c r="BC8" s="82"/>
      <c r="BD8" s="82"/>
      <c r="BE8" s="82"/>
      <c r="BF8" s="82"/>
      <c r="BG8" s="82"/>
      <c r="BH8" s="82"/>
      <c r="BI8" s="82"/>
      <c r="BJ8" s="329" t="s">
        <v>957</v>
      </c>
    </row>
    <row r="9" spans="1:62" s="327" customFormat="1" ht="15" customHeight="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4"/>
      <c r="AO9" s="82"/>
      <c r="AP9" s="82"/>
      <c r="AQ9" s="82"/>
      <c r="AR9" s="82"/>
      <c r="AS9" s="82"/>
      <c r="AT9" s="82"/>
      <c r="AU9" s="82"/>
      <c r="AV9" s="82"/>
      <c r="AW9" s="82"/>
      <c r="AX9" s="82"/>
      <c r="AY9" s="82"/>
      <c r="AZ9" s="82"/>
      <c r="BA9" s="82"/>
      <c r="BB9" s="82"/>
      <c r="BC9" s="82"/>
      <c r="BD9" s="82"/>
      <c r="BE9" s="82"/>
      <c r="BF9" s="82"/>
      <c r="BG9" s="82"/>
      <c r="BH9" s="82"/>
      <c r="BI9" s="82"/>
      <c r="BJ9" s="329" t="s">
        <v>957</v>
      </c>
    </row>
    <row r="10" spans="1:62" s="327" customFormat="1" ht="1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4"/>
      <c r="AO10" s="82"/>
      <c r="AP10" s="82"/>
      <c r="AQ10" s="82"/>
      <c r="AR10" s="82"/>
      <c r="AS10" s="82"/>
      <c r="AT10" s="82"/>
      <c r="AU10" s="82"/>
      <c r="AV10" s="82"/>
      <c r="AW10" s="82"/>
      <c r="AX10" s="82"/>
      <c r="AY10" s="82"/>
      <c r="AZ10" s="82"/>
      <c r="BA10" s="82"/>
      <c r="BB10" s="82"/>
      <c r="BC10" s="82"/>
      <c r="BD10" s="82"/>
      <c r="BE10" s="82"/>
      <c r="BF10" s="82"/>
      <c r="BG10" s="82"/>
      <c r="BH10" s="82"/>
      <c r="BI10" s="82"/>
      <c r="BJ10" s="329" t="s">
        <v>957</v>
      </c>
    </row>
    <row r="11" spans="1:62" s="327" customFormat="1" ht="1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4"/>
      <c r="AO11" s="82"/>
      <c r="AP11" s="82"/>
      <c r="AQ11" s="82"/>
      <c r="AR11" s="82"/>
      <c r="AS11" s="82"/>
      <c r="AT11" s="82"/>
      <c r="AU11" s="82"/>
      <c r="AV11" s="82"/>
      <c r="AW11" s="82"/>
      <c r="AX11" s="82"/>
      <c r="AY11" s="82"/>
      <c r="AZ11" s="82"/>
      <c r="BA11" s="82"/>
      <c r="BB11" s="82"/>
      <c r="BC11" s="82"/>
      <c r="BD11" s="82"/>
      <c r="BE11" s="82"/>
      <c r="BF11" s="82"/>
      <c r="BG11" s="82"/>
      <c r="BH11" s="82"/>
      <c r="BI11" s="82"/>
      <c r="BJ11" s="329" t="s">
        <v>957</v>
      </c>
    </row>
    <row r="12" spans="1:62" s="327" customFormat="1" ht="15"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4"/>
      <c r="AO12" s="82"/>
      <c r="AP12" s="82"/>
      <c r="AQ12" s="82"/>
      <c r="AR12" s="82"/>
      <c r="AS12" s="82"/>
      <c r="AT12" s="82"/>
      <c r="AU12" s="82"/>
      <c r="AV12" s="82"/>
      <c r="AW12" s="82"/>
      <c r="AX12" s="82"/>
      <c r="AY12" s="82"/>
      <c r="AZ12" s="82"/>
      <c r="BA12" s="82"/>
      <c r="BB12" s="82"/>
      <c r="BC12" s="82"/>
      <c r="BD12" s="82"/>
      <c r="BE12" s="82"/>
      <c r="BF12" s="82"/>
      <c r="BG12" s="82"/>
      <c r="BH12" s="82"/>
      <c r="BI12" s="82"/>
      <c r="BJ12" s="329" t="s">
        <v>957</v>
      </c>
    </row>
    <row r="13" spans="1:62" s="327" customFormat="1" ht="1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4"/>
      <c r="AO13" s="82"/>
      <c r="AP13" s="82"/>
      <c r="AQ13" s="82"/>
      <c r="AR13" s="82"/>
      <c r="AS13" s="82"/>
      <c r="AT13" s="82"/>
      <c r="AU13" s="82"/>
      <c r="AV13" s="82"/>
      <c r="AW13" s="82"/>
      <c r="AX13" s="82"/>
      <c r="AY13" s="82"/>
      <c r="AZ13" s="82"/>
      <c r="BA13" s="82"/>
      <c r="BB13" s="82"/>
      <c r="BC13" s="82"/>
      <c r="BD13" s="82"/>
      <c r="BE13" s="82"/>
      <c r="BF13" s="82"/>
      <c r="BG13" s="82"/>
      <c r="BH13" s="82"/>
      <c r="BI13" s="82"/>
      <c r="BJ13" s="329" t="s">
        <v>957</v>
      </c>
    </row>
    <row r="14" spans="1:62" s="327" customFormat="1" ht="1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4"/>
      <c r="AO14" s="82"/>
      <c r="AP14" s="82"/>
      <c r="AQ14" s="82"/>
      <c r="AR14" s="82"/>
      <c r="AS14" s="82"/>
      <c r="AT14" s="82"/>
      <c r="AU14" s="82"/>
      <c r="AV14" s="82"/>
      <c r="AW14" s="82"/>
      <c r="AX14" s="82"/>
      <c r="AY14" s="82"/>
      <c r="AZ14" s="82"/>
      <c r="BA14" s="82"/>
      <c r="BB14" s="82"/>
      <c r="BC14" s="82"/>
      <c r="BD14" s="82"/>
      <c r="BE14" s="82"/>
      <c r="BF14" s="82"/>
      <c r="BG14" s="82"/>
      <c r="BH14" s="82"/>
      <c r="BI14" s="82"/>
      <c r="BJ14" s="329" t="s">
        <v>957</v>
      </c>
    </row>
    <row r="15" spans="1:62" s="327" customFormat="1" ht="15"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4"/>
      <c r="AO15" s="82"/>
      <c r="AP15" s="82"/>
      <c r="AQ15" s="82"/>
      <c r="AR15" s="82"/>
      <c r="AS15" s="82"/>
      <c r="AT15" s="82"/>
      <c r="AU15" s="82"/>
      <c r="AV15" s="82"/>
      <c r="AW15" s="82"/>
      <c r="AX15" s="82"/>
      <c r="AY15" s="82"/>
      <c r="AZ15" s="82"/>
      <c r="BA15" s="82"/>
      <c r="BB15" s="82"/>
      <c r="BC15" s="82"/>
      <c r="BD15" s="82"/>
      <c r="BE15" s="82"/>
      <c r="BF15" s="82"/>
      <c r="BG15" s="82"/>
      <c r="BH15" s="82"/>
      <c r="BI15" s="82"/>
      <c r="BJ15" s="329" t="s">
        <v>957</v>
      </c>
    </row>
    <row r="16" spans="1:62" s="327" customFormat="1" ht="1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4"/>
      <c r="AO16" s="82"/>
      <c r="AP16" s="82"/>
      <c r="AQ16" s="82"/>
      <c r="AR16" s="82"/>
      <c r="AS16" s="82"/>
      <c r="AT16" s="82"/>
      <c r="AU16" s="82"/>
      <c r="AV16" s="82"/>
      <c r="AW16" s="82"/>
      <c r="AX16" s="82"/>
      <c r="AY16" s="82"/>
      <c r="AZ16" s="82"/>
      <c r="BA16" s="82"/>
      <c r="BB16" s="82"/>
      <c r="BC16" s="82"/>
      <c r="BD16" s="82"/>
      <c r="BE16" s="82"/>
      <c r="BF16" s="82"/>
      <c r="BG16" s="82"/>
      <c r="BH16" s="82"/>
      <c r="BI16" s="82"/>
      <c r="BJ16" s="329" t="s">
        <v>957</v>
      </c>
    </row>
    <row r="17" spans="1:62" s="327" customFormat="1" ht="1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4"/>
      <c r="AO17" s="82"/>
      <c r="AP17" s="82"/>
      <c r="AQ17" s="82"/>
      <c r="AR17" s="82"/>
      <c r="AS17" s="82"/>
      <c r="AT17" s="82"/>
      <c r="AU17" s="82"/>
      <c r="AV17" s="82"/>
      <c r="AW17" s="82"/>
      <c r="AX17" s="82"/>
      <c r="AY17" s="82"/>
      <c r="AZ17" s="82"/>
      <c r="BA17" s="82"/>
      <c r="BB17" s="82"/>
      <c r="BC17" s="82"/>
      <c r="BD17" s="82"/>
      <c r="BE17" s="82"/>
      <c r="BF17" s="82"/>
      <c r="BG17" s="82"/>
      <c r="BH17" s="82"/>
      <c r="BI17" s="82"/>
      <c r="BJ17" s="329" t="s">
        <v>957</v>
      </c>
    </row>
    <row r="18" spans="1:62" s="327" customFormat="1" ht="15"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4"/>
      <c r="AO18" s="82"/>
      <c r="AP18" s="82"/>
      <c r="AQ18" s="82"/>
      <c r="AR18" s="82"/>
      <c r="AS18" s="82"/>
      <c r="AT18" s="82"/>
      <c r="AU18" s="82"/>
      <c r="AV18" s="82"/>
      <c r="AW18" s="82"/>
      <c r="AX18" s="82"/>
      <c r="AY18" s="82"/>
      <c r="AZ18" s="82"/>
      <c r="BA18" s="82"/>
      <c r="BB18" s="82"/>
      <c r="BC18" s="82"/>
      <c r="BD18" s="82"/>
      <c r="BE18" s="82"/>
      <c r="BF18" s="82"/>
      <c r="BG18" s="82"/>
      <c r="BH18" s="82"/>
      <c r="BI18" s="82"/>
      <c r="BJ18" s="329" t="s">
        <v>957</v>
      </c>
    </row>
    <row r="19" spans="1:62" s="327" customFormat="1" ht="1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4"/>
      <c r="AO19" s="82"/>
      <c r="AP19" s="82"/>
      <c r="AQ19" s="82"/>
      <c r="AR19" s="82"/>
      <c r="AS19" s="82"/>
      <c r="AT19" s="82"/>
      <c r="AU19" s="82"/>
      <c r="AV19" s="82"/>
      <c r="AW19" s="82"/>
      <c r="AX19" s="82"/>
      <c r="AY19" s="82"/>
      <c r="AZ19" s="82"/>
      <c r="BA19" s="82"/>
      <c r="BB19" s="82"/>
      <c r="BC19" s="82"/>
      <c r="BD19" s="82"/>
      <c r="BE19" s="82"/>
      <c r="BF19" s="82"/>
      <c r="BG19" s="82"/>
      <c r="BH19" s="82"/>
      <c r="BI19" s="82"/>
      <c r="BJ19" s="329" t="s">
        <v>957</v>
      </c>
    </row>
    <row r="20" spans="1:62" s="327" customFormat="1" ht="1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4"/>
      <c r="AO20" s="82"/>
      <c r="AP20" s="82"/>
      <c r="AQ20" s="82"/>
      <c r="AR20" s="82"/>
      <c r="AS20" s="82"/>
      <c r="AT20" s="82"/>
      <c r="AU20" s="82"/>
      <c r="AV20" s="82"/>
      <c r="AW20" s="82"/>
      <c r="AX20" s="82"/>
      <c r="AY20" s="82"/>
      <c r="AZ20" s="82"/>
      <c r="BA20" s="82"/>
      <c r="BB20" s="82"/>
      <c r="BC20" s="82"/>
      <c r="BD20" s="82"/>
      <c r="BE20" s="82"/>
      <c r="BF20" s="82"/>
      <c r="BG20" s="82"/>
      <c r="BH20" s="82"/>
      <c r="BI20" s="82"/>
      <c r="BJ20" s="329" t="s">
        <v>957</v>
      </c>
    </row>
    <row r="21" spans="1:62" s="327" customFormat="1" ht="15"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4"/>
      <c r="AO21" s="82"/>
      <c r="AP21" s="82"/>
      <c r="AQ21" s="82"/>
      <c r="AR21" s="82"/>
      <c r="AS21" s="82"/>
      <c r="AT21" s="82"/>
      <c r="AU21" s="82"/>
      <c r="AV21" s="82"/>
      <c r="AW21" s="82"/>
      <c r="AX21" s="82"/>
      <c r="AY21" s="82"/>
      <c r="AZ21" s="82"/>
      <c r="BA21" s="82"/>
      <c r="BB21" s="82"/>
      <c r="BC21" s="82"/>
      <c r="BD21" s="82"/>
      <c r="BE21" s="82"/>
      <c r="BF21" s="82"/>
      <c r="BG21" s="82"/>
      <c r="BH21" s="82"/>
      <c r="BI21" s="82"/>
      <c r="BJ21" s="329" t="s">
        <v>957</v>
      </c>
    </row>
    <row r="22" spans="1:62" s="327" customFormat="1" ht="1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4"/>
      <c r="AO22" s="82"/>
      <c r="AP22" s="82"/>
      <c r="AQ22" s="82"/>
      <c r="AR22" s="82"/>
      <c r="AS22" s="82"/>
      <c r="AT22" s="82"/>
      <c r="AU22" s="82"/>
      <c r="AV22" s="82"/>
      <c r="AW22" s="82"/>
      <c r="AX22" s="82"/>
      <c r="AY22" s="82"/>
      <c r="AZ22" s="82"/>
      <c r="BA22" s="82"/>
      <c r="BB22" s="82"/>
      <c r="BC22" s="82"/>
      <c r="BD22" s="82"/>
      <c r="BE22" s="82"/>
      <c r="BF22" s="82"/>
      <c r="BG22" s="82"/>
      <c r="BH22" s="82"/>
      <c r="BI22" s="82"/>
      <c r="BJ22" s="329" t="s">
        <v>957</v>
      </c>
    </row>
    <row r="23" spans="1:62" s="327" customFormat="1" ht="1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4"/>
      <c r="AO23" s="82"/>
      <c r="AP23" s="82"/>
      <c r="AQ23" s="82"/>
      <c r="AR23" s="82"/>
      <c r="AS23" s="82"/>
      <c r="AT23" s="82"/>
      <c r="AU23" s="82"/>
      <c r="AV23" s="82"/>
      <c r="AW23" s="82"/>
      <c r="AX23" s="82"/>
      <c r="AY23" s="82"/>
      <c r="AZ23" s="82"/>
      <c r="BA23" s="82"/>
      <c r="BB23" s="82"/>
      <c r="BC23" s="82"/>
      <c r="BD23" s="82"/>
      <c r="BE23" s="82"/>
      <c r="BF23" s="82"/>
      <c r="BG23" s="82"/>
      <c r="BH23" s="82"/>
      <c r="BI23" s="82"/>
      <c r="BJ23" s="329" t="s">
        <v>957</v>
      </c>
    </row>
    <row r="24" spans="1:62" s="327" customFormat="1" ht="15"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4"/>
      <c r="AO24" s="82"/>
      <c r="AP24" s="82"/>
      <c r="AQ24" s="82"/>
      <c r="AR24" s="82"/>
      <c r="AS24" s="82"/>
      <c r="AT24" s="82"/>
      <c r="AU24" s="82"/>
      <c r="AV24" s="82"/>
      <c r="AW24" s="82"/>
      <c r="AX24" s="82"/>
      <c r="AY24" s="82"/>
      <c r="AZ24" s="82"/>
      <c r="BA24" s="82"/>
      <c r="BB24" s="82"/>
      <c r="BC24" s="82"/>
      <c r="BD24" s="82"/>
      <c r="BE24" s="82"/>
      <c r="BF24" s="82"/>
      <c r="BG24" s="82"/>
      <c r="BH24" s="82"/>
      <c r="BI24" s="82"/>
      <c r="BJ24" s="329" t="s">
        <v>957</v>
      </c>
    </row>
    <row r="25" spans="1:62" s="327" customFormat="1" ht="1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4"/>
      <c r="AO25" s="82"/>
      <c r="AP25" s="82"/>
      <c r="AQ25" s="82"/>
      <c r="AR25" s="82"/>
      <c r="AS25" s="82"/>
      <c r="AT25" s="82"/>
      <c r="AU25" s="82"/>
      <c r="AV25" s="82"/>
      <c r="AW25" s="82"/>
      <c r="AX25" s="82"/>
      <c r="AY25" s="82"/>
      <c r="AZ25" s="82"/>
      <c r="BA25" s="82"/>
      <c r="BB25" s="82"/>
      <c r="BC25" s="82"/>
      <c r="BD25" s="82"/>
      <c r="BE25" s="82"/>
      <c r="BF25" s="82"/>
      <c r="BG25" s="82"/>
      <c r="BH25" s="82"/>
      <c r="BI25" s="82"/>
      <c r="BJ25" s="329" t="s">
        <v>957</v>
      </c>
    </row>
    <row r="26" spans="1:62" s="327" customFormat="1" ht="1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4"/>
      <c r="AO26" s="82"/>
      <c r="AP26" s="82"/>
      <c r="AQ26" s="82"/>
      <c r="AR26" s="82"/>
      <c r="AS26" s="82"/>
      <c r="AT26" s="82"/>
      <c r="AU26" s="82"/>
      <c r="AV26" s="82"/>
      <c r="AW26" s="82"/>
      <c r="AX26" s="82"/>
      <c r="AY26" s="82"/>
      <c r="AZ26" s="82"/>
      <c r="BA26" s="82"/>
      <c r="BB26" s="82"/>
      <c r="BC26" s="82"/>
      <c r="BD26" s="82"/>
      <c r="BE26" s="82"/>
      <c r="BF26" s="82"/>
      <c r="BG26" s="82"/>
      <c r="BH26" s="82"/>
      <c r="BI26" s="82"/>
      <c r="BJ26" s="329" t="s">
        <v>957</v>
      </c>
    </row>
    <row r="27" spans="1:62" s="327" customFormat="1" ht="15"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4"/>
      <c r="AO27" s="82"/>
      <c r="AP27" s="82"/>
      <c r="AQ27" s="82"/>
      <c r="AR27" s="82"/>
      <c r="AS27" s="82"/>
      <c r="AT27" s="82"/>
      <c r="AU27" s="82"/>
      <c r="AV27" s="82"/>
      <c r="AW27" s="82"/>
      <c r="AX27" s="82"/>
      <c r="AY27" s="82"/>
      <c r="AZ27" s="82"/>
      <c r="BA27" s="82"/>
      <c r="BB27" s="82"/>
      <c r="BC27" s="82"/>
      <c r="BD27" s="82"/>
      <c r="BE27" s="82"/>
      <c r="BF27" s="82"/>
      <c r="BG27" s="82"/>
      <c r="BH27" s="82"/>
      <c r="BI27" s="82"/>
      <c r="BJ27" s="329" t="s">
        <v>957</v>
      </c>
    </row>
    <row r="28" spans="1:62" s="327" customFormat="1" ht="1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4"/>
      <c r="AO28" s="82"/>
      <c r="AP28" s="82"/>
      <c r="AQ28" s="82"/>
      <c r="AR28" s="82"/>
      <c r="AS28" s="82"/>
      <c r="AT28" s="82"/>
      <c r="AU28" s="82"/>
      <c r="AV28" s="82"/>
      <c r="AW28" s="82"/>
      <c r="AX28" s="82"/>
      <c r="AY28" s="82"/>
      <c r="AZ28" s="82"/>
      <c r="BA28" s="82"/>
      <c r="BB28" s="82"/>
      <c r="BC28" s="82"/>
      <c r="BD28" s="82"/>
      <c r="BE28" s="82"/>
      <c r="BF28" s="82"/>
      <c r="BG28" s="82"/>
      <c r="BH28" s="82"/>
      <c r="BI28" s="82"/>
      <c r="BJ28" s="329" t="s">
        <v>957</v>
      </c>
    </row>
    <row r="29" spans="1:62" s="327" customFormat="1" ht="1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4"/>
      <c r="AO29" s="82"/>
      <c r="AP29" s="82"/>
      <c r="AQ29" s="82"/>
      <c r="AR29" s="82"/>
      <c r="AS29" s="82"/>
      <c r="AT29" s="82"/>
      <c r="AU29" s="82"/>
      <c r="AV29" s="82"/>
      <c r="AW29" s="82"/>
      <c r="AX29" s="82"/>
      <c r="AY29" s="82"/>
      <c r="AZ29" s="82"/>
      <c r="BA29" s="82"/>
      <c r="BB29" s="82"/>
      <c r="BC29" s="82"/>
      <c r="BD29" s="82"/>
      <c r="BE29" s="82"/>
      <c r="BF29" s="82"/>
      <c r="BG29" s="82"/>
      <c r="BH29" s="82"/>
      <c r="BI29" s="82"/>
      <c r="BJ29" s="329" t="s">
        <v>957</v>
      </c>
    </row>
    <row r="30" spans="1:62" s="327" customFormat="1" ht="15"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4"/>
      <c r="AO30" s="82"/>
      <c r="AP30" s="82"/>
      <c r="AQ30" s="82"/>
      <c r="AR30" s="82"/>
      <c r="AS30" s="82"/>
      <c r="AT30" s="82"/>
      <c r="AU30" s="82"/>
      <c r="AV30" s="82"/>
      <c r="AW30" s="82"/>
      <c r="AX30" s="82"/>
      <c r="AY30" s="82"/>
      <c r="AZ30" s="82"/>
      <c r="BA30" s="82"/>
      <c r="BB30" s="82"/>
      <c r="BC30" s="82"/>
      <c r="BD30" s="82"/>
      <c r="BE30" s="82"/>
      <c r="BF30" s="82"/>
      <c r="BG30" s="82"/>
      <c r="BH30" s="82"/>
      <c r="BI30" s="82"/>
      <c r="BJ30" s="329" t="s">
        <v>957</v>
      </c>
    </row>
    <row r="31" spans="1:62" s="327" customFormat="1" ht="1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4"/>
      <c r="AO31" s="82"/>
      <c r="AP31" s="82"/>
      <c r="AQ31" s="82"/>
      <c r="AR31" s="82"/>
      <c r="AS31" s="82"/>
      <c r="AT31" s="82"/>
      <c r="AU31" s="82"/>
      <c r="AV31" s="82"/>
      <c r="AW31" s="82"/>
      <c r="AX31" s="82"/>
      <c r="AY31" s="82"/>
      <c r="AZ31" s="82"/>
      <c r="BA31" s="82"/>
      <c r="BB31" s="82"/>
      <c r="BC31" s="82"/>
      <c r="BD31" s="82"/>
      <c r="BE31" s="82"/>
      <c r="BF31" s="82"/>
      <c r="BG31" s="82"/>
      <c r="BH31" s="82"/>
      <c r="BI31" s="82"/>
      <c r="BJ31" s="329" t="s">
        <v>957</v>
      </c>
    </row>
    <row r="32" spans="1:62" s="327" customFormat="1" ht="1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4"/>
      <c r="AO32" s="82"/>
      <c r="AP32" s="82"/>
      <c r="AQ32" s="82"/>
      <c r="AR32" s="82"/>
      <c r="AS32" s="82"/>
      <c r="AT32" s="82"/>
      <c r="AU32" s="82"/>
      <c r="AV32" s="82"/>
      <c r="AW32" s="82"/>
      <c r="AX32" s="82"/>
      <c r="AY32" s="82"/>
      <c r="AZ32" s="82"/>
      <c r="BA32" s="82"/>
      <c r="BB32" s="82"/>
      <c r="BC32" s="82"/>
      <c r="BD32" s="82"/>
      <c r="BE32" s="82"/>
      <c r="BF32" s="82"/>
      <c r="BG32" s="82"/>
      <c r="BH32" s="82"/>
      <c r="BI32" s="82"/>
      <c r="BJ32" s="329" t="s">
        <v>957</v>
      </c>
    </row>
    <row r="33" spans="1:62" s="327" customFormat="1" ht="15" customHeight="1">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4"/>
      <c r="AO33" s="82"/>
      <c r="AP33" s="82"/>
      <c r="AQ33" s="82"/>
      <c r="AR33" s="82"/>
      <c r="AS33" s="82"/>
      <c r="AT33" s="82"/>
      <c r="AU33" s="82"/>
      <c r="AV33" s="82"/>
      <c r="AW33" s="82"/>
      <c r="AX33" s="82"/>
      <c r="AY33" s="82"/>
      <c r="AZ33" s="82"/>
      <c r="BA33" s="82"/>
      <c r="BB33" s="82"/>
      <c r="BC33" s="82"/>
      <c r="BD33" s="82"/>
      <c r="BE33" s="82"/>
      <c r="BF33" s="82"/>
      <c r="BG33" s="82"/>
      <c r="BH33" s="82"/>
      <c r="BI33" s="82"/>
      <c r="BJ33" s="329" t="s">
        <v>957</v>
      </c>
    </row>
    <row r="34" spans="1:62" s="327" customFormat="1" ht="1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4"/>
      <c r="AO34" s="82"/>
      <c r="AP34" s="82"/>
      <c r="AQ34" s="82"/>
      <c r="AR34" s="82"/>
      <c r="AS34" s="82"/>
      <c r="AT34" s="82"/>
      <c r="AU34" s="82"/>
      <c r="AV34" s="82"/>
      <c r="AW34" s="82"/>
      <c r="AX34" s="82"/>
      <c r="AY34" s="82"/>
      <c r="AZ34" s="82"/>
      <c r="BA34" s="82"/>
      <c r="BB34" s="82"/>
      <c r="BC34" s="82"/>
      <c r="BD34" s="82"/>
      <c r="BE34" s="82"/>
      <c r="BF34" s="82"/>
      <c r="BG34" s="82"/>
      <c r="BH34" s="82"/>
      <c r="BI34" s="82"/>
      <c r="BJ34" s="329" t="s">
        <v>957</v>
      </c>
    </row>
    <row r="35" spans="1:62" s="327" customFormat="1" ht="1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4"/>
      <c r="AO35" s="82"/>
      <c r="AP35" s="82"/>
      <c r="AQ35" s="82"/>
      <c r="AR35" s="82"/>
      <c r="AS35" s="82"/>
      <c r="AT35" s="82"/>
      <c r="AU35" s="82"/>
      <c r="AV35" s="82"/>
      <c r="AW35" s="82"/>
      <c r="AX35" s="82"/>
      <c r="AY35" s="82"/>
      <c r="AZ35" s="82"/>
      <c r="BA35" s="82"/>
      <c r="BB35" s="82"/>
      <c r="BC35" s="82"/>
      <c r="BD35" s="82"/>
      <c r="BE35" s="82"/>
      <c r="BF35" s="82"/>
      <c r="BG35" s="82"/>
      <c r="BH35" s="82"/>
      <c r="BI35" s="82"/>
      <c r="BJ35" s="329" t="s">
        <v>957</v>
      </c>
    </row>
    <row r="36" spans="1:62" s="327" customFormat="1" ht="15" customHeigh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4"/>
      <c r="AO36" s="82"/>
      <c r="AP36" s="82"/>
      <c r="AQ36" s="82"/>
      <c r="AR36" s="82"/>
      <c r="AS36" s="82"/>
      <c r="AT36" s="82"/>
      <c r="AU36" s="82"/>
      <c r="AV36" s="82"/>
      <c r="AW36" s="82"/>
      <c r="AX36" s="82"/>
      <c r="AY36" s="82"/>
      <c r="AZ36" s="82"/>
      <c r="BA36" s="82"/>
      <c r="BB36" s="82"/>
      <c r="BC36" s="82"/>
      <c r="BD36" s="82"/>
      <c r="BE36" s="82"/>
      <c r="BF36" s="82"/>
      <c r="BG36" s="82"/>
      <c r="BH36" s="82"/>
      <c r="BI36" s="82"/>
      <c r="BJ36" s="329" t="s">
        <v>957</v>
      </c>
    </row>
    <row r="37" spans="1:62" s="327" customFormat="1" ht="1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4"/>
      <c r="AO37" s="82"/>
      <c r="AP37" s="82"/>
      <c r="AQ37" s="82"/>
      <c r="AR37" s="82"/>
      <c r="AS37" s="82"/>
      <c r="AT37" s="82"/>
      <c r="AU37" s="82"/>
      <c r="AV37" s="82"/>
      <c r="AW37" s="82"/>
      <c r="AX37" s="82"/>
      <c r="AY37" s="82"/>
      <c r="AZ37" s="82"/>
      <c r="BA37" s="82"/>
      <c r="BB37" s="82"/>
      <c r="BC37" s="82"/>
      <c r="BD37" s="82"/>
      <c r="BE37" s="82"/>
      <c r="BF37" s="82"/>
      <c r="BG37" s="82"/>
      <c r="BH37" s="82"/>
      <c r="BI37" s="82"/>
      <c r="BJ37" s="329" t="s">
        <v>957</v>
      </c>
    </row>
    <row r="38" spans="1:62" s="327" customFormat="1" ht="1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4"/>
      <c r="AO38" s="82"/>
      <c r="AP38" s="82"/>
      <c r="AQ38" s="82"/>
      <c r="AR38" s="82"/>
      <c r="AS38" s="82"/>
      <c r="AT38" s="82"/>
      <c r="AU38" s="82"/>
      <c r="AV38" s="82"/>
      <c r="AW38" s="82"/>
      <c r="AX38" s="82"/>
      <c r="AY38" s="82"/>
      <c r="AZ38" s="82"/>
      <c r="BA38" s="82"/>
      <c r="BB38" s="82"/>
      <c r="BC38" s="82"/>
      <c r="BD38" s="82"/>
      <c r="BE38" s="82"/>
      <c r="BF38" s="82"/>
      <c r="BG38" s="82"/>
      <c r="BH38" s="82"/>
      <c r="BI38" s="82"/>
      <c r="BJ38" s="329" t="s">
        <v>957</v>
      </c>
    </row>
    <row r="39" spans="1:62" s="327" customFormat="1" ht="15" customHeigh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4"/>
      <c r="AO39" s="82"/>
      <c r="AP39" s="82"/>
      <c r="AQ39" s="82"/>
      <c r="AR39" s="82"/>
      <c r="AS39" s="82"/>
      <c r="AT39" s="82"/>
      <c r="AU39" s="82"/>
      <c r="AV39" s="82"/>
      <c r="AW39" s="82"/>
      <c r="AX39" s="82"/>
      <c r="AY39" s="82"/>
      <c r="AZ39" s="82"/>
      <c r="BA39" s="82"/>
      <c r="BB39" s="82"/>
      <c r="BC39" s="82"/>
      <c r="BD39" s="82"/>
      <c r="BE39" s="82"/>
      <c r="BF39" s="82"/>
      <c r="BG39" s="82"/>
      <c r="BH39" s="82"/>
      <c r="BI39" s="82"/>
      <c r="BJ39" s="329" t="s">
        <v>957</v>
      </c>
    </row>
    <row r="40" spans="1:62" s="327" customFormat="1" ht="1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4"/>
      <c r="AO40" s="82"/>
      <c r="AP40" s="82"/>
      <c r="AQ40" s="82"/>
      <c r="AR40" s="82"/>
      <c r="AS40" s="82"/>
      <c r="AT40" s="82"/>
      <c r="AU40" s="82"/>
      <c r="AV40" s="82"/>
      <c r="AW40" s="82"/>
      <c r="AX40" s="82"/>
      <c r="AY40" s="82"/>
      <c r="AZ40" s="82"/>
      <c r="BA40" s="82"/>
      <c r="BB40" s="82"/>
      <c r="BC40" s="82"/>
      <c r="BD40" s="82"/>
      <c r="BE40" s="82"/>
      <c r="BF40" s="82"/>
      <c r="BG40" s="82"/>
      <c r="BH40" s="82"/>
      <c r="BI40" s="82"/>
      <c r="BJ40" s="329" t="s">
        <v>957</v>
      </c>
    </row>
    <row r="41" spans="1:62" s="327" customFormat="1" ht="1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4"/>
      <c r="AO41" s="82"/>
      <c r="AP41" s="82"/>
      <c r="AQ41" s="82"/>
      <c r="AR41" s="82"/>
      <c r="AS41" s="82"/>
      <c r="AT41" s="82"/>
      <c r="AU41" s="82"/>
      <c r="AV41" s="82"/>
      <c r="AW41" s="82"/>
      <c r="AX41" s="82"/>
      <c r="AY41" s="82"/>
      <c r="AZ41" s="82"/>
      <c r="BA41" s="82"/>
      <c r="BB41" s="82"/>
      <c r="BC41" s="82"/>
      <c r="BD41" s="82"/>
      <c r="BE41" s="82"/>
      <c r="BF41" s="82"/>
      <c r="BG41" s="82"/>
      <c r="BH41" s="82"/>
      <c r="BI41" s="82"/>
      <c r="BJ41" s="329" t="s">
        <v>957</v>
      </c>
    </row>
    <row r="42" spans="1:62" s="327" customFormat="1" ht="1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4"/>
      <c r="AO42" s="82"/>
      <c r="AP42" s="82"/>
      <c r="AQ42" s="82"/>
      <c r="AR42" s="82"/>
      <c r="AS42" s="82"/>
      <c r="AT42" s="82"/>
      <c r="AU42" s="82"/>
      <c r="AV42" s="82"/>
      <c r="AW42" s="82"/>
      <c r="AX42" s="82"/>
      <c r="AY42" s="82"/>
      <c r="AZ42" s="82"/>
      <c r="BA42" s="82"/>
      <c r="BB42" s="82"/>
      <c r="BC42" s="82"/>
      <c r="BD42" s="82"/>
      <c r="BE42" s="82"/>
      <c r="BF42" s="82"/>
      <c r="BG42" s="82"/>
      <c r="BH42" s="82"/>
      <c r="BI42" s="82"/>
      <c r="BJ42" s="329" t="s">
        <v>957</v>
      </c>
    </row>
    <row r="43" spans="1:62" s="327" customFormat="1" ht="1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4"/>
      <c r="AO43" s="82"/>
      <c r="AP43" s="82"/>
      <c r="AQ43" s="82"/>
      <c r="AR43" s="82"/>
      <c r="AS43" s="82"/>
      <c r="AT43" s="82"/>
      <c r="AU43" s="82"/>
      <c r="AV43" s="82"/>
      <c r="AW43" s="82"/>
      <c r="AX43" s="82"/>
      <c r="AY43" s="82"/>
      <c r="AZ43" s="82"/>
      <c r="BA43" s="82"/>
      <c r="BB43" s="82"/>
      <c r="BC43" s="82"/>
      <c r="BD43" s="82"/>
      <c r="BE43" s="82"/>
      <c r="BF43" s="82"/>
      <c r="BG43" s="82"/>
      <c r="BH43" s="82"/>
      <c r="BI43" s="82"/>
      <c r="BJ43" s="329" t="s">
        <v>957</v>
      </c>
    </row>
    <row r="44" spans="1:62" s="327" customFormat="1" ht="1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4"/>
      <c r="AO44" s="82"/>
      <c r="AP44" s="82"/>
      <c r="AQ44" s="82"/>
      <c r="AR44" s="82"/>
      <c r="AS44" s="82"/>
      <c r="AT44" s="82"/>
      <c r="AU44" s="82"/>
      <c r="AV44" s="82"/>
      <c r="AW44" s="82"/>
      <c r="AX44" s="82"/>
      <c r="AY44" s="82"/>
      <c r="AZ44" s="82"/>
      <c r="BA44" s="82"/>
      <c r="BB44" s="82"/>
      <c r="BC44" s="82"/>
      <c r="BD44" s="82"/>
      <c r="BE44" s="82"/>
      <c r="BF44" s="82"/>
      <c r="BG44" s="82"/>
      <c r="BH44" s="82"/>
      <c r="BI44" s="82"/>
      <c r="BJ44" s="329" t="s">
        <v>957</v>
      </c>
    </row>
    <row r="45" spans="1:62" s="327" customFormat="1" ht="1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4"/>
      <c r="AO45" s="82"/>
      <c r="AP45" s="82"/>
      <c r="AQ45" s="82"/>
      <c r="AR45" s="82"/>
      <c r="AS45" s="82"/>
      <c r="AT45" s="82"/>
      <c r="AU45" s="82"/>
      <c r="AV45" s="82"/>
      <c r="AW45" s="82"/>
      <c r="AX45" s="82"/>
      <c r="AY45" s="82"/>
      <c r="AZ45" s="82"/>
      <c r="BA45" s="82"/>
      <c r="BB45" s="82"/>
      <c r="BC45" s="82"/>
      <c r="BD45" s="82"/>
      <c r="BE45" s="82"/>
      <c r="BF45" s="82"/>
      <c r="BG45" s="82"/>
      <c r="BH45" s="82"/>
      <c r="BI45" s="82"/>
      <c r="BJ45" s="329" t="s">
        <v>957</v>
      </c>
    </row>
    <row r="46" spans="1:62" s="327" customFormat="1" ht="1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4"/>
      <c r="AO46" s="82"/>
      <c r="AP46" s="82"/>
      <c r="AQ46" s="82"/>
      <c r="AR46" s="82"/>
      <c r="AS46" s="82"/>
      <c r="AT46" s="82"/>
      <c r="AU46" s="82"/>
      <c r="AV46" s="82"/>
      <c r="AW46" s="82"/>
      <c r="AX46" s="82"/>
      <c r="AY46" s="82"/>
      <c r="AZ46" s="82"/>
      <c r="BA46" s="82"/>
      <c r="BB46" s="82"/>
      <c r="BC46" s="82"/>
      <c r="BD46" s="82"/>
      <c r="BE46" s="82"/>
      <c r="BF46" s="82"/>
      <c r="BG46" s="82"/>
      <c r="BH46" s="82"/>
      <c r="BI46" s="82"/>
      <c r="BJ46" s="329" t="s">
        <v>957</v>
      </c>
    </row>
    <row r="47" spans="1:62" s="327" customFormat="1" ht="1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4"/>
      <c r="AO47" s="82"/>
      <c r="AP47" s="82"/>
      <c r="AQ47" s="82"/>
      <c r="AR47" s="82"/>
      <c r="AS47" s="82"/>
      <c r="AT47" s="82"/>
      <c r="AU47" s="82"/>
      <c r="AV47" s="82"/>
      <c r="AW47" s="82"/>
      <c r="AX47" s="82"/>
      <c r="AY47" s="82"/>
      <c r="AZ47" s="82"/>
      <c r="BA47" s="82"/>
      <c r="BB47" s="82"/>
      <c r="BC47" s="82"/>
      <c r="BD47" s="82"/>
      <c r="BE47" s="82"/>
      <c r="BF47" s="82"/>
      <c r="BG47" s="82"/>
      <c r="BH47" s="82"/>
      <c r="BI47" s="82"/>
      <c r="BJ47" s="329" t="s">
        <v>957</v>
      </c>
    </row>
    <row r="48" spans="1:62" s="327" customFormat="1" ht="1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4"/>
      <c r="AO48" s="82"/>
      <c r="AP48" s="82"/>
      <c r="AQ48" s="82"/>
      <c r="AR48" s="82"/>
      <c r="AS48" s="82"/>
      <c r="AT48" s="82"/>
      <c r="AU48" s="82"/>
      <c r="AV48" s="82"/>
      <c r="AW48" s="82"/>
      <c r="AX48" s="82"/>
      <c r="AY48" s="82"/>
      <c r="AZ48" s="82"/>
      <c r="BA48" s="82"/>
      <c r="BB48" s="82"/>
      <c r="BC48" s="82"/>
      <c r="BD48" s="82"/>
      <c r="BE48" s="82"/>
      <c r="BF48" s="82"/>
      <c r="BG48" s="82"/>
      <c r="BH48" s="82"/>
      <c r="BI48" s="82"/>
      <c r="BJ48" s="329" t="s">
        <v>957</v>
      </c>
    </row>
    <row r="49" spans="1:62" s="327" customFormat="1" ht="1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4"/>
      <c r="AO49" s="82"/>
      <c r="AP49" s="82"/>
      <c r="AQ49" s="82"/>
      <c r="AR49" s="82"/>
      <c r="AS49" s="82"/>
      <c r="AT49" s="82"/>
      <c r="AU49" s="82"/>
      <c r="AV49" s="82"/>
      <c r="AW49" s="82"/>
      <c r="AX49" s="82"/>
      <c r="AY49" s="82"/>
      <c r="AZ49" s="82"/>
      <c r="BA49" s="82"/>
      <c r="BB49" s="82"/>
      <c r="BC49" s="82"/>
      <c r="BD49" s="82"/>
      <c r="BE49" s="82"/>
      <c r="BF49" s="82"/>
      <c r="BG49" s="82"/>
      <c r="BH49" s="82"/>
      <c r="BI49" s="82"/>
      <c r="BJ49" s="329" t="s">
        <v>957</v>
      </c>
    </row>
    <row r="50" spans="1:62" s="327" customFormat="1" ht="1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4"/>
      <c r="AO50" s="82"/>
      <c r="AP50" s="82"/>
      <c r="AQ50" s="82"/>
      <c r="AR50" s="82"/>
      <c r="AS50" s="82"/>
      <c r="AT50" s="82"/>
      <c r="AU50" s="82"/>
      <c r="AV50" s="82"/>
      <c r="AW50" s="82"/>
      <c r="AX50" s="82"/>
      <c r="AY50" s="82"/>
      <c r="AZ50" s="82"/>
      <c r="BA50" s="82"/>
      <c r="BB50" s="82"/>
      <c r="BC50" s="82"/>
      <c r="BD50" s="82"/>
      <c r="BE50" s="82"/>
      <c r="BF50" s="82"/>
      <c r="BG50" s="82"/>
      <c r="BH50" s="82"/>
      <c r="BI50" s="82"/>
      <c r="BJ50" s="329" t="s">
        <v>957</v>
      </c>
    </row>
    <row r="51" spans="1:62" s="327" customFormat="1" ht="1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4"/>
      <c r="AO51" s="82"/>
      <c r="AP51" s="82"/>
      <c r="AQ51" s="82"/>
      <c r="AR51" s="82"/>
      <c r="AS51" s="82"/>
      <c r="AT51" s="82"/>
      <c r="AU51" s="82"/>
      <c r="AV51" s="82"/>
      <c r="AW51" s="82"/>
      <c r="AX51" s="82"/>
      <c r="AY51" s="82"/>
      <c r="AZ51" s="82"/>
      <c r="BA51" s="82"/>
      <c r="BB51" s="82"/>
      <c r="BC51" s="82"/>
      <c r="BD51" s="82"/>
      <c r="BE51" s="82"/>
      <c r="BF51" s="82"/>
      <c r="BG51" s="82"/>
      <c r="BH51" s="82"/>
      <c r="BI51" s="82"/>
      <c r="BJ51" s="329" t="s">
        <v>957</v>
      </c>
    </row>
    <row r="52" spans="1:62" s="327" customFormat="1" ht="1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4"/>
      <c r="AO52" s="82"/>
      <c r="AP52" s="82"/>
      <c r="AQ52" s="82"/>
      <c r="AR52" s="82"/>
      <c r="AS52" s="82"/>
      <c r="AT52" s="82"/>
      <c r="AU52" s="82"/>
      <c r="AV52" s="82"/>
      <c r="AW52" s="82"/>
      <c r="AX52" s="82"/>
      <c r="AY52" s="82"/>
      <c r="AZ52" s="82"/>
      <c r="BA52" s="82"/>
      <c r="BB52" s="82"/>
      <c r="BC52" s="82"/>
      <c r="BD52" s="82"/>
      <c r="BE52" s="82"/>
      <c r="BF52" s="82"/>
      <c r="BG52" s="82"/>
      <c r="BH52" s="82"/>
      <c r="BI52" s="82"/>
      <c r="BJ52" s="329" t="s">
        <v>957</v>
      </c>
    </row>
    <row r="53" spans="1:62" s="327" customFormat="1" ht="1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4"/>
      <c r="AO53" s="82"/>
      <c r="AP53" s="82"/>
      <c r="AQ53" s="82"/>
      <c r="AR53" s="82"/>
      <c r="AS53" s="82"/>
      <c r="AT53" s="82"/>
      <c r="AU53" s="82"/>
      <c r="AV53" s="82"/>
      <c r="AW53" s="82"/>
      <c r="AX53" s="82"/>
      <c r="AY53" s="82"/>
      <c r="AZ53" s="82"/>
      <c r="BA53" s="82"/>
      <c r="BB53" s="82"/>
      <c r="BC53" s="82"/>
      <c r="BD53" s="82"/>
      <c r="BE53" s="82"/>
      <c r="BF53" s="82"/>
      <c r="BG53" s="82"/>
      <c r="BH53" s="82"/>
      <c r="BI53" s="82"/>
      <c r="BJ53" s="329" t="s">
        <v>957</v>
      </c>
    </row>
    <row r="54" spans="1:62" s="327" customFormat="1" ht="1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4"/>
      <c r="AO54" s="82"/>
      <c r="AP54" s="82"/>
      <c r="AQ54" s="82"/>
      <c r="AR54" s="82"/>
      <c r="AS54" s="82"/>
      <c r="AT54" s="82"/>
      <c r="AU54" s="82"/>
      <c r="AV54" s="82"/>
      <c r="AW54" s="82"/>
      <c r="AX54" s="82"/>
      <c r="AY54" s="82"/>
      <c r="AZ54" s="82"/>
      <c r="BA54" s="82"/>
      <c r="BB54" s="82"/>
      <c r="BC54" s="82"/>
      <c r="BD54" s="82"/>
      <c r="BE54" s="82"/>
      <c r="BF54" s="82"/>
      <c r="BG54" s="82"/>
      <c r="BH54" s="82"/>
      <c r="BI54" s="82"/>
      <c r="BJ54" s="329" t="s">
        <v>957</v>
      </c>
    </row>
    <row r="55" spans="1:62" s="327" customFormat="1" ht="1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4"/>
      <c r="AO55" s="82"/>
      <c r="AP55" s="82"/>
      <c r="AQ55" s="82"/>
      <c r="AR55" s="82"/>
      <c r="AS55" s="82"/>
      <c r="AT55" s="82"/>
      <c r="AU55" s="82"/>
      <c r="AV55" s="82"/>
      <c r="AW55" s="82"/>
      <c r="AX55" s="82"/>
      <c r="AY55" s="82"/>
      <c r="AZ55" s="82"/>
      <c r="BA55" s="82"/>
      <c r="BB55" s="82"/>
      <c r="BC55" s="82"/>
      <c r="BD55" s="82"/>
      <c r="BE55" s="82"/>
      <c r="BF55" s="82"/>
      <c r="BG55" s="82"/>
      <c r="BH55" s="82"/>
      <c r="BI55" s="82"/>
      <c r="BJ55" s="329" t="s">
        <v>957</v>
      </c>
    </row>
    <row r="56" spans="1:62" s="327" customFormat="1" ht="1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4"/>
      <c r="AO56" s="82"/>
      <c r="AP56" s="82"/>
      <c r="AQ56" s="82"/>
      <c r="AR56" s="82"/>
      <c r="AS56" s="82"/>
      <c r="AT56" s="82"/>
      <c r="AU56" s="82"/>
      <c r="AV56" s="82"/>
      <c r="AW56" s="82"/>
      <c r="AX56" s="82"/>
      <c r="AY56" s="82"/>
      <c r="AZ56" s="82"/>
      <c r="BA56" s="82"/>
      <c r="BB56" s="82"/>
      <c r="BC56" s="82"/>
      <c r="BD56" s="82"/>
      <c r="BE56" s="82"/>
      <c r="BF56" s="82"/>
      <c r="BG56" s="82"/>
      <c r="BH56" s="82"/>
      <c r="BI56" s="82"/>
      <c r="BJ56" s="329" t="s">
        <v>957</v>
      </c>
    </row>
    <row r="57" spans="1:62" s="327" customFormat="1" ht="1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4"/>
      <c r="AO57" s="82"/>
      <c r="AP57" s="82"/>
      <c r="AQ57" s="82"/>
      <c r="AR57" s="82"/>
      <c r="AS57" s="82"/>
      <c r="AT57" s="82"/>
      <c r="AU57" s="82"/>
      <c r="AV57" s="82"/>
      <c r="AW57" s="82"/>
      <c r="AX57" s="82"/>
      <c r="AY57" s="82"/>
      <c r="AZ57" s="82"/>
      <c r="BA57" s="82"/>
      <c r="BB57" s="82"/>
      <c r="BC57" s="82"/>
      <c r="BD57" s="82"/>
      <c r="BE57" s="82"/>
      <c r="BF57" s="82"/>
      <c r="BG57" s="82"/>
      <c r="BH57" s="82"/>
      <c r="BI57" s="82"/>
      <c r="BJ57" s="329" t="s">
        <v>957</v>
      </c>
    </row>
    <row r="58" spans="1:62" s="327" customFormat="1" ht="1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4"/>
      <c r="AO58" s="82"/>
      <c r="AP58" s="82"/>
      <c r="AQ58" s="82"/>
      <c r="AR58" s="82"/>
      <c r="AS58" s="82"/>
      <c r="AT58" s="82"/>
      <c r="AU58" s="82"/>
      <c r="AV58" s="82"/>
      <c r="AW58" s="82"/>
      <c r="AX58" s="82"/>
      <c r="AY58" s="82"/>
      <c r="AZ58" s="82"/>
      <c r="BA58" s="82"/>
      <c r="BB58" s="82"/>
      <c r="BC58" s="82"/>
      <c r="BD58" s="82"/>
      <c r="BE58" s="82"/>
      <c r="BF58" s="82"/>
      <c r="BG58" s="82"/>
      <c r="BH58" s="82"/>
      <c r="BI58" s="82"/>
      <c r="BJ58" s="329" t="s">
        <v>957</v>
      </c>
    </row>
    <row r="59" spans="1:62" s="327" customFormat="1" ht="1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4"/>
      <c r="AO59" s="82"/>
      <c r="AP59" s="82"/>
      <c r="AQ59" s="82"/>
      <c r="AR59" s="82"/>
      <c r="AS59" s="82"/>
      <c r="AT59" s="82"/>
      <c r="AU59" s="82"/>
      <c r="AV59" s="82"/>
      <c r="AW59" s="82"/>
      <c r="AX59" s="82"/>
      <c r="AY59" s="82"/>
      <c r="AZ59" s="82"/>
      <c r="BA59" s="82"/>
      <c r="BB59" s="82"/>
      <c r="BC59" s="82"/>
      <c r="BD59" s="82"/>
      <c r="BE59" s="82"/>
      <c r="BF59" s="82"/>
      <c r="BG59" s="82"/>
      <c r="BH59" s="82"/>
      <c r="BI59" s="82"/>
      <c r="BJ59" s="329" t="s">
        <v>957</v>
      </c>
    </row>
    <row r="60" spans="1:62" s="327" customFormat="1" ht="1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4"/>
      <c r="AO60" s="82"/>
      <c r="AP60" s="82"/>
      <c r="AQ60" s="82"/>
      <c r="AR60" s="82"/>
      <c r="AS60" s="82"/>
      <c r="AT60" s="82"/>
      <c r="AU60" s="82"/>
      <c r="AV60" s="82"/>
      <c r="AW60" s="82"/>
      <c r="AX60" s="82"/>
      <c r="AY60" s="82"/>
      <c r="AZ60" s="82"/>
      <c r="BA60" s="82"/>
      <c r="BB60" s="82"/>
      <c r="BC60" s="82"/>
      <c r="BD60" s="82"/>
      <c r="BE60" s="82"/>
      <c r="BF60" s="82"/>
      <c r="BG60" s="82"/>
      <c r="BH60" s="82"/>
      <c r="BI60" s="82"/>
      <c r="BJ60" s="329" t="s">
        <v>957</v>
      </c>
    </row>
    <row r="61" spans="1:62" s="327" customFormat="1" ht="1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4"/>
      <c r="AO61" s="82"/>
      <c r="AP61" s="82"/>
      <c r="AQ61" s="82"/>
      <c r="AR61" s="82"/>
      <c r="AS61" s="82"/>
      <c r="AT61" s="82"/>
      <c r="AU61" s="82"/>
      <c r="AV61" s="82"/>
      <c r="AW61" s="82"/>
      <c r="AX61" s="82"/>
      <c r="AY61" s="82"/>
      <c r="AZ61" s="82"/>
      <c r="BA61" s="82"/>
      <c r="BB61" s="82"/>
      <c r="BC61" s="82"/>
      <c r="BD61" s="82"/>
      <c r="BE61" s="82"/>
      <c r="BF61" s="82"/>
      <c r="BG61" s="82"/>
      <c r="BH61" s="82"/>
      <c r="BI61" s="82"/>
      <c r="BJ61" s="329" t="s">
        <v>957</v>
      </c>
    </row>
    <row r="62" spans="1:62" s="327" customFormat="1" ht="1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4"/>
      <c r="AO62" s="82"/>
      <c r="AP62" s="82"/>
      <c r="AQ62" s="82"/>
      <c r="AR62" s="82"/>
      <c r="AS62" s="82"/>
      <c r="AT62" s="82"/>
      <c r="AU62" s="82"/>
      <c r="AV62" s="82"/>
      <c r="AW62" s="82"/>
      <c r="AX62" s="82"/>
      <c r="AY62" s="82"/>
      <c r="AZ62" s="82"/>
      <c r="BA62" s="82"/>
      <c r="BB62" s="82"/>
      <c r="BC62" s="82"/>
      <c r="BD62" s="82"/>
      <c r="BE62" s="82"/>
      <c r="BF62" s="82"/>
      <c r="BG62" s="82"/>
      <c r="BH62" s="82"/>
      <c r="BI62" s="82"/>
      <c r="BJ62" s="329" t="s">
        <v>957</v>
      </c>
    </row>
    <row r="63" spans="1:62" s="327" customFormat="1" ht="1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4"/>
      <c r="AO63" s="82"/>
      <c r="AP63" s="82"/>
      <c r="AQ63" s="82"/>
      <c r="AR63" s="82"/>
      <c r="AS63" s="82"/>
      <c r="AT63" s="82"/>
      <c r="AU63" s="82"/>
      <c r="AV63" s="82"/>
      <c r="AW63" s="82"/>
      <c r="AX63" s="82"/>
      <c r="AY63" s="82"/>
      <c r="AZ63" s="82"/>
      <c r="BA63" s="82"/>
      <c r="BB63" s="82"/>
      <c r="BC63" s="82"/>
      <c r="BD63" s="82"/>
      <c r="BE63" s="82"/>
      <c r="BF63" s="82"/>
      <c r="BG63" s="82"/>
      <c r="BH63" s="82"/>
      <c r="BI63" s="82"/>
      <c r="BJ63" s="329" t="s">
        <v>957</v>
      </c>
    </row>
    <row r="64" spans="1:62" s="327" customFormat="1" ht="1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4"/>
      <c r="AO64" s="82"/>
      <c r="AP64" s="82"/>
      <c r="AQ64" s="82"/>
      <c r="AR64" s="82"/>
      <c r="AS64" s="82"/>
      <c r="AT64" s="82"/>
      <c r="AU64" s="82"/>
      <c r="AV64" s="82"/>
      <c r="AW64" s="82"/>
      <c r="AX64" s="82"/>
      <c r="AY64" s="82"/>
      <c r="AZ64" s="82"/>
      <c r="BA64" s="82"/>
      <c r="BB64" s="82"/>
      <c r="BC64" s="82"/>
      <c r="BD64" s="82"/>
      <c r="BE64" s="82"/>
      <c r="BF64" s="82"/>
      <c r="BG64" s="82"/>
      <c r="BH64" s="82"/>
      <c r="BI64" s="82"/>
      <c r="BJ64" s="329" t="s">
        <v>957</v>
      </c>
    </row>
    <row r="65" spans="1:62" s="327" customFormat="1" ht="1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4"/>
      <c r="AO65" s="82"/>
      <c r="AP65" s="82"/>
      <c r="AQ65" s="82"/>
      <c r="AR65" s="82"/>
      <c r="AS65" s="82"/>
      <c r="AT65" s="82"/>
      <c r="AU65" s="82"/>
      <c r="AV65" s="82"/>
      <c r="AW65" s="82"/>
      <c r="AX65" s="82"/>
      <c r="AY65" s="82"/>
      <c r="AZ65" s="82"/>
      <c r="BA65" s="82"/>
      <c r="BB65" s="82"/>
      <c r="BC65" s="82"/>
      <c r="BD65" s="82"/>
      <c r="BE65" s="82"/>
      <c r="BF65" s="82"/>
      <c r="BG65" s="82"/>
      <c r="BH65" s="82"/>
      <c r="BI65" s="82"/>
      <c r="BJ65" s="329" t="s">
        <v>957</v>
      </c>
    </row>
    <row r="66" spans="1:62" s="327" customFormat="1" ht="1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4"/>
      <c r="AO66" s="82"/>
      <c r="AP66" s="82"/>
      <c r="AQ66" s="82"/>
      <c r="AR66" s="82"/>
      <c r="AS66" s="82"/>
      <c r="AT66" s="82"/>
      <c r="AU66" s="82"/>
      <c r="AV66" s="82"/>
      <c r="AW66" s="82"/>
      <c r="AX66" s="82"/>
      <c r="AY66" s="82"/>
      <c r="AZ66" s="82"/>
      <c r="BA66" s="82"/>
      <c r="BB66" s="82"/>
      <c r="BC66" s="82"/>
      <c r="BD66" s="82"/>
      <c r="BE66" s="82"/>
      <c r="BF66" s="82"/>
      <c r="BG66" s="82"/>
      <c r="BH66" s="82"/>
      <c r="BI66" s="82"/>
      <c r="BJ66" s="329" t="s">
        <v>957</v>
      </c>
    </row>
    <row r="67" spans="1:62" s="327" customFormat="1" ht="1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4"/>
      <c r="AO67" s="82"/>
      <c r="AP67" s="82"/>
      <c r="AQ67" s="82"/>
      <c r="AR67" s="82"/>
      <c r="AS67" s="82"/>
      <c r="AT67" s="82"/>
      <c r="AU67" s="82"/>
      <c r="AV67" s="82"/>
      <c r="AW67" s="82"/>
      <c r="AX67" s="82"/>
      <c r="AY67" s="82"/>
      <c r="AZ67" s="82"/>
      <c r="BA67" s="82"/>
      <c r="BB67" s="82"/>
      <c r="BC67" s="82"/>
      <c r="BD67" s="82"/>
      <c r="BE67" s="82"/>
      <c r="BF67" s="82"/>
      <c r="BG67" s="82"/>
      <c r="BH67" s="82"/>
      <c r="BI67" s="82"/>
      <c r="BJ67" s="329" t="s">
        <v>957</v>
      </c>
    </row>
    <row r="68" spans="1:62" s="327" customFormat="1" ht="1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4"/>
      <c r="AO68" s="82"/>
      <c r="AP68" s="82"/>
      <c r="AQ68" s="82"/>
      <c r="AR68" s="82"/>
      <c r="AS68" s="82"/>
      <c r="AT68" s="82"/>
      <c r="AU68" s="82"/>
      <c r="AV68" s="82"/>
      <c r="AW68" s="82"/>
      <c r="AX68" s="82"/>
      <c r="AY68" s="82"/>
      <c r="AZ68" s="82"/>
      <c r="BA68" s="82"/>
      <c r="BB68" s="82"/>
      <c r="BC68" s="82"/>
      <c r="BD68" s="82"/>
      <c r="BE68" s="82"/>
      <c r="BF68" s="82"/>
      <c r="BG68" s="82"/>
      <c r="BH68" s="82"/>
      <c r="BI68" s="82"/>
      <c r="BJ68" s="329" t="s">
        <v>957</v>
      </c>
    </row>
    <row r="69" spans="1:62" s="327" customFormat="1" ht="1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4"/>
      <c r="AO69" s="82"/>
      <c r="AP69" s="82"/>
      <c r="AQ69" s="82"/>
      <c r="AR69" s="82"/>
      <c r="AS69" s="82"/>
      <c r="AT69" s="82"/>
      <c r="AU69" s="82"/>
      <c r="AV69" s="82"/>
      <c r="AW69" s="82"/>
      <c r="AX69" s="82"/>
      <c r="AY69" s="82"/>
      <c r="AZ69" s="82"/>
      <c r="BA69" s="82"/>
      <c r="BB69" s="82"/>
      <c r="BC69" s="82"/>
      <c r="BD69" s="82"/>
      <c r="BE69" s="82"/>
      <c r="BF69" s="82"/>
      <c r="BG69" s="82"/>
      <c r="BH69" s="82"/>
      <c r="BI69" s="82"/>
      <c r="BJ69" s="329" t="s">
        <v>957</v>
      </c>
    </row>
    <row r="70" spans="1:62" s="327" customFormat="1" ht="1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4"/>
      <c r="AO70" s="82"/>
      <c r="AP70" s="82"/>
      <c r="AQ70" s="82"/>
      <c r="AR70" s="82"/>
      <c r="AS70" s="82"/>
      <c r="AT70" s="82"/>
      <c r="AU70" s="82"/>
      <c r="AV70" s="82"/>
      <c r="AW70" s="82"/>
      <c r="AX70" s="82"/>
      <c r="AY70" s="82"/>
      <c r="AZ70" s="82"/>
      <c r="BA70" s="82"/>
      <c r="BB70" s="82"/>
      <c r="BC70" s="82"/>
      <c r="BD70" s="82"/>
      <c r="BE70" s="82"/>
      <c r="BF70" s="82"/>
      <c r="BG70" s="82"/>
      <c r="BH70" s="82"/>
      <c r="BI70" s="82"/>
      <c r="BJ70" s="329" t="s">
        <v>957</v>
      </c>
    </row>
    <row r="71" spans="1:62" s="327" customFormat="1" ht="1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4"/>
      <c r="AO71" s="82"/>
      <c r="AP71" s="82"/>
      <c r="AQ71" s="82"/>
      <c r="AR71" s="82"/>
      <c r="AS71" s="82"/>
      <c r="AT71" s="82"/>
      <c r="AU71" s="82"/>
      <c r="AV71" s="82"/>
      <c r="AW71" s="82"/>
      <c r="AX71" s="82"/>
      <c r="AY71" s="82"/>
      <c r="AZ71" s="82"/>
      <c r="BA71" s="82"/>
      <c r="BB71" s="82"/>
      <c r="BC71" s="82"/>
      <c r="BD71" s="82"/>
      <c r="BE71" s="82"/>
      <c r="BF71" s="82"/>
      <c r="BG71" s="82"/>
      <c r="BH71" s="82"/>
      <c r="BI71" s="82"/>
      <c r="BJ71" s="329" t="s">
        <v>957</v>
      </c>
    </row>
    <row r="72" spans="1:62" s="327" customFormat="1" ht="1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4"/>
      <c r="AO72" s="82"/>
      <c r="AP72" s="82"/>
      <c r="AQ72" s="82"/>
      <c r="AR72" s="82"/>
      <c r="AS72" s="82"/>
      <c r="AT72" s="82"/>
      <c r="AU72" s="82"/>
      <c r="AV72" s="82"/>
      <c r="AW72" s="82"/>
      <c r="AX72" s="82"/>
      <c r="AY72" s="82"/>
      <c r="AZ72" s="82"/>
      <c r="BA72" s="82"/>
      <c r="BB72" s="82"/>
      <c r="BC72" s="82"/>
      <c r="BD72" s="82"/>
      <c r="BE72" s="82"/>
      <c r="BF72" s="82"/>
      <c r="BG72" s="82"/>
      <c r="BH72" s="82"/>
      <c r="BI72" s="82"/>
      <c r="BJ72" s="329" t="s">
        <v>957</v>
      </c>
    </row>
    <row r="73" spans="1:62" s="327" customFormat="1" ht="1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4"/>
      <c r="AO73" s="82"/>
      <c r="AP73" s="82"/>
      <c r="AQ73" s="82"/>
      <c r="AR73" s="82"/>
      <c r="AS73" s="82"/>
      <c r="AT73" s="82"/>
      <c r="AU73" s="82"/>
      <c r="AV73" s="82"/>
      <c r="AW73" s="82"/>
      <c r="AX73" s="82"/>
      <c r="AY73" s="82"/>
      <c r="AZ73" s="82"/>
      <c r="BA73" s="82"/>
      <c r="BB73" s="82"/>
      <c r="BC73" s="82"/>
      <c r="BD73" s="82"/>
      <c r="BE73" s="82"/>
      <c r="BF73" s="82"/>
      <c r="BG73" s="82"/>
      <c r="BH73" s="82"/>
      <c r="BI73" s="82"/>
      <c r="BJ73" s="329" t="s">
        <v>957</v>
      </c>
    </row>
    <row r="74" spans="1:62" s="327" customFormat="1" ht="1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329" t="s">
        <v>957</v>
      </c>
    </row>
    <row r="75" spans="1:62" s="327" customFormat="1">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329" t="s">
        <v>957</v>
      </c>
    </row>
    <row r="76" spans="1:62" s="327" customForma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329" t="s">
        <v>957</v>
      </c>
    </row>
    <row r="77" spans="1:62" s="327" customForma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329" t="s">
        <v>957</v>
      </c>
    </row>
    <row r="78" spans="1:62" s="327" customForma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329" t="s">
        <v>957</v>
      </c>
    </row>
    <row r="79" spans="1:62" s="327" customForma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329" t="s">
        <v>957</v>
      </c>
    </row>
    <row r="80" spans="1:62" s="327" customForma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329" t="s">
        <v>957</v>
      </c>
    </row>
    <row r="81" spans="1:62" s="327" customForma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329" t="s">
        <v>957</v>
      </c>
    </row>
    <row r="82" spans="1:62" s="327" customForma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329" t="s">
        <v>957</v>
      </c>
    </row>
    <row r="83" spans="1:62" s="327" customForma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329" t="s">
        <v>957</v>
      </c>
    </row>
    <row r="84" spans="1:62" s="327" customForma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329" t="s">
        <v>957</v>
      </c>
    </row>
    <row r="85" spans="1:62" s="327" customForma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329" t="s">
        <v>957</v>
      </c>
    </row>
    <row r="86" spans="1:62" s="327" customForma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329" t="s">
        <v>957</v>
      </c>
    </row>
    <row r="87" spans="1:62" s="327" customForma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329" t="s">
        <v>957</v>
      </c>
    </row>
    <row r="88" spans="1:62" s="327" customForma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329" t="s">
        <v>957</v>
      </c>
    </row>
    <row r="89" spans="1:62" s="327" customForma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329" t="s">
        <v>957</v>
      </c>
    </row>
    <row r="90" spans="1:62" s="327" customForma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329" t="s">
        <v>957</v>
      </c>
    </row>
    <row r="91" spans="1:62" s="327" customForma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329" t="s">
        <v>957</v>
      </c>
    </row>
    <row r="92" spans="1:62" s="327" customForma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329" t="s">
        <v>957</v>
      </c>
    </row>
    <row r="93" spans="1:62" s="327" customForma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329" t="s">
        <v>957</v>
      </c>
    </row>
    <row r="94" spans="1:62" s="327" customForma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329" t="s">
        <v>957</v>
      </c>
    </row>
    <row r="95" spans="1:62" s="327" customForma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329" t="s">
        <v>957</v>
      </c>
    </row>
    <row r="96" spans="1:62" s="327" customForma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329" t="s">
        <v>957</v>
      </c>
    </row>
    <row r="97" spans="1:62" s="327" customForma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329" t="s">
        <v>957</v>
      </c>
    </row>
    <row r="98" spans="1:62" s="327" customForma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329" t="s">
        <v>957</v>
      </c>
    </row>
    <row r="99" spans="1:62" s="327" customForma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329" t="s">
        <v>957</v>
      </c>
    </row>
    <row r="100" spans="1:62" s="327" customForma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329" t="s">
        <v>957</v>
      </c>
    </row>
    <row r="101" spans="1:62" s="327" customForma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329" t="s">
        <v>957</v>
      </c>
    </row>
    <row r="102" spans="1:62" s="327" customForma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329" t="s">
        <v>957</v>
      </c>
    </row>
    <row r="103" spans="1:62" s="327" customForma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329" t="s">
        <v>957</v>
      </c>
    </row>
    <row r="104" spans="1:62" s="327" customForma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329" t="s">
        <v>957</v>
      </c>
    </row>
    <row r="105" spans="1:62" s="327" customForma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329" t="s">
        <v>957</v>
      </c>
    </row>
    <row r="106" spans="1:62" s="327" customForma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329" t="s">
        <v>957</v>
      </c>
    </row>
    <row r="107" spans="1:62" s="327" customForma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329" t="s">
        <v>957</v>
      </c>
    </row>
    <row r="108" spans="1:62" s="327" customForma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329" t="s">
        <v>957</v>
      </c>
    </row>
    <row r="109" spans="1:62" s="327" customForma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329" t="s">
        <v>957</v>
      </c>
    </row>
    <row r="110" spans="1:62" s="327" customForma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329" t="s">
        <v>957</v>
      </c>
    </row>
    <row r="111" spans="1:62" s="327" customForma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329" t="s">
        <v>957</v>
      </c>
    </row>
    <row r="112" spans="1:62" s="327" customForma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329" t="s">
        <v>957</v>
      </c>
    </row>
    <row r="113" spans="1:62" s="327" customForma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329" t="s">
        <v>957</v>
      </c>
    </row>
    <row r="114" spans="1:62" s="327" customForma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329" t="s">
        <v>957</v>
      </c>
    </row>
    <row r="115" spans="1:62" s="327" customForma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329" t="s">
        <v>957</v>
      </c>
    </row>
    <row r="116" spans="1:62" s="327" customForma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329" t="s">
        <v>957</v>
      </c>
    </row>
    <row r="117" spans="1:62" s="327" customForma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329" t="s">
        <v>957</v>
      </c>
    </row>
    <row r="118" spans="1:62" s="327" customForma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329" t="s">
        <v>957</v>
      </c>
    </row>
    <row r="119" spans="1:62" s="327" customForma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329" t="s">
        <v>957</v>
      </c>
    </row>
    <row r="120" spans="1:62" s="327" customForma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329" t="s">
        <v>957</v>
      </c>
    </row>
    <row r="121" spans="1:62" s="327" customForma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329" t="s">
        <v>957</v>
      </c>
    </row>
    <row r="122" spans="1:62" s="327" customForma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329" t="s">
        <v>957</v>
      </c>
    </row>
    <row r="123" spans="1:62" s="327"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329" t="s">
        <v>957</v>
      </c>
    </row>
    <row r="124" spans="1:62" s="327"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329" t="s">
        <v>957</v>
      </c>
    </row>
    <row r="125" spans="1:62" s="327"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329" t="s">
        <v>957</v>
      </c>
    </row>
    <row r="126" spans="1:62" s="327"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329" t="s">
        <v>957</v>
      </c>
    </row>
    <row r="127" spans="1:62" s="327"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329" t="s">
        <v>957</v>
      </c>
    </row>
    <row r="128" spans="1:62" s="327"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329" t="s">
        <v>957</v>
      </c>
    </row>
    <row r="129" spans="1:62" s="327" customForma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329" t="s">
        <v>957</v>
      </c>
    </row>
    <row r="130" spans="1:62" s="327"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329" t="s">
        <v>957</v>
      </c>
    </row>
    <row r="131" spans="1:62" s="327"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329" t="s">
        <v>957</v>
      </c>
    </row>
    <row r="132" spans="1:62" s="327"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329" t="s">
        <v>957</v>
      </c>
    </row>
    <row r="133" spans="1:62" s="327"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329" t="s">
        <v>957</v>
      </c>
    </row>
    <row r="134" spans="1:62" s="327"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329" t="s">
        <v>957</v>
      </c>
    </row>
    <row r="135" spans="1:62" s="327"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329" t="s">
        <v>957</v>
      </c>
    </row>
    <row r="136" spans="1:62" s="327" customForma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329" t="s">
        <v>957</v>
      </c>
    </row>
    <row r="137" spans="1:62" s="327"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329" t="s">
        <v>957</v>
      </c>
    </row>
    <row r="138" spans="1:62" s="327"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329" t="s">
        <v>957</v>
      </c>
    </row>
    <row r="139" spans="1:62" s="327"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329" t="s">
        <v>957</v>
      </c>
    </row>
    <row r="140" spans="1:62" s="327"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329" t="s">
        <v>957</v>
      </c>
    </row>
    <row r="141" spans="1:62" s="327"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329" t="s">
        <v>957</v>
      </c>
    </row>
    <row r="142" spans="1:62" s="327"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329" t="s">
        <v>957</v>
      </c>
    </row>
    <row r="143" spans="1:62" s="327"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329" t="s">
        <v>957</v>
      </c>
    </row>
    <row r="144" spans="1:62" s="327" customForma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329" t="s">
        <v>957</v>
      </c>
    </row>
    <row r="145" spans="1:62" s="327" customForma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329" t="s">
        <v>957</v>
      </c>
    </row>
    <row r="146" spans="1:62" s="327" customForma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329" t="s">
        <v>957</v>
      </c>
    </row>
    <row r="147" spans="1:62" s="327" customForma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329" t="s">
        <v>957</v>
      </c>
    </row>
    <row r="148" spans="1:62" s="327" customForma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329" t="s">
        <v>957</v>
      </c>
    </row>
    <row r="149" spans="1:62" s="327" customForma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329" t="s">
        <v>957</v>
      </c>
    </row>
    <row r="150" spans="1:62" s="327" customForma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329" t="s">
        <v>957</v>
      </c>
    </row>
    <row r="151" spans="1:62" s="327" customForma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329" t="s">
        <v>957</v>
      </c>
    </row>
    <row r="152" spans="1:62" s="327" customForma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329" t="s">
        <v>957</v>
      </c>
    </row>
    <row r="153" spans="1:62" s="327" customForma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329" t="s">
        <v>957</v>
      </c>
    </row>
    <row r="154" spans="1:62" s="327" customForma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329" t="s">
        <v>957</v>
      </c>
    </row>
    <row r="155" spans="1:62" s="327" customForma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329" t="s">
        <v>957</v>
      </c>
    </row>
    <row r="156" spans="1:62" s="327" customForma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329" t="s">
        <v>957</v>
      </c>
    </row>
    <row r="157" spans="1:62" s="327" customForma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329" t="s">
        <v>957</v>
      </c>
    </row>
    <row r="158" spans="1:62" s="327" customForma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329" t="s">
        <v>957</v>
      </c>
    </row>
    <row r="159" spans="1:62" s="327" customForma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329" t="s">
        <v>957</v>
      </c>
    </row>
    <row r="160" spans="1:62" s="327" customForma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329" t="s">
        <v>957</v>
      </c>
    </row>
    <row r="161" spans="1:62" s="327" customForma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329" t="s">
        <v>957</v>
      </c>
    </row>
    <row r="162" spans="1:62" s="327" customForma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329" t="s">
        <v>957</v>
      </c>
    </row>
    <row r="163" spans="1:62" s="327" customForma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329" t="s">
        <v>957</v>
      </c>
    </row>
    <row r="164" spans="1:62" s="327" customForma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329" t="s">
        <v>957</v>
      </c>
    </row>
    <row r="165" spans="1:62" s="327" customForma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329" t="s">
        <v>957</v>
      </c>
    </row>
    <row r="166" spans="1:62" s="327" customForma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329" t="s">
        <v>957</v>
      </c>
    </row>
    <row r="167" spans="1:62" s="327" customForma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329" t="s">
        <v>957</v>
      </c>
    </row>
    <row r="168" spans="1:62" s="327" customForma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329" t="s">
        <v>957</v>
      </c>
    </row>
    <row r="169" spans="1:62" s="327" customForma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329" t="s">
        <v>957</v>
      </c>
    </row>
    <row r="170" spans="1:62" s="327" customForma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329" t="s">
        <v>957</v>
      </c>
    </row>
    <row r="171" spans="1:62" s="327" customForma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329" t="s">
        <v>957</v>
      </c>
    </row>
    <row r="172" spans="1:62" s="327" customForma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329" t="s">
        <v>957</v>
      </c>
    </row>
    <row r="173" spans="1:62" s="327"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329" t="s">
        <v>957</v>
      </c>
    </row>
    <row r="174" spans="1:62" s="327"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329" t="s">
        <v>957</v>
      </c>
    </row>
    <row r="175" spans="1:62" s="327"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329" t="s">
        <v>957</v>
      </c>
    </row>
    <row r="176" spans="1:62" s="327"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329" t="s">
        <v>957</v>
      </c>
    </row>
    <row r="177" spans="1:62" s="327"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329" t="s">
        <v>957</v>
      </c>
    </row>
    <row r="178" spans="1:62" s="327"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329" t="s">
        <v>957</v>
      </c>
    </row>
    <row r="179" spans="1:62" s="327"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329" t="s">
        <v>957</v>
      </c>
    </row>
    <row r="180" spans="1:62" s="327"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329" t="s">
        <v>957</v>
      </c>
    </row>
    <row r="181" spans="1:62" s="327"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329" t="s">
        <v>957</v>
      </c>
    </row>
    <row r="182" spans="1:62" s="327"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329" t="s">
        <v>957</v>
      </c>
    </row>
    <row r="183" spans="1:62" s="327"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329" t="s">
        <v>957</v>
      </c>
    </row>
    <row r="184" spans="1:62" s="327"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329" t="s">
        <v>957</v>
      </c>
    </row>
    <row r="185" spans="1:62" s="327"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329" t="s">
        <v>957</v>
      </c>
    </row>
    <row r="186" spans="1:62" s="327"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329" t="s">
        <v>957</v>
      </c>
    </row>
    <row r="187" spans="1:62" s="327"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329" t="s">
        <v>957</v>
      </c>
    </row>
    <row r="188" spans="1:62" s="327"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329" t="s">
        <v>957</v>
      </c>
    </row>
    <row r="189" spans="1:62" s="327"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329" t="s">
        <v>957</v>
      </c>
    </row>
    <row r="190" spans="1:62" s="327"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329" t="s">
        <v>957</v>
      </c>
    </row>
    <row r="191" spans="1:62" s="327"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329" t="s">
        <v>957</v>
      </c>
    </row>
    <row r="192" spans="1:62" s="327"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329" t="s">
        <v>957</v>
      </c>
    </row>
    <row r="193" spans="1:62" s="327" customForma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329" t="s">
        <v>957</v>
      </c>
    </row>
    <row r="194" spans="1:62" s="327" customForma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329" t="s">
        <v>957</v>
      </c>
    </row>
    <row r="195" spans="1:62" s="327" customForma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329" t="s">
        <v>957</v>
      </c>
    </row>
    <row r="196" spans="1:62" s="327" customForma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329" t="s">
        <v>957</v>
      </c>
    </row>
    <row r="197" spans="1:62" s="327" customForma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329" t="s">
        <v>957</v>
      </c>
    </row>
    <row r="198" spans="1:62" s="327" customForma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329" t="s">
        <v>957</v>
      </c>
    </row>
    <row r="199" spans="1:62" s="327" customForma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329" t="s">
        <v>957</v>
      </c>
    </row>
    <row r="200" spans="1:62" s="327" customForma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329" t="s">
        <v>957</v>
      </c>
    </row>
    <row r="201" spans="1:62" s="327" customForma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329" t="s">
        <v>957</v>
      </c>
    </row>
    <row r="202" spans="1:62" s="327" customForma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329" t="s">
        <v>957</v>
      </c>
    </row>
    <row r="203" spans="1:62" s="327" customForma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329" t="s">
        <v>957</v>
      </c>
    </row>
    <row r="204" spans="1:62" s="327" customForma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329" t="s">
        <v>957</v>
      </c>
    </row>
    <row r="205" spans="1:62" s="327" customForma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329" t="s">
        <v>957</v>
      </c>
    </row>
    <row r="206" spans="1:62" s="327" customForma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329" t="s">
        <v>957</v>
      </c>
    </row>
    <row r="207" spans="1:62" s="327" customForma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329" t="s">
        <v>957</v>
      </c>
    </row>
    <row r="208" spans="1:62" s="327" customForma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329" t="s">
        <v>957</v>
      </c>
    </row>
    <row r="209" spans="1:62" s="327" customForma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329" t="s">
        <v>957</v>
      </c>
    </row>
    <row r="210" spans="1:62" s="327" customForma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329" t="s">
        <v>957</v>
      </c>
    </row>
    <row r="211" spans="1:62" s="327" customForma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329" t="s">
        <v>957</v>
      </c>
    </row>
    <row r="212" spans="1:62" s="327" customForma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329" t="s">
        <v>957</v>
      </c>
    </row>
    <row r="213" spans="1:62" s="327" customForma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329" t="s">
        <v>957</v>
      </c>
    </row>
    <row r="214" spans="1:62" s="327" customForma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329" t="s">
        <v>957</v>
      </c>
    </row>
    <row r="215" spans="1:62" s="327" customForma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329" t="s">
        <v>957</v>
      </c>
    </row>
    <row r="216" spans="1:62" s="327" customForma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329" t="s">
        <v>957</v>
      </c>
    </row>
    <row r="217" spans="1:62" s="327" customForma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329" t="s">
        <v>957</v>
      </c>
    </row>
    <row r="218" spans="1:62" s="327" customForma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329" t="s">
        <v>957</v>
      </c>
    </row>
    <row r="219" spans="1:62" s="327" customForma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329" t="s">
        <v>957</v>
      </c>
    </row>
    <row r="220" spans="1:62" s="327" customForma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329" t="s">
        <v>957</v>
      </c>
    </row>
    <row r="221" spans="1:62" s="327" customForma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329" t="s">
        <v>957</v>
      </c>
    </row>
    <row r="222" spans="1:62" s="327" customForma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329" t="s">
        <v>957</v>
      </c>
    </row>
    <row r="223" spans="1:62" s="327" customForma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329" t="s">
        <v>957</v>
      </c>
    </row>
    <row r="224" spans="1:62" s="327" customForma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329" t="s">
        <v>957</v>
      </c>
    </row>
    <row r="225" spans="1:62" s="327" customForma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329" t="s">
        <v>957</v>
      </c>
    </row>
    <row r="226" spans="1:62" s="327" customForma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329" t="s">
        <v>957</v>
      </c>
    </row>
    <row r="227" spans="1:62" s="327" customForma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329" t="s">
        <v>957</v>
      </c>
    </row>
    <row r="228" spans="1:62" s="327" customForma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329" t="s">
        <v>957</v>
      </c>
    </row>
    <row r="229" spans="1:62" s="327" customForma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329" t="s">
        <v>957</v>
      </c>
    </row>
    <row r="230" spans="1:62" s="327" customForma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329" t="s">
        <v>957</v>
      </c>
    </row>
    <row r="231" spans="1:62" s="327" customForma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329" t="s">
        <v>957</v>
      </c>
    </row>
    <row r="232" spans="1:62" s="327" customForma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329" t="s">
        <v>957</v>
      </c>
    </row>
    <row r="233" spans="1:62" s="327" customForma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329" t="s">
        <v>957</v>
      </c>
    </row>
    <row r="234" spans="1:62" s="327" customForma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329" t="s">
        <v>957</v>
      </c>
    </row>
    <row r="235" spans="1:62" s="327" customForma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329" t="s">
        <v>957</v>
      </c>
    </row>
    <row r="236" spans="1:62" s="327" customForma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329" t="s">
        <v>957</v>
      </c>
    </row>
    <row r="237" spans="1:62" s="327" customForma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329" t="s">
        <v>957</v>
      </c>
    </row>
    <row r="238" spans="1:62" s="327" customForma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329" t="s">
        <v>957</v>
      </c>
    </row>
    <row r="239" spans="1:62" s="327" customForma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329" t="s">
        <v>957</v>
      </c>
    </row>
    <row r="240" spans="1:62" s="327" customForma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329" t="s">
        <v>957</v>
      </c>
    </row>
    <row r="241" spans="1:62" s="327" customForma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329" t="s">
        <v>957</v>
      </c>
    </row>
    <row r="242" spans="1:62" s="327" customForma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329" t="s">
        <v>957</v>
      </c>
    </row>
    <row r="243" spans="1:62" s="327" customForma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329" t="s">
        <v>957</v>
      </c>
    </row>
    <row r="244" spans="1:62" s="327" customForma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329" t="s">
        <v>957</v>
      </c>
    </row>
    <row r="245" spans="1:62" s="327" customForma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329" t="s">
        <v>957</v>
      </c>
    </row>
    <row r="246" spans="1:62" s="327" customForma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329" t="s">
        <v>957</v>
      </c>
    </row>
    <row r="247" spans="1:62" s="327" customForma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329" t="s">
        <v>957</v>
      </c>
    </row>
    <row r="248" spans="1:62" s="327" customForma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329" t="s">
        <v>957</v>
      </c>
    </row>
    <row r="249" spans="1:62" s="327" customForma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329" t="s">
        <v>957</v>
      </c>
    </row>
    <row r="250" spans="1:62" s="327" customForma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329" t="s">
        <v>957</v>
      </c>
    </row>
    <row r="251" spans="1:62" s="327" customForma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329" t="s">
        <v>957</v>
      </c>
    </row>
    <row r="252" spans="1:62" s="327" customForma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329" t="s">
        <v>957</v>
      </c>
    </row>
    <row r="253" spans="1:62" s="327" customForma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329" t="s">
        <v>957</v>
      </c>
    </row>
    <row r="254" spans="1:62" s="327" customForma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329" t="s">
        <v>957</v>
      </c>
    </row>
    <row r="255" spans="1:62" s="327" customForma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329" t="s">
        <v>957</v>
      </c>
    </row>
    <row r="256" spans="1:62" s="327" customForma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329" t="s">
        <v>957</v>
      </c>
    </row>
    <row r="257" spans="1:62" s="327" customForma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329" t="s">
        <v>957</v>
      </c>
    </row>
    <row r="258" spans="1:62" s="327" customForma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329" t="s">
        <v>957</v>
      </c>
    </row>
    <row r="259" spans="1:62" s="327" customForma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329" t="s">
        <v>957</v>
      </c>
    </row>
    <row r="260" spans="1:62" s="327" customForma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329" t="s">
        <v>957</v>
      </c>
    </row>
    <row r="261" spans="1:62" s="327" customForma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329" t="s">
        <v>957</v>
      </c>
    </row>
    <row r="262" spans="1:62" s="327" customForma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329" t="s">
        <v>957</v>
      </c>
    </row>
    <row r="263" spans="1:62" s="327" customForma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329" t="s">
        <v>957</v>
      </c>
    </row>
    <row r="264" spans="1:62" s="327" customForma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329" t="s">
        <v>957</v>
      </c>
    </row>
    <row r="265" spans="1:62" s="327" customForma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329" t="s">
        <v>957</v>
      </c>
    </row>
    <row r="266" spans="1:62" s="327" customForma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329" t="s">
        <v>957</v>
      </c>
    </row>
    <row r="267" spans="1:62" s="327" customForma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329" t="s">
        <v>957</v>
      </c>
    </row>
    <row r="268" spans="1:62" s="327" customForma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329" t="s">
        <v>957</v>
      </c>
    </row>
    <row r="269" spans="1:62" s="327" customForma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329" t="s">
        <v>957</v>
      </c>
    </row>
    <row r="270" spans="1:62" s="327" customForma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329" t="s">
        <v>957</v>
      </c>
    </row>
    <row r="271" spans="1:62" s="327" customForma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329" t="s">
        <v>957</v>
      </c>
    </row>
    <row r="272" spans="1:62" s="327" customForma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329" t="s">
        <v>957</v>
      </c>
    </row>
    <row r="273" spans="1:62" s="327" customForma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329" t="s">
        <v>957</v>
      </c>
    </row>
    <row r="274" spans="1:62" s="327" customForma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329" t="s">
        <v>957</v>
      </c>
    </row>
    <row r="275" spans="1:62" s="327" customForma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329" t="s">
        <v>957</v>
      </c>
    </row>
    <row r="276" spans="1:62" s="327" customForma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329" t="s">
        <v>957</v>
      </c>
    </row>
    <row r="277" spans="1:62" s="327" customForma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329" t="s">
        <v>957</v>
      </c>
    </row>
    <row r="278" spans="1:62" s="327" customForma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329" t="s">
        <v>957</v>
      </c>
    </row>
    <row r="279" spans="1:62" s="327" customForma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329" t="s">
        <v>957</v>
      </c>
    </row>
    <row r="280" spans="1:62" s="327" customForma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329" t="s">
        <v>957</v>
      </c>
    </row>
    <row r="281" spans="1:62" s="327" customForma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329" t="s">
        <v>957</v>
      </c>
    </row>
    <row r="282" spans="1:62" s="327" customForma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329" t="s">
        <v>957</v>
      </c>
    </row>
    <row r="283" spans="1:62" s="327" customForma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329" t="s">
        <v>957</v>
      </c>
    </row>
    <row r="284" spans="1:62" s="327" customForma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329" t="s">
        <v>957</v>
      </c>
    </row>
    <row r="285" spans="1:62" s="327" customForma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329" t="s">
        <v>957</v>
      </c>
    </row>
    <row r="286" spans="1:62" s="327" customForma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329" t="s">
        <v>957</v>
      </c>
    </row>
    <row r="287" spans="1:62" s="327" customForma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329" t="s">
        <v>957</v>
      </c>
    </row>
    <row r="288" spans="1:62" s="327" customForma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329" t="s">
        <v>957</v>
      </c>
    </row>
    <row r="289" spans="1:62" s="327" customForma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329" t="s">
        <v>957</v>
      </c>
    </row>
    <row r="290" spans="1:62" s="327" customForma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329" t="s">
        <v>957</v>
      </c>
    </row>
    <row r="291" spans="1:62" s="327" customForma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329" t="s">
        <v>957</v>
      </c>
    </row>
    <row r="292" spans="1:62" s="327" customForma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329" t="s">
        <v>957</v>
      </c>
    </row>
    <row r="293" spans="1:62" s="327" customForma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329" t="s">
        <v>957</v>
      </c>
    </row>
    <row r="294" spans="1:62" s="327" customForma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329" t="s">
        <v>957</v>
      </c>
    </row>
    <row r="295" spans="1:62" s="327" customForma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329" t="s">
        <v>957</v>
      </c>
    </row>
    <row r="296" spans="1:62" s="327" customForma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329" t="s">
        <v>957</v>
      </c>
    </row>
    <row r="297" spans="1:62" s="327" customForma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329" t="s">
        <v>957</v>
      </c>
    </row>
    <row r="298" spans="1:62" s="327" customForma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329" t="s">
        <v>957</v>
      </c>
    </row>
    <row r="299" spans="1:62" s="327" customForma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329" t="s">
        <v>957</v>
      </c>
    </row>
    <row r="300" spans="1:62" s="327" customForma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329" t="s">
        <v>957</v>
      </c>
    </row>
    <row r="301" spans="1:62" s="327" customForma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329" t="s">
        <v>957</v>
      </c>
    </row>
    <row r="302" spans="1:62" s="327" customForma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329" t="s">
        <v>957</v>
      </c>
    </row>
    <row r="303" spans="1:62" s="327" customForma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329" t="s">
        <v>957</v>
      </c>
    </row>
    <row r="304" spans="1:62" s="327" customForma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329" t="s">
        <v>957</v>
      </c>
    </row>
    <row r="305" spans="1:62" s="327" customForma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329" t="s">
        <v>957</v>
      </c>
    </row>
    <row r="306" spans="1:62" s="327" customForma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329" t="s">
        <v>957</v>
      </c>
    </row>
    <row r="307" spans="1:62" s="327" customForma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329" t="s">
        <v>957</v>
      </c>
    </row>
    <row r="308" spans="1:62" s="327" customForma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329" t="s">
        <v>957</v>
      </c>
    </row>
    <row r="309" spans="1:62" s="327" customForma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329" t="s">
        <v>957</v>
      </c>
    </row>
    <row r="310" spans="1:62" s="327" customForma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329" t="s">
        <v>957</v>
      </c>
    </row>
    <row r="311" spans="1:62" s="327" customForma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329" t="s">
        <v>957</v>
      </c>
    </row>
    <row r="312" spans="1:62" s="327" customForma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329" t="s">
        <v>957</v>
      </c>
    </row>
    <row r="313" spans="1:62" s="327" customForma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329" t="s">
        <v>957</v>
      </c>
    </row>
    <row r="314" spans="1:62" s="327" customForma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329" t="s">
        <v>957</v>
      </c>
    </row>
    <row r="315" spans="1:62" s="327" customForma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329" t="s">
        <v>957</v>
      </c>
    </row>
    <row r="316" spans="1:62" s="327" customForma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329" t="s">
        <v>957</v>
      </c>
    </row>
    <row r="317" spans="1:62" s="327" customForma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329" t="s">
        <v>957</v>
      </c>
    </row>
    <row r="318" spans="1:62" s="327" customForma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329" t="s">
        <v>957</v>
      </c>
    </row>
    <row r="319" spans="1:62" s="327" customForma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329" t="s">
        <v>957</v>
      </c>
    </row>
    <row r="320" spans="1:62" s="327" customForma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329" t="s">
        <v>957</v>
      </c>
    </row>
    <row r="321" spans="1:62" s="327" customForma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329" t="s">
        <v>957</v>
      </c>
    </row>
    <row r="322" spans="1:62" s="327" customForma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329" t="s">
        <v>957</v>
      </c>
    </row>
    <row r="323" spans="1:62" s="327" customForma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329" t="s">
        <v>957</v>
      </c>
    </row>
    <row r="324" spans="1:62" s="327" customForma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329" t="s">
        <v>957</v>
      </c>
    </row>
    <row r="325" spans="1:62" s="327" customForma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329" t="s">
        <v>957</v>
      </c>
    </row>
    <row r="326" spans="1:62" s="327" customForma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329" t="s">
        <v>957</v>
      </c>
    </row>
    <row r="327" spans="1:62" s="327" customForma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329" t="s">
        <v>957</v>
      </c>
    </row>
    <row r="328" spans="1:62" s="327" customForma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329" t="s">
        <v>957</v>
      </c>
    </row>
    <row r="329" spans="1:62" s="327" customForma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329" t="s">
        <v>957</v>
      </c>
    </row>
    <row r="330" spans="1:62" s="327" customForma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329" t="s">
        <v>957</v>
      </c>
    </row>
    <row r="331" spans="1:62" s="327" customForma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329" t="s">
        <v>957</v>
      </c>
    </row>
    <row r="332" spans="1:62" s="327" customForma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329" t="s">
        <v>957</v>
      </c>
    </row>
    <row r="333" spans="1:62" s="327" customForma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329" t="s">
        <v>957</v>
      </c>
    </row>
    <row r="334" spans="1:62" s="327" customForma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329" t="s">
        <v>957</v>
      </c>
    </row>
    <row r="335" spans="1:62" s="327" customForma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329" t="s">
        <v>957</v>
      </c>
    </row>
    <row r="336" spans="1:62" s="327" customForma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329" t="s">
        <v>957</v>
      </c>
    </row>
    <row r="337" spans="1:62" s="327" customForma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329" t="s">
        <v>957</v>
      </c>
    </row>
    <row r="338" spans="1:62" s="327" customForma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329" t="s">
        <v>957</v>
      </c>
    </row>
    <row r="339" spans="1:62" s="327" customForma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329" t="s">
        <v>957</v>
      </c>
    </row>
    <row r="340" spans="1:62" s="327" customForma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329" t="s">
        <v>957</v>
      </c>
    </row>
    <row r="341" spans="1:62" s="327" customForma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329" t="s">
        <v>957</v>
      </c>
    </row>
    <row r="342" spans="1:62" s="327" customForma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329" t="s">
        <v>957</v>
      </c>
    </row>
    <row r="343" spans="1:62" s="327" customForma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329" t="s">
        <v>957</v>
      </c>
    </row>
    <row r="344" spans="1:62" s="327" customForma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329" t="s">
        <v>957</v>
      </c>
    </row>
    <row r="345" spans="1:62" s="327" customForma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329" t="s">
        <v>957</v>
      </c>
    </row>
    <row r="346" spans="1:62" s="327" customForma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329" t="s">
        <v>957</v>
      </c>
    </row>
    <row r="347" spans="1:62" s="327" customForma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329" t="s">
        <v>957</v>
      </c>
    </row>
    <row r="348" spans="1:62" s="327" customForma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329" t="s">
        <v>957</v>
      </c>
    </row>
    <row r="349" spans="1:62" s="327" customForma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329" t="s">
        <v>957</v>
      </c>
    </row>
    <row r="350" spans="1:62" s="327" customForma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329" t="s">
        <v>957</v>
      </c>
    </row>
    <row r="351" spans="1:62" s="327" customForma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329" t="s">
        <v>957</v>
      </c>
    </row>
    <row r="352" spans="1:62" s="327" customForma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329" t="s">
        <v>957</v>
      </c>
    </row>
    <row r="353" spans="1:62" s="327" customForma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329" t="s">
        <v>957</v>
      </c>
    </row>
    <row r="354" spans="1:62" s="327" customForma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329" t="s">
        <v>957</v>
      </c>
    </row>
    <row r="355" spans="1:62" s="327" customForma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329" t="s">
        <v>957</v>
      </c>
    </row>
    <row r="356" spans="1:62" s="327" customForma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329" t="s">
        <v>957</v>
      </c>
    </row>
    <row r="357" spans="1:62" s="327" customForma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329" t="s">
        <v>957</v>
      </c>
    </row>
    <row r="358" spans="1:62" s="327" customForma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329" t="s">
        <v>957</v>
      </c>
    </row>
    <row r="359" spans="1:62" s="327" customForma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329" t="s">
        <v>957</v>
      </c>
    </row>
    <row r="360" spans="1:62" s="327" customForma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329" t="s">
        <v>957</v>
      </c>
    </row>
    <row r="361" spans="1:62" s="327" customForma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329" t="s">
        <v>957</v>
      </c>
    </row>
    <row r="362" spans="1:62" s="327" customForma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329" t="s">
        <v>957</v>
      </c>
    </row>
    <row r="363" spans="1:62" s="327" customForma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329" t="s">
        <v>957</v>
      </c>
    </row>
    <row r="364" spans="1:62" s="327" customForma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329" t="s">
        <v>957</v>
      </c>
    </row>
    <row r="365" spans="1:62" s="327" customForma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329" t="s">
        <v>957</v>
      </c>
    </row>
    <row r="366" spans="1:62" s="327" customForma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329" t="s">
        <v>957</v>
      </c>
    </row>
    <row r="367" spans="1:62" s="327" customForma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329" t="s">
        <v>957</v>
      </c>
    </row>
    <row r="368" spans="1:62" s="327" customForma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329" t="s">
        <v>957</v>
      </c>
    </row>
    <row r="369" spans="1:62" s="327" customForma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329" t="s">
        <v>957</v>
      </c>
    </row>
    <row r="370" spans="1:62" s="327" customForma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329" t="s">
        <v>957</v>
      </c>
    </row>
    <row r="371" spans="1:62" s="327" customForma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329" t="s">
        <v>957</v>
      </c>
    </row>
    <row r="372" spans="1:62" s="327" customForma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329" t="s">
        <v>957</v>
      </c>
    </row>
    <row r="373" spans="1:62" s="327" customForma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329" t="s">
        <v>957</v>
      </c>
    </row>
    <row r="374" spans="1:62" s="327" customForma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329" t="s">
        <v>957</v>
      </c>
    </row>
    <row r="375" spans="1:62" s="327" customForma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329" t="s">
        <v>957</v>
      </c>
    </row>
    <row r="376" spans="1:62" s="327" customForma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329" t="s">
        <v>957</v>
      </c>
    </row>
    <row r="377" spans="1:62" s="327" customForma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329" t="s">
        <v>957</v>
      </c>
    </row>
    <row r="378" spans="1:62" s="327" customForma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329" t="s">
        <v>957</v>
      </c>
    </row>
    <row r="379" spans="1:62" s="327" customForma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329" t="s">
        <v>957</v>
      </c>
    </row>
    <row r="380" spans="1:62" s="327" customForma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329" t="s">
        <v>957</v>
      </c>
    </row>
    <row r="381" spans="1:62" s="327" customForma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329" t="s">
        <v>957</v>
      </c>
    </row>
    <row r="382" spans="1:62" s="327" customForma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329" t="s">
        <v>957</v>
      </c>
    </row>
    <row r="383" spans="1:62" s="327" customForma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329" t="s">
        <v>957</v>
      </c>
    </row>
    <row r="384" spans="1:62" s="327" customForma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329" t="s">
        <v>957</v>
      </c>
    </row>
    <row r="385" spans="1:62" s="327" customForma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329" t="s">
        <v>957</v>
      </c>
    </row>
    <row r="386" spans="1:62" s="327" customForma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329" t="s">
        <v>957</v>
      </c>
    </row>
    <row r="387" spans="1:62" s="327" customForma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329" t="s">
        <v>957</v>
      </c>
    </row>
    <row r="388" spans="1:62" s="327" customForma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329" t="s">
        <v>957</v>
      </c>
    </row>
    <row r="389" spans="1:62" s="327" customForma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329" t="s">
        <v>957</v>
      </c>
    </row>
    <row r="390" spans="1:62" s="327" customForma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329" t="s">
        <v>957</v>
      </c>
    </row>
    <row r="391" spans="1:62" s="327" customForma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329" t="s">
        <v>957</v>
      </c>
    </row>
    <row r="392" spans="1:62" s="327" customForma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329" t="s">
        <v>957</v>
      </c>
    </row>
    <row r="393" spans="1:62" s="327" customForma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329" t="s">
        <v>957</v>
      </c>
    </row>
    <row r="394" spans="1:62" s="327" customForma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329" t="s">
        <v>957</v>
      </c>
    </row>
    <row r="395" spans="1:62" s="327" customForma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329" t="s">
        <v>957</v>
      </c>
    </row>
    <row r="396" spans="1:62" s="327" customForma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329" t="s">
        <v>957</v>
      </c>
    </row>
    <row r="397" spans="1:62" s="327" customForma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329" t="s">
        <v>957</v>
      </c>
    </row>
    <row r="398" spans="1:62" s="327" customForma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329" t="s">
        <v>957</v>
      </c>
    </row>
    <row r="399" spans="1:62" s="327" customForma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329" t="s">
        <v>957</v>
      </c>
    </row>
    <row r="400" spans="1:62" s="327" customForma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329" t="s">
        <v>957</v>
      </c>
    </row>
    <row r="401" spans="1:62" s="327" customForma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329" t="s">
        <v>957</v>
      </c>
    </row>
    <row r="402" spans="1:62" s="327" customForma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329" t="s">
        <v>957</v>
      </c>
    </row>
    <row r="403" spans="1:62" s="327" customForma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329" t="s">
        <v>957</v>
      </c>
    </row>
    <row r="404" spans="1:62" s="327" customForma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329" t="s">
        <v>957</v>
      </c>
    </row>
    <row r="405" spans="1:62" s="327" customForma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329" t="s">
        <v>957</v>
      </c>
    </row>
    <row r="406" spans="1:62" s="327" customForma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329" t="s">
        <v>957</v>
      </c>
    </row>
    <row r="407" spans="1:62" s="327" customForma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329" t="s">
        <v>957</v>
      </c>
    </row>
    <row r="408" spans="1:62" s="327" customForma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329" t="s">
        <v>957</v>
      </c>
    </row>
    <row r="409" spans="1:62" s="327" customForma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329" t="s">
        <v>957</v>
      </c>
    </row>
    <row r="410" spans="1:62" s="327" customForma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329" t="s">
        <v>957</v>
      </c>
    </row>
    <row r="411" spans="1:62" s="327" customForma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329" t="s">
        <v>957</v>
      </c>
    </row>
    <row r="412" spans="1:62" s="327" customForma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329" t="s">
        <v>957</v>
      </c>
    </row>
    <row r="413" spans="1:62" s="327" customForma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329" t="s">
        <v>957</v>
      </c>
    </row>
    <row r="414" spans="1:62" s="327" customForma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329" t="s">
        <v>957</v>
      </c>
    </row>
    <row r="415" spans="1:62" s="327" customForma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329" t="s">
        <v>957</v>
      </c>
    </row>
    <row r="416" spans="1:62" s="327" customForma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329" t="s">
        <v>957</v>
      </c>
    </row>
    <row r="417" spans="1:62" s="327" customForma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329" t="s">
        <v>957</v>
      </c>
    </row>
    <row r="418" spans="1:62" s="327" customForma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329" t="s">
        <v>957</v>
      </c>
    </row>
    <row r="419" spans="1:62" s="327" customForma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329" t="s">
        <v>957</v>
      </c>
    </row>
    <row r="420" spans="1:62" s="327" customForma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329" t="s">
        <v>957</v>
      </c>
    </row>
    <row r="421" spans="1:62" s="327" customForma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329" t="s">
        <v>957</v>
      </c>
    </row>
    <row r="422" spans="1:62" s="327" customForma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329" t="s">
        <v>957</v>
      </c>
    </row>
    <row r="423" spans="1:62" s="327" customForma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329" t="s">
        <v>957</v>
      </c>
    </row>
    <row r="424" spans="1:62" s="327" customForma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329" t="s">
        <v>957</v>
      </c>
    </row>
    <row r="425" spans="1:62" s="327" customForma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329" t="s">
        <v>957</v>
      </c>
    </row>
    <row r="426" spans="1:62" s="327" customForma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329" t="s">
        <v>957</v>
      </c>
    </row>
    <row r="427" spans="1:62" s="327" customForma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329" t="s">
        <v>957</v>
      </c>
    </row>
    <row r="428" spans="1:62" s="327" customForma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329" t="s">
        <v>957</v>
      </c>
    </row>
    <row r="429" spans="1:62" s="327" customForma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329" t="s">
        <v>957</v>
      </c>
    </row>
    <row r="430" spans="1:62" s="327" customForma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329" t="s">
        <v>957</v>
      </c>
    </row>
    <row r="431" spans="1:62" s="327" customForma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329" t="s">
        <v>957</v>
      </c>
    </row>
    <row r="432" spans="1:62" s="327" customForma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329" t="s">
        <v>957</v>
      </c>
    </row>
    <row r="433" spans="1:62" s="327" customForma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329" t="s">
        <v>957</v>
      </c>
    </row>
    <row r="434" spans="1:62" s="327" customForma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329" t="s">
        <v>957</v>
      </c>
    </row>
    <row r="435" spans="1:62" s="327" customForma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329" t="s">
        <v>957</v>
      </c>
    </row>
    <row r="436" spans="1:62" s="327" customForma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329" t="s">
        <v>957</v>
      </c>
    </row>
    <row r="437" spans="1:62" s="327" customForma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329" t="s">
        <v>957</v>
      </c>
    </row>
    <row r="438" spans="1:62" s="327" customForma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329" t="s">
        <v>957</v>
      </c>
    </row>
    <row r="439" spans="1:62" s="327" customForma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329" t="s">
        <v>957</v>
      </c>
    </row>
    <row r="440" spans="1:62" s="327" customForma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329" t="s">
        <v>957</v>
      </c>
    </row>
    <row r="441" spans="1:62" s="327" customForma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329" t="s">
        <v>957</v>
      </c>
    </row>
    <row r="442" spans="1:62" s="327" customForma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329" t="s">
        <v>957</v>
      </c>
    </row>
    <row r="443" spans="1:62" s="327" customForma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329" t="s">
        <v>957</v>
      </c>
    </row>
    <row r="444" spans="1:62" s="327" customForma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329" t="s">
        <v>957</v>
      </c>
    </row>
    <row r="445" spans="1:62" s="327" customForma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329" t="s">
        <v>957</v>
      </c>
    </row>
    <row r="446" spans="1:62" s="327" customForma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329" t="s">
        <v>957</v>
      </c>
    </row>
    <row r="447" spans="1:62" s="327" customForma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329" t="s">
        <v>957</v>
      </c>
    </row>
    <row r="448" spans="1:62" s="327" customForma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329" t="s">
        <v>957</v>
      </c>
    </row>
    <row r="449" spans="1:62" s="327" customForma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329" t="s">
        <v>957</v>
      </c>
    </row>
    <row r="450" spans="1:62" s="327" customForma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329" t="s">
        <v>957</v>
      </c>
    </row>
    <row r="451" spans="1:62" s="327" customForma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329" t="s">
        <v>957</v>
      </c>
    </row>
    <row r="452" spans="1:62" s="327" customForma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329" t="s">
        <v>957</v>
      </c>
    </row>
    <row r="453" spans="1:62" s="327" customForma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329" t="s">
        <v>957</v>
      </c>
    </row>
    <row r="454" spans="1:62" s="327" customForma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329" t="s">
        <v>957</v>
      </c>
    </row>
    <row r="455" spans="1:62" s="327" customForma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329" t="s">
        <v>957</v>
      </c>
    </row>
    <row r="456" spans="1:62" s="327" customForma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329" t="s">
        <v>957</v>
      </c>
    </row>
    <row r="457" spans="1:62" s="327" customForma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329" t="s">
        <v>957</v>
      </c>
    </row>
    <row r="458" spans="1:62" s="327" customForma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329" t="s">
        <v>957</v>
      </c>
    </row>
    <row r="459" spans="1:62" s="327" customForma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329" t="s">
        <v>957</v>
      </c>
    </row>
    <row r="460" spans="1:62" s="327" customForma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329" t="s">
        <v>957</v>
      </c>
    </row>
    <row r="461" spans="1:62" s="327" customForma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329" t="s">
        <v>957</v>
      </c>
    </row>
    <row r="462" spans="1:62" s="327" customForma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329" t="s">
        <v>957</v>
      </c>
    </row>
    <row r="463" spans="1:62" s="327" customForma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329" t="s">
        <v>957</v>
      </c>
    </row>
    <row r="464" spans="1:62" s="327" customForma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329" t="s">
        <v>957</v>
      </c>
    </row>
    <row r="465" spans="1:62" s="327" customForma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329" t="s">
        <v>957</v>
      </c>
    </row>
    <row r="466" spans="1:62" s="327" customForma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329" t="s">
        <v>957</v>
      </c>
    </row>
    <row r="467" spans="1:62" s="327" customForma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329" t="s">
        <v>957</v>
      </c>
    </row>
    <row r="468" spans="1:62" s="327" customForma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329" t="s">
        <v>957</v>
      </c>
    </row>
    <row r="469" spans="1:62" s="327" customForma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329" t="s">
        <v>957</v>
      </c>
    </row>
    <row r="470" spans="1:62" s="327" customForma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329" t="s">
        <v>957</v>
      </c>
    </row>
    <row r="471" spans="1:62" s="327" customForma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329" t="s">
        <v>957</v>
      </c>
    </row>
    <row r="472" spans="1:62" s="327" customForma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329" t="s">
        <v>957</v>
      </c>
    </row>
    <row r="473" spans="1:62" s="327" customForma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329" t="s">
        <v>957</v>
      </c>
    </row>
    <row r="474" spans="1:62" s="327" customForma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329" t="s">
        <v>957</v>
      </c>
    </row>
    <row r="475" spans="1:62" s="327" customForma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329" t="s">
        <v>957</v>
      </c>
    </row>
    <row r="476" spans="1:62" s="327" customForma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329" t="s">
        <v>957</v>
      </c>
    </row>
    <row r="477" spans="1:62" s="327" customForma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329" t="s">
        <v>957</v>
      </c>
    </row>
    <row r="478" spans="1:62" s="327" customForma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329" t="s">
        <v>957</v>
      </c>
    </row>
    <row r="479" spans="1:62" s="327" customForma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329" t="s">
        <v>957</v>
      </c>
    </row>
    <row r="480" spans="1:62" s="327" customForma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329" t="s">
        <v>957</v>
      </c>
    </row>
    <row r="481" spans="1:62" s="327" customForma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329" t="s">
        <v>957</v>
      </c>
    </row>
    <row r="482" spans="1:62" s="327" customForma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329" t="s">
        <v>957</v>
      </c>
    </row>
    <row r="483" spans="1:62" s="327" customForma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329" t="s">
        <v>957</v>
      </c>
    </row>
    <row r="484" spans="1:62" s="327" customForma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329" t="s">
        <v>957</v>
      </c>
    </row>
    <row r="485" spans="1:62" s="327" customForma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329" t="s">
        <v>957</v>
      </c>
    </row>
    <row r="486" spans="1:62" s="327" customForma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329" t="s">
        <v>957</v>
      </c>
    </row>
    <row r="487" spans="1:62" s="327" customForma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329" t="s">
        <v>957</v>
      </c>
    </row>
    <row r="488" spans="1:62" s="327" customForma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329" t="s">
        <v>957</v>
      </c>
    </row>
    <row r="489" spans="1:62" s="327" customForma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329" t="s">
        <v>957</v>
      </c>
    </row>
    <row r="490" spans="1:62" s="327" customForma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329" t="s">
        <v>957</v>
      </c>
    </row>
    <row r="491" spans="1:62" s="327" customForma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329" t="s">
        <v>957</v>
      </c>
    </row>
    <row r="492" spans="1:62" s="327" customForma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329" t="s">
        <v>957</v>
      </c>
    </row>
    <row r="493" spans="1:62" s="327" customForma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329" t="s">
        <v>957</v>
      </c>
    </row>
    <row r="494" spans="1:62" s="327" customForma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329" t="s">
        <v>957</v>
      </c>
    </row>
    <row r="495" spans="1:62" s="327" customForma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329" t="s">
        <v>957</v>
      </c>
    </row>
    <row r="496" spans="1:62" s="327" customForma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329" t="s">
        <v>957</v>
      </c>
    </row>
    <row r="497" spans="1:62" s="327" customForma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329" t="s">
        <v>957</v>
      </c>
    </row>
    <row r="498" spans="1:62" s="327" customForma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329" t="s">
        <v>957</v>
      </c>
    </row>
    <row r="499" spans="1:62" s="327" customForma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329" t="s">
        <v>957</v>
      </c>
    </row>
    <row r="500" spans="1:62" s="327" customForma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329" t="s">
        <v>957</v>
      </c>
    </row>
    <row r="501" spans="1:62" s="327" customForma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329" t="s">
        <v>957</v>
      </c>
    </row>
    <row r="502" spans="1:62" s="327" customForma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329" t="s">
        <v>957</v>
      </c>
    </row>
    <row r="503" spans="1:62" s="327" customForma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329" t="s">
        <v>957</v>
      </c>
    </row>
    <row r="504" spans="1:62" s="327" customForma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329" t="s">
        <v>957</v>
      </c>
    </row>
    <row r="505" spans="1:62" s="327" customForma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329" t="s">
        <v>957</v>
      </c>
    </row>
    <row r="506" spans="1:62" s="327" customForma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329" t="s">
        <v>957</v>
      </c>
    </row>
    <row r="507" spans="1:62" s="327" customForma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329" t="s">
        <v>957</v>
      </c>
    </row>
    <row r="508" spans="1:62" s="327" customForma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329" t="s">
        <v>957</v>
      </c>
    </row>
    <row r="509" spans="1:62" s="327" customForma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329" t="s">
        <v>957</v>
      </c>
    </row>
    <row r="510" spans="1:62" s="327" customForma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329" t="s">
        <v>957</v>
      </c>
    </row>
    <row r="511" spans="1:62" s="327" customForma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329" t="s">
        <v>957</v>
      </c>
    </row>
    <row r="512" spans="1:62" s="327" customForma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329" t="s">
        <v>957</v>
      </c>
    </row>
    <row r="513" spans="1:62" s="327" customForma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329" t="s">
        <v>957</v>
      </c>
    </row>
    <row r="514" spans="1:62" s="327" customForma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329" t="s">
        <v>957</v>
      </c>
    </row>
    <row r="515" spans="1:62" s="327" customForma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329" t="s">
        <v>957</v>
      </c>
    </row>
    <row r="516" spans="1:62" s="327" customForma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329" t="s">
        <v>957</v>
      </c>
    </row>
    <row r="517" spans="1:62" s="327" customForma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329" t="s">
        <v>957</v>
      </c>
    </row>
    <row r="518" spans="1:62" s="327" customForma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329" t="s">
        <v>957</v>
      </c>
    </row>
    <row r="519" spans="1:62" s="327" customForma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329" t="s">
        <v>957</v>
      </c>
    </row>
    <row r="520" spans="1:62" s="327" customForma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329" t="s">
        <v>957</v>
      </c>
    </row>
    <row r="521" spans="1:62" s="327" customForma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329" t="s">
        <v>957</v>
      </c>
    </row>
    <row r="522" spans="1:62" s="327" customForma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329" t="s">
        <v>957</v>
      </c>
    </row>
    <row r="523" spans="1:62" s="327" customForma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329" t="s">
        <v>957</v>
      </c>
    </row>
    <row r="524" spans="1:62" s="327" customForma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329" t="s">
        <v>957</v>
      </c>
    </row>
    <row r="525" spans="1:62" s="327" customForma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329" t="s">
        <v>957</v>
      </c>
    </row>
    <row r="526" spans="1:62" s="327" customForma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329" t="s">
        <v>957</v>
      </c>
    </row>
    <row r="527" spans="1:62" s="327" customForma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329" t="s">
        <v>957</v>
      </c>
    </row>
    <row r="528" spans="1:62" s="327" customForma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329" t="s">
        <v>957</v>
      </c>
    </row>
    <row r="529" spans="1:62" s="327" customForma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329" t="s">
        <v>957</v>
      </c>
    </row>
    <row r="530" spans="1:62" s="327" customForma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329" t="s">
        <v>957</v>
      </c>
    </row>
    <row r="531" spans="1:62" s="327" customForma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329" t="s">
        <v>957</v>
      </c>
    </row>
    <row r="532" spans="1:62" s="327" customForma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329" t="s">
        <v>957</v>
      </c>
    </row>
    <row r="533" spans="1:62" s="327" customForma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329" t="s">
        <v>957</v>
      </c>
    </row>
    <row r="534" spans="1:62" s="327" customForma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329" t="s">
        <v>957</v>
      </c>
    </row>
    <row r="535" spans="1:62" s="327" customForma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329" t="s">
        <v>957</v>
      </c>
    </row>
    <row r="536" spans="1:62" s="327" customForma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329" t="s">
        <v>957</v>
      </c>
    </row>
    <row r="537" spans="1:62" s="327" customForma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329" t="s">
        <v>957</v>
      </c>
    </row>
    <row r="538" spans="1:62" s="327" customForma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329" t="s">
        <v>957</v>
      </c>
    </row>
    <row r="539" spans="1:62" s="327" customForma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329" t="s">
        <v>957</v>
      </c>
    </row>
    <row r="540" spans="1:62" s="327" customForma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329" t="s">
        <v>957</v>
      </c>
    </row>
    <row r="541" spans="1:62" s="327" customForma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329" t="s">
        <v>957</v>
      </c>
    </row>
    <row r="542" spans="1:62" s="327" customForma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329" t="s">
        <v>957</v>
      </c>
    </row>
    <row r="543" spans="1:62" s="327" customForma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329" t="s">
        <v>957</v>
      </c>
    </row>
    <row r="544" spans="1:62" s="327" customForma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329" t="s">
        <v>957</v>
      </c>
    </row>
    <row r="545" spans="1:62" s="327" customForma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329" t="s">
        <v>957</v>
      </c>
    </row>
    <row r="546" spans="1:62" s="327" customForma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329" t="s">
        <v>957</v>
      </c>
    </row>
    <row r="547" spans="1:62" s="327" customForma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329" t="s">
        <v>957</v>
      </c>
    </row>
    <row r="548" spans="1:62" s="327" customForma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329" t="s">
        <v>957</v>
      </c>
    </row>
    <row r="549" spans="1:62" s="327" customForma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329" t="s">
        <v>957</v>
      </c>
    </row>
    <row r="550" spans="1:62" s="327" customForma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329" t="s">
        <v>957</v>
      </c>
    </row>
    <row r="551" spans="1:62" s="327" customForma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329" t="s">
        <v>957</v>
      </c>
    </row>
    <row r="552" spans="1:62" s="327" customForma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329" t="s">
        <v>957</v>
      </c>
    </row>
    <row r="553" spans="1:62" s="327" customForma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329" t="s">
        <v>957</v>
      </c>
    </row>
    <row r="554" spans="1:62" s="327" customForma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329" t="s">
        <v>957</v>
      </c>
    </row>
    <row r="555" spans="1:62" s="327" customForma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329" t="s">
        <v>957</v>
      </c>
    </row>
    <row r="556" spans="1:62" s="327" customForma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329" t="s">
        <v>957</v>
      </c>
    </row>
    <row r="557" spans="1:62" s="327" customForma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329" t="s">
        <v>957</v>
      </c>
    </row>
    <row r="558" spans="1:62" s="327" customForma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329" t="s">
        <v>957</v>
      </c>
    </row>
    <row r="559" spans="1:62" s="327" customForma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329" t="s">
        <v>957</v>
      </c>
    </row>
    <row r="560" spans="1:62" s="327" customForma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329" t="s">
        <v>957</v>
      </c>
    </row>
    <row r="561" spans="1:62" s="327" customForma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329" t="s">
        <v>957</v>
      </c>
    </row>
    <row r="562" spans="1:62" s="327" customForma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329" t="s">
        <v>957</v>
      </c>
    </row>
    <row r="563" spans="1:62" s="327" customForma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329" t="s">
        <v>957</v>
      </c>
    </row>
    <row r="564" spans="1:62" s="327" customForma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329" t="s">
        <v>957</v>
      </c>
    </row>
    <row r="565" spans="1:62" s="327" customForma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329" t="s">
        <v>957</v>
      </c>
    </row>
    <row r="566" spans="1:62" s="327" customForma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329" t="s">
        <v>957</v>
      </c>
    </row>
    <row r="567" spans="1:62" s="327" customForma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329" t="s">
        <v>957</v>
      </c>
    </row>
    <row r="568" spans="1:62" s="327" customForma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329" t="s">
        <v>957</v>
      </c>
    </row>
    <row r="569" spans="1:62" s="327" customForma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329" t="s">
        <v>957</v>
      </c>
    </row>
    <row r="570" spans="1:62" s="327" customForma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329" t="s">
        <v>957</v>
      </c>
    </row>
    <row r="571" spans="1:62" s="327" customForma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329" t="s">
        <v>957</v>
      </c>
    </row>
    <row r="572" spans="1:62" s="327" customForma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329" t="s">
        <v>957</v>
      </c>
    </row>
    <row r="573" spans="1:62" s="327" customForma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329" t="s">
        <v>957</v>
      </c>
    </row>
    <row r="574" spans="1:62" s="327" customForma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329" t="s">
        <v>957</v>
      </c>
    </row>
    <row r="575" spans="1:62" s="327" customForma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329" t="s">
        <v>957</v>
      </c>
    </row>
    <row r="576" spans="1:62" s="327" customForma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329" t="s">
        <v>957</v>
      </c>
    </row>
    <row r="577" spans="1:62" s="327" customForma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329" t="s">
        <v>957</v>
      </c>
    </row>
    <row r="578" spans="1:62" s="327" customForma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329" t="s">
        <v>957</v>
      </c>
    </row>
    <row r="579" spans="1:62" s="327" customForma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329" t="s">
        <v>957</v>
      </c>
    </row>
    <row r="580" spans="1:62" s="327" customForma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329" t="s">
        <v>957</v>
      </c>
    </row>
    <row r="581" spans="1:62" s="327" customForma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329" t="s">
        <v>957</v>
      </c>
    </row>
    <row r="582" spans="1:62" s="327" customForma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329" t="s">
        <v>957</v>
      </c>
    </row>
    <row r="583" spans="1:62" s="327" customForma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329" t="s">
        <v>957</v>
      </c>
    </row>
    <row r="584" spans="1:62" s="327" customForma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329" t="s">
        <v>957</v>
      </c>
    </row>
    <row r="585" spans="1:62" s="327" customForma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329" t="s">
        <v>957</v>
      </c>
    </row>
    <row r="586" spans="1:62" s="327" customForma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329" t="s">
        <v>957</v>
      </c>
    </row>
    <row r="587" spans="1:62" s="327" customForma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329" t="s">
        <v>957</v>
      </c>
    </row>
    <row r="588" spans="1:62" s="327" customForma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329" t="s">
        <v>957</v>
      </c>
    </row>
    <row r="589" spans="1:62" s="327" customForma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329" t="s">
        <v>957</v>
      </c>
    </row>
    <row r="590" spans="1:62" s="327" customForma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329" t="s">
        <v>957</v>
      </c>
    </row>
    <row r="591" spans="1:62" s="327" customForma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329" t="s">
        <v>957</v>
      </c>
    </row>
    <row r="592" spans="1:62" s="327" customForma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329" t="s">
        <v>957</v>
      </c>
    </row>
    <row r="593" spans="1:62" s="327" customForma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329" t="s">
        <v>957</v>
      </c>
    </row>
    <row r="594" spans="1:62" s="327" customForma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329" t="s">
        <v>957</v>
      </c>
    </row>
    <row r="595" spans="1:62" s="327" customForma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329" t="s">
        <v>957</v>
      </c>
    </row>
    <row r="596" spans="1:62" s="327" customForma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329" t="s">
        <v>957</v>
      </c>
    </row>
    <row r="597" spans="1:62" s="327" customForma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329" t="s">
        <v>957</v>
      </c>
    </row>
    <row r="598" spans="1:62" s="327" customForma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329" t="s">
        <v>957</v>
      </c>
    </row>
    <row r="599" spans="1:62" s="327" customForma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329" t="s">
        <v>957</v>
      </c>
    </row>
    <row r="600" spans="1:62" s="327" customForma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329" t="s">
        <v>957</v>
      </c>
    </row>
    <row r="601" spans="1:62" s="327" customForma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329" t="s">
        <v>957</v>
      </c>
    </row>
    <row r="602" spans="1:62" s="327" customForma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329" t="s">
        <v>957</v>
      </c>
    </row>
    <row r="603" spans="1:62" s="327" customForma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329" t="s">
        <v>957</v>
      </c>
    </row>
    <row r="604" spans="1:62" s="327" customForma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329" t="s">
        <v>957</v>
      </c>
    </row>
    <row r="605" spans="1:62" s="327" customForma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329" t="s">
        <v>957</v>
      </c>
    </row>
    <row r="606" spans="1:62" s="327" customForma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329" t="s">
        <v>957</v>
      </c>
    </row>
    <row r="607" spans="1:62" s="327" customForma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329" t="s">
        <v>957</v>
      </c>
    </row>
    <row r="608" spans="1:62" s="327" customForma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329" t="s">
        <v>957</v>
      </c>
    </row>
    <row r="609" spans="1:62" s="327" customForma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329" t="s">
        <v>957</v>
      </c>
    </row>
    <row r="610" spans="1:62" s="327" customForma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329" t="s">
        <v>957</v>
      </c>
    </row>
    <row r="611" spans="1:62" s="327" customForma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329" t="s">
        <v>957</v>
      </c>
    </row>
    <row r="612" spans="1:62" s="327" customForma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329" t="s">
        <v>957</v>
      </c>
    </row>
    <row r="613" spans="1:62" s="327" customForma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329" t="s">
        <v>957</v>
      </c>
    </row>
    <row r="614" spans="1:62" s="327" customForma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329" t="s">
        <v>957</v>
      </c>
    </row>
    <row r="615" spans="1:62" s="327" customForma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329" t="s">
        <v>957</v>
      </c>
    </row>
    <row r="616" spans="1:62" s="327" customForma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329" t="s">
        <v>957</v>
      </c>
    </row>
    <row r="617" spans="1:62" s="327" customForma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329" t="s">
        <v>957</v>
      </c>
    </row>
    <row r="618" spans="1:62" s="327" customForma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329" t="s">
        <v>957</v>
      </c>
    </row>
    <row r="619" spans="1:62" s="327" customForma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329" t="s">
        <v>957</v>
      </c>
    </row>
    <row r="620" spans="1:62" s="327" customForma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329" t="s">
        <v>957</v>
      </c>
    </row>
    <row r="621" spans="1:62" s="327" customForma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329" t="s">
        <v>957</v>
      </c>
    </row>
    <row r="622" spans="1:62" s="327" customForma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329" t="s">
        <v>957</v>
      </c>
    </row>
    <row r="623" spans="1:62" s="327" customForma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329" t="s">
        <v>957</v>
      </c>
    </row>
    <row r="624" spans="1:62" s="327" customForma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329" t="s">
        <v>957</v>
      </c>
    </row>
    <row r="625" spans="1:62" s="327" customForma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329" t="s">
        <v>957</v>
      </c>
    </row>
    <row r="626" spans="1:62" s="327" customForma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329" t="s">
        <v>957</v>
      </c>
    </row>
    <row r="627" spans="1:62" s="327" customForma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329" t="s">
        <v>957</v>
      </c>
    </row>
    <row r="628" spans="1:62" s="327" customForma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329" t="s">
        <v>957</v>
      </c>
    </row>
    <row r="629" spans="1:62" s="327" customForma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329" t="s">
        <v>957</v>
      </c>
    </row>
    <row r="630" spans="1:62" s="327" customForma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329" t="s">
        <v>957</v>
      </c>
    </row>
    <row r="631" spans="1:62" s="327" customForma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329" t="s">
        <v>957</v>
      </c>
    </row>
    <row r="632" spans="1:62" s="327" customForma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329" t="s">
        <v>957</v>
      </c>
    </row>
    <row r="633" spans="1:62" s="327" customForma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329" t="s">
        <v>957</v>
      </c>
    </row>
    <row r="634" spans="1:62" s="327" customForma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329" t="s">
        <v>957</v>
      </c>
    </row>
    <row r="635" spans="1:62" s="327" customForma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329" t="s">
        <v>957</v>
      </c>
    </row>
    <row r="636" spans="1:62" s="327" customForma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329" t="s">
        <v>957</v>
      </c>
    </row>
    <row r="637" spans="1:62" s="327" customForma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329" t="s">
        <v>957</v>
      </c>
    </row>
    <row r="638" spans="1:62" s="327" customForma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329" t="s">
        <v>957</v>
      </c>
    </row>
    <row r="639" spans="1:62" s="327" customForma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329" t="s">
        <v>957</v>
      </c>
    </row>
    <row r="640" spans="1:62" s="327" customForma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329" t="s">
        <v>957</v>
      </c>
    </row>
    <row r="641" spans="1:62" s="327" customForma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329" t="s">
        <v>957</v>
      </c>
    </row>
    <row r="642" spans="1:62" s="327" customForma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329" t="s">
        <v>957</v>
      </c>
    </row>
    <row r="643" spans="1:62" s="327" customForma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329" t="s">
        <v>957</v>
      </c>
    </row>
    <row r="644" spans="1:62" s="327" customForma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329" t="s">
        <v>957</v>
      </c>
    </row>
    <row r="645" spans="1:62" s="327" customForma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329" t="s">
        <v>957</v>
      </c>
    </row>
    <row r="646" spans="1:62" s="327" customForma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329" t="s">
        <v>957</v>
      </c>
    </row>
    <row r="647" spans="1:62" s="327" customForma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329" t="s">
        <v>957</v>
      </c>
    </row>
    <row r="648" spans="1:62" s="327" customForma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329" t="s">
        <v>957</v>
      </c>
    </row>
    <row r="649" spans="1:62" s="327" customForma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329" t="s">
        <v>957</v>
      </c>
    </row>
    <row r="650" spans="1:62" s="327" customForma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329" t="s">
        <v>957</v>
      </c>
    </row>
    <row r="651" spans="1:62" s="327" customForma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329" t="s">
        <v>957</v>
      </c>
    </row>
    <row r="652" spans="1:62" s="327" customForma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329" t="s">
        <v>957</v>
      </c>
    </row>
    <row r="653" spans="1:62" s="327" customForma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329" t="s">
        <v>957</v>
      </c>
    </row>
    <row r="654" spans="1:62" s="327" customForma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329" t="s">
        <v>957</v>
      </c>
    </row>
    <row r="655" spans="1:62" s="327" customForma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329" t="s">
        <v>957</v>
      </c>
    </row>
    <row r="656" spans="1:62" s="327" customForma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329" t="s">
        <v>957</v>
      </c>
    </row>
    <row r="657" spans="1:62" s="327" customForma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329" t="s">
        <v>957</v>
      </c>
    </row>
    <row r="658" spans="1:62" s="327" customForma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329" t="s">
        <v>957</v>
      </c>
    </row>
    <row r="659" spans="1:62" s="327" customForma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329" t="s">
        <v>957</v>
      </c>
    </row>
    <row r="660" spans="1:62" s="327" customForma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329" t="s">
        <v>957</v>
      </c>
    </row>
    <row r="661" spans="1:62" s="327" customForma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329" t="s">
        <v>957</v>
      </c>
    </row>
    <row r="662" spans="1:62" s="327" customForma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329" t="s">
        <v>957</v>
      </c>
    </row>
    <row r="663" spans="1:62" s="327" customForma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329" t="s">
        <v>957</v>
      </c>
    </row>
    <row r="664" spans="1:62" s="327" customForma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329" t="s">
        <v>957</v>
      </c>
    </row>
    <row r="665" spans="1:62" s="327" customForma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329" t="s">
        <v>957</v>
      </c>
    </row>
    <row r="666" spans="1:62" s="327" customForma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329" t="s">
        <v>957</v>
      </c>
    </row>
    <row r="667" spans="1:62" s="327" customForma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329" t="s">
        <v>957</v>
      </c>
    </row>
    <row r="668" spans="1:62" s="327" customForma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329" t="s">
        <v>957</v>
      </c>
    </row>
    <row r="669" spans="1:62" s="327" customForma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329" t="s">
        <v>957</v>
      </c>
    </row>
    <row r="670" spans="1:62" s="327" customForma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329" t="s">
        <v>957</v>
      </c>
    </row>
    <row r="671" spans="1:62" s="327" customForma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329" t="s">
        <v>957</v>
      </c>
    </row>
    <row r="672" spans="1:62" s="327" customFormat="1">
      <c r="A672" s="329" t="s">
        <v>957</v>
      </c>
      <c r="B672" s="329" t="s">
        <v>957</v>
      </c>
      <c r="C672" s="329" t="s">
        <v>957</v>
      </c>
      <c r="D672" s="329" t="s">
        <v>957</v>
      </c>
      <c r="E672" s="329" t="s">
        <v>957</v>
      </c>
      <c r="F672" s="329" t="s">
        <v>957</v>
      </c>
      <c r="G672" s="329" t="s">
        <v>957</v>
      </c>
      <c r="H672" s="329" t="s">
        <v>957</v>
      </c>
      <c r="I672" s="329" t="s">
        <v>957</v>
      </c>
      <c r="J672" s="329" t="s">
        <v>957</v>
      </c>
      <c r="K672" s="329" t="s">
        <v>957</v>
      </c>
      <c r="L672" s="329" t="s">
        <v>957</v>
      </c>
      <c r="M672" s="329" t="s">
        <v>957</v>
      </c>
      <c r="N672" s="329" t="s">
        <v>957</v>
      </c>
      <c r="O672" s="329" t="s">
        <v>957</v>
      </c>
      <c r="P672" s="329" t="s">
        <v>957</v>
      </c>
      <c r="Q672" s="329" t="s">
        <v>957</v>
      </c>
      <c r="R672" s="329" t="s">
        <v>957</v>
      </c>
      <c r="S672" s="329" t="s">
        <v>957</v>
      </c>
      <c r="T672" s="329" t="s">
        <v>957</v>
      </c>
      <c r="U672" s="329" t="s">
        <v>957</v>
      </c>
      <c r="V672" s="329" t="s">
        <v>957</v>
      </c>
      <c r="W672" s="329" t="s">
        <v>957</v>
      </c>
      <c r="X672" s="329" t="s">
        <v>957</v>
      </c>
      <c r="Y672" s="329" t="s">
        <v>957</v>
      </c>
      <c r="Z672" s="329" t="s">
        <v>957</v>
      </c>
      <c r="AA672" s="329" t="s">
        <v>957</v>
      </c>
      <c r="AB672" s="329" t="s">
        <v>957</v>
      </c>
      <c r="AC672" s="329" t="s">
        <v>957</v>
      </c>
      <c r="AD672" s="329" t="s">
        <v>957</v>
      </c>
      <c r="AE672" s="329" t="s">
        <v>957</v>
      </c>
      <c r="AF672" s="329" t="s">
        <v>957</v>
      </c>
      <c r="AH672" s="329" t="s">
        <v>957</v>
      </c>
      <c r="AI672" s="329" t="s">
        <v>957</v>
      </c>
      <c r="AJ672" s="329" t="s">
        <v>957</v>
      </c>
      <c r="AK672" s="329" t="s">
        <v>957</v>
      </c>
      <c r="AL672" s="329" t="s">
        <v>957</v>
      </c>
      <c r="AM672" s="329" t="s">
        <v>957</v>
      </c>
      <c r="AN672" s="329" t="s">
        <v>957</v>
      </c>
      <c r="AO672" s="329" t="s">
        <v>957</v>
      </c>
      <c r="AP672" s="329" t="s">
        <v>957</v>
      </c>
      <c r="AQ672" s="329" t="s">
        <v>957</v>
      </c>
      <c r="AR672" s="329" t="s">
        <v>957</v>
      </c>
      <c r="AS672" s="329" t="s">
        <v>957</v>
      </c>
      <c r="AT672" s="329" t="s">
        <v>957</v>
      </c>
      <c r="AU672" s="329" t="s">
        <v>957</v>
      </c>
      <c r="AV672" s="329" t="s">
        <v>957</v>
      </c>
      <c r="AW672" s="329" t="s">
        <v>957</v>
      </c>
      <c r="AX672" s="329" t="s">
        <v>957</v>
      </c>
      <c r="AY672" s="329" t="s">
        <v>957</v>
      </c>
      <c r="AZ672" s="329" t="s">
        <v>957</v>
      </c>
      <c r="BA672" s="329" t="s">
        <v>957</v>
      </c>
      <c r="BB672" s="329" t="s">
        <v>957</v>
      </c>
      <c r="BC672" s="329" t="s">
        <v>957</v>
      </c>
      <c r="BD672" s="329" t="s">
        <v>957</v>
      </c>
      <c r="BE672" s="329" t="s">
        <v>957</v>
      </c>
      <c r="BF672" s="329" t="s">
        <v>957</v>
      </c>
      <c r="BG672" s="329" t="s">
        <v>957</v>
      </c>
      <c r="BH672" s="329" t="s">
        <v>957</v>
      </c>
      <c r="BI672" s="329" t="s">
        <v>957</v>
      </c>
      <c r="BJ672" s="329"/>
    </row>
    <row r="674" spans="1:13">
      <c r="A674" s="330" t="s">
        <v>733</v>
      </c>
      <c r="B674" s="330"/>
      <c r="C674" s="330"/>
      <c r="D674" s="330"/>
      <c r="E674" s="330"/>
      <c r="F674" s="330"/>
      <c r="G674" s="330"/>
      <c r="H674" s="331"/>
      <c r="I674" s="331"/>
      <c r="J674" s="331"/>
      <c r="K674" s="331"/>
      <c r="L674" s="331"/>
      <c r="M674" s="331"/>
    </row>
    <row r="675" spans="1:13" ht="15">
      <c r="A675" s="1817" t="s">
        <v>622</v>
      </c>
      <c r="B675" s="1569"/>
      <c r="C675" s="1569"/>
      <c r="D675" s="1569"/>
      <c r="E675" s="1569"/>
      <c r="F675" s="1569"/>
      <c r="G675" s="1569"/>
      <c r="H675" s="1569"/>
      <c r="I675" s="1569"/>
      <c r="J675" s="1569"/>
      <c r="K675" s="1569"/>
      <c r="L675" s="1569"/>
      <c r="M675" s="1570"/>
    </row>
    <row r="676" spans="1:13" ht="34.5" customHeight="1">
      <c r="A676" s="1818"/>
      <c r="B676" s="1547"/>
      <c r="C676" s="1547"/>
      <c r="D676" s="1547"/>
      <c r="E676" s="1547"/>
      <c r="F676" s="1547"/>
      <c r="G676" s="1547"/>
      <c r="H676" s="1547"/>
      <c r="I676" s="1547"/>
      <c r="J676" s="1547"/>
      <c r="K676" s="1547"/>
      <c r="L676" s="1547"/>
      <c r="M676" s="1559"/>
    </row>
    <row r="677" spans="1:13" ht="34.5" customHeight="1">
      <c r="A677" s="1580"/>
      <c r="B677" s="1550"/>
      <c r="C677" s="1550"/>
      <c r="D677" s="1550"/>
      <c r="E677" s="1550"/>
      <c r="F677" s="1550"/>
      <c r="G677" s="1550"/>
      <c r="H677" s="1550"/>
      <c r="I677" s="1550"/>
      <c r="J677" s="1550"/>
      <c r="K677" s="1550"/>
      <c r="L677" s="1550"/>
      <c r="M677" s="1581"/>
    </row>
  </sheetData>
  <mergeCells count="5">
    <mergeCell ref="A675:M675"/>
    <mergeCell ref="A676:M677"/>
    <mergeCell ref="A5:I5"/>
    <mergeCell ref="J4:W5"/>
    <mergeCell ref="A2:N3"/>
  </mergeCells>
  <pageMargins left="0" right="0" top="0" bottom="0" header="0.31496062992125978" footer="0.31496062992125978"/>
  <pageSetup scale="40" fitToHeight="10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CZ724"/>
  <sheetViews>
    <sheetView showGridLines="0" topLeftCell="C3" zoomScaleNormal="100" workbookViewId="0">
      <selection activeCell="H686" sqref="H686:I688"/>
    </sheetView>
  </sheetViews>
  <sheetFormatPr defaultColWidth="11.42578125" defaultRowHeight="12.75"/>
  <cols>
    <col min="1" max="1" width="16.42578125" style="333" hidden="1" customWidth="1"/>
    <col min="2" max="2" width="6.85546875" style="333" hidden="1" customWidth="1"/>
    <col min="3" max="3" width="6.85546875" style="334" customWidth="1"/>
    <col min="4" max="4" width="37.28515625" style="333" customWidth="1"/>
    <col min="5" max="5" width="17.140625" style="333" customWidth="1"/>
    <col min="6" max="6" width="8.42578125" style="333" customWidth="1"/>
    <col min="7" max="7" width="5.140625" style="333" customWidth="1"/>
    <col min="8" max="8" width="4.42578125" style="333" customWidth="1"/>
    <col min="9" max="9" width="10.85546875" style="333" customWidth="1"/>
    <col min="10" max="10" width="11.140625" style="333" customWidth="1"/>
    <col min="11" max="11" width="13.140625" style="333" customWidth="1"/>
    <col min="12" max="12" width="8.42578125" style="333" customWidth="1"/>
    <col min="13" max="13" width="13" style="333" customWidth="1"/>
    <col min="14" max="14" width="8" style="333" customWidth="1"/>
    <col min="15" max="15" width="10.28515625" style="333" customWidth="1"/>
    <col min="16" max="16" width="7.140625" style="333" hidden="1" customWidth="1"/>
    <col min="17" max="17" width="4.42578125" style="333" hidden="1" customWidth="1"/>
    <col min="18" max="18" width="4" style="333" hidden="1" customWidth="1"/>
    <col min="19" max="28" width="8.42578125" style="333" hidden="1" customWidth="1"/>
    <col min="29" max="31" width="3" style="333" hidden="1" customWidth="1"/>
    <col min="32" max="32" width="2.42578125" style="333" hidden="1" customWidth="1"/>
    <col min="33" max="33" width="3" style="333" hidden="1" customWidth="1"/>
    <col min="34" max="34" width="4.42578125" style="333" hidden="1" customWidth="1"/>
    <col min="35" max="35" width="9.140625" style="333" hidden="1" customWidth="1"/>
    <col min="36" max="39" width="3.42578125" style="333" hidden="1" customWidth="1"/>
    <col min="40" max="42" width="8.42578125" style="333" hidden="1" customWidth="1"/>
    <col min="43" max="43" width="25" style="333" hidden="1" customWidth="1"/>
    <col min="44" max="44" width="11.42578125" style="333" hidden="1" customWidth="1"/>
    <col min="45" max="45" width="5.42578125" style="333" hidden="1" customWidth="1"/>
    <col min="46" max="46" width="7" style="333" hidden="1" customWidth="1"/>
    <col min="47" max="47" width="6.85546875" style="333" hidden="1" customWidth="1"/>
    <col min="48" max="48" width="10" style="333" hidden="1" customWidth="1"/>
    <col min="49" max="49" width="15.42578125" style="333" hidden="1" customWidth="1"/>
    <col min="50" max="50" width="14.42578125" style="333" hidden="1" customWidth="1"/>
    <col min="51" max="53" width="4.42578125" style="333" hidden="1" customWidth="1"/>
    <col min="54" max="54" width="5" style="333" hidden="1" customWidth="1"/>
    <col min="55" max="55" width="7.42578125" style="333" hidden="1" customWidth="1"/>
    <col min="56" max="56" width="14" style="333" hidden="1" customWidth="1"/>
    <col min="57" max="57" width="1.42578125" style="333" hidden="1" customWidth="1"/>
    <col min="58" max="58" width="8" style="333" customWidth="1"/>
    <col min="59" max="59" width="10.42578125" style="333" customWidth="1"/>
    <col min="60" max="60" width="9" style="333" customWidth="1"/>
    <col min="61" max="61" width="13.42578125" style="333" customWidth="1"/>
    <col min="62" max="62" width="14.140625" style="333" customWidth="1"/>
    <col min="63" max="63" width="23.140625" style="333" customWidth="1"/>
    <col min="64" max="64" width="11" style="333" customWidth="1"/>
    <col min="65" max="65" width="17.42578125" style="333" customWidth="1"/>
    <col min="66" max="80" width="6.42578125" style="333" customWidth="1"/>
    <col min="81" max="81" width="8" style="333" customWidth="1"/>
    <col min="82" max="82" width="6.42578125" style="333" customWidth="1"/>
    <col min="83" max="83" width="8.42578125" style="333" customWidth="1"/>
    <col min="84" max="84" width="8.85546875" style="333" customWidth="1"/>
    <col min="85" max="85" width="7.42578125" style="333" customWidth="1"/>
    <col min="86" max="86" width="9.42578125" style="333" customWidth="1"/>
    <col min="87" max="87" width="6.42578125" style="333" customWidth="1"/>
    <col min="88" max="88" width="9" style="333" customWidth="1"/>
    <col min="89" max="89" width="11.42578125" style="333" customWidth="1"/>
    <col min="90" max="90" width="8.85546875" style="333" customWidth="1"/>
    <col min="91" max="91" width="27.140625" style="333" customWidth="1"/>
    <col min="92" max="92" width="33" style="333" hidden="1" customWidth="1"/>
    <col min="93" max="96" width="0" style="333" hidden="1"/>
    <col min="97" max="104" width="11.42578125" style="333" hidden="1" customWidth="1"/>
    <col min="105" max="116" width="11.42578125" style="333" customWidth="1"/>
    <col min="117" max="16384" width="11.42578125" style="333"/>
  </cols>
  <sheetData>
    <row r="1" spans="1:103" s="332" customFormat="1" hidden="1">
      <c r="A1" s="333" t="s">
        <v>958</v>
      </c>
      <c r="C1" s="334"/>
      <c r="AQ1" s="333" t="s">
        <v>959</v>
      </c>
      <c r="CD1" s="333"/>
    </row>
    <row r="2" spans="1:103" ht="63" hidden="1" customHeight="1">
      <c r="D2" s="1849"/>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c r="AO2" s="1553"/>
      <c r="AP2" s="1553"/>
      <c r="AQ2" s="1553"/>
      <c r="AR2" s="1553"/>
      <c r="AS2" s="1553"/>
      <c r="AT2" s="1553"/>
      <c r="AU2" s="1553"/>
      <c r="AV2" s="1553"/>
      <c r="AW2" s="1553"/>
      <c r="AX2" s="1553"/>
      <c r="AY2" s="1553"/>
      <c r="AZ2" s="1553"/>
      <c r="BA2" s="1553"/>
      <c r="BB2" s="1553"/>
      <c r="BC2" s="1553"/>
      <c r="BD2" s="1553"/>
      <c r="BE2" s="1553"/>
      <c r="BF2" s="1553"/>
      <c r="BG2" s="1553"/>
      <c r="BH2" s="1553"/>
      <c r="BI2" s="1553"/>
      <c r="BJ2" s="1553"/>
      <c r="BK2" s="1553"/>
      <c r="CD2" s="1844" t="s">
        <v>960</v>
      </c>
      <c r="CE2" s="1553"/>
      <c r="CF2" s="1553"/>
    </row>
    <row r="3" spans="1:103" ht="18.75" customHeight="1">
      <c r="B3" s="335"/>
      <c r="C3" s="336"/>
      <c r="D3" s="1824" t="s">
        <v>961</v>
      </c>
      <c r="E3" s="1553"/>
      <c r="F3" s="1553"/>
      <c r="G3" s="1553"/>
      <c r="H3" s="1553"/>
      <c r="I3" s="1553"/>
      <c r="J3" s="1553"/>
      <c r="K3" s="1553"/>
      <c r="L3" s="1553"/>
      <c r="M3" s="1553"/>
      <c r="N3" s="1553"/>
      <c r="O3" s="1553"/>
      <c r="P3" s="1553"/>
      <c r="Q3" s="1553"/>
      <c r="R3" s="1553"/>
      <c r="S3" s="1553"/>
      <c r="T3" s="1553"/>
      <c r="U3" s="1553"/>
      <c r="V3" s="1553"/>
      <c r="W3" s="1553"/>
      <c r="X3" s="1553"/>
      <c r="Y3" s="1553"/>
      <c r="Z3" s="1553"/>
      <c r="AA3" s="1553"/>
      <c r="AB3" s="1553"/>
      <c r="AC3" s="1553"/>
      <c r="AD3" s="1553"/>
      <c r="AE3" s="1553"/>
      <c r="AF3" s="1553"/>
      <c r="AG3" s="1553"/>
      <c r="AH3" s="1553"/>
      <c r="AI3" s="1553"/>
      <c r="AJ3" s="335"/>
      <c r="AK3" s="335"/>
      <c r="AL3" s="335"/>
      <c r="AM3" s="335"/>
      <c r="AN3" s="335"/>
      <c r="AO3" s="335"/>
      <c r="AP3" s="335"/>
      <c r="AQ3" s="335"/>
      <c r="AR3" s="335"/>
      <c r="AS3" s="335"/>
      <c r="AT3" s="335"/>
      <c r="AU3" s="335"/>
      <c r="AV3" s="335"/>
      <c r="AW3" s="335"/>
      <c r="AX3" s="335"/>
      <c r="BF3" s="337"/>
      <c r="BG3" s="338"/>
      <c r="BJ3" s="1825"/>
      <c r="BK3" s="1553"/>
      <c r="BM3" s="1828" t="s">
        <v>962</v>
      </c>
      <c r="BN3" s="1553"/>
      <c r="CD3" s="1553"/>
      <c r="CE3" s="1553"/>
      <c r="CF3" s="1553"/>
      <c r="CS3" s="333" t="s">
        <v>963</v>
      </c>
      <c r="CV3" s="333" t="s">
        <v>964</v>
      </c>
      <c r="CY3" s="1031"/>
    </row>
    <row r="4" spans="1:103" s="343" customFormat="1" ht="18.75" customHeight="1">
      <c r="A4" s="1032">
        <v>1</v>
      </c>
      <c r="B4" s="1032">
        <v>2</v>
      </c>
      <c r="C4" s="339">
        <v>3</v>
      </c>
      <c r="D4" s="340">
        <v>4</v>
      </c>
      <c r="E4" s="340">
        <v>5</v>
      </c>
      <c r="F4" s="340">
        <v>6</v>
      </c>
      <c r="G4" s="340">
        <v>7</v>
      </c>
      <c r="H4" s="340">
        <v>8</v>
      </c>
      <c r="I4" s="340">
        <v>9</v>
      </c>
      <c r="J4" s="340">
        <v>10</v>
      </c>
      <c r="K4" s="340">
        <v>11</v>
      </c>
      <c r="L4" s="340">
        <v>12</v>
      </c>
      <c r="M4" s="340">
        <v>13</v>
      </c>
      <c r="N4" s="340">
        <v>14</v>
      </c>
      <c r="O4" s="340">
        <v>15</v>
      </c>
      <c r="P4" s="340">
        <v>16</v>
      </c>
      <c r="Q4" s="340">
        <v>17</v>
      </c>
      <c r="R4" s="340">
        <v>18</v>
      </c>
      <c r="S4" s="340">
        <v>19</v>
      </c>
      <c r="T4" s="340">
        <v>20</v>
      </c>
      <c r="U4" s="340">
        <v>21</v>
      </c>
      <c r="V4" s="340">
        <v>22</v>
      </c>
      <c r="W4" s="340">
        <v>23</v>
      </c>
      <c r="X4" s="340">
        <v>24</v>
      </c>
      <c r="Y4" s="340">
        <v>25</v>
      </c>
      <c r="Z4" s="340">
        <v>26</v>
      </c>
      <c r="AA4" s="340">
        <v>27</v>
      </c>
      <c r="AB4" s="340">
        <v>28</v>
      </c>
      <c r="AC4" s="340">
        <v>29</v>
      </c>
      <c r="AD4" s="340">
        <v>30</v>
      </c>
      <c r="AE4" s="340">
        <v>31</v>
      </c>
      <c r="AF4" s="340">
        <v>32</v>
      </c>
      <c r="AG4" s="340">
        <v>33</v>
      </c>
      <c r="AH4" s="340">
        <v>34</v>
      </c>
      <c r="AI4" s="340">
        <v>35</v>
      </c>
      <c r="AJ4" s="340">
        <v>36</v>
      </c>
      <c r="AK4" s="340">
        <v>37</v>
      </c>
      <c r="AL4" s="340">
        <v>38</v>
      </c>
      <c r="AM4" s="340">
        <v>39</v>
      </c>
      <c r="AN4" s="340">
        <v>40</v>
      </c>
      <c r="AO4" s="340">
        <v>41</v>
      </c>
      <c r="AP4" s="340">
        <v>42</v>
      </c>
      <c r="AQ4" s="340">
        <v>43</v>
      </c>
      <c r="AR4" s="340">
        <v>44</v>
      </c>
      <c r="AS4" s="340">
        <v>45</v>
      </c>
      <c r="AT4" s="340">
        <v>46</v>
      </c>
      <c r="AU4" s="340">
        <v>47</v>
      </c>
      <c r="AV4" s="340">
        <v>48</v>
      </c>
      <c r="AW4" s="340">
        <v>49</v>
      </c>
      <c r="AX4" s="340">
        <v>50</v>
      </c>
      <c r="AY4" s="340">
        <v>51</v>
      </c>
      <c r="AZ4" s="340">
        <v>52</v>
      </c>
      <c r="BA4" s="340">
        <v>53</v>
      </c>
      <c r="BB4" s="340">
        <v>54</v>
      </c>
      <c r="BC4" s="340">
        <v>55</v>
      </c>
      <c r="BD4" s="340">
        <v>56</v>
      </c>
      <c r="BE4" s="340">
        <v>57</v>
      </c>
      <c r="BF4" s="341" t="s">
        <v>541</v>
      </c>
      <c r="BG4" s="342">
        <f>'F1 COBERTURA ESTABLECIMIENTOS'!I4</f>
        <v>0</v>
      </c>
      <c r="BH4" s="1836"/>
      <c r="BJ4" s="1825"/>
      <c r="BK4" s="1553"/>
      <c r="BL4" s="1840" t="s">
        <v>965</v>
      </c>
      <c r="BM4" s="1828" t="s">
        <v>966</v>
      </c>
      <c r="BN4" s="1553"/>
      <c r="CD4" s="1553"/>
      <c r="CE4" s="1553"/>
      <c r="CF4" s="1553"/>
      <c r="CS4" s="1034" t="s">
        <v>928</v>
      </c>
      <c r="CV4" s="343" t="s">
        <v>967</v>
      </c>
    </row>
    <row r="5" spans="1:103" ht="12.75" customHeight="1">
      <c r="A5" s="335"/>
      <c r="D5" s="335"/>
      <c r="E5" s="335"/>
      <c r="F5" s="335"/>
      <c r="G5" s="335"/>
      <c r="H5" s="344" t="s">
        <v>550</v>
      </c>
      <c r="I5" s="1394">
        <f>'F1 COBERTURA ESTABLECIMIENTOS'!G10</f>
        <v>2025</v>
      </c>
      <c r="J5" s="335"/>
      <c r="K5" s="335"/>
      <c r="L5" s="335"/>
      <c r="M5" s="335"/>
      <c r="N5" s="335"/>
      <c r="O5" s="335"/>
      <c r="P5" s="335"/>
      <c r="Q5" s="335"/>
      <c r="R5" s="335"/>
      <c r="S5" s="335"/>
      <c r="T5" s="335"/>
      <c r="U5" s="335"/>
      <c r="V5" s="335"/>
      <c r="W5" s="335"/>
      <c r="X5" s="335"/>
      <c r="Y5" s="335"/>
      <c r="Z5" s="335"/>
      <c r="AA5" s="335"/>
      <c r="AB5" s="335"/>
      <c r="AC5" s="335"/>
      <c r="AD5" s="335"/>
      <c r="AE5" s="335"/>
      <c r="AF5" s="335"/>
      <c r="AG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45"/>
      <c r="BG5" s="345"/>
      <c r="BH5" s="1553"/>
      <c r="BJ5" s="1825"/>
      <c r="BK5" s="1553"/>
      <c r="BL5" s="1553"/>
      <c r="BM5" s="1831" t="s">
        <v>968</v>
      </c>
      <c r="BN5" s="1553"/>
      <c r="BO5" s="343"/>
      <c r="CD5" s="1553"/>
      <c r="CE5" s="1553"/>
      <c r="CF5" s="1553"/>
      <c r="CV5" s="333" t="s">
        <v>969</v>
      </c>
    </row>
    <row r="6" spans="1:103" ht="12.75" customHeight="1">
      <c r="A6" s="345"/>
      <c r="E6" s="345"/>
      <c r="F6" s="345"/>
      <c r="G6" s="345"/>
      <c r="K6" s="345"/>
      <c r="L6" s="345"/>
      <c r="M6" s="345"/>
      <c r="N6" s="345"/>
      <c r="O6" s="345"/>
      <c r="P6" s="345"/>
      <c r="Q6" s="345"/>
      <c r="R6" s="345"/>
      <c r="S6" s="345"/>
      <c r="T6" s="345"/>
      <c r="U6" s="345"/>
      <c r="V6" s="345"/>
      <c r="W6" s="345"/>
      <c r="X6" s="345"/>
      <c r="Y6" s="345"/>
      <c r="Z6" s="345"/>
      <c r="AA6" s="345"/>
      <c r="AB6" s="345"/>
      <c r="AC6" s="345"/>
      <c r="AD6" s="345"/>
      <c r="AE6" s="345"/>
      <c r="AF6" s="345"/>
      <c r="AG6" s="345"/>
      <c r="AJ6" s="345"/>
      <c r="AK6" s="345"/>
      <c r="AL6" s="345"/>
      <c r="AM6" s="345"/>
      <c r="AN6" s="345"/>
      <c r="AO6" s="345"/>
      <c r="AP6" s="345"/>
      <c r="BF6" s="341" t="s">
        <v>544</v>
      </c>
      <c r="BG6" s="1393" t="str">
        <f>'F1 COBERTURA ESTABLECIMIENTOS'!I5</f>
        <v>X</v>
      </c>
      <c r="BH6" s="1553"/>
      <c r="BJ6" s="1825"/>
      <c r="BK6" s="1553"/>
      <c r="BL6" s="1832" t="s">
        <v>970</v>
      </c>
      <c r="BM6" s="1553"/>
      <c r="BN6" s="1553"/>
      <c r="BO6" s="1837" t="s">
        <v>971</v>
      </c>
      <c r="BP6" s="1547"/>
      <c r="BQ6" s="1547"/>
      <c r="BR6" s="1547"/>
      <c r="BS6" s="1547"/>
      <c r="BT6" s="1547"/>
      <c r="BU6" s="1547"/>
      <c r="BV6" s="1547"/>
      <c r="BW6" s="1547"/>
      <c r="BX6" s="1547"/>
      <c r="BY6" s="1547"/>
      <c r="BZ6" s="1547"/>
      <c r="CA6" s="1547"/>
      <c r="CB6" s="1547"/>
      <c r="CC6" s="1035"/>
      <c r="CD6" s="1553"/>
      <c r="CE6" s="1553"/>
      <c r="CF6" s="1553"/>
    </row>
    <row r="7" spans="1:103" ht="12" customHeight="1">
      <c r="D7" s="1835" t="s">
        <v>549</v>
      </c>
      <c r="E7" s="1553"/>
      <c r="F7" s="1553"/>
      <c r="G7" s="1553"/>
      <c r="H7" s="1553"/>
      <c r="I7" s="1854">
        <f>'F1 COBERTURA ESTABLECIMIENTOS'!C10</f>
        <v>0</v>
      </c>
      <c r="J7" s="1654"/>
      <c r="K7" s="1654"/>
      <c r="L7" s="1644"/>
      <c r="N7" s="346" t="s">
        <v>809</v>
      </c>
      <c r="O7" s="1850" t="str">
        <f>'F1 COBERTURA ESTABLECIMIENTOS'!K10</f>
        <v>region</v>
      </c>
      <c r="P7" s="1654"/>
      <c r="Q7" s="1654"/>
      <c r="R7" s="1851"/>
      <c r="S7" s="1036"/>
      <c r="T7" s="1036"/>
      <c r="U7" s="1036"/>
      <c r="V7" s="1036"/>
      <c r="W7" s="1036"/>
      <c r="X7" s="1036"/>
      <c r="Y7" s="1036"/>
      <c r="Z7" s="1036"/>
      <c r="AA7" s="1036"/>
      <c r="AB7" s="1037"/>
      <c r="AD7" s="345"/>
      <c r="AE7" s="345"/>
      <c r="AF7" s="345"/>
      <c r="AG7" s="345"/>
      <c r="AJ7" s="345"/>
      <c r="AK7" s="345"/>
      <c r="AL7" s="345"/>
      <c r="AM7" s="345"/>
      <c r="AN7" s="345"/>
      <c r="AO7" s="345"/>
      <c r="AP7" s="345"/>
      <c r="BF7" s="347"/>
      <c r="BH7" s="1553"/>
      <c r="BI7" s="1845"/>
      <c r="BJ7" s="1825"/>
      <c r="BK7" s="1553"/>
      <c r="BL7" s="1553"/>
      <c r="BM7" s="1553"/>
      <c r="BN7" s="1553"/>
      <c r="BO7" s="1554"/>
      <c r="BP7" s="1553"/>
      <c r="BQ7" s="1553"/>
      <c r="BR7" s="1553"/>
      <c r="BS7" s="1553"/>
      <c r="BT7" s="1553"/>
      <c r="BU7" s="1553"/>
      <c r="BV7" s="1553"/>
      <c r="BW7" s="1553"/>
      <c r="BX7" s="1553"/>
      <c r="BY7" s="1553"/>
      <c r="BZ7" s="1553"/>
      <c r="CA7" s="1553"/>
      <c r="CB7" s="1553"/>
      <c r="CC7" s="1038"/>
      <c r="CD7" s="1553"/>
      <c r="CE7" s="1553"/>
      <c r="CF7" s="1553"/>
      <c r="CU7" s="333" t="s">
        <v>972</v>
      </c>
    </row>
    <row r="8" spans="1:103" ht="12.75" customHeight="1">
      <c r="A8" s="345"/>
      <c r="E8" s="345"/>
      <c r="F8" s="345"/>
      <c r="G8" s="345"/>
      <c r="K8" s="345"/>
      <c r="L8" s="345"/>
      <c r="M8" s="345"/>
      <c r="N8" s="345"/>
      <c r="O8" s="345"/>
      <c r="P8" s="345"/>
      <c r="Q8" s="345"/>
      <c r="R8" s="345"/>
      <c r="S8" s="345"/>
      <c r="T8" s="345"/>
      <c r="U8" s="345"/>
      <c r="V8" s="345"/>
      <c r="W8" s="345"/>
      <c r="X8" s="345"/>
      <c r="Y8" s="345"/>
      <c r="Z8" s="345"/>
      <c r="AA8" s="345"/>
      <c r="AB8" s="345"/>
      <c r="AD8" s="345"/>
      <c r="AE8" s="345"/>
      <c r="AF8" s="345"/>
      <c r="AG8" s="345"/>
      <c r="AJ8" s="345"/>
      <c r="AK8" s="345"/>
      <c r="AL8" s="345"/>
      <c r="AM8" s="345"/>
      <c r="AN8" s="345"/>
      <c r="AO8" s="345"/>
      <c r="AP8" s="345"/>
      <c r="BH8" s="1553"/>
      <c r="BI8" s="1553"/>
      <c r="BJ8" s="1825"/>
      <c r="BK8" s="1553"/>
      <c r="BL8" s="1830" t="s">
        <v>973</v>
      </c>
      <c r="BM8" s="1828" t="s">
        <v>974</v>
      </c>
      <c r="BN8" s="1553"/>
      <c r="BO8" s="1554"/>
      <c r="BP8" s="1553"/>
      <c r="BQ8" s="1553"/>
      <c r="BR8" s="1553"/>
      <c r="BS8" s="1553"/>
      <c r="BT8" s="1553"/>
      <c r="BU8" s="1553"/>
      <c r="BV8" s="1553"/>
      <c r="BW8" s="1553"/>
      <c r="BX8" s="1553"/>
      <c r="BY8" s="1553"/>
      <c r="BZ8" s="1553"/>
      <c r="CA8" s="1553"/>
      <c r="CB8" s="1553"/>
      <c r="CC8" s="1038"/>
      <c r="CD8" s="1553"/>
      <c r="CE8" s="1553"/>
      <c r="CF8" s="1553"/>
      <c r="CU8" s="333" t="s">
        <v>975</v>
      </c>
    </row>
    <row r="9" spans="1:103" ht="12" customHeight="1">
      <c r="D9" s="1835" t="s">
        <v>553</v>
      </c>
      <c r="E9" s="1553"/>
      <c r="F9" s="1553"/>
      <c r="G9" s="1553"/>
      <c r="H9" s="1553"/>
      <c r="I9" s="1846">
        <f>'F1 COBERTURA ESTABLECIMIENTOS'!C13</f>
        <v>0</v>
      </c>
      <c r="J9" s="1654"/>
      <c r="K9" s="1654"/>
      <c r="L9" s="1644"/>
      <c r="N9" s="341" t="s">
        <v>976</v>
      </c>
      <c r="O9" s="1853">
        <f>'F1 COBERTURA ESTABLECIMIENTOS'!N4</f>
        <v>0</v>
      </c>
      <c r="P9" s="1654"/>
      <c r="Q9" s="1654"/>
      <c r="R9" s="1851"/>
      <c r="S9" s="1039"/>
      <c r="T9" s="1039"/>
      <c r="U9" s="1039"/>
      <c r="V9" s="1039"/>
      <c r="W9" s="1039"/>
      <c r="X9" s="1039"/>
      <c r="Y9" s="1039"/>
      <c r="Z9" s="1039"/>
      <c r="AA9" s="1039"/>
      <c r="AB9" s="1040"/>
      <c r="AD9" s="345"/>
      <c r="AE9" s="345"/>
      <c r="AF9" s="345"/>
      <c r="AG9" s="345"/>
      <c r="AJ9" s="345"/>
      <c r="AK9" s="345"/>
      <c r="AL9" s="345"/>
      <c r="AM9" s="345"/>
      <c r="AN9" s="345"/>
      <c r="AO9" s="345"/>
      <c r="AP9" s="345"/>
      <c r="BH9" s="1553"/>
      <c r="BI9" s="1550"/>
      <c r="BJ9" s="1838"/>
      <c r="BK9" s="1550"/>
      <c r="BL9" s="1553"/>
      <c r="BM9" s="1553"/>
      <c r="BN9" s="1553"/>
      <c r="BO9" s="1554"/>
      <c r="BP9" s="1553"/>
      <c r="BQ9" s="1553"/>
      <c r="BR9" s="1553"/>
      <c r="BS9" s="1553"/>
      <c r="BT9" s="1553"/>
      <c r="BU9" s="1553"/>
      <c r="BV9" s="1553"/>
      <c r="BW9" s="1553"/>
      <c r="BX9" s="1553"/>
      <c r="BY9" s="1553"/>
      <c r="BZ9" s="1553"/>
      <c r="CA9" s="1553"/>
      <c r="CB9" s="1553"/>
      <c r="CC9" s="1038"/>
      <c r="CD9" s="1553"/>
      <c r="CE9" s="1553"/>
      <c r="CF9" s="1553"/>
      <c r="CS9" s="333">
        <v>1</v>
      </c>
      <c r="CT9" s="333" t="s">
        <v>737</v>
      </c>
      <c r="CU9" s="333">
        <v>9</v>
      </c>
      <c r="CV9" s="333" t="s">
        <v>977</v>
      </c>
    </row>
    <row r="10" spans="1:103" ht="17.25" customHeight="1">
      <c r="A10" s="345"/>
      <c r="C10" s="1834" t="s">
        <v>978</v>
      </c>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547"/>
      <c r="AM10" s="1547"/>
      <c r="AN10" s="1547"/>
      <c r="AO10" s="1547"/>
      <c r="AP10" s="1547"/>
      <c r="AQ10" s="1547"/>
      <c r="AR10" s="1547"/>
      <c r="BH10" s="1550"/>
      <c r="BI10" s="1041" t="s">
        <v>979</v>
      </c>
      <c r="BJ10" s="1041"/>
      <c r="BK10" s="1041"/>
      <c r="BL10" s="1041"/>
      <c r="BM10" s="1041"/>
      <c r="BN10" s="1842" t="s">
        <v>980</v>
      </c>
      <c r="BO10" s="1550"/>
      <c r="BP10" s="1550"/>
      <c r="BQ10" s="1550"/>
      <c r="BR10" s="1550"/>
      <c r="BS10" s="1550"/>
      <c r="BT10" s="1550"/>
      <c r="BU10" s="1550"/>
      <c r="BV10" s="1550"/>
      <c r="BW10" s="1550"/>
      <c r="BX10" s="1550"/>
      <c r="BY10" s="1550"/>
      <c r="BZ10" s="1550"/>
      <c r="CA10" s="1550"/>
      <c r="CB10" s="1550"/>
      <c r="CC10" s="1042"/>
      <c r="CD10" s="1550"/>
      <c r="CE10" s="1550"/>
      <c r="CF10" s="1550"/>
      <c r="CT10" s="333" t="s">
        <v>739</v>
      </c>
      <c r="CV10" s="333" t="s">
        <v>981</v>
      </c>
    </row>
    <row r="11" spans="1:103" ht="61.5" customHeight="1">
      <c r="A11" s="348"/>
      <c r="B11" s="348"/>
      <c r="C11" s="1829" t="s">
        <v>982</v>
      </c>
      <c r="D11" s="1569"/>
      <c r="E11" s="1569"/>
      <c r="F11" s="1569"/>
      <c r="G11" s="1569"/>
      <c r="H11" s="1570"/>
      <c r="I11" s="1829" t="s">
        <v>983</v>
      </c>
      <c r="J11" s="1569"/>
      <c r="K11" s="1569"/>
      <c r="L11" s="1569"/>
      <c r="M11" s="1569"/>
      <c r="N11" s="1569"/>
      <c r="O11" s="1570"/>
      <c r="P11" s="349"/>
      <c r="Q11" s="1829" t="s">
        <v>984</v>
      </c>
      <c r="R11" s="1570"/>
      <c r="S11" s="1829" t="s">
        <v>985</v>
      </c>
      <c r="T11" s="1569"/>
      <c r="U11" s="1569"/>
      <c r="V11" s="1569"/>
      <c r="W11" s="1570"/>
      <c r="X11" s="1829" t="s">
        <v>986</v>
      </c>
      <c r="Y11" s="1569"/>
      <c r="Z11" s="1569"/>
      <c r="AA11" s="1569"/>
      <c r="AB11" s="1570"/>
      <c r="AC11" s="1829" t="s">
        <v>987</v>
      </c>
      <c r="AD11" s="1569"/>
      <c r="AE11" s="1569"/>
      <c r="AF11" s="1569"/>
      <c r="AG11" s="1570"/>
      <c r="AH11" s="1829" t="s">
        <v>988</v>
      </c>
      <c r="AI11" s="1570"/>
      <c r="AJ11" s="1829" t="s">
        <v>989</v>
      </c>
      <c r="AK11" s="1569"/>
      <c r="AL11" s="1569"/>
      <c r="AM11" s="1570"/>
      <c r="AN11" s="345" t="s">
        <v>990</v>
      </c>
      <c r="AO11" s="1852" t="s">
        <v>991</v>
      </c>
      <c r="AP11" s="1553"/>
      <c r="AQ11" s="1553"/>
      <c r="AR11" s="1553"/>
      <c r="AS11" s="1839" t="s">
        <v>992</v>
      </c>
      <c r="AT11" s="1553"/>
      <c r="AU11" s="1553"/>
      <c r="AV11" s="1553"/>
      <c r="AW11" s="1553"/>
      <c r="AX11" s="1839" t="s">
        <v>993</v>
      </c>
      <c r="AY11" s="1553"/>
      <c r="AZ11" s="1553"/>
      <c r="BA11" s="1553"/>
      <c r="BB11" s="1553"/>
      <c r="BC11" s="333" t="s">
        <v>994</v>
      </c>
      <c r="BD11" s="333" t="s">
        <v>956</v>
      </c>
      <c r="BE11" s="333" t="s">
        <v>995</v>
      </c>
      <c r="BG11" s="1033"/>
      <c r="BH11" s="1043" t="s">
        <v>996</v>
      </c>
      <c r="BI11" s="1848" t="s">
        <v>997</v>
      </c>
      <c r="BJ11" s="1570"/>
      <c r="BK11" s="1827" t="s">
        <v>998</v>
      </c>
      <c r="BL11" s="1570"/>
      <c r="BM11" s="1843" t="s">
        <v>999</v>
      </c>
      <c r="BN11" s="1570"/>
      <c r="BO11" s="1860" t="s">
        <v>1000</v>
      </c>
      <c r="BP11" s="1569"/>
      <c r="BQ11" s="1570"/>
      <c r="BR11" s="1843" t="s">
        <v>1001</v>
      </c>
      <c r="BS11" s="1569"/>
      <c r="BT11" s="1569"/>
      <c r="BU11" s="1569"/>
      <c r="BV11" s="1569"/>
      <c r="BW11" s="1569"/>
      <c r="BX11" s="1569"/>
      <c r="BY11" s="1569"/>
      <c r="BZ11" s="1569"/>
      <c r="CA11" s="1570"/>
      <c r="CB11" s="1833" t="s">
        <v>1002</v>
      </c>
      <c r="CC11" s="1841" t="s">
        <v>1003</v>
      </c>
      <c r="CD11" s="1826" t="s">
        <v>1004</v>
      </c>
      <c r="CE11" s="1569"/>
      <c r="CF11" s="1570"/>
      <c r="CG11" s="1826" t="s">
        <v>1005</v>
      </c>
      <c r="CH11" s="1569"/>
      <c r="CI11" s="1570"/>
      <c r="CJ11" s="1826" t="s">
        <v>1006</v>
      </c>
      <c r="CK11" s="1569"/>
      <c r="CL11" s="1570"/>
      <c r="CM11" s="350"/>
      <c r="CN11" s="350"/>
      <c r="CO11" s="350"/>
      <c r="CR11" s="333">
        <v>1</v>
      </c>
      <c r="CS11" s="333" t="s">
        <v>1007</v>
      </c>
      <c r="CU11" s="333" t="s">
        <v>1008</v>
      </c>
    </row>
    <row r="12" spans="1:103" ht="99" customHeight="1">
      <c r="A12" s="351" t="s">
        <v>1009</v>
      </c>
      <c r="B12" s="351" t="s">
        <v>1010</v>
      </c>
      <c r="C12" s="352" t="s">
        <v>1011</v>
      </c>
      <c r="D12" s="351" t="s">
        <v>1012</v>
      </c>
      <c r="E12" s="351" t="s">
        <v>1013</v>
      </c>
      <c r="F12" s="351" t="s">
        <v>1014</v>
      </c>
      <c r="G12" s="353" t="s">
        <v>1015</v>
      </c>
      <c r="H12" s="353" t="s">
        <v>1016</v>
      </c>
      <c r="I12" s="351" t="s">
        <v>1017</v>
      </c>
      <c r="J12" s="351" t="s">
        <v>1018</v>
      </c>
      <c r="K12" s="351" t="s">
        <v>1019</v>
      </c>
      <c r="L12" s="353" t="s">
        <v>1020</v>
      </c>
      <c r="M12" s="351" t="s">
        <v>913</v>
      </c>
      <c r="N12" s="352" t="s">
        <v>1021</v>
      </c>
      <c r="O12" s="352" t="s">
        <v>1022</v>
      </c>
      <c r="P12" s="352" t="s">
        <v>917</v>
      </c>
      <c r="Q12" s="353" t="s">
        <v>1023</v>
      </c>
      <c r="R12" s="353" t="s">
        <v>1024</v>
      </c>
      <c r="S12" s="351" t="s">
        <v>920</v>
      </c>
      <c r="T12" s="351" t="s">
        <v>921</v>
      </c>
      <c r="U12" s="351" t="s">
        <v>1025</v>
      </c>
      <c r="V12" s="351" t="s">
        <v>1026</v>
      </c>
      <c r="W12" s="351" t="s">
        <v>1027</v>
      </c>
      <c r="X12" s="351" t="s">
        <v>922</v>
      </c>
      <c r="Y12" s="351" t="s">
        <v>923</v>
      </c>
      <c r="Z12" s="351" t="s">
        <v>924</v>
      </c>
      <c r="AA12" s="351" t="s">
        <v>925</v>
      </c>
      <c r="AB12" s="351" t="s">
        <v>926</v>
      </c>
      <c r="AC12" s="351" t="s">
        <v>928</v>
      </c>
      <c r="AD12" s="351" t="s">
        <v>929</v>
      </c>
      <c r="AE12" s="351" t="s">
        <v>930</v>
      </c>
      <c r="AF12" s="351" t="s">
        <v>931</v>
      </c>
      <c r="AG12" s="351" t="s">
        <v>1028</v>
      </c>
      <c r="AH12" s="353" t="s">
        <v>1029</v>
      </c>
      <c r="AI12" s="1044" t="s">
        <v>1030</v>
      </c>
      <c r="AJ12" s="351" t="s">
        <v>1031</v>
      </c>
      <c r="AK12" s="351" t="s">
        <v>1032</v>
      </c>
      <c r="AL12" s="351" t="s">
        <v>1033</v>
      </c>
      <c r="AM12" s="351" t="s">
        <v>1034</v>
      </c>
      <c r="AN12" s="354" t="s">
        <v>1035</v>
      </c>
      <c r="AO12" s="355" t="s">
        <v>1036</v>
      </c>
      <c r="AP12" s="355" t="s">
        <v>1037</v>
      </c>
      <c r="AQ12" s="355" t="s">
        <v>1038</v>
      </c>
      <c r="AR12" s="355" t="s">
        <v>1039</v>
      </c>
      <c r="AS12" s="355" t="s">
        <v>1040</v>
      </c>
      <c r="AT12" s="355" t="s">
        <v>1041</v>
      </c>
      <c r="AU12" s="355" t="s">
        <v>1042</v>
      </c>
      <c r="AV12" s="355" t="s">
        <v>1043</v>
      </c>
      <c r="AW12" s="355" t="s">
        <v>1044</v>
      </c>
      <c r="AX12" s="355" t="s">
        <v>1045</v>
      </c>
      <c r="AY12" s="355" t="s">
        <v>1046</v>
      </c>
      <c r="AZ12" s="355" t="s">
        <v>1047</v>
      </c>
      <c r="BA12" s="355" t="s">
        <v>1048</v>
      </c>
      <c r="BB12" s="355" t="s">
        <v>1048</v>
      </c>
      <c r="BC12" s="355" t="s">
        <v>1049</v>
      </c>
      <c r="BD12" s="355" t="s">
        <v>955</v>
      </c>
      <c r="BE12" s="356" t="s">
        <v>956</v>
      </c>
      <c r="BF12" s="357" t="s">
        <v>1050</v>
      </c>
      <c r="BG12" s="1045" t="str">
        <f>+CONCATENATE("Curso (",$I$5,")")</f>
        <v>Curso (2025)</v>
      </c>
      <c r="BH12" s="1044" t="s">
        <v>1051</v>
      </c>
      <c r="BI12" s="1046" t="s">
        <v>1052</v>
      </c>
      <c r="BJ12" s="1047" t="s">
        <v>1053</v>
      </c>
      <c r="BK12" s="1048" t="s">
        <v>1054</v>
      </c>
      <c r="BL12" s="1044" t="str">
        <f>+CONCATENATE("ESCUELA QUE ASISTE EL NIÑO/A ",$I$5)</f>
        <v>ESCUELA QUE ASISTE EL NIÑO/A 2025</v>
      </c>
      <c r="BM12" s="1049" t="s">
        <v>1055</v>
      </c>
      <c r="BN12" s="1049" t="s">
        <v>1056</v>
      </c>
      <c r="BO12" s="1050" t="s">
        <v>1055</v>
      </c>
      <c r="BP12" s="1050" t="s">
        <v>1056</v>
      </c>
      <c r="BQ12" s="1050" t="s">
        <v>1057</v>
      </c>
      <c r="BR12" s="1049" t="s">
        <v>1055</v>
      </c>
      <c r="BS12" s="1049" t="s">
        <v>1056</v>
      </c>
      <c r="BT12" s="1049" t="s">
        <v>1057</v>
      </c>
      <c r="BU12" s="1049" t="s">
        <v>1058</v>
      </c>
      <c r="BV12" s="1049" t="s">
        <v>1059</v>
      </c>
      <c r="BW12" s="1049" t="s">
        <v>1060</v>
      </c>
      <c r="BX12" s="1049" t="s">
        <v>1061</v>
      </c>
      <c r="BY12" s="1049" t="s">
        <v>1062</v>
      </c>
      <c r="BZ12" s="1049" t="s">
        <v>1063</v>
      </c>
      <c r="CA12" s="1049" t="s">
        <v>1064</v>
      </c>
      <c r="CB12" s="1650"/>
      <c r="CC12" s="1650"/>
      <c r="CD12" s="1051" t="s">
        <v>1065</v>
      </c>
      <c r="CE12" s="1051" t="s">
        <v>1066</v>
      </c>
      <c r="CF12" s="1051" t="s">
        <v>1067</v>
      </c>
      <c r="CG12" s="1052" t="s">
        <v>1065</v>
      </c>
      <c r="CH12" s="1052" t="s">
        <v>1066</v>
      </c>
      <c r="CI12" s="1052" t="s">
        <v>1067</v>
      </c>
      <c r="CJ12" s="1051" t="s">
        <v>1065</v>
      </c>
      <c r="CK12" s="1051" t="s">
        <v>1066</v>
      </c>
      <c r="CL12" s="1051" t="s">
        <v>1068</v>
      </c>
      <c r="CM12" s="1053" t="s">
        <v>1069</v>
      </c>
      <c r="CN12" s="350"/>
      <c r="CO12" s="350"/>
      <c r="CR12" s="333">
        <v>2</v>
      </c>
      <c r="CS12" s="359" t="s">
        <v>1070</v>
      </c>
    </row>
    <row r="13" spans="1:103" s="359" customFormat="1" ht="13.5" customHeight="1">
      <c r="A13" s="358"/>
      <c r="B13" s="358"/>
      <c r="C13" s="1054">
        <f>+COUNTIF(C14:C678,"&gt;0")</f>
        <v>0</v>
      </c>
      <c r="D13" s="1054"/>
      <c r="E13" s="358"/>
      <c r="F13" s="358"/>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f>+COUNTIF(AC14:AC678,1)</f>
        <v>0</v>
      </c>
      <c r="AD13" s="1054">
        <f>+COUNTIF(AD14:AD678,2)</f>
        <v>0</v>
      </c>
      <c r="AE13" s="1054">
        <f>+COUNTIF(AE14:AE678,1)</f>
        <v>0</v>
      </c>
      <c r="AF13" s="1054">
        <f>+COUNTIF(AF14:AF678,1)</f>
        <v>0</v>
      </c>
      <c r="AG13" s="1054">
        <f>+COUNTIF(AG14:AG678,2)</f>
        <v>0</v>
      </c>
      <c r="AH13" s="1054">
        <f>+COUNTIF(AH14:AH678,1)</f>
        <v>0</v>
      </c>
      <c r="AI13" s="1054">
        <f>+COUNTIF(AI14:AI678,"verde")+COUNTIF(AI14:AI678,"azul")+COUNTIF(AI14:AI678,"azulv")+COUNTIF(AI14:AI678,"calipso")+COUNTIF(AI14:AI678,"azulc")</f>
        <v>0</v>
      </c>
      <c r="AJ13" s="1054">
        <f t="shared" ref="AJ13:BE13" si="0">+COUNTIF(AJ14:AJ678,1)</f>
        <v>0</v>
      </c>
      <c r="AK13" s="1054">
        <f t="shared" si="0"/>
        <v>0</v>
      </c>
      <c r="AL13" s="1054">
        <f t="shared" si="0"/>
        <v>0</v>
      </c>
      <c r="AM13" s="1054">
        <f t="shared" si="0"/>
        <v>0</v>
      </c>
      <c r="AN13" s="1054">
        <f t="shared" si="0"/>
        <v>0</v>
      </c>
      <c r="AO13" s="1054">
        <f t="shared" si="0"/>
        <v>0</v>
      </c>
      <c r="AP13" s="1054">
        <f t="shared" si="0"/>
        <v>0</v>
      </c>
      <c r="AQ13" s="1054">
        <f t="shared" si="0"/>
        <v>0</v>
      </c>
      <c r="AR13" s="1054">
        <f t="shared" si="0"/>
        <v>0</v>
      </c>
      <c r="AS13" s="1054">
        <f t="shared" si="0"/>
        <v>0</v>
      </c>
      <c r="AT13" s="1054">
        <f t="shared" si="0"/>
        <v>0</v>
      </c>
      <c r="AU13" s="1054">
        <f t="shared" si="0"/>
        <v>0</v>
      </c>
      <c r="AV13" s="1054">
        <f t="shared" si="0"/>
        <v>0</v>
      </c>
      <c r="AW13" s="1054">
        <f t="shared" si="0"/>
        <v>0</v>
      </c>
      <c r="AX13" s="1054">
        <f t="shared" si="0"/>
        <v>0</v>
      </c>
      <c r="AY13" s="1054">
        <f t="shared" si="0"/>
        <v>0</v>
      </c>
      <c r="AZ13" s="1054">
        <f t="shared" si="0"/>
        <v>0</v>
      </c>
      <c r="BA13" s="1054">
        <f t="shared" si="0"/>
        <v>0</v>
      </c>
      <c r="BB13" s="1054">
        <f t="shared" si="0"/>
        <v>0</v>
      </c>
      <c r="BC13" s="1054">
        <f t="shared" si="0"/>
        <v>0</v>
      </c>
      <c r="BD13" s="1054">
        <f t="shared" si="0"/>
        <v>0</v>
      </c>
      <c r="BE13" s="1054">
        <f t="shared" si="0"/>
        <v>0</v>
      </c>
      <c r="BF13" s="1055" t="str">
        <f>+CONCATENATE(L13,AI13)</f>
        <v>0</v>
      </c>
      <c r="BG13" s="1056"/>
      <c r="BH13" s="1054">
        <f>+COUNTIF(BH14:BH678,"SI")</f>
        <v>0</v>
      </c>
      <c r="BI13" s="1054"/>
      <c r="BJ13" s="1054"/>
      <c r="BK13" s="1054">
        <f>+COUNTIF(BK14:BK678,2)</f>
        <v>0</v>
      </c>
      <c r="BL13" s="1054">
        <f>+COUNTIF(BL14:BL678,3)</f>
        <v>0</v>
      </c>
      <c r="BM13" s="1057">
        <f>+COUNTIF(BM14:BM678,"P")</f>
        <v>0</v>
      </c>
      <c r="BN13" s="1057">
        <f>+COUNTIF(BN14:BN678,"SI")</f>
        <v>0</v>
      </c>
      <c r="BO13" s="1397">
        <f t="shared" ref="BO13:CA13" si="1">+COUNTIF(BO14:BO678,"P")</f>
        <v>0</v>
      </c>
      <c r="BP13" s="1397">
        <f t="shared" si="1"/>
        <v>0</v>
      </c>
      <c r="BQ13" s="1397">
        <f t="shared" si="1"/>
        <v>0</v>
      </c>
      <c r="BR13" s="1397">
        <f t="shared" si="1"/>
        <v>0</v>
      </c>
      <c r="BS13" s="1397">
        <f t="shared" si="1"/>
        <v>0</v>
      </c>
      <c r="BT13" s="1397">
        <f t="shared" si="1"/>
        <v>0</v>
      </c>
      <c r="BU13" s="1397">
        <f t="shared" si="1"/>
        <v>0</v>
      </c>
      <c r="BV13" s="1397">
        <f t="shared" si="1"/>
        <v>0</v>
      </c>
      <c r="BW13" s="1397">
        <f t="shared" si="1"/>
        <v>0</v>
      </c>
      <c r="BX13" s="1397">
        <f t="shared" si="1"/>
        <v>0</v>
      </c>
      <c r="BY13" s="1397">
        <f t="shared" si="1"/>
        <v>0</v>
      </c>
      <c r="BZ13" s="1397">
        <f t="shared" si="1"/>
        <v>0</v>
      </c>
      <c r="CA13" s="1397">
        <f t="shared" si="1"/>
        <v>0</v>
      </c>
      <c r="CB13" s="1057"/>
      <c r="CC13" s="1395">
        <f>+COUNTIF(CC14:CC678,1)</f>
        <v>0</v>
      </c>
      <c r="CD13" s="1395">
        <f>SUM(CD14:CD678)</f>
        <v>0</v>
      </c>
      <c r="CE13" s="1395">
        <f>SUM(CE14:CE678)</f>
        <v>0</v>
      </c>
      <c r="CF13" s="1396" t="str">
        <f t="shared" ref="CF13:CF76" si="2">+IF(ISERROR(CE13/CD13),"",CE13/CD13)</f>
        <v/>
      </c>
      <c r="CG13" s="1395">
        <f>SUM(CG14:CG678)</f>
        <v>0</v>
      </c>
      <c r="CH13" s="1395">
        <f>SUM(CH14:CH678)</f>
        <v>0</v>
      </c>
      <c r="CI13" s="1396" t="str">
        <f t="shared" ref="CI13:CI76" si="3">+IF(ISERROR(CH13/CG13),"",CH13/CG13)</f>
        <v/>
      </c>
      <c r="CJ13" s="1395">
        <f>SUM(CJ14:CJ678)</f>
        <v>0</v>
      </c>
      <c r="CK13" s="1395">
        <f>SUM(CK14:CK678)</f>
        <v>0</v>
      </c>
      <c r="CL13" s="1396" t="str">
        <f t="shared" ref="CL13:CL76" si="4">+IF(ISERROR(CK13/CJ13),"",CK13/CJ13)</f>
        <v/>
      </c>
      <c r="CM13" s="1058"/>
      <c r="CR13" s="359">
        <v>3</v>
      </c>
      <c r="CS13" s="359" t="s">
        <v>1071</v>
      </c>
    </row>
    <row r="14" spans="1:103" s="359" customFormat="1" ht="13.5" customHeight="1">
      <c r="A14" s="358">
        <f>'F5 ESTUDIANTES PREVENCIÓN'!D7</f>
        <v>0</v>
      </c>
      <c r="B14" s="358">
        <f>'F5 ESTUDIANTES PREVENCIÓN'!A7</f>
        <v>0</v>
      </c>
      <c r="C14" s="360">
        <f>'F5 ESTUDIANTES PREVENCIÓN'!F7</f>
        <v>0</v>
      </c>
      <c r="D14" s="361">
        <f>'F5 ESTUDIANTES PREVENCIÓN'!G7</f>
        <v>0</v>
      </c>
      <c r="E14" s="358">
        <f>'F5 ESTUDIANTES PREVENCIÓN'!K7</f>
        <v>0</v>
      </c>
      <c r="F14" s="358">
        <f>'F5 ESTUDIANTES PREVENCIÓN'!J7</f>
        <v>0</v>
      </c>
      <c r="G14" s="362">
        <f>'F5 ESTUDIANTES PREVENCIÓN'!L7</f>
        <v>0</v>
      </c>
      <c r="H14" s="358">
        <f>'F5 ESTUDIANTES PREVENCIÓN'!M7</f>
        <v>0</v>
      </c>
      <c r="I14" s="363">
        <f>'F5 ESTUDIANTES PREVENCIÓN'!N7</f>
        <v>0</v>
      </c>
      <c r="J14" s="363">
        <f>'F5 ESTUDIANTES PREVENCIÓN'!O7</f>
        <v>0</v>
      </c>
      <c r="K14" s="363">
        <f>'F5 ESTUDIANTES PREVENCIÓN'!P7</f>
        <v>0</v>
      </c>
      <c r="L14" s="364">
        <f>'F5 ESTUDIANTES PREVENCIÓN'!Q7</f>
        <v>0</v>
      </c>
      <c r="M14" s="360">
        <f>'F5 ESTUDIANTES PREVENCIÓN'!R7</f>
        <v>0</v>
      </c>
      <c r="N14" s="358">
        <f>'F5 ESTUDIANTES PREVENCIÓN'!T7</f>
        <v>0</v>
      </c>
      <c r="O14" s="358">
        <f>'F5 ESTUDIANTES PREVENCIÓN'!U7</f>
        <v>0</v>
      </c>
      <c r="P14" s="358">
        <f>'F5 ESTUDIANTES PREVENCIÓN'!V7</f>
        <v>0</v>
      </c>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f>'F5 ESTUDIANTES PREVENCIÓN'!AU7</f>
        <v>0</v>
      </c>
      <c r="BG14" s="12"/>
      <c r="BH14" s="13"/>
      <c r="BI14" s="12"/>
      <c r="BJ14" s="14"/>
      <c r="BK14" s="12"/>
      <c r="BL14" s="12"/>
      <c r="BM14" s="12"/>
      <c r="BN14" s="12"/>
      <c r="BO14" s="12"/>
      <c r="BP14" s="12"/>
      <c r="BQ14" s="12"/>
      <c r="BR14" s="12"/>
      <c r="BS14" s="12"/>
      <c r="BT14" s="12"/>
      <c r="BU14" s="12"/>
      <c r="BV14" s="12"/>
      <c r="BW14" s="12"/>
      <c r="BX14" s="12"/>
      <c r="BY14" s="12"/>
      <c r="BZ14" s="12"/>
      <c r="CA14" s="12"/>
      <c r="CB14" s="12"/>
      <c r="CC14" s="12"/>
      <c r="CD14" s="365">
        <f t="shared" ref="CD14:CD77" si="5">+COUNTA(BM14:BN14)</f>
        <v>0</v>
      </c>
      <c r="CE14" s="365">
        <f t="shared" ref="CE14:CE77" si="6">+COUNTIF($BM14:$BN14,"P")</f>
        <v>0</v>
      </c>
      <c r="CF14" s="366" t="str">
        <f t="shared" si="2"/>
        <v/>
      </c>
      <c r="CG14" s="365">
        <f t="shared" ref="CG14:CG77" si="7">+COUNTA(BO14:BQ14)</f>
        <v>0</v>
      </c>
      <c r="CH14" s="365">
        <f t="shared" ref="CH14:CH77" si="8">+COUNTIF($BO14:$BQ14,"P")</f>
        <v>0</v>
      </c>
      <c r="CI14" s="366" t="str">
        <f t="shared" si="3"/>
        <v/>
      </c>
      <c r="CJ14" s="365">
        <f t="shared" ref="CJ14:CJ77" si="9">+COUNTA($BR14:$CA14)</f>
        <v>0</v>
      </c>
      <c r="CK14" s="365">
        <f t="shared" ref="CK14:CK77" si="10">+COUNTIF($BR14:$CA14,"P")</f>
        <v>0</v>
      </c>
      <c r="CL14" s="366" t="str">
        <f t="shared" si="4"/>
        <v/>
      </c>
      <c r="CM14" s="15"/>
      <c r="CR14" s="1059">
        <v>4</v>
      </c>
      <c r="CS14" s="359" t="s">
        <v>1072</v>
      </c>
    </row>
    <row r="15" spans="1:103" s="359" customFormat="1" ht="13.5" customHeight="1">
      <c r="A15" s="358">
        <f>'F5 ESTUDIANTES PREVENCIÓN'!D8</f>
        <v>0</v>
      </c>
      <c r="B15" s="358">
        <f>'F5 ESTUDIANTES PREVENCIÓN'!A8</f>
        <v>0</v>
      </c>
      <c r="C15" s="360">
        <f>'F5 ESTUDIANTES PREVENCIÓN'!F8</f>
        <v>0</v>
      </c>
      <c r="D15" s="361">
        <f>'F5 ESTUDIANTES PREVENCIÓN'!G8</f>
        <v>0</v>
      </c>
      <c r="E15" s="358">
        <f>'F5 ESTUDIANTES PREVENCIÓN'!K8</f>
        <v>0</v>
      </c>
      <c r="F15" s="358">
        <f>'F5 ESTUDIANTES PREVENCIÓN'!J8</f>
        <v>0</v>
      </c>
      <c r="G15" s="362">
        <f>'F5 ESTUDIANTES PREVENCIÓN'!L8</f>
        <v>0</v>
      </c>
      <c r="H15" s="358">
        <f>'F5 ESTUDIANTES PREVENCIÓN'!M8</f>
        <v>0</v>
      </c>
      <c r="I15" s="363">
        <f>'F5 ESTUDIANTES PREVENCIÓN'!N8</f>
        <v>0</v>
      </c>
      <c r="J15" s="363">
        <f>'F5 ESTUDIANTES PREVENCIÓN'!O8</f>
        <v>0</v>
      </c>
      <c r="K15" s="363">
        <f>'F5 ESTUDIANTES PREVENCIÓN'!P8</f>
        <v>0</v>
      </c>
      <c r="L15" s="364">
        <f>'F5 ESTUDIANTES PREVENCIÓN'!Q8</f>
        <v>0</v>
      </c>
      <c r="M15" s="360">
        <f>'F5 ESTUDIANTES PREVENCIÓN'!R8</f>
        <v>0</v>
      </c>
      <c r="N15" s="358">
        <f>'F5 ESTUDIANTES PREVENCIÓN'!T8</f>
        <v>0</v>
      </c>
      <c r="O15" s="358">
        <f>'F5 ESTUDIANTES PREVENCIÓN'!U8</f>
        <v>0</v>
      </c>
      <c r="P15" s="358">
        <f>'F5 ESTUDIANTES PREVENCIÓN'!V8</f>
        <v>0</v>
      </c>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f>'F5 ESTUDIANTES PREVENCIÓN'!AU8</f>
        <v>0</v>
      </c>
      <c r="BG15" s="12"/>
      <c r="BH15" s="13"/>
      <c r="BI15" s="12"/>
      <c r="BJ15" s="14"/>
      <c r="BK15" s="12"/>
      <c r="BL15" s="12"/>
      <c r="BM15" s="12"/>
      <c r="BN15" s="12"/>
      <c r="BO15" s="12"/>
      <c r="BP15" s="12"/>
      <c r="BQ15" s="12"/>
      <c r="BR15" s="12"/>
      <c r="BS15" s="12"/>
      <c r="BT15" s="12"/>
      <c r="BU15" s="12"/>
      <c r="BV15" s="12"/>
      <c r="BW15" s="12"/>
      <c r="BX15" s="12"/>
      <c r="BY15" s="12"/>
      <c r="BZ15" s="12"/>
      <c r="CA15" s="12"/>
      <c r="CB15" s="12"/>
      <c r="CC15" s="12"/>
      <c r="CD15" s="365">
        <f t="shared" si="5"/>
        <v>0</v>
      </c>
      <c r="CE15" s="365">
        <f t="shared" si="6"/>
        <v>0</v>
      </c>
      <c r="CF15" s="366" t="str">
        <f t="shared" si="2"/>
        <v/>
      </c>
      <c r="CG15" s="365">
        <f t="shared" si="7"/>
        <v>0</v>
      </c>
      <c r="CH15" s="365">
        <f t="shared" si="8"/>
        <v>0</v>
      </c>
      <c r="CI15" s="366" t="str">
        <f t="shared" si="3"/>
        <v/>
      </c>
      <c r="CJ15" s="365">
        <f t="shared" si="9"/>
        <v>0</v>
      </c>
      <c r="CK15" s="365">
        <f t="shared" si="10"/>
        <v>0</v>
      </c>
      <c r="CL15" s="366" t="str">
        <f t="shared" si="4"/>
        <v/>
      </c>
      <c r="CM15" s="15"/>
      <c r="CR15" s="359">
        <v>5</v>
      </c>
    </row>
    <row r="16" spans="1:103" s="359" customFormat="1" ht="13.5" customHeight="1">
      <c r="A16" s="358">
        <f>'F5 ESTUDIANTES PREVENCIÓN'!D9</f>
        <v>0</v>
      </c>
      <c r="B16" s="358">
        <f>'F5 ESTUDIANTES PREVENCIÓN'!A9</f>
        <v>0</v>
      </c>
      <c r="C16" s="360">
        <f>'F5 ESTUDIANTES PREVENCIÓN'!F9</f>
        <v>0</v>
      </c>
      <c r="D16" s="361">
        <f>'F5 ESTUDIANTES PREVENCIÓN'!G9</f>
        <v>0</v>
      </c>
      <c r="E16" s="358">
        <f>'F5 ESTUDIANTES PREVENCIÓN'!K9</f>
        <v>0</v>
      </c>
      <c r="F16" s="358">
        <f>'F5 ESTUDIANTES PREVENCIÓN'!J9</f>
        <v>0</v>
      </c>
      <c r="G16" s="362">
        <f>'F5 ESTUDIANTES PREVENCIÓN'!L9</f>
        <v>0</v>
      </c>
      <c r="H16" s="358">
        <f>'F5 ESTUDIANTES PREVENCIÓN'!M9</f>
        <v>0</v>
      </c>
      <c r="I16" s="363">
        <f>'F5 ESTUDIANTES PREVENCIÓN'!N9</f>
        <v>0</v>
      </c>
      <c r="J16" s="363">
        <f>'F5 ESTUDIANTES PREVENCIÓN'!O9</f>
        <v>0</v>
      </c>
      <c r="K16" s="363">
        <f>'F5 ESTUDIANTES PREVENCIÓN'!P9</f>
        <v>0</v>
      </c>
      <c r="L16" s="364">
        <f>'F5 ESTUDIANTES PREVENCIÓN'!Q9</f>
        <v>0</v>
      </c>
      <c r="M16" s="360">
        <f>'F5 ESTUDIANTES PREVENCIÓN'!R9</f>
        <v>0</v>
      </c>
      <c r="N16" s="358">
        <f>'F5 ESTUDIANTES PREVENCIÓN'!T9</f>
        <v>0</v>
      </c>
      <c r="O16" s="358">
        <f>'F5 ESTUDIANTES PREVENCIÓN'!U9</f>
        <v>0</v>
      </c>
      <c r="P16" s="358">
        <f>'F5 ESTUDIANTES PREVENCIÓN'!V9</f>
        <v>0</v>
      </c>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f>'F5 ESTUDIANTES PREVENCIÓN'!AU9</f>
        <v>0</v>
      </c>
      <c r="BG16" s="12"/>
      <c r="BH16" s="13"/>
      <c r="BI16" s="12"/>
      <c r="BJ16" s="14"/>
      <c r="BK16" s="12"/>
      <c r="BL16" s="12"/>
      <c r="BM16" s="12"/>
      <c r="BN16" s="12"/>
      <c r="BO16" s="12"/>
      <c r="BP16" s="12"/>
      <c r="BQ16" s="12"/>
      <c r="BR16" s="12"/>
      <c r="BS16" s="12"/>
      <c r="BT16" s="12"/>
      <c r="BU16" s="12"/>
      <c r="BV16" s="12"/>
      <c r="BW16" s="12"/>
      <c r="BX16" s="12"/>
      <c r="BY16" s="12"/>
      <c r="BZ16" s="12"/>
      <c r="CA16" s="12"/>
      <c r="CB16" s="12"/>
      <c r="CC16" s="12"/>
      <c r="CD16" s="365">
        <f t="shared" si="5"/>
        <v>0</v>
      </c>
      <c r="CE16" s="365">
        <f t="shared" si="6"/>
        <v>0</v>
      </c>
      <c r="CF16" s="366" t="str">
        <f t="shared" si="2"/>
        <v/>
      </c>
      <c r="CG16" s="365">
        <f t="shared" si="7"/>
        <v>0</v>
      </c>
      <c r="CH16" s="365">
        <f t="shared" si="8"/>
        <v>0</v>
      </c>
      <c r="CI16" s="366" t="str">
        <f t="shared" si="3"/>
        <v/>
      </c>
      <c r="CJ16" s="365">
        <f t="shared" si="9"/>
        <v>0</v>
      </c>
      <c r="CK16" s="365">
        <f t="shared" si="10"/>
        <v>0</v>
      </c>
      <c r="CL16" s="366" t="str">
        <f t="shared" si="4"/>
        <v/>
      </c>
      <c r="CM16" s="15"/>
      <c r="CR16" s="359">
        <v>6</v>
      </c>
    </row>
    <row r="17" spans="1:91" s="359" customFormat="1" ht="13.5" customHeight="1">
      <c r="A17" s="358">
        <f>'F5 ESTUDIANTES PREVENCIÓN'!D10</f>
        <v>0</v>
      </c>
      <c r="B17" s="358">
        <f>'F5 ESTUDIANTES PREVENCIÓN'!A10</f>
        <v>0</v>
      </c>
      <c r="C17" s="360">
        <f>'F5 ESTUDIANTES PREVENCIÓN'!F10</f>
        <v>0</v>
      </c>
      <c r="D17" s="361">
        <f>'F5 ESTUDIANTES PREVENCIÓN'!G10</f>
        <v>0</v>
      </c>
      <c r="E17" s="358">
        <f>'F5 ESTUDIANTES PREVENCIÓN'!K10</f>
        <v>0</v>
      </c>
      <c r="F17" s="358">
        <f>'F5 ESTUDIANTES PREVENCIÓN'!J10</f>
        <v>0</v>
      </c>
      <c r="G17" s="362">
        <f>'F5 ESTUDIANTES PREVENCIÓN'!L10</f>
        <v>0</v>
      </c>
      <c r="H17" s="358">
        <f>'F5 ESTUDIANTES PREVENCIÓN'!M10</f>
        <v>0</v>
      </c>
      <c r="I17" s="363">
        <f>'F5 ESTUDIANTES PREVENCIÓN'!N10</f>
        <v>0</v>
      </c>
      <c r="J17" s="363">
        <f>'F5 ESTUDIANTES PREVENCIÓN'!O10</f>
        <v>0</v>
      </c>
      <c r="K17" s="363">
        <f>'F5 ESTUDIANTES PREVENCIÓN'!P10</f>
        <v>0</v>
      </c>
      <c r="L17" s="364">
        <f>'F5 ESTUDIANTES PREVENCIÓN'!Q10</f>
        <v>0</v>
      </c>
      <c r="M17" s="360">
        <f>'F5 ESTUDIANTES PREVENCIÓN'!R10</f>
        <v>0</v>
      </c>
      <c r="N17" s="358">
        <f>'F5 ESTUDIANTES PREVENCIÓN'!T10</f>
        <v>0</v>
      </c>
      <c r="O17" s="358">
        <f>'F5 ESTUDIANTES PREVENCIÓN'!U10</f>
        <v>0</v>
      </c>
      <c r="P17" s="358">
        <f>'F5 ESTUDIANTES PREVENCIÓN'!V10</f>
        <v>0</v>
      </c>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f>'F5 ESTUDIANTES PREVENCIÓN'!AU10</f>
        <v>0</v>
      </c>
      <c r="BG17" s="12"/>
      <c r="BH17" s="13"/>
      <c r="BI17" s="12"/>
      <c r="BJ17" s="14"/>
      <c r="BK17" s="12"/>
      <c r="BL17" s="12"/>
      <c r="BM17" s="12"/>
      <c r="BN17" s="12"/>
      <c r="BO17" s="12"/>
      <c r="BP17" s="12"/>
      <c r="BQ17" s="12"/>
      <c r="BR17" s="12"/>
      <c r="BS17" s="12"/>
      <c r="BT17" s="12"/>
      <c r="BU17" s="12"/>
      <c r="BV17" s="12"/>
      <c r="BW17" s="12"/>
      <c r="BX17" s="12"/>
      <c r="BY17" s="12"/>
      <c r="BZ17" s="12"/>
      <c r="CA17" s="12"/>
      <c r="CB17" s="12"/>
      <c r="CC17" s="12"/>
      <c r="CD17" s="365">
        <f t="shared" si="5"/>
        <v>0</v>
      </c>
      <c r="CE17" s="365">
        <f t="shared" si="6"/>
        <v>0</v>
      </c>
      <c r="CF17" s="366" t="str">
        <f t="shared" si="2"/>
        <v/>
      </c>
      <c r="CG17" s="365">
        <f t="shared" si="7"/>
        <v>0</v>
      </c>
      <c r="CH17" s="365">
        <f t="shared" si="8"/>
        <v>0</v>
      </c>
      <c r="CI17" s="366" t="str">
        <f t="shared" si="3"/>
        <v/>
      </c>
      <c r="CJ17" s="365">
        <f t="shared" si="9"/>
        <v>0</v>
      </c>
      <c r="CK17" s="365">
        <f t="shared" si="10"/>
        <v>0</v>
      </c>
      <c r="CL17" s="366" t="str">
        <f t="shared" si="4"/>
        <v/>
      </c>
      <c r="CM17" s="15"/>
    </row>
    <row r="18" spans="1:91" s="359" customFormat="1" ht="13.5" customHeight="1">
      <c r="A18" s="358">
        <f>'F5 ESTUDIANTES PREVENCIÓN'!D11</f>
        <v>0</v>
      </c>
      <c r="B18" s="358">
        <f>'F5 ESTUDIANTES PREVENCIÓN'!A11</f>
        <v>0</v>
      </c>
      <c r="C18" s="360">
        <f>'F5 ESTUDIANTES PREVENCIÓN'!F11</f>
        <v>0</v>
      </c>
      <c r="D18" s="361">
        <f>'F5 ESTUDIANTES PREVENCIÓN'!G11</f>
        <v>0</v>
      </c>
      <c r="E18" s="358">
        <f>'F5 ESTUDIANTES PREVENCIÓN'!K11</f>
        <v>0</v>
      </c>
      <c r="F18" s="358">
        <f>'F5 ESTUDIANTES PREVENCIÓN'!J11</f>
        <v>0</v>
      </c>
      <c r="G18" s="362">
        <f>'F5 ESTUDIANTES PREVENCIÓN'!L11</f>
        <v>0</v>
      </c>
      <c r="H18" s="358">
        <f>'F5 ESTUDIANTES PREVENCIÓN'!M11</f>
        <v>0</v>
      </c>
      <c r="I18" s="363">
        <f>'F5 ESTUDIANTES PREVENCIÓN'!N11</f>
        <v>0</v>
      </c>
      <c r="J18" s="363">
        <f>'F5 ESTUDIANTES PREVENCIÓN'!O11</f>
        <v>0</v>
      </c>
      <c r="K18" s="363">
        <f>'F5 ESTUDIANTES PREVENCIÓN'!P11</f>
        <v>0</v>
      </c>
      <c r="L18" s="364">
        <f>'F5 ESTUDIANTES PREVENCIÓN'!Q11</f>
        <v>0</v>
      </c>
      <c r="M18" s="360">
        <f>'F5 ESTUDIANTES PREVENCIÓN'!R11</f>
        <v>0</v>
      </c>
      <c r="N18" s="358">
        <f>'F5 ESTUDIANTES PREVENCIÓN'!T11</f>
        <v>0</v>
      </c>
      <c r="O18" s="358">
        <f>'F5 ESTUDIANTES PREVENCIÓN'!U11</f>
        <v>0</v>
      </c>
      <c r="P18" s="358">
        <f>'F5 ESTUDIANTES PREVENCIÓN'!V11</f>
        <v>0</v>
      </c>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f>'F5 ESTUDIANTES PREVENCIÓN'!AU11</f>
        <v>0</v>
      </c>
      <c r="BG18" s="12"/>
      <c r="BH18" s="13"/>
      <c r="BI18" s="12"/>
      <c r="BJ18" s="14"/>
      <c r="BK18" s="12"/>
      <c r="BL18" s="12"/>
      <c r="BM18" s="12"/>
      <c r="BN18" s="12"/>
      <c r="BO18" s="12"/>
      <c r="BP18" s="12"/>
      <c r="BQ18" s="12"/>
      <c r="BR18" s="12"/>
      <c r="BS18" s="12"/>
      <c r="BT18" s="12"/>
      <c r="BU18" s="12"/>
      <c r="BV18" s="12"/>
      <c r="BW18" s="12"/>
      <c r="BX18" s="12"/>
      <c r="BY18" s="12"/>
      <c r="BZ18" s="12"/>
      <c r="CA18" s="12"/>
      <c r="CB18" s="12"/>
      <c r="CC18" s="12"/>
      <c r="CD18" s="365">
        <f t="shared" si="5"/>
        <v>0</v>
      </c>
      <c r="CE18" s="365">
        <f t="shared" si="6"/>
        <v>0</v>
      </c>
      <c r="CF18" s="366" t="str">
        <f t="shared" si="2"/>
        <v/>
      </c>
      <c r="CG18" s="365">
        <f t="shared" si="7"/>
        <v>0</v>
      </c>
      <c r="CH18" s="365">
        <f t="shared" si="8"/>
        <v>0</v>
      </c>
      <c r="CI18" s="366" t="str">
        <f t="shared" si="3"/>
        <v/>
      </c>
      <c r="CJ18" s="365">
        <f t="shared" si="9"/>
        <v>0</v>
      </c>
      <c r="CK18" s="365">
        <f t="shared" si="10"/>
        <v>0</v>
      </c>
      <c r="CL18" s="366" t="str">
        <f t="shared" si="4"/>
        <v/>
      </c>
      <c r="CM18" s="15"/>
    </row>
    <row r="19" spans="1:91" s="359" customFormat="1" ht="13.5" customHeight="1">
      <c r="A19" s="358">
        <f>'F5 ESTUDIANTES PREVENCIÓN'!D12</f>
        <v>0</v>
      </c>
      <c r="B19" s="358">
        <f>'F5 ESTUDIANTES PREVENCIÓN'!A12</f>
        <v>0</v>
      </c>
      <c r="C19" s="360">
        <f>'F5 ESTUDIANTES PREVENCIÓN'!F12</f>
        <v>0</v>
      </c>
      <c r="D19" s="361">
        <f>'F5 ESTUDIANTES PREVENCIÓN'!G12</f>
        <v>0</v>
      </c>
      <c r="E19" s="358">
        <f>'F5 ESTUDIANTES PREVENCIÓN'!K12</f>
        <v>0</v>
      </c>
      <c r="F19" s="358">
        <f>'F5 ESTUDIANTES PREVENCIÓN'!J12</f>
        <v>0</v>
      </c>
      <c r="G19" s="362">
        <f>'F5 ESTUDIANTES PREVENCIÓN'!L12</f>
        <v>0</v>
      </c>
      <c r="H19" s="358">
        <f>'F5 ESTUDIANTES PREVENCIÓN'!M12</f>
        <v>0</v>
      </c>
      <c r="I19" s="363">
        <f>'F5 ESTUDIANTES PREVENCIÓN'!N12</f>
        <v>0</v>
      </c>
      <c r="J19" s="363">
        <f>'F5 ESTUDIANTES PREVENCIÓN'!O12</f>
        <v>0</v>
      </c>
      <c r="K19" s="363">
        <f>'F5 ESTUDIANTES PREVENCIÓN'!P12</f>
        <v>0</v>
      </c>
      <c r="L19" s="364">
        <f>'F5 ESTUDIANTES PREVENCIÓN'!Q12</f>
        <v>0</v>
      </c>
      <c r="M19" s="360">
        <f>'F5 ESTUDIANTES PREVENCIÓN'!R12</f>
        <v>0</v>
      </c>
      <c r="N19" s="358">
        <f>'F5 ESTUDIANTES PREVENCIÓN'!T12</f>
        <v>0</v>
      </c>
      <c r="O19" s="358">
        <f>'F5 ESTUDIANTES PREVENCIÓN'!U12</f>
        <v>0</v>
      </c>
      <c r="P19" s="358">
        <f>'F5 ESTUDIANTES PREVENCIÓN'!V12</f>
        <v>0</v>
      </c>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f>'F5 ESTUDIANTES PREVENCIÓN'!AU12</f>
        <v>0</v>
      </c>
      <c r="BG19" s="12"/>
      <c r="BH19" s="13"/>
      <c r="BI19" s="12"/>
      <c r="BJ19" s="14"/>
      <c r="BK19" s="12"/>
      <c r="BL19" s="12"/>
      <c r="BM19" s="12"/>
      <c r="BN19" s="12"/>
      <c r="BO19" s="12"/>
      <c r="BP19" s="12"/>
      <c r="BQ19" s="12"/>
      <c r="BR19" s="12"/>
      <c r="BS19" s="12"/>
      <c r="BT19" s="12"/>
      <c r="BU19" s="12"/>
      <c r="BV19" s="12"/>
      <c r="BW19" s="12"/>
      <c r="BX19" s="12"/>
      <c r="BY19" s="12"/>
      <c r="BZ19" s="12"/>
      <c r="CA19" s="12"/>
      <c r="CB19" s="12"/>
      <c r="CC19" s="12"/>
      <c r="CD19" s="365">
        <f t="shared" si="5"/>
        <v>0</v>
      </c>
      <c r="CE19" s="365">
        <f t="shared" si="6"/>
        <v>0</v>
      </c>
      <c r="CF19" s="366" t="str">
        <f t="shared" si="2"/>
        <v/>
      </c>
      <c r="CG19" s="365">
        <f t="shared" si="7"/>
        <v>0</v>
      </c>
      <c r="CH19" s="365">
        <f t="shared" si="8"/>
        <v>0</v>
      </c>
      <c r="CI19" s="366" t="str">
        <f t="shared" si="3"/>
        <v/>
      </c>
      <c r="CJ19" s="365">
        <f t="shared" si="9"/>
        <v>0</v>
      </c>
      <c r="CK19" s="365">
        <f t="shared" si="10"/>
        <v>0</v>
      </c>
      <c r="CL19" s="366" t="str">
        <f t="shared" si="4"/>
        <v/>
      </c>
      <c r="CM19" s="15"/>
    </row>
    <row r="20" spans="1:91" s="359" customFormat="1" ht="13.5" customHeight="1">
      <c r="A20" s="358">
        <f>'F5 ESTUDIANTES PREVENCIÓN'!D13</f>
        <v>0</v>
      </c>
      <c r="B20" s="358">
        <f>'F5 ESTUDIANTES PREVENCIÓN'!A13</f>
        <v>0</v>
      </c>
      <c r="C20" s="360">
        <f>'F5 ESTUDIANTES PREVENCIÓN'!F13</f>
        <v>0</v>
      </c>
      <c r="D20" s="361">
        <f>'F5 ESTUDIANTES PREVENCIÓN'!G13</f>
        <v>0</v>
      </c>
      <c r="E20" s="358">
        <f>'F5 ESTUDIANTES PREVENCIÓN'!K13</f>
        <v>0</v>
      </c>
      <c r="F20" s="358">
        <f>'F5 ESTUDIANTES PREVENCIÓN'!J13</f>
        <v>0</v>
      </c>
      <c r="G20" s="362">
        <f>'F5 ESTUDIANTES PREVENCIÓN'!L13</f>
        <v>0</v>
      </c>
      <c r="H20" s="358">
        <f>'F5 ESTUDIANTES PREVENCIÓN'!M13</f>
        <v>0</v>
      </c>
      <c r="I20" s="363">
        <f>'F5 ESTUDIANTES PREVENCIÓN'!N13</f>
        <v>0</v>
      </c>
      <c r="J20" s="363">
        <f>'F5 ESTUDIANTES PREVENCIÓN'!O13</f>
        <v>0</v>
      </c>
      <c r="K20" s="363">
        <f>'F5 ESTUDIANTES PREVENCIÓN'!P13</f>
        <v>0</v>
      </c>
      <c r="L20" s="364">
        <f>'F5 ESTUDIANTES PREVENCIÓN'!Q13</f>
        <v>0</v>
      </c>
      <c r="M20" s="360">
        <f>'F5 ESTUDIANTES PREVENCIÓN'!R13</f>
        <v>0</v>
      </c>
      <c r="N20" s="358">
        <f>'F5 ESTUDIANTES PREVENCIÓN'!T13</f>
        <v>0</v>
      </c>
      <c r="O20" s="358">
        <f>'F5 ESTUDIANTES PREVENCIÓN'!U13</f>
        <v>0</v>
      </c>
      <c r="P20" s="358">
        <f>'F5 ESTUDIANTES PREVENCIÓN'!V13</f>
        <v>0</v>
      </c>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f>'F5 ESTUDIANTES PREVENCIÓN'!AU13</f>
        <v>0</v>
      </c>
      <c r="BG20" s="12"/>
      <c r="BH20" s="13"/>
      <c r="BI20" s="12"/>
      <c r="BJ20" s="14"/>
      <c r="BK20" s="12"/>
      <c r="BL20" s="12"/>
      <c r="BM20" s="12"/>
      <c r="BN20" s="12"/>
      <c r="BO20" s="12"/>
      <c r="BP20" s="12"/>
      <c r="BQ20" s="12"/>
      <c r="BR20" s="12"/>
      <c r="BS20" s="12"/>
      <c r="BT20" s="12"/>
      <c r="BU20" s="12"/>
      <c r="BV20" s="12"/>
      <c r="BW20" s="12"/>
      <c r="BX20" s="12"/>
      <c r="BY20" s="12"/>
      <c r="BZ20" s="12"/>
      <c r="CA20" s="12"/>
      <c r="CB20" s="12"/>
      <c r="CC20" s="12"/>
      <c r="CD20" s="365">
        <f t="shared" si="5"/>
        <v>0</v>
      </c>
      <c r="CE20" s="365">
        <f t="shared" si="6"/>
        <v>0</v>
      </c>
      <c r="CF20" s="366" t="str">
        <f t="shared" si="2"/>
        <v/>
      </c>
      <c r="CG20" s="365">
        <f t="shared" si="7"/>
        <v>0</v>
      </c>
      <c r="CH20" s="365">
        <f t="shared" si="8"/>
        <v>0</v>
      </c>
      <c r="CI20" s="366" t="str">
        <f t="shared" si="3"/>
        <v/>
      </c>
      <c r="CJ20" s="365">
        <f t="shared" si="9"/>
        <v>0</v>
      </c>
      <c r="CK20" s="365">
        <f t="shared" si="10"/>
        <v>0</v>
      </c>
      <c r="CL20" s="366" t="str">
        <f t="shared" si="4"/>
        <v/>
      </c>
      <c r="CM20" s="15"/>
    </row>
    <row r="21" spans="1:91" s="359" customFormat="1" ht="13.5" customHeight="1">
      <c r="A21" s="358">
        <f>'F5 ESTUDIANTES PREVENCIÓN'!D14</f>
        <v>0</v>
      </c>
      <c r="B21" s="358">
        <f>'F5 ESTUDIANTES PREVENCIÓN'!A14</f>
        <v>0</v>
      </c>
      <c r="C21" s="360">
        <f>'F5 ESTUDIANTES PREVENCIÓN'!F14</f>
        <v>0</v>
      </c>
      <c r="D21" s="361">
        <f>'F5 ESTUDIANTES PREVENCIÓN'!G14</f>
        <v>0</v>
      </c>
      <c r="E21" s="358">
        <f>'F5 ESTUDIANTES PREVENCIÓN'!K14</f>
        <v>0</v>
      </c>
      <c r="F21" s="358">
        <f>'F5 ESTUDIANTES PREVENCIÓN'!J14</f>
        <v>0</v>
      </c>
      <c r="G21" s="362">
        <f>'F5 ESTUDIANTES PREVENCIÓN'!L14</f>
        <v>0</v>
      </c>
      <c r="H21" s="358">
        <f>'F5 ESTUDIANTES PREVENCIÓN'!M14</f>
        <v>0</v>
      </c>
      <c r="I21" s="363">
        <f>'F5 ESTUDIANTES PREVENCIÓN'!N14</f>
        <v>0</v>
      </c>
      <c r="J21" s="363">
        <f>'F5 ESTUDIANTES PREVENCIÓN'!O14</f>
        <v>0</v>
      </c>
      <c r="K21" s="363">
        <f>'F5 ESTUDIANTES PREVENCIÓN'!P14</f>
        <v>0</v>
      </c>
      <c r="L21" s="364">
        <f>'F5 ESTUDIANTES PREVENCIÓN'!Q14</f>
        <v>0</v>
      </c>
      <c r="M21" s="360">
        <f>'F5 ESTUDIANTES PREVENCIÓN'!R14</f>
        <v>0</v>
      </c>
      <c r="N21" s="358">
        <f>'F5 ESTUDIANTES PREVENCIÓN'!T14</f>
        <v>0</v>
      </c>
      <c r="O21" s="358">
        <f>'F5 ESTUDIANTES PREVENCIÓN'!U14</f>
        <v>0</v>
      </c>
      <c r="P21" s="358">
        <f>'F5 ESTUDIANTES PREVENCIÓN'!V14</f>
        <v>0</v>
      </c>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f>'F5 ESTUDIANTES PREVENCIÓN'!AU14</f>
        <v>0</v>
      </c>
      <c r="BG21" s="12"/>
      <c r="BH21" s="13"/>
      <c r="BI21" s="12"/>
      <c r="BJ21" s="14"/>
      <c r="BK21" s="12"/>
      <c r="BL21" s="12"/>
      <c r="BM21" s="12"/>
      <c r="BN21" s="12"/>
      <c r="BO21" s="12"/>
      <c r="BP21" s="12"/>
      <c r="BQ21" s="12"/>
      <c r="BR21" s="12"/>
      <c r="BS21" s="12"/>
      <c r="BT21" s="12"/>
      <c r="BU21" s="12"/>
      <c r="BV21" s="12"/>
      <c r="BW21" s="12"/>
      <c r="BX21" s="12"/>
      <c r="BY21" s="12"/>
      <c r="BZ21" s="12"/>
      <c r="CA21" s="12"/>
      <c r="CB21" s="12"/>
      <c r="CC21" s="12"/>
      <c r="CD21" s="365">
        <f t="shared" si="5"/>
        <v>0</v>
      </c>
      <c r="CE21" s="365">
        <f t="shared" si="6"/>
        <v>0</v>
      </c>
      <c r="CF21" s="366" t="str">
        <f t="shared" si="2"/>
        <v/>
      </c>
      <c r="CG21" s="365">
        <f t="shared" si="7"/>
        <v>0</v>
      </c>
      <c r="CH21" s="365">
        <f t="shared" si="8"/>
        <v>0</v>
      </c>
      <c r="CI21" s="366" t="str">
        <f t="shared" si="3"/>
        <v/>
      </c>
      <c r="CJ21" s="365">
        <f t="shared" si="9"/>
        <v>0</v>
      </c>
      <c r="CK21" s="365">
        <f t="shared" si="10"/>
        <v>0</v>
      </c>
      <c r="CL21" s="366" t="str">
        <f t="shared" si="4"/>
        <v/>
      </c>
      <c r="CM21" s="15"/>
    </row>
    <row r="22" spans="1:91" s="359" customFormat="1" ht="13.5" customHeight="1">
      <c r="A22" s="358">
        <f>'F5 ESTUDIANTES PREVENCIÓN'!D15</f>
        <v>0</v>
      </c>
      <c r="B22" s="358">
        <f>'F5 ESTUDIANTES PREVENCIÓN'!A15</f>
        <v>0</v>
      </c>
      <c r="C22" s="360">
        <f>'F5 ESTUDIANTES PREVENCIÓN'!F15</f>
        <v>0</v>
      </c>
      <c r="D22" s="361">
        <f>'F5 ESTUDIANTES PREVENCIÓN'!G15</f>
        <v>0</v>
      </c>
      <c r="E22" s="358">
        <f>'F5 ESTUDIANTES PREVENCIÓN'!K15</f>
        <v>0</v>
      </c>
      <c r="F22" s="358">
        <f>'F5 ESTUDIANTES PREVENCIÓN'!J15</f>
        <v>0</v>
      </c>
      <c r="G22" s="362">
        <f>'F5 ESTUDIANTES PREVENCIÓN'!L15</f>
        <v>0</v>
      </c>
      <c r="H22" s="358">
        <f>'F5 ESTUDIANTES PREVENCIÓN'!M15</f>
        <v>0</v>
      </c>
      <c r="I22" s="363">
        <f>'F5 ESTUDIANTES PREVENCIÓN'!N15</f>
        <v>0</v>
      </c>
      <c r="J22" s="363">
        <f>'F5 ESTUDIANTES PREVENCIÓN'!O15</f>
        <v>0</v>
      </c>
      <c r="K22" s="363">
        <f>'F5 ESTUDIANTES PREVENCIÓN'!P15</f>
        <v>0</v>
      </c>
      <c r="L22" s="364">
        <f>'F5 ESTUDIANTES PREVENCIÓN'!Q15</f>
        <v>0</v>
      </c>
      <c r="M22" s="360">
        <f>'F5 ESTUDIANTES PREVENCIÓN'!R15</f>
        <v>0</v>
      </c>
      <c r="N22" s="358">
        <f>'F5 ESTUDIANTES PREVENCIÓN'!T15</f>
        <v>0</v>
      </c>
      <c r="O22" s="358">
        <f>'F5 ESTUDIANTES PREVENCIÓN'!U15</f>
        <v>0</v>
      </c>
      <c r="P22" s="358">
        <f>'F5 ESTUDIANTES PREVENCIÓN'!V15</f>
        <v>0</v>
      </c>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f>'F5 ESTUDIANTES PREVENCIÓN'!AU15</f>
        <v>0</v>
      </c>
      <c r="BG22" s="12"/>
      <c r="BH22" s="13"/>
      <c r="BI22" s="12"/>
      <c r="BJ22" s="14"/>
      <c r="BK22" s="12"/>
      <c r="BL22" s="12"/>
      <c r="BM22" s="12"/>
      <c r="BN22" s="12"/>
      <c r="BO22" s="12"/>
      <c r="BP22" s="12"/>
      <c r="BQ22" s="12"/>
      <c r="BR22" s="12"/>
      <c r="BS22" s="12"/>
      <c r="BT22" s="12"/>
      <c r="BU22" s="12"/>
      <c r="BV22" s="12"/>
      <c r="BW22" s="12"/>
      <c r="BX22" s="12"/>
      <c r="BY22" s="12"/>
      <c r="BZ22" s="12"/>
      <c r="CA22" s="12"/>
      <c r="CB22" s="12"/>
      <c r="CC22" s="12"/>
      <c r="CD22" s="365">
        <f t="shared" si="5"/>
        <v>0</v>
      </c>
      <c r="CE22" s="365">
        <f t="shared" si="6"/>
        <v>0</v>
      </c>
      <c r="CF22" s="366" t="str">
        <f t="shared" si="2"/>
        <v/>
      </c>
      <c r="CG22" s="365">
        <f t="shared" si="7"/>
        <v>0</v>
      </c>
      <c r="CH22" s="365">
        <f t="shared" si="8"/>
        <v>0</v>
      </c>
      <c r="CI22" s="366" t="str">
        <f t="shared" si="3"/>
        <v/>
      </c>
      <c r="CJ22" s="365">
        <f t="shared" si="9"/>
        <v>0</v>
      </c>
      <c r="CK22" s="365">
        <f t="shared" si="10"/>
        <v>0</v>
      </c>
      <c r="CL22" s="366" t="str">
        <f t="shared" si="4"/>
        <v/>
      </c>
      <c r="CM22" s="15"/>
    </row>
    <row r="23" spans="1:91" s="359" customFormat="1" ht="13.5" customHeight="1">
      <c r="A23" s="358">
        <f>'F5 ESTUDIANTES PREVENCIÓN'!D16</f>
        <v>0</v>
      </c>
      <c r="B23" s="358">
        <f>'F5 ESTUDIANTES PREVENCIÓN'!A16</f>
        <v>0</v>
      </c>
      <c r="C23" s="360">
        <f>'F5 ESTUDIANTES PREVENCIÓN'!F16</f>
        <v>0</v>
      </c>
      <c r="D23" s="361">
        <f>'F5 ESTUDIANTES PREVENCIÓN'!G16</f>
        <v>0</v>
      </c>
      <c r="E23" s="358">
        <f>'F5 ESTUDIANTES PREVENCIÓN'!K16</f>
        <v>0</v>
      </c>
      <c r="F23" s="358">
        <f>'F5 ESTUDIANTES PREVENCIÓN'!J16</f>
        <v>0</v>
      </c>
      <c r="G23" s="362">
        <f>'F5 ESTUDIANTES PREVENCIÓN'!L16</f>
        <v>0</v>
      </c>
      <c r="H23" s="358">
        <f>'F5 ESTUDIANTES PREVENCIÓN'!M16</f>
        <v>0</v>
      </c>
      <c r="I23" s="363">
        <f>'F5 ESTUDIANTES PREVENCIÓN'!N16</f>
        <v>0</v>
      </c>
      <c r="J23" s="363">
        <f>'F5 ESTUDIANTES PREVENCIÓN'!O16</f>
        <v>0</v>
      </c>
      <c r="K23" s="363">
        <f>'F5 ESTUDIANTES PREVENCIÓN'!P16</f>
        <v>0</v>
      </c>
      <c r="L23" s="364">
        <f>'F5 ESTUDIANTES PREVENCIÓN'!Q16</f>
        <v>0</v>
      </c>
      <c r="M23" s="360">
        <f>'F5 ESTUDIANTES PREVENCIÓN'!R16</f>
        <v>0</v>
      </c>
      <c r="N23" s="358">
        <f>'F5 ESTUDIANTES PREVENCIÓN'!T16</f>
        <v>0</v>
      </c>
      <c r="O23" s="358">
        <f>'F5 ESTUDIANTES PREVENCIÓN'!U16</f>
        <v>0</v>
      </c>
      <c r="P23" s="358">
        <f>'F5 ESTUDIANTES PREVENCIÓN'!V16</f>
        <v>0</v>
      </c>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f>'F5 ESTUDIANTES PREVENCIÓN'!AU16</f>
        <v>0</v>
      </c>
      <c r="BG23" s="12"/>
      <c r="BH23" s="13"/>
      <c r="BI23" s="12"/>
      <c r="BJ23" s="14"/>
      <c r="BK23" s="12"/>
      <c r="BL23" s="12"/>
      <c r="BM23" s="12"/>
      <c r="BN23" s="12"/>
      <c r="BO23" s="12"/>
      <c r="BP23" s="12"/>
      <c r="BQ23" s="12"/>
      <c r="BR23" s="12"/>
      <c r="BS23" s="12"/>
      <c r="BT23" s="12"/>
      <c r="BU23" s="12"/>
      <c r="BV23" s="12"/>
      <c r="BW23" s="12"/>
      <c r="BX23" s="12"/>
      <c r="BY23" s="12"/>
      <c r="BZ23" s="12"/>
      <c r="CA23" s="12"/>
      <c r="CB23" s="12"/>
      <c r="CC23" s="12"/>
      <c r="CD23" s="365">
        <f t="shared" si="5"/>
        <v>0</v>
      </c>
      <c r="CE23" s="365">
        <f t="shared" si="6"/>
        <v>0</v>
      </c>
      <c r="CF23" s="366" t="str">
        <f t="shared" si="2"/>
        <v/>
      </c>
      <c r="CG23" s="365">
        <f t="shared" si="7"/>
        <v>0</v>
      </c>
      <c r="CH23" s="365">
        <f t="shared" si="8"/>
        <v>0</v>
      </c>
      <c r="CI23" s="366" t="str">
        <f t="shared" si="3"/>
        <v/>
      </c>
      <c r="CJ23" s="365">
        <f t="shared" si="9"/>
        <v>0</v>
      </c>
      <c r="CK23" s="365">
        <f t="shared" si="10"/>
        <v>0</v>
      </c>
      <c r="CL23" s="366" t="str">
        <f t="shared" si="4"/>
        <v/>
      </c>
      <c r="CM23" s="15"/>
    </row>
    <row r="24" spans="1:91" s="359" customFormat="1" ht="13.5" customHeight="1">
      <c r="A24" s="358">
        <f>'F5 ESTUDIANTES PREVENCIÓN'!D17</f>
        <v>0</v>
      </c>
      <c r="B24" s="358">
        <f>'F5 ESTUDIANTES PREVENCIÓN'!A17</f>
        <v>0</v>
      </c>
      <c r="C24" s="360">
        <f>'F5 ESTUDIANTES PREVENCIÓN'!F17</f>
        <v>0</v>
      </c>
      <c r="D24" s="361">
        <f>'F5 ESTUDIANTES PREVENCIÓN'!G17</f>
        <v>0</v>
      </c>
      <c r="E24" s="358">
        <f>'F5 ESTUDIANTES PREVENCIÓN'!K17</f>
        <v>0</v>
      </c>
      <c r="F24" s="358">
        <f>'F5 ESTUDIANTES PREVENCIÓN'!J17</f>
        <v>0</v>
      </c>
      <c r="G24" s="362">
        <f>'F5 ESTUDIANTES PREVENCIÓN'!L17</f>
        <v>0</v>
      </c>
      <c r="H24" s="358">
        <f>'F5 ESTUDIANTES PREVENCIÓN'!M17</f>
        <v>0</v>
      </c>
      <c r="I24" s="363">
        <f>'F5 ESTUDIANTES PREVENCIÓN'!N17</f>
        <v>0</v>
      </c>
      <c r="J24" s="363">
        <f>'F5 ESTUDIANTES PREVENCIÓN'!O17</f>
        <v>0</v>
      </c>
      <c r="K24" s="363">
        <f>'F5 ESTUDIANTES PREVENCIÓN'!P17</f>
        <v>0</v>
      </c>
      <c r="L24" s="364">
        <f>'F5 ESTUDIANTES PREVENCIÓN'!Q17</f>
        <v>0</v>
      </c>
      <c r="M24" s="360">
        <f>'F5 ESTUDIANTES PREVENCIÓN'!R17</f>
        <v>0</v>
      </c>
      <c r="N24" s="358">
        <f>'F5 ESTUDIANTES PREVENCIÓN'!T17</f>
        <v>0</v>
      </c>
      <c r="O24" s="358">
        <f>'F5 ESTUDIANTES PREVENCIÓN'!U17</f>
        <v>0</v>
      </c>
      <c r="P24" s="358">
        <f>'F5 ESTUDIANTES PREVENCIÓN'!V17</f>
        <v>0</v>
      </c>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f>'F5 ESTUDIANTES PREVENCIÓN'!AU17</f>
        <v>0</v>
      </c>
      <c r="BG24" s="12"/>
      <c r="BH24" s="13"/>
      <c r="BI24" s="12"/>
      <c r="BJ24" s="14"/>
      <c r="BK24" s="12"/>
      <c r="BL24" s="12"/>
      <c r="BM24" s="12"/>
      <c r="BN24" s="12"/>
      <c r="BO24" s="12"/>
      <c r="BP24" s="12"/>
      <c r="BQ24" s="12"/>
      <c r="BR24" s="12"/>
      <c r="BS24" s="12"/>
      <c r="BT24" s="12"/>
      <c r="BU24" s="12"/>
      <c r="BV24" s="12"/>
      <c r="BW24" s="12"/>
      <c r="BX24" s="12"/>
      <c r="BY24" s="12"/>
      <c r="BZ24" s="12"/>
      <c r="CA24" s="12"/>
      <c r="CB24" s="12"/>
      <c r="CC24" s="12"/>
      <c r="CD24" s="365">
        <f t="shared" si="5"/>
        <v>0</v>
      </c>
      <c r="CE24" s="365">
        <f t="shared" si="6"/>
        <v>0</v>
      </c>
      <c r="CF24" s="366" t="str">
        <f t="shared" si="2"/>
        <v/>
      </c>
      <c r="CG24" s="365">
        <f t="shared" si="7"/>
        <v>0</v>
      </c>
      <c r="CH24" s="365">
        <f t="shared" si="8"/>
        <v>0</v>
      </c>
      <c r="CI24" s="366" t="str">
        <f t="shared" si="3"/>
        <v/>
      </c>
      <c r="CJ24" s="365">
        <f t="shared" si="9"/>
        <v>0</v>
      </c>
      <c r="CK24" s="365">
        <f t="shared" si="10"/>
        <v>0</v>
      </c>
      <c r="CL24" s="366" t="str">
        <f t="shared" si="4"/>
        <v/>
      </c>
      <c r="CM24" s="15"/>
    </row>
    <row r="25" spans="1:91" s="359" customFormat="1" ht="13.5" customHeight="1">
      <c r="A25" s="358">
        <f>'F5 ESTUDIANTES PREVENCIÓN'!D18</f>
        <v>0</v>
      </c>
      <c r="B25" s="358">
        <f>'F5 ESTUDIANTES PREVENCIÓN'!A18</f>
        <v>0</v>
      </c>
      <c r="C25" s="360">
        <f>'F5 ESTUDIANTES PREVENCIÓN'!F18</f>
        <v>0</v>
      </c>
      <c r="D25" s="361">
        <f>'F5 ESTUDIANTES PREVENCIÓN'!G18</f>
        <v>0</v>
      </c>
      <c r="E25" s="358">
        <f>'F5 ESTUDIANTES PREVENCIÓN'!K18</f>
        <v>0</v>
      </c>
      <c r="F25" s="358">
        <f>'F5 ESTUDIANTES PREVENCIÓN'!J18</f>
        <v>0</v>
      </c>
      <c r="G25" s="362">
        <f>'F5 ESTUDIANTES PREVENCIÓN'!L18</f>
        <v>0</v>
      </c>
      <c r="H25" s="358">
        <f>'F5 ESTUDIANTES PREVENCIÓN'!M18</f>
        <v>0</v>
      </c>
      <c r="I25" s="363">
        <f>'F5 ESTUDIANTES PREVENCIÓN'!N18</f>
        <v>0</v>
      </c>
      <c r="J25" s="363">
        <f>'F5 ESTUDIANTES PREVENCIÓN'!O18</f>
        <v>0</v>
      </c>
      <c r="K25" s="363">
        <f>'F5 ESTUDIANTES PREVENCIÓN'!P18</f>
        <v>0</v>
      </c>
      <c r="L25" s="364">
        <f>'F5 ESTUDIANTES PREVENCIÓN'!Q18</f>
        <v>0</v>
      </c>
      <c r="M25" s="360">
        <f>'F5 ESTUDIANTES PREVENCIÓN'!R18</f>
        <v>0</v>
      </c>
      <c r="N25" s="358">
        <f>'F5 ESTUDIANTES PREVENCIÓN'!T18</f>
        <v>0</v>
      </c>
      <c r="O25" s="358">
        <f>'F5 ESTUDIANTES PREVENCIÓN'!U18</f>
        <v>0</v>
      </c>
      <c r="P25" s="358">
        <f>'F5 ESTUDIANTES PREVENCIÓN'!V18</f>
        <v>0</v>
      </c>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f>'F5 ESTUDIANTES PREVENCIÓN'!AU18</f>
        <v>0</v>
      </c>
      <c r="BG25" s="12"/>
      <c r="BH25" s="13"/>
      <c r="BI25" s="12"/>
      <c r="BJ25" s="14"/>
      <c r="BK25" s="12"/>
      <c r="BL25" s="12"/>
      <c r="BM25" s="12"/>
      <c r="BN25" s="12"/>
      <c r="BO25" s="12"/>
      <c r="BP25" s="12"/>
      <c r="BQ25" s="12"/>
      <c r="BR25" s="12"/>
      <c r="BS25" s="12"/>
      <c r="BT25" s="12"/>
      <c r="BU25" s="12"/>
      <c r="BV25" s="12"/>
      <c r="BW25" s="12"/>
      <c r="BX25" s="12"/>
      <c r="BY25" s="12"/>
      <c r="BZ25" s="12"/>
      <c r="CA25" s="12"/>
      <c r="CB25" s="12"/>
      <c r="CC25" s="12"/>
      <c r="CD25" s="365">
        <f t="shared" si="5"/>
        <v>0</v>
      </c>
      <c r="CE25" s="365">
        <f t="shared" si="6"/>
        <v>0</v>
      </c>
      <c r="CF25" s="366" t="str">
        <f t="shared" si="2"/>
        <v/>
      </c>
      <c r="CG25" s="365">
        <f t="shared" si="7"/>
        <v>0</v>
      </c>
      <c r="CH25" s="365">
        <f t="shared" si="8"/>
        <v>0</v>
      </c>
      <c r="CI25" s="366" t="str">
        <f t="shared" si="3"/>
        <v/>
      </c>
      <c r="CJ25" s="365">
        <f t="shared" si="9"/>
        <v>0</v>
      </c>
      <c r="CK25" s="365">
        <f t="shared" si="10"/>
        <v>0</v>
      </c>
      <c r="CL25" s="366" t="str">
        <f t="shared" si="4"/>
        <v/>
      </c>
      <c r="CM25" s="15"/>
    </row>
    <row r="26" spans="1:91" s="359" customFormat="1" ht="13.5" customHeight="1">
      <c r="A26" s="358">
        <f>'F5 ESTUDIANTES PREVENCIÓN'!D19</f>
        <v>0</v>
      </c>
      <c r="B26" s="358">
        <f>'F5 ESTUDIANTES PREVENCIÓN'!A19</f>
        <v>0</v>
      </c>
      <c r="C26" s="360">
        <f>'F5 ESTUDIANTES PREVENCIÓN'!F19</f>
        <v>0</v>
      </c>
      <c r="D26" s="361">
        <f>'F5 ESTUDIANTES PREVENCIÓN'!G19</f>
        <v>0</v>
      </c>
      <c r="E26" s="358">
        <f>'F5 ESTUDIANTES PREVENCIÓN'!K19</f>
        <v>0</v>
      </c>
      <c r="F26" s="358">
        <f>'F5 ESTUDIANTES PREVENCIÓN'!J19</f>
        <v>0</v>
      </c>
      <c r="G26" s="362">
        <f>'F5 ESTUDIANTES PREVENCIÓN'!L19</f>
        <v>0</v>
      </c>
      <c r="H26" s="358">
        <f>'F5 ESTUDIANTES PREVENCIÓN'!M19</f>
        <v>0</v>
      </c>
      <c r="I26" s="363">
        <f>'F5 ESTUDIANTES PREVENCIÓN'!N19</f>
        <v>0</v>
      </c>
      <c r="J26" s="363">
        <f>'F5 ESTUDIANTES PREVENCIÓN'!O19</f>
        <v>0</v>
      </c>
      <c r="K26" s="363">
        <f>'F5 ESTUDIANTES PREVENCIÓN'!P19</f>
        <v>0</v>
      </c>
      <c r="L26" s="364">
        <f>'F5 ESTUDIANTES PREVENCIÓN'!Q19</f>
        <v>0</v>
      </c>
      <c r="M26" s="360">
        <f>'F5 ESTUDIANTES PREVENCIÓN'!R19</f>
        <v>0</v>
      </c>
      <c r="N26" s="358">
        <f>'F5 ESTUDIANTES PREVENCIÓN'!T19</f>
        <v>0</v>
      </c>
      <c r="O26" s="358">
        <f>'F5 ESTUDIANTES PREVENCIÓN'!U19</f>
        <v>0</v>
      </c>
      <c r="P26" s="358">
        <f>'F5 ESTUDIANTES PREVENCIÓN'!V19</f>
        <v>0</v>
      </c>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f>'F5 ESTUDIANTES PREVENCIÓN'!AU19</f>
        <v>0</v>
      </c>
      <c r="BG26" s="12"/>
      <c r="BH26" s="13"/>
      <c r="BI26" s="12"/>
      <c r="BJ26" s="14"/>
      <c r="BK26" s="12"/>
      <c r="BL26" s="12"/>
      <c r="BM26" s="12"/>
      <c r="BN26" s="12"/>
      <c r="BO26" s="12"/>
      <c r="BP26" s="12"/>
      <c r="BQ26" s="12"/>
      <c r="BR26" s="12"/>
      <c r="BS26" s="12"/>
      <c r="BT26" s="12"/>
      <c r="BU26" s="12"/>
      <c r="BV26" s="12"/>
      <c r="BW26" s="12"/>
      <c r="BX26" s="12"/>
      <c r="BY26" s="12"/>
      <c r="BZ26" s="12"/>
      <c r="CA26" s="12"/>
      <c r="CB26" s="12"/>
      <c r="CC26" s="12"/>
      <c r="CD26" s="365">
        <f t="shared" si="5"/>
        <v>0</v>
      </c>
      <c r="CE26" s="365">
        <f t="shared" si="6"/>
        <v>0</v>
      </c>
      <c r="CF26" s="366" t="str">
        <f t="shared" si="2"/>
        <v/>
      </c>
      <c r="CG26" s="365">
        <f t="shared" si="7"/>
        <v>0</v>
      </c>
      <c r="CH26" s="365">
        <f t="shared" si="8"/>
        <v>0</v>
      </c>
      <c r="CI26" s="366" t="str">
        <f t="shared" si="3"/>
        <v/>
      </c>
      <c r="CJ26" s="365">
        <f t="shared" si="9"/>
        <v>0</v>
      </c>
      <c r="CK26" s="365">
        <f t="shared" si="10"/>
        <v>0</v>
      </c>
      <c r="CL26" s="366" t="str">
        <f t="shared" si="4"/>
        <v/>
      </c>
      <c r="CM26" s="15"/>
    </row>
    <row r="27" spans="1:91" s="359" customFormat="1" ht="13.5" customHeight="1">
      <c r="A27" s="358">
        <f>'F5 ESTUDIANTES PREVENCIÓN'!D20</f>
        <v>0</v>
      </c>
      <c r="B27" s="358">
        <f>'F5 ESTUDIANTES PREVENCIÓN'!A20</f>
        <v>0</v>
      </c>
      <c r="C27" s="360">
        <f>'F5 ESTUDIANTES PREVENCIÓN'!F20</f>
        <v>0</v>
      </c>
      <c r="D27" s="361">
        <f>'F5 ESTUDIANTES PREVENCIÓN'!G20</f>
        <v>0</v>
      </c>
      <c r="E27" s="358">
        <f>'F5 ESTUDIANTES PREVENCIÓN'!K20</f>
        <v>0</v>
      </c>
      <c r="F27" s="358">
        <f>'F5 ESTUDIANTES PREVENCIÓN'!J20</f>
        <v>0</v>
      </c>
      <c r="G27" s="362">
        <f>'F5 ESTUDIANTES PREVENCIÓN'!L20</f>
        <v>0</v>
      </c>
      <c r="H27" s="358">
        <f>'F5 ESTUDIANTES PREVENCIÓN'!M20</f>
        <v>0</v>
      </c>
      <c r="I27" s="363">
        <f>'F5 ESTUDIANTES PREVENCIÓN'!N20</f>
        <v>0</v>
      </c>
      <c r="J27" s="363">
        <f>'F5 ESTUDIANTES PREVENCIÓN'!O20</f>
        <v>0</v>
      </c>
      <c r="K27" s="363">
        <f>'F5 ESTUDIANTES PREVENCIÓN'!P20</f>
        <v>0</v>
      </c>
      <c r="L27" s="364">
        <f>'F5 ESTUDIANTES PREVENCIÓN'!Q20</f>
        <v>0</v>
      </c>
      <c r="M27" s="360">
        <f>'F5 ESTUDIANTES PREVENCIÓN'!R20</f>
        <v>0</v>
      </c>
      <c r="N27" s="358">
        <f>'F5 ESTUDIANTES PREVENCIÓN'!T20</f>
        <v>0</v>
      </c>
      <c r="O27" s="358">
        <f>'F5 ESTUDIANTES PREVENCIÓN'!U20</f>
        <v>0</v>
      </c>
      <c r="P27" s="358">
        <f>'F5 ESTUDIANTES PREVENCIÓN'!V20</f>
        <v>0</v>
      </c>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f>'F5 ESTUDIANTES PREVENCIÓN'!AU20</f>
        <v>0</v>
      </c>
      <c r="BG27" s="12"/>
      <c r="BH27" s="13"/>
      <c r="BI27" s="12"/>
      <c r="BJ27" s="14"/>
      <c r="BK27" s="12"/>
      <c r="BL27" s="12"/>
      <c r="BM27" s="12"/>
      <c r="BN27" s="12"/>
      <c r="BO27" s="12"/>
      <c r="BP27" s="12"/>
      <c r="BQ27" s="12"/>
      <c r="BR27" s="12"/>
      <c r="BS27" s="12"/>
      <c r="BT27" s="12"/>
      <c r="BU27" s="12"/>
      <c r="BV27" s="12"/>
      <c r="BW27" s="12"/>
      <c r="BX27" s="12"/>
      <c r="BY27" s="12"/>
      <c r="BZ27" s="12"/>
      <c r="CA27" s="12"/>
      <c r="CB27" s="12"/>
      <c r="CC27" s="12"/>
      <c r="CD27" s="365">
        <f t="shared" si="5"/>
        <v>0</v>
      </c>
      <c r="CE27" s="365">
        <f t="shared" si="6"/>
        <v>0</v>
      </c>
      <c r="CF27" s="366" t="str">
        <f t="shared" si="2"/>
        <v/>
      </c>
      <c r="CG27" s="365">
        <f t="shared" si="7"/>
        <v>0</v>
      </c>
      <c r="CH27" s="365">
        <f t="shared" si="8"/>
        <v>0</v>
      </c>
      <c r="CI27" s="366" t="str">
        <f t="shared" si="3"/>
        <v/>
      </c>
      <c r="CJ27" s="365">
        <f t="shared" si="9"/>
        <v>0</v>
      </c>
      <c r="CK27" s="365">
        <f t="shared" si="10"/>
        <v>0</v>
      </c>
      <c r="CL27" s="366" t="str">
        <f t="shared" si="4"/>
        <v/>
      </c>
      <c r="CM27" s="15"/>
    </row>
    <row r="28" spans="1:91" s="359" customFormat="1" ht="13.5" customHeight="1">
      <c r="A28" s="358">
        <f>'F5 ESTUDIANTES PREVENCIÓN'!D21</f>
        <v>0</v>
      </c>
      <c r="B28" s="358">
        <f>'F5 ESTUDIANTES PREVENCIÓN'!A21</f>
        <v>0</v>
      </c>
      <c r="C28" s="360">
        <f>'F5 ESTUDIANTES PREVENCIÓN'!F21</f>
        <v>0</v>
      </c>
      <c r="D28" s="361">
        <f>'F5 ESTUDIANTES PREVENCIÓN'!G21</f>
        <v>0</v>
      </c>
      <c r="E28" s="358">
        <f>'F5 ESTUDIANTES PREVENCIÓN'!K21</f>
        <v>0</v>
      </c>
      <c r="F28" s="358">
        <f>'F5 ESTUDIANTES PREVENCIÓN'!J21</f>
        <v>0</v>
      </c>
      <c r="G28" s="362">
        <f>'F5 ESTUDIANTES PREVENCIÓN'!L21</f>
        <v>0</v>
      </c>
      <c r="H28" s="358">
        <f>'F5 ESTUDIANTES PREVENCIÓN'!M21</f>
        <v>0</v>
      </c>
      <c r="I28" s="363">
        <f>'F5 ESTUDIANTES PREVENCIÓN'!N21</f>
        <v>0</v>
      </c>
      <c r="J28" s="363">
        <f>'F5 ESTUDIANTES PREVENCIÓN'!O21</f>
        <v>0</v>
      </c>
      <c r="K28" s="363">
        <f>'F5 ESTUDIANTES PREVENCIÓN'!P21</f>
        <v>0</v>
      </c>
      <c r="L28" s="364">
        <f>'F5 ESTUDIANTES PREVENCIÓN'!Q21</f>
        <v>0</v>
      </c>
      <c r="M28" s="360">
        <f>'F5 ESTUDIANTES PREVENCIÓN'!R21</f>
        <v>0</v>
      </c>
      <c r="N28" s="358">
        <f>'F5 ESTUDIANTES PREVENCIÓN'!T21</f>
        <v>0</v>
      </c>
      <c r="O28" s="358">
        <f>'F5 ESTUDIANTES PREVENCIÓN'!U21</f>
        <v>0</v>
      </c>
      <c r="P28" s="358">
        <f>'F5 ESTUDIANTES PREVENCIÓN'!V21</f>
        <v>0</v>
      </c>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f>'F5 ESTUDIANTES PREVENCIÓN'!AU21</f>
        <v>0</v>
      </c>
      <c r="BG28" s="12"/>
      <c r="BH28" s="13"/>
      <c r="BI28" s="12"/>
      <c r="BJ28" s="14"/>
      <c r="BK28" s="12"/>
      <c r="BL28" s="12"/>
      <c r="BM28" s="12"/>
      <c r="BN28" s="12"/>
      <c r="BO28" s="12"/>
      <c r="BP28" s="12"/>
      <c r="BQ28" s="12"/>
      <c r="BR28" s="12"/>
      <c r="BS28" s="12"/>
      <c r="BT28" s="12"/>
      <c r="BU28" s="12"/>
      <c r="BV28" s="12"/>
      <c r="BW28" s="12"/>
      <c r="BX28" s="12"/>
      <c r="BY28" s="12"/>
      <c r="BZ28" s="12"/>
      <c r="CA28" s="12"/>
      <c r="CB28" s="12"/>
      <c r="CC28" s="12"/>
      <c r="CD28" s="365">
        <f t="shared" si="5"/>
        <v>0</v>
      </c>
      <c r="CE28" s="365">
        <f t="shared" si="6"/>
        <v>0</v>
      </c>
      <c r="CF28" s="366" t="str">
        <f t="shared" si="2"/>
        <v/>
      </c>
      <c r="CG28" s="365">
        <f t="shared" si="7"/>
        <v>0</v>
      </c>
      <c r="CH28" s="365">
        <f t="shared" si="8"/>
        <v>0</v>
      </c>
      <c r="CI28" s="366" t="str">
        <f t="shared" si="3"/>
        <v/>
      </c>
      <c r="CJ28" s="365">
        <f t="shared" si="9"/>
        <v>0</v>
      </c>
      <c r="CK28" s="365">
        <f t="shared" si="10"/>
        <v>0</v>
      </c>
      <c r="CL28" s="366" t="str">
        <f t="shared" si="4"/>
        <v/>
      </c>
      <c r="CM28" s="15"/>
    </row>
    <row r="29" spans="1:91" s="359" customFormat="1" ht="13.5" customHeight="1">
      <c r="A29" s="358">
        <f>'F5 ESTUDIANTES PREVENCIÓN'!D22</f>
        <v>0</v>
      </c>
      <c r="B29" s="358">
        <f>'F5 ESTUDIANTES PREVENCIÓN'!A22</f>
        <v>0</v>
      </c>
      <c r="C29" s="360">
        <f>'F5 ESTUDIANTES PREVENCIÓN'!F22</f>
        <v>0</v>
      </c>
      <c r="D29" s="361">
        <f>'F5 ESTUDIANTES PREVENCIÓN'!G22</f>
        <v>0</v>
      </c>
      <c r="E29" s="358">
        <f>'F5 ESTUDIANTES PREVENCIÓN'!K22</f>
        <v>0</v>
      </c>
      <c r="F29" s="358">
        <f>'F5 ESTUDIANTES PREVENCIÓN'!J22</f>
        <v>0</v>
      </c>
      <c r="G29" s="362">
        <f>'F5 ESTUDIANTES PREVENCIÓN'!L22</f>
        <v>0</v>
      </c>
      <c r="H29" s="358">
        <f>'F5 ESTUDIANTES PREVENCIÓN'!M22</f>
        <v>0</v>
      </c>
      <c r="I29" s="363">
        <f>'F5 ESTUDIANTES PREVENCIÓN'!N22</f>
        <v>0</v>
      </c>
      <c r="J29" s="363">
        <f>'F5 ESTUDIANTES PREVENCIÓN'!O22</f>
        <v>0</v>
      </c>
      <c r="K29" s="363">
        <f>'F5 ESTUDIANTES PREVENCIÓN'!P22</f>
        <v>0</v>
      </c>
      <c r="L29" s="364">
        <f>'F5 ESTUDIANTES PREVENCIÓN'!Q22</f>
        <v>0</v>
      </c>
      <c r="M29" s="360">
        <f>'F5 ESTUDIANTES PREVENCIÓN'!R22</f>
        <v>0</v>
      </c>
      <c r="N29" s="358">
        <f>'F5 ESTUDIANTES PREVENCIÓN'!T22</f>
        <v>0</v>
      </c>
      <c r="O29" s="358">
        <f>'F5 ESTUDIANTES PREVENCIÓN'!U22</f>
        <v>0</v>
      </c>
      <c r="P29" s="358">
        <f>'F5 ESTUDIANTES PREVENCIÓN'!V22</f>
        <v>0</v>
      </c>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f>'F5 ESTUDIANTES PREVENCIÓN'!AU22</f>
        <v>0</v>
      </c>
      <c r="BG29" s="12"/>
      <c r="BH29" s="13"/>
      <c r="BI29" s="12"/>
      <c r="BJ29" s="14"/>
      <c r="BK29" s="12"/>
      <c r="BL29" s="12"/>
      <c r="BM29" s="12"/>
      <c r="BN29" s="12"/>
      <c r="BO29" s="12"/>
      <c r="BP29" s="12"/>
      <c r="BQ29" s="12"/>
      <c r="BR29" s="12"/>
      <c r="BS29" s="12"/>
      <c r="BT29" s="12"/>
      <c r="BU29" s="12"/>
      <c r="BV29" s="12"/>
      <c r="BW29" s="12"/>
      <c r="BX29" s="12"/>
      <c r="BY29" s="12"/>
      <c r="BZ29" s="12"/>
      <c r="CA29" s="12"/>
      <c r="CB29" s="12"/>
      <c r="CC29" s="12"/>
      <c r="CD29" s="365">
        <f t="shared" si="5"/>
        <v>0</v>
      </c>
      <c r="CE29" s="365">
        <f t="shared" si="6"/>
        <v>0</v>
      </c>
      <c r="CF29" s="366" t="str">
        <f t="shared" si="2"/>
        <v/>
      </c>
      <c r="CG29" s="365">
        <f t="shared" si="7"/>
        <v>0</v>
      </c>
      <c r="CH29" s="365">
        <f t="shared" si="8"/>
        <v>0</v>
      </c>
      <c r="CI29" s="366" t="str">
        <f t="shared" si="3"/>
        <v/>
      </c>
      <c r="CJ29" s="365">
        <f t="shared" si="9"/>
        <v>0</v>
      </c>
      <c r="CK29" s="365">
        <f t="shared" si="10"/>
        <v>0</v>
      </c>
      <c r="CL29" s="366" t="str">
        <f t="shared" si="4"/>
        <v/>
      </c>
      <c r="CM29" s="15"/>
    </row>
    <row r="30" spans="1:91" s="359" customFormat="1" ht="13.5" customHeight="1">
      <c r="A30" s="358">
        <f>'F5 ESTUDIANTES PREVENCIÓN'!D23</f>
        <v>0</v>
      </c>
      <c r="B30" s="358">
        <f>'F5 ESTUDIANTES PREVENCIÓN'!A23</f>
        <v>0</v>
      </c>
      <c r="C30" s="360">
        <f>'F5 ESTUDIANTES PREVENCIÓN'!F23</f>
        <v>0</v>
      </c>
      <c r="D30" s="361">
        <f>'F5 ESTUDIANTES PREVENCIÓN'!G23</f>
        <v>0</v>
      </c>
      <c r="E30" s="358">
        <f>'F5 ESTUDIANTES PREVENCIÓN'!K23</f>
        <v>0</v>
      </c>
      <c r="F30" s="358">
        <f>'F5 ESTUDIANTES PREVENCIÓN'!J23</f>
        <v>0</v>
      </c>
      <c r="G30" s="362">
        <f>'F5 ESTUDIANTES PREVENCIÓN'!L23</f>
        <v>0</v>
      </c>
      <c r="H30" s="358">
        <f>'F5 ESTUDIANTES PREVENCIÓN'!M23</f>
        <v>0</v>
      </c>
      <c r="I30" s="363">
        <f>'F5 ESTUDIANTES PREVENCIÓN'!N23</f>
        <v>0</v>
      </c>
      <c r="J30" s="363">
        <f>'F5 ESTUDIANTES PREVENCIÓN'!O23</f>
        <v>0</v>
      </c>
      <c r="K30" s="363">
        <f>'F5 ESTUDIANTES PREVENCIÓN'!P23</f>
        <v>0</v>
      </c>
      <c r="L30" s="364">
        <f>'F5 ESTUDIANTES PREVENCIÓN'!Q23</f>
        <v>0</v>
      </c>
      <c r="M30" s="360">
        <f>'F5 ESTUDIANTES PREVENCIÓN'!R23</f>
        <v>0</v>
      </c>
      <c r="N30" s="358">
        <f>'F5 ESTUDIANTES PREVENCIÓN'!T23</f>
        <v>0</v>
      </c>
      <c r="O30" s="358">
        <f>'F5 ESTUDIANTES PREVENCIÓN'!U23</f>
        <v>0</v>
      </c>
      <c r="P30" s="358">
        <f>'F5 ESTUDIANTES PREVENCIÓN'!V23</f>
        <v>0</v>
      </c>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f>'F5 ESTUDIANTES PREVENCIÓN'!AU23</f>
        <v>0</v>
      </c>
      <c r="BG30" s="12"/>
      <c r="BH30" s="13"/>
      <c r="BI30" s="12"/>
      <c r="BJ30" s="14"/>
      <c r="BK30" s="12"/>
      <c r="BL30" s="12"/>
      <c r="BM30" s="12"/>
      <c r="BN30" s="12"/>
      <c r="BO30" s="12"/>
      <c r="BP30" s="12"/>
      <c r="BQ30" s="12"/>
      <c r="BR30" s="12"/>
      <c r="BS30" s="12"/>
      <c r="BT30" s="12"/>
      <c r="BU30" s="12"/>
      <c r="BV30" s="12"/>
      <c r="BW30" s="12"/>
      <c r="BX30" s="12"/>
      <c r="BY30" s="12"/>
      <c r="BZ30" s="12"/>
      <c r="CA30" s="12"/>
      <c r="CB30" s="12"/>
      <c r="CC30" s="12"/>
      <c r="CD30" s="365">
        <f t="shared" si="5"/>
        <v>0</v>
      </c>
      <c r="CE30" s="365">
        <f t="shared" si="6"/>
        <v>0</v>
      </c>
      <c r="CF30" s="366" t="str">
        <f t="shared" si="2"/>
        <v/>
      </c>
      <c r="CG30" s="365">
        <f t="shared" si="7"/>
        <v>0</v>
      </c>
      <c r="CH30" s="365">
        <f t="shared" si="8"/>
        <v>0</v>
      </c>
      <c r="CI30" s="366" t="str">
        <f t="shared" si="3"/>
        <v/>
      </c>
      <c r="CJ30" s="365">
        <f t="shared" si="9"/>
        <v>0</v>
      </c>
      <c r="CK30" s="365">
        <f t="shared" si="10"/>
        <v>0</v>
      </c>
      <c r="CL30" s="366" t="str">
        <f t="shared" si="4"/>
        <v/>
      </c>
      <c r="CM30" s="15"/>
    </row>
    <row r="31" spans="1:91" s="359" customFormat="1" ht="13.5" customHeight="1">
      <c r="A31" s="358">
        <f>'F5 ESTUDIANTES PREVENCIÓN'!D24</f>
        <v>0</v>
      </c>
      <c r="B31" s="358">
        <f>'F5 ESTUDIANTES PREVENCIÓN'!A24</f>
        <v>0</v>
      </c>
      <c r="C31" s="360">
        <f>'F5 ESTUDIANTES PREVENCIÓN'!F24</f>
        <v>0</v>
      </c>
      <c r="D31" s="361">
        <f>'F5 ESTUDIANTES PREVENCIÓN'!G24</f>
        <v>0</v>
      </c>
      <c r="E31" s="358">
        <f>'F5 ESTUDIANTES PREVENCIÓN'!K24</f>
        <v>0</v>
      </c>
      <c r="F31" s="358">
        <f>'F5 ESTUDIANTES PREVENCIÓN'!J24</f>
        <v>0</v>
      </c>
      <c r="G31" s="362">
        <f>'F5 ESTUDIANTES PREVENCIÓN'!L24</f>
        <v>0</v>
      </c>
      <c r="H31" s="358">
        <f>'F5 ESTUDIANTES PREVENCIÓN'!M24</f>
        <v>0</v>
      </c>
      <c r="I31" s="363">
        <f>'F5 ESTUDIANTES PREVENCIÓN'!N24</f>
        <v>0</v>
      </c>
      <c r="J31" s="363">
        <f>'F5 ESTUDIANTES PREVENCIÓN'!O24</f>
        <v>0</v>
      </c>
      <c r="K31" s="363">
        <f>'F5 ESTUDIANTES PREVENCIÓN'!P24</f>
        <v>0</v>
      </c>
      <c r="L31" s="364">
        <f>'F5 ESTUDIANTES PREVENCIÓN'!Q24</f>
        <v>0</v>
      </c>
      <c r="M31" s="360">
        <f>'F5 ESTUDIANTES PREVENCIÓN'!R24</f>
        <v>0</v>
      </c>
      <c r="N31" s="358">
        <f>'F5 ESTUDIANTES PREVENCIÓN'!T24</f>
        <v>0</v>
      </c>
      <c r="O31" s="358">
        <f>'F5 ESTUDIANTES PREVENCIÓN'!U24</f>
        <v>0</v>
      </c>
      <c r="P31" s="358">
        <f>'F5 ESTUDIANTES PREVENCIÓN'!V24</f>
        <v>0</v>
      </c>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f>'F5 ESTUDIANTES PREVENCIÓN'!AU24</f>
        <v>0</v>
      </c>
      <c r="BG31" s="12"/>
      <c r="BH31" s="13"/>
      <c r="BI31" s="12"/>
      <c r="BJ31" s="14"/>
      <c r="BK31" s="12"/>
      <c r="BL31" s="12"/>
      <c r="BM31" s="12"/>
      <c r="BN31" s="12"/>
      <c r="BO31" s="12"/>
      <c r="BP31" s="12"/>
      <c r="BQ31" s="12"/>
      <c r="BR31" s="12"/>
      <c r="BS31" s="12"/>
      <c r="BT31" s="12"/>
      <c r="BU31" s="12"/>
      <c r="BV31" s="12"/>
      <c r="BW31" s="12"/>
      <c r="BX31" s="12"/>
      <c r="BY31" s="12"/>
      <c r="BZ31" s="12"/>
      <c r="CA31" s="12"/>
      <c r="CB31" s="12"/>
      <c r="CC31" s="12"/>
      <c r="CD31" s="365">
        <f t="shared" si="5"/>
        <v>0</v>
      </c>
      <c r="CE31" s="365">
        <f t="shared" si="6"/>
        <v>0</v>
      </c>
      <c r="CF31" s="366" t="str">
        <f t="shared" si="2"/>
        <v/>
      </c>
      <c r="CG31" s="365">
        <f t="shared" si="7"/>
        <v>0</v>
      </c>
      <c r="CH31" s="365">
        <f t="shared" si="8"/>
        <v>0</v>
      </c>
      <c r="CI31" s="366" t="str">
        <f t="shared" si="3"/>
        <v/>
      </c>
      <c r="CJ31" s="365">
        <f t="shared" si="9"/>
        <v>0</v>
      </c>
      <c r="CK31" s="365">
        <f t="shared" si="10"/>
        <v>0</v>
      </c>
      <c r="CL31" s="366" t="str">
        <f t="shared" si="4"/>
        <v/>
      </c>
      <c r="CM31" s="15"/>
    </row>
    <row r="32" spans="1:91" s="359" customFormat="1" ht="13.5" customHeight="1">
      <c r="A32" s="358">
        <f>'F5 ESTUDIANTES PREVENCIÓN'!D25</f>
        <v>0</v>
      </c>
      <c r="B32" s="358">
        <f>'F5 ESTUDIANTES PREVENCIÓN'!A25</f>
        <v>0</v>
      </c>
      <c r="C32" s="360">
        <f>'F5 ESTUDIANTES PREVENCIÓN'!F25</f>
        <v>0</v>
      </c>
      <c r="D32" s="361">
        <f>'F5 ESTUDIANTES PREVENCIÓN'!G25</f>
        <v>0</v>
      </c>
      <c r="E32" s="358">
        <f>'F5 ESTUDIANTES PREVENCIÓN'!K25</f>
        <v>0</v>
      </c>
      <c r="F32" s="358">
        <f>'F5 ESTUDIANTES PREVENCIÓN'!J25</f>
        <v>0</v>
      </c>
      <c r="G32" s="362">
        <f>'F5 ESTUDIANTES PREVENCIÓN'!L25</f>
        <v>0</v>
      </c>
      <c r="H32" s="358">
        <f>'F5 ESTUDIANTES PREVENCIÓN'!M25</f>
        <v>0</v>
      </c>
      <c r="I32" s="363">
        <f>'F5 ESTUDIANTES PREVENCIÓN'!N25</f>
        <v>0</v>
      </c>
      <c r="J32" s="363">
        <f>'F5 ESTUDIANTES PREVENCIÓN'!O25</f>
        <v>0</v>
      </c>
      <c r="K32" s="363">
        <f>'F5 ESTUDIANTES PREVENCIÓN'!P25</f>
        <v>0</v>
      </c>
      <c r="L32" s="364">
        <f>'F5 ESTUDIANTES PREVENCIÓN'!Q25</f>
        <v>0</v>
      </c>
      <c r="M32" s="360">
        <f>'F5 ESTUDIANTES PREVENCIÓN'!R25</f>
        <v>0</v>
      </c>
      <c r="N32" s="358">
        <f>'F5 ESTUDIANTES PREVENCIÓN'!T25</f>
        <v>0</v>
      </c>
      <c r="O32" s="358">
        <f>'F5 ESTUDIANTES PREVENCIÓN'!U25</f>
        <v>0</v>
      </c>
      <c r="P32" s="358">
        <f>'F5 ESTUDIANTES PREVENCIÓN'!V25</f>
        <v>0</v>
      </c>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f>'F5 ESTUDIANTES PREVENCIÓN'!AU25</f>
        <v>0</v>
      </c>
      <c r="BG32" s="12"/>
      <c r="BH32" s="13"/>
      <c r="BI32" s="12"/>
      <c r="BJ32" s="14"/>
      <c r="BK32" s="12"/>
      <c r="BL32" s="12"/>
      <c r="BM32" s="12"/>
      <c r="BN32" s="12"/>
      <c r="BO32" s="12"/>
      <c r="BP32" s="12"/>
      <c r="BQ32" s="12"/>
      <c r="BR32" s="12"/>
      <c r="BS32" s="12"/>
      <c r="BT32" s="12"/>
      <c r="BU32" s="12"/>
      <c r="BV32" s="12"/>
      <c r="BW32" s="12"/>
      <c r="BX32" s="12"/>
      <c r="BY32" s="12"/>
      <c r="BZ32" s="12"/>
      <c r="CA32" s="12"/>
      <c r="CB32" s="12"/>
      <c r="CC32" s="12"/>
      <c r="CD32" s="365">
        <f t="shared" si="5"/>
        <v>0</v>
      </c>
      <c r="CE32" s="365">
        <f t="shared" si="6"/>
        <v>0</v>
      </c>
      <c r="CF32" s="366" t="str">
        <f t="shared" si="2"/>
        <v/>
      </c>
      <c r="CG32" s="365">
        <f t="shared" si="7"/>
        <v>0</v>
      </c>
      <c r="CH32" s="365">
        <f t="shared" si="8"/>
        <v>0</v>
      </c>
      <c r="CI32" s="366" t="str">
        <f t="shared" si="3"/>
        <v/>
      </c>
      <c r="CJ32" s="365">
        <f t="shared" si="9"/>
        <v>0</v>
      </c>
      <c r="CK32" s="365">
        <f t="shared" si="10"/>
        <v>0</v>
      </c>
      <c r="CL32" s="366" t="str">
        <f t="shared" si="4"/>
        <v/>
      </c>
      <c r="CM32" s="15"/>
    </row>
    <row r="33" spans="1:91" s="359" customFormat="1" ht="13.5" customHeight="1">
      <c r="A33" s="358">
        <f>'F5 ESTUDIANTES PREVENCIÓN'!D26</f>
        <v>0</v>
      </c>
      <c r="B33" s="358">
        <f>'F5 ESTUDIANTES PREVENCIÓN'!A26</f>
        <v>0</v>
      </c>
      <c r="C33" s="360">
        <f>'F5 ESTUDIANTES PREVENCIÓN'!F26</f>
        <v>0</v>
      </c>
      <c r="D33" s="361">
        <f>'F5 ESTUDIANTES PREVENCIÓN'!G26</f>
        <v>0</v>
      </c>
      <c r="E33" s="358">
        <f>'F5 ESTUDIANTES PREVENCIÓN'!K26</f>
        <v>0</v>
      </c>
      <c r="F33" s="358">
        <f>'F5 ESTUDIANTES PREVENCIÓN'!J26</f>
        <v>0</v>
      </c>
      <c r="G33" s="362">
        <f>'F5 ESTUDIANTES PREVENCIÓN'!L26</f>
        <v>0</v>
      </c>
      <c r="H33" s="358">
        <f>'F5 ESTUDIANTES PREVENCIÓN'!M26</f>
        <v>0</v>
      </c>
      <c r="I33" s="363">
        <f>'F5 ESTUDIANTES PREVENCIÓN'!N26</f>
        <v>0</v>
      </c>
      <c r="J33" s="363">
        <f>'F5 ESTUDIANTES PREVENCIÓN'!O26</f>
        <v>0</v>
      </c>
      <c r="K33" s="363">
        <f>'F5 ESTUDIANTES PREVENCIÓN'!P26</f>
        <v>0</v>
      </c>
      <c r="L33" s="364">
        <f>'F5 ESTUDIANTES PREVENCIÓN'!Q26</f>
        <v>0</v>
      </c>
      <c r="M33" s="360">
        <f>'F5 ESTUDIANTES PREVENCIÓN'!R26</f>
        <v>0</v>
      </c>
      <c r="N33" s="358">
        <f>'F5 ESTUDIANTES PREVENCIÓN'!T26</f>
        <v>0</v>
      </c>
      <c r="O33" s="358">
        <f>'F5 ESTUDIANTES PREVENCIÓN'!U26</f>
        <v>0</v>
      </c>
      <c r="P33" s="358">
        <f>'F5 ESTUDIANTES PREVENCIÓN'!V26</f>
        <v>0</v>
      </c>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f>'F5 ESTUDIANTES PREVENCIÓN'!AU26</f>
        <v>0</v>
      </c>
      <c r="BG33" s="12"/>
      <c r="BH33" s="13"/>
      <c r="BI33" s="12"/>
      <c r="BJ33" s="14"/>
      <c r="BK33" s="12"/>
      <c r="BL33" s="12"/>
      <c r="BM33" s="12"/>
      <c r="BN33" s="12"/>
      <c r="BO33" s="12"/>
      <c r="BP33" s="12"/>
      <c r="BQ33" s="12"/>
      <c r="BR33" s="12"/>
      <c r="BS33" s="12"/>
      <c r="BT33" s="12"/>
      <c r="BU33" s="12"/>
      <c r="BV33" s="12"/>
      <c r="BW33" s="12"/>
      <c r="BX33" s="12"/>
      <c r="BY33" s="12"/>
      <c r="BZ33" s="12"/>
      <c r="CA33" s="12"/>
      <c r="CB33" s="12"/>
      <c r="CC33" s="12"/>
      <c r="CD33" s="365">
        <f t="shared" si="5"/>
        <v>0</v>
      </c>
      <c r="CE33" s="365">
        <f t="shared" si="6"/>
        <v>0</v>
      </c>
      <c r="CF33" s="366" t="str">
        <f t="shared" si="2"/>
        <v/>
      </c>
      <c r="CG33" s="365">
        <f t="shared" si="7"/>
        <v>0</v>
      </c>
      <c r="CH33" s="365">
        <f t="shared" si="8"/>
        <v>0</v>
      </c>
      <c r="CI33" s="366" t="str">
        <f t="shared" si="3"/>
        <v/>
      </c>
      <c r="CJ33" s="365">
        <f t="shared" si="9"/>
        <v>0</v>
      </c>
      <c r="CK33" s="365">
        <f t="shared" si="10"/>
        <v>0</v>
      </c>
      <c r="CL33" s="366" t="str">
        <f t="shared" si="4"/>
        <v/>
      </c>
      <c r="CM33" s="15"/>
    </row>
    <row r="34" spans="1:91" s="359" customFormat="1" ht="13.5" customHeight="1">
      <c r="A34" s="358">
        <f>'F5 ESTUDIANTES PREVENCIÓN'!D27</f>
        <v>0</v>
      </c>
      <c r="B34" s="358">
        <f>'F5 ESTUDIANTES PREVENCIÓN'!A27</f>
        <v>0</v>
      </c>
      <c r="C34" s="360">
        <f>'F5 ESTUDIANTES PREVENCIÓN'!F27</f>
        <v>0</v>
      </c>
      <c r="D34" s="361">
        <f>'F5 ESTUDIANTES PREVENCIÓN'!G27</f>
        <v>0</v>
      </c>
      <c r="E34" s="358">
        <f>'F5 ESTUDIANTES PREVENCIÓN'!K27</f>
        <v>0</v>
      </c>
      <c r="F34" s="358">
        <f>'F5 ESTUDIANTES PREVENCIÓN'!J27</f>
        <v>0</v>
      </c>
      <c r="G34" s="362">
        <f>'F5 ESTUDIANTES PREVENCIÓN'!L27</f>
        <v>0</v>
      </c>
      <c r="H34" s="358">
        <f>'F5 ESTUDIANTES PREVENCIÓN'!M27</f>
        <v>0</v>
      </c>
      <c r="I34" s="363">
        <f>'F5 ESTUDIANTES PREVENCIÓN'!N27</f>
        <v>0</v>
      </c>
      <c r="J34" s="363">
        <f>'F5 ESTUDIANTES PREVENCIÓN'!O27</f>
        <v>0</v>
      </c>
      <c r="K34" s="363">
        <f>'F5 ESTUDIANTES PREVENCIÓN'!P27</f>
        <v>0</v>
      </c>
      <c r="L34" s="364">
        <f>'F5 ESTUDIANTES PREVENCIÓN'!Q27</f>
        <v>0</v>
      </c>
      <c r="M34" s="360">
        <f>'F5 ESTUDIANTES PREVENCIÓN'!R27</f>
        <v>0</v>
      </c>
      <c r="N34" s="358">
        <f>'F5 ESTUDIANTES PREVENCIÓN'!T27</f>
        <v>0</v>
      </c>
      <c r="O34" s="358">
        <f>'F5 ESTUDIANTES PREVENCIÓN'!U27</f>
        <v>0</v>
      </c>
      <c r="P34" s="358">
        <f>'F5 ESTUDIANTES PREVENCIÓN'!V27</f>
        <v>0</v>
      </c>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f>'F5 ESTUDIANTES PREVENCIÓN'!AU27</f>
        <v>0</v>
      </c>
      <c r="BG34" s="12"/>
      <c r="BH34" s="13"/>
      <c r="BI34" s="12"/>
      <c r="BJ34" s="14"/>
      <c r="BK34" s="12"/>
      <c r="BL34" s="12"/>
      <c r="BM34" s="12"/>
      <c r="BN34" s="12"/>
      <c r="BO34" s="12"/>
      <c r="BP34" s="12"/>
      <c r="BQ34" s="12"/>
      <c r="BR34" s="12"/>
      <c r="BS34" s="12"/>
      <c r="BT34" s="12"/>
      <c r="BU34" s="12"/>
      <c r="BV34" s="12"/>
      <c r="BW34" s="12"/>
      <c r="BX34" s="12"/>
      <c r="BY34" s="12"/>
      <c r="BZ34" s="12"/>
      <c r="CA34" s="12"/>
      <c r="CB34" s="12"/>
      <c r="CC34" s="12"/>
      <c r="CD34" s="365">
        <f t="shared" si="5"/>
        <v>0</v>
      </c>
      <c r="CE34" s="365">
        <f t="shared" si="6"/>
        <v>0</v>
      </c>
      <c r="CF34" s="366" t="str">
        <f t="shared" si="2"/>
        <v/>
      </c>
      <c r="CG34" s="365">
        <f t="shared" si="7"/>
        <v>0</v>
      </c>
      <c r="CH34" s="365">
        <f t="shared" si="8"/>
        <v>0</v>
      </c>
      <c r="CI34" s="366" t="str">
        <f t="shared" si="3"/>
        <v/>
      </c>
      <c r="CJ34" s="365">
        <f t="shared" si="9"/>
        <v>0</v>
      </c>
      <c r="CK34" s="365">
        <f t="shared" si="10"/>
        <v>0</v>
      </c>
      <c r="CL34" s="366" t="str">
        <f t="shared" si="4"/>
        <v/>
      </c>
      <c r="CM34" s="15"/>
    </row>
    <row r="35" spans="1:91" s="359" customFormat="1" ht="13.5" customHeight="1">
      <c r="A35" s="358">
        <f>'F5 ESTUDIANTES PREVENCIÓN'!D28</f>
        <v>0</v>
      </c>
      <c r="B35" s="358">
        <f>'F5 ESTUDIANTES PREVENCIÓN'!A28</f>
        <v>0</v>
      </c>
      <c r="C35" s="360">
        <f>'F5 ESTUDIANTES PREVENCIÓN'!F28</f>
        <v>0</v>
      </c>
      <c r="D35" s="361">
        <f>'F5 ESTUDIANTES PREVENCIÓN'!G28</f>
        <v>0</v>
      </c>
      <c r="E35" s="358">
        <f>'F5 ESTUDIANTES PREVENCIÓN'!K28</f>
        <v>0</v>
      </c>
      <c r="F35" s="358">
        <f>'F5 ESTUDIANTES PREVENCIÓN'!J28</f>
        <v>0</v>
      </c>
      <c r="G35" s="362">
        <f>'F5 ESTUDIANTES PREVENCIÓN'!L28</f>
        <v>0</v>
      </c>
      <c r="H35" s="358">
        <f>'F5 ESTUDIANTES PREVENCIÓN'!M28</f>
        <v>0</v>
      </c>
      <c r="I35" s="363">
        <f>'F5 ESTUDIANTES PREVENCIÓN'!N28</f>
        <v>0</v>
      </c>
      <c r="J35" s="363">
        <f>'F5 ESTUDIANTES PREVENCIÓN'!O28</f>
        <v>0</v>
      </c>
      <c r="K35" s="363">
        <f>'F5 ESTUDIANTES PREVENCIÓN'!P28</f>
        <v>0</v>
      </c>
      <c r="L35" s="364">
        <f>'F5 ESTUDIANTES PREVENCIÓN'!Q28</f>
        <v>0</v>
      </c>
      <c r="M35" s="360">
        <f>'F5 ESTUDIANTES PREVENCIÓN'!R28</f>
        <v>0</v>
      </c>
      <c r="N35" s="358">
        <f>'F5 ESTUDIANTES PREVENCIÓN'!T28</f>
        <v>0</v>
      </c>
      <c r="O35" s="358">
        <f>'F5 ESTUDIANTES PREVENCIÓN'!U28</f>
        <v>0</v>
      </c>
      <c r="P35" s="358">
        <f>'F5 ESTUDIANTES PREVENCIÓN'!V28</f>
        <v>0</v>
      </c>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f>'F5 ESTUDIANTES PREVENCIÓN'!AU28</f>
        <v>0</v>
      </c>
      <c r="BG35" s="12"/>
      <c r="BH35" s="13"/>
      <c r="BI35" s="12"/>
      <c r="BJ35" s="14"/>
      <c r="BK35" s="12"/>
      <c r="BL35" s="12"/>
      <c r="BM35" s="12"/>
      <c r="BN35" s="12"/>
      <c r="BO35" s="12"/>
      <c r="BP35" s="12"/>
      <c r="BQ35" s="12"/>
      <c r="BR35" s="12"/>
      <c r="BS35" s="12"/>
      <c r="BT35" s="12"/>
      <c r="BU35" s="12"/>
      <c r="BV35" s="12"/>
      <c r="BW35" s="12"/>
      <c r="BX35" s="12"/>
      <c r="BY35" s="12"/>
      <c r="BZ35" s="12"/>
      <c r="CA35" s="12"/>
      <c r="CB35" s="12"/>
      <c r="CC35" s="12"/>
      <c r="CD35" s="365">
        <f t="shared" si="5"/>
        <v>0</v>
      </c>
      <c r="CE35" s="365">
        <f t="shared" si="6"/>
        <v>0</v>
      </c>
      <c r="CF35" s="366" t="str">
        <f t="shared" si="2"/>
        <v/>
      </c>
      <c r="CG35" s="365">
        <f t="shared" si="7"/>
        <v>0</v>
      </c>
      <c r="CH35" s="365">
        <f t="shared" si="8"/>
        <v>0</v>
      </c>
      <c r="CI35" s="366" t="str">
        <f t="shared" si="3"/>
        <v/>
      </c>
      <c r="CJ35" s="365">
        <f t="shared" si="9"/>
        <v>0</v>
      </c>
      <c r="CK35" s="365">
        <f t="shared" si="10"/>
        <v>0</v>
      </c>
      <c r="CL35" s="366" t="str">
        <f t="shared" si="4"/>
        <v/>
      </c>
      <c r="CM35" s="15"/>
    </row>
    <row r="36" spans="1:91" s="359" customFormat="1" ht="13.5" customHeight="1">
      <c r="A36" s="358">
        <f>'F5 ESTUDIANTES PREVENCIÓN'!D29</f>
        <v>0</v>
      </c>
      <c r="B36" s="358">
        <f>'F5 ESTUDIANTES PREVENCIÓN'!A29</f>
        <v>0</v>
      </c>
      <c r="C36" s="360">
        <f>'F5 ESTUDIANTES PREVENCIÓN'!F29</f>
        <v>0</v>
      </c>
      <c r="D36" s="361">
        <f>'F5 ESTUDIANTES PREVENCIÓN'!G29</f>
        <v>0</v>
      </c>
      <c r="E36" s="358">
        <f>'F5 ESTUDIANTES PREVENCIÓN'!K29</f>
        <v>0</v>
      </c>
      <c r="F36" s="358">
        <f>'F5 ESTUDIANTES PREVENCIÓN'!J29</f>
        <v>0</v>
      </c>
      <c r="G36" s="362">
        <f>'F5 ESTUDIANTES PREVENCIÓN'!L29</f>
        <v>0</v>
      </c>
      <c r="H36" s="358">
        <f>'F5 ESTUDIANTES PREVENCIÓN'!M29</f>
        <v>0</v>
      </c>
      <c r="I36" s="363">
        <f>'F5 ESTUDIANTES PREVENCIÓN'!N29</f>
        <v>0</v>
      </c>
      <c r="J36" s="363">
        <f>'F5 ESTUDIANTES PREVENCIÓN'!O29</f>
        <v>0</v>
      </c>
      <c r="K36" s="363">
        <f>'F5 ESTUDIANTES PREVENCIÓN'!P29</f>
        <v>0</v>
      </c>
      <c r="L36" s="364">
        <f>'F5 ESTUDIANTES PREVENCIÓN'!Q29</f>
        <v>0</v>
      </c>
      <c r="M36" s="360">
        <f>'F5 ESTUDIANTES PREVENCIÓN'!R29</f>
        <v>0</v>
      </c>
      <c r="N36" s="358">
        <f>'F5 ESTUDIANTES PREVENCIÓN'!T29</f>
        <v>0</v>
      </c>
      <c r="O36" s="358">
        <f>'F5 ESTUDIANTES PREVENCIÓN'!U29</f>
        <v>0</v>
      </c>
      <c r="P36" s="358">
        <f>'F5 ESTUDIANTES PREVENCIÓN'!V29</f>
        <v>0</v>
      </c>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f>'F5 ESTUDIANTES PREVENCIÓN'!AU29</f>
        <v>0</v>
      </c>
      <c r="BG36" s="12"/>
      <c r="BH36" s="13"/>
      <c r="BI36" s="12"/>
      <c r="BJ36" s="14"/>
      <c r="BK36" s="12"/>
      <c r="BL36" s="12"/>
      <c r="BM36" s="12"/>
      <c r="BN36" s="12"/>
      <c r="BO36" s="12"/>
      <c r="BP36" s="12"/>
      <c r="BQ36" s="12"/>
      <c r="BR36" s="12"/>
      <c r="BS36" s="12"/>
      <c r="BT36" s="12"/>
      <c r="BU36" s="12"/>
      <c r="BV36" s="12"/>
      <c r="BW36" s="12"/>
      <c r="BX36" s="12"/>
      <c r="BY36" s="12"/>
      <c r="BZ36" s="12"/>
      <c r="CA36" s="12"/>
      <c r="CB36" s="12"/>
      <c r="CC36" s="12"/>
      <c r="CD36" s="365">
        <f t="shared" si="5"/>
        <v>0</v>
      </c>
      <c r="CE36" s="365">
        <f t="shared" si="6"/>
        <v>0</v>
      </c>
      <c r="CF36" s="366" t="str">
        <f t="shared" si="2"/>
        <v/>
      </c>
      <c r="CG36" s="365">
        <f t="shared" si="7"/>
        <v>0</v>
      </c>
      <c r="CH36" s="365">
        <f t="shared" si="8"/>
        <v>0</v>
      </c>
      <c r="CI36" s="366" t="str">
        <f t="shared" si="3"/>
        <v/>
      </c>
      <c r="CJ36" s="365">
        <f t="shared" si="9"/>
        <v>0</v>
      </c>
      <c r="CK36" s="365">
        <f t="shared" si="10"/>
        <v>0</v>
      </c>
      <c r="CL36" s="366" t="str">
        <f t="shared" si="4"/>
        <v/>
      </c>
      <c r="CM36" s="15"/>
    </row>
    <row r="37" spans="1:91" s="359" customFormat="1" ht="13.5" customHeight="1">
      <c r="A37" s="358">
        <f>'F5 ESTUDIANTES PREVENCIÓN'!D30</f>
        <v>0</v>
      </c>
      <c r="B37" s="358">
        <f>'F5 ESTUDIANTES PREVENCIÓN'!A30</f>
        <v>0</v>
      </c>
      <c r="C37" s="360">
        <f>'F5 ESTUDIANTES PREVENCIÓN'!F30</f>
        <v>0</v>
      </c>
      <c r="D37" s="361">
        <f>'F5 ESTUDIANTES PREVENCIÓN'!G30</f>
        <v>0</v>
      </c>
      <c r="E37" s="358">
        <f>'F5 ESTUDIANTES PREVENCIÓN'!K30</f>
        <v>0</v>
      </c>
      <c r="F37" s="358">
        <f>'F5 ESTUDIANTES PREVENCIÓN'!J30</f>
        <v>0</v>
      </c>
      <c r="G37" s="362">
        <f>'F5 ESTUDIANTES PREVENCIÓN'!L30</f>
        <v>0</v>
      </c>
      <c r="H37" s="358">
        <f>'F5 ESTUDIANTES PREVENCIÓN'!M30</f>
        <v>0</v>
      </c>
      <c r="I37" s="363">
        <f>'F5 ESTUDIANTES PREVENCIÓN'!N30</f>
        <v>0</v>
      </c>
      <c r="J37" s="363">
        <f>'F5 ESTUDIANTES PREVENCIÓN'!O30</f>
        <v>0</v>
      </c>
      <c r="K37" s="363">
        <f>'F5 ESTUDIANTES PREVENCIÓN'!P30</f>
        <v>0</v>
      </c>
      <c r="L37" s="364">
        <f>'F5 ESTUDIANTES PREVENCIÓN'!Q30</f>
        <v>0</v>
      </c>
      <c r="M37" s="360">
        <f>'F5 ESTUDIANTES PREVENCIÓN'!R30</f>
        <v>0</v>
      </c>
      <c r="N37" s="358">
        <f>'F5 ESTUDIANTES PREVENCIÓN'!T30</f>
        <v>0</v>
      </c>
      <c r="O37" s="358">
        <f>'F5 ESTUDIANTES PREVENCIÓN'!U30</f>
        <v>0</v>
      </c>
      <c r="P37" s="358">
        <f>'F5 ESTUDIANTES PREVENCIÓN'!V30</f>
        <v>0</v>
      </c>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f>'F5 ESTUDIANTES PREVENCIÓN'!AU30</f>
        <v>0</v>
      </c>
      <c r="BG37" s="12"/>
      <c r="BH37" s="13"/>
      <c r="BI37" s="12"/>
      <c r="BJ37" s="14"/>
      <c r="BK37" s="12"/>
      <c r="BL37" s="12"/>
      <c r="BM37" s="12"/>
      <c r="BN37" s="12"/>
      <c r="BO37" s="12"/>
      <c r="BP37" s="12"/>
      <c r="BQ37" s="12"/>
      <c r="BR37" s="12"/>
      <c r="BS37" s="12"/>
      <c r="BT37" s="12"/>
      <c r="BU37" s="12"/>
      <c r="BV37" s="12"/>
      <c r="BW37" s="12"/>
      <c r="BX37" s="12"/>
      <c r="BY37" s="12"/>
      <c r="BZ37" s="12"/>
      <c r="CA37" s="12"/>
      <c r="CB37" s="12"/>
      <c r="CC37" s="12"/>
      <c r="CD37" s="365">
        <f t="shared" si="5"/>
        <v>0</v>
      </c>
      <c r="CE37" s="365">
        <f t="shared" si="6"/>
        <v>0</v>
      </c>
      <c r="CF37" s="366" t="str">
        <f t="shared" si="2"/>
        <v/>
      </c>
      <c r="CG37" s="365">
        <f t="shared" si="7"/>
        <v>0</v>
      </c>
      <c r="CH37" s="365">
        <f t="shared" si="8"/>
        <v>0</v>
      </c>
      <c r="CI37" s="366" t="str">
        <f t="shared" si="3"/>
        <v/>
      </c>
      <c r="CJ37" s="365">
        <f t="shared" si="9"/>
        <v>0</v>
      </c>
      <c r="CK37" s="365">
        <f t="shared" si="10"/>
        <v>0</v>
      </c>
      <c r="CL37" s="366" t="str">
        <f t="shared" si="4"/>
        <v/>
      </c>
      <c r="CM37" s="15"/>
    </row>
    <row r="38" spans="1:91" s="359" customFormat="1" ht="13.5" customHeight="1">
      <c r="A38" s="358">
        <f>'F5 ESTUDIANTES PREVENCIÓN'!D31</f>
        <v>0</v>
      </c>
      <c r="B38" s="358">
        <f>'F5 ESTUDIANTES PREVENCIÓN'!A31</f>
        <v>0</v>
      </c>
      <c r="C38" s="360">
        <f>'F5 ESTUDIANTES PREVENCIÓN'!F31</f>
        <v>0</v>
      </c>
      <c r="D38" s="361">
        <f>'F5 ESTUDIANTES PREVENCIÓN'!G31</f>
        <v>0</v>
      </c>
      <c r="E38" s="358">
        <f>'F5 ESTUDIANTES PREVENCIÓN'!K31</f>
        <v>0</v>
      </c>
      <c r="F38" s="358">
        <f>'F5 ESTUDIANTES PREVENCIÓN'!J31</f>
        <v>0</v>
      </c>
      <c r="G38" s="362">
        <f>'F5 ESTUDIANTES PREVENCIÓN'!L31</f>
        <v>0</v>
      </c>
      <c r="H38" s="358">
        <f>'F5 ESTUDIANTES PREVENCIÓN'!M31</f>
        <v>0</v>
      </c>
      <c r="I38" s="363">
        <f>'F5 ESTUDIANTES PREVENCIÓN'!N31</f>
        <v>0</v>
      </c>
      <c r="J38" s="363">
        <f>'F5 ESTUDIANTES PREVENCIÓN'!O31</f>
        <v>0</v>
      </c>
      <c r="K38" s="363">
        <f>'F5 ESTUDIANTES PREVENCIÓN'!P31</f>
        <v>0</v>
      </c>
      <c r="L38" s="364">
        <f>'F5 ESTUDIANTES PREVENCIÓN'!Q31</f>
        <v>0</v>
      </c>
      <c r="M38" s="360">
        <f>'F5 ESTUDIANTES PREVENCIÓN'!R31</f>
        <v>0</v>
      </c>
      <c r="N38" s="358">
        <f>'F5 ESTUDIANTES PREVENCIÓN'!T31</f>
        <v>0</v>
      </c>
      <c r="O38" s="358">
        <f>'F5 ESTUDIANTES PREVENCIÓN'!U31</f>
        <v>0</v>
      </c>
      <c r="P38" s="358">
        <f>'F5 ESTUDIANTES PREVENCIÓN'!V31</f>
        <v>0</v>
      </c>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f>'F5 ESTUDIANTES PREVENCIÓN'!AU31</f>
        <v>0</v>
      </c>
      <c r="BG38" s="12"/>
      <c r="BH38" s="13"/>
      <c r="BI38" s="12"/>
      <c r="BJ38" s="14"/>
      <c r="BK38" s="12"/>
      <c r="BL38" s="12"/>
      <c r="BM38" s="12"/>
      <c r="BN38" s="12"/>
      <c r="BO38" s="12"/>
      <c r="BP38" s="12"/>
      <c r="BQ38" s="12"/>
      <c r="BR38" s="12"/>
      <c r="BS38" s="12"/>
      <c r="BT38" s="12"/>
      <c r="BU38" s="12"/>
      <c r="BV38" s="12"/>
      <c r="BW38" s="12"/>
      <c r="BX38" s="12"/>
      <c r="BY38" s="12"/>
      <c r="BZ38" s="12"/>
      <c r="CA38" s="12"/>
      <c r="CB38" s="12"/>
      <c r="CC38" s="12"/>
      <c r="CD38" s="365">
        <f t="shared" si="5"/>
        <v>0</v>
      </c>
      <c r="CE38" s="365">
        <f t="shared" si="6"/>
        <v>0</v>
      </c>
      <c r="CF38" s="366" t="str">
        <f t="shared" si="2"/>
        <v/>
      </c>
      <c r="CG38" s="365">
        <f t="shared" si="7"/>
        <v>0</v>
      </c>
      <c r="CH38" s="365">
        <f t="shared" si="8"/>
        <v>0</v>
      </c>
      <c r="CI38" s="366" t="str">
        <f t="shared" si="3"/>
        <v/>
      </c>
      <c r="CJ38" s="365">
        <f t="shared" si="9"/>
        <v>0</v>
      </c>
      <c r="CK38" s="365">
        <f t="shared" si="10"/>
        <v>0</v>
      </c>
      <c r="CL38" s="366" t="str">
        <f t="shared" si="4"/>
        <v/>
      </c>
      <c r="CM38" s="15"/>
    </row>
    <row r="39" spans="1:91" s="359" customFormat="1" ht="13.5" customHeight="1">
      <c r="A39" s="358">
        <f>'F5 ESTUDIANTES PREVENCIÓN'!D32</f>
        <v>0</v>
      </c>
      <c r="B39" s="358">
        <f>'F5 ESTUDIANTES PREVENCIÓN'!A32</f>
        <v>0</v>
      </c>
      <c r="C39" s="360">
        <f>'F5 ESTUDIANTES PREVENCIÓN'!F32</f>
        <v>0</v>
      </c>
      <c r="D39" s="361">
        <f>'F5 ESTUDIANTES PREVENCIÓN'!G32</f>
        <v>0</v>
      </c>
      <c r="E39" s="358">
        <f>'F5 ESTUDIANTES PREVENCIÓN'!K32</f>
        <v>0</v>
      </c>
      <c r="F39" s="358">
        <f>'F5 ESTUDIANTES PREVENCIÓN'!J32</f>
        <v>0</v>
      </c>
      <c r="G39" s="362">
        <f>'F5 ESTUDIANTES PREVENCIÓN'!L32</f>
        <v>0</v>
      </c>
      <c r="H39" s="358">
        <f>'F5 ESTUDIANTES PREVENCIÓN'!M32</f>
        <v>0</v>
      </c>
      <c r="I39" s="363">
        <f>'F5 ESTUDIANTES PREVENCIÓN'!N32</f>
        <v>0</v>
      </c>
      <c r="J39" s="363">
        <f>'F5 ESTUDIANTES PREVENCIÓN'!O32</f>
        <v>0</v>
      </c>
      <c r="K39" s="363">
        <f>'F5 ESTUDIANTES PREVENCIÓN'!P32</f>
        <v>0</v>
      </c>
      <c r="L39" s="364">
        <f>'F5 ESTUDIANTES PREVENCIÓN'!Q32</f>
        <v>0</v>
      </c>
      <c r="M39" s="360">
        <f>'F5 ESTUDIANTES PREVENCIÓN'!R32</f>
        <v>0</v>
      </c>
      <c r="N39" s="358">
        <f>'F5 ESTUDIANTES PREVENCIÓN'!T32</f>
        <v>0</v>
      </c>
      <c r="O39" s="358">
        <f>'F5 ESTUDIANTES PREVENCIÓN'!U32</f>
        <v>0</v>
      </c>
      <c r="P39" s="358">
        <f>'F5 ESTUDIANTES PREVENCIÓN'!V32</f>
        <v>0</v>
      </c>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f>'F5 ESTUDIANTES PREVENCIÓN'!AU32</f>
        <v>0</v>
      </c>
      <c r="BG39" s="12"/>
      <c r="BH39" s="13"/>
      <c r="BI39" s="12"/>
      <c r="BJ39" s="14"/>
      <c r="BK39" s="12"/>
      <c r="BL39" s="12"/>
      <c r="BM39" s="12"/>
      <c r="BN39" s="12"/>
      <c r="BO39" s="12"/>
      <c r="BP39" s="12"/>
      <c r="BQ39" s="12"/>
      <c r="BR39" s="12"/>
      <c r="BS39" s="12"/>
      <c r="BT39" s="12"/>
      <c r="BU39" s="12"/>
      <c r="BV39" s="12"/>
      <c r="BW39" s="12"/>
      <c r="BX39" s="12"/>
      <c r="BY39" s="12"/>
      <c r="BZ39" s="12"/>
      <c r="CA39" s="12"/>
      <c r="CB39" s="12"/>
      <c r="CC39" s="12"/>
      <c r="CD39" s="365">
        <f t="shared" si="5"/>
        <v>0</v>
      </c>
      <c r="CE39" s="365">
        <f t="shared" si="6"/>
        <v>0</v>
      </c>
      <c r="CF39" s="366" t="str">
        <f t="shared" si="2"/>
        <v/>
      </c>
      <c r="CG39" s="365">
        <f t="shared" si="7"/>
        <v>0</v>
      </c>
      <c r="CH39" s="365">
        <f t="shared" si="8"/>
        <v>0</v>
      </c>
      <c r="CI39" s="366" t="str">
        <f t="shared" si="3"/>
        <v/>
      </c>
      <c r="CJ39" s="365">
        <f t="shared" si="9"/>
        <v>0</v>
      </c>
      <c r="CK39" s="365">
        <f t="shared" si="10"/>
        <v>0</v>
      </c>
      <c r="CL39" s="366" t="str">
        <f t="shared" si="4"/>
        <v/>
      </c>
      <c r="CM39" s="15"/>
    </row>
    <row r="40" spans="1:91" s="359" customFormat="1" ht="13.5" customHeight="1">
      <c r="A40" s="358">
        <f>'F5 ESTUDIANTES PREVENCIÓN'!D33</f>
        <v>0</v>
      </c>
      <c r="B40" s="358">
        <f>'F5 ESTUDIANTES PREVENCIÓN'!A33</f>
        <v>0</v>
      </c>
      <c r="C40" s="360">
        <f>'F5 ESTUDIANTES PREVENCIÓN'!F33</f>
        <v>0</v>
      </c>
      <c r="D40" s="361">
        <f>'F5 ESTUDIANTES PREVENCIÓN'!G33</f>
        <v>0</v>
      </c>
      <c r="E40" s="358">
        <f>'F5 ESTUDIANTES PREVENCIÓN'!K33</f>
        <v>0</v>
      </c>
      <c r="F40" s="358">
        <f>'F5 ESTUDIANTES PREVENCIÓN'!J33</f>
        <v>0</v>
      </c>
      <c r="G40" s="362">
        <f>'F5 ESTUDIANTES PREVENCIÓN'!L33</f>
        <v>0</v>
      </c>
      <c r="H40" s="358">
        <f>'F5 ESTUDIANTES PREVENCIÓN'!M33</f>
        <v>0</v>
      </c>
      <c r="I40" s="363">
        <f>'F5 ESTUDIANTES PREVENCIÓN'!N33</f>
        <v>0</v>
      </c>
      <c r="J40" s="363">
        <f>'F5 ESTUDIANTES PREVENCIÓN'!O33</f>
        <v>0</v>
      </c>
      <c r="K40" s="363">
        <f>'F5 ESTUDIANTES PREVENCIÓN'!P33</f>
        <v>0</v>
      </c>
      <c r="L40" s="364">
        <f>'F5 ESTUDIANTES PREVENCIÓN'!Q33</f>
        <v>0</v>
      </c>
      <c r="M40" s="360">
        <f>'F5 ESTUDIANTES PREVENCIÓN'!R33</f>
        <v>0</v>
      </c>
      <c r="N40" s="358">
        <f>'F5 ESTUDIANTES PREVENCIÓN'!T33</f>
        <v>0</v>
      </c>
      <c r="O40" s="358">
        <f>'F5 ESTUDIANTES PREVENCIÓN'!U33</f>
        <v>0</v>
      </c>
      <c r="P40" s="358">
        <f>'F5 ESTUDIANTES PREVENCIÓN'!V33</f>
        <v>0</v>
      </c>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f>'F5 ESTUDIANTES PREVENCIÓN'!AU33</f>
        <v>0</v>
      </c>
      <c r="BG40" s="12"/>
      <c r="BH40" s="13"/>
      <c r="BI40" s="12"/>
      <c r="BJ40" s="14"/>
      <c r="BK40" s="12"/>
      <c r="BL40" s="12"/>
      <c r="BM40" s="12"/>
      <c r="BN40" s="12"/>
      <c r="BO40" s="12"/>
      <c r="BP40" s="12"/>
      <c r="BQ40" s="12"/>
      <c r="BR40" s="12"/>
      <c r="BS40" s="12"/>
      <c r="BT40" s="12"/>
      <c r="BU40" s="12"/>
      <c r="BV40" s="12"/>
      <c r="BW40" s="12"/>
      <c r="BX40" s="12"/>
      <c r="BY40" s="12"/>
      <c r="BZ40" s="12"/>
      <c r="CA40" s="12"/>
      <c r="CB40" s="12"/>
      <c r="CC40" s="12"/>
      <c r="CD40" s="365">
        <f t="shared" si="5"/>
        <v>0</v>
      </c>
      <c r="CE40" s="365">
        <f t="shared" si="6"/>
        <v>0</v>
      </c>
      <c r="CF40" s="366" t="str">
        <f t="shared" si="2"/>
        <v/>
      </c>
      <c r="CG40" s="365">
        <f t="shared" si="7"/>
        <v>0</v>
      </c>
      <c r="CH40" s="365">
        <f t="shared" si="8"/>
        <v>0</v>
      </c>
      <c r="CI40" s="366" t="str">
        <f t="shared" si="3"/>
        <v/>
      </c>
      <c r="CJ40" s="365">
        <f t="shared" si="9"/>
        <v>0</v>
      </c>
      <c r="CK40" s="365">
        <f t="shared" si="10"/>
        <v>0</v>
      </c>
      <c r="CL40" s="366" t="str">
        <f t="shared" si="4"/>
        <v/>
      </c>
      <c r="CM40" s="15"/>
    </row>
    <row r="41" spans="1:91" s="359" customFormat="1" ht="13.5" customHeight="1">
      <c r="A41" s="358">
        <f>'F5 ESTUDIANTES PREVENCIÓN'!D34</f>
        <v>0</v>
      </c>
      <c r="B41" s="358">
        <f>'F5 ESTUDIANTES PREVENCIÓN'!A34</f>
        <v>0</v>
      </c>
      <c r="C41" s="360">
        <f>'F5 ESTUDIANTES PREVENCIÓN'!F34</f>
        <v>0</v>
      </c>
      <c r="D41" s="361">
        <f>'F5 ESTUDIANTES PREVENCIÓN'!G34</f>
        <v>0</v>
      </c>
      <c r="E41" s="358">
        <f>'F5 ESTUDIANTES PREVENCIÓN'!K34</f>
        <v>0</v>
      </c>
      <c r="F41" s="358">
        <f>'F5 ESTUDIANTES PREVENCIÓN'!J34</f>
        <v>0</v>
      </c>
      <c r="G41" s="362">
        <f>'F5 ESTUDIANTES PREVENCIÓN'!L34</f>
        <v>0</v>
      </c>
      <c r="H41" s="358">
        <f>'F5 ESTUDIANTES PREVENCIÓN'!M34</f>
        <v>0</v>
      </c>
      <c r="I41" s="363">
        <f>'F5 ESTUDIANTES PREVENCIÓN'!N34</f>
        <v>0</v>
      </c>
      <c r="J41" s="363">
        <f>'F5 ESTUDIANTES PREVENCIÓN'!O34</f>
        <v>0</v>
      </c>
      <c r="K41" s="363">
        <f>'F5 ESTUDIANTES PREVENCIÓN'!P34</f>
        <v>0</v>
      </c>
      <c r="L41" s="364">
        <f>'F5 ESTUDIANTES PREVENCIÓN'!Q34</f>
        <v>0</v>
      </c>
      <c r="M41" s="360">
        <f>'F5 ESTUDIANTES PREVENCIÓN'!R34</f>
        <v>0</v>
      </c>
      <c r="N41" s="358">
        <f>'F5 ESTUDIANTES PREVENCIÓN'!T34</f>
        <v>0</v>
      </c>
      <c r="O41" s="358">
        <f>'F5 ESTUDIANTES PREVENCIÓN'!U34</f>
        <v>0</v>
      </c>
      <c r="P41" s="358">
        <f>'F5 ESTUDIANTES PREVENCIÓN'!V34</f>
        <v>0</v>
      </c>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f>'F5 ESTUDIANTES PREVENCIÓN'!AU34</f>
        <v>0</v>
      </c>
      <c r="BG41" s="12"/>
      <c r="BH41" s="13"/>
      <c r="BI41" s="12"/>
      <c r="BJ41" s="14"/>
      <c r="BK41" s="12"/>
      <c r="BL41" s="12"/>
      <c r="BM41" s="12"/>
      <c r="BN41" s="12"/>
      <c r="BO41" s="12"/>
      <c r="BP41" s="12"/>
      <c r="BQ41" s="12"/>
      <c r="BR41" s="12"/>
      <c r="BS41" s="12"/>
      <c r="BT41" s="12"/>
      <c r="BU41" s="12"/>
      <c r="BV41" s="12"/>
      <c r="BW41" s="12"/>
      <c r="BX41" s="12"/>
      <c r="BY41" s="12"/>
      <c r="BZ41" s="12"/>
      <c r="CA41" s="12"/>
      <c r="CB41" s="12"/>
      <c r="CC41" s="12"/>
      <c r="CD41" s="365">
        <f t="shared" si="5"/>
        <v>0</v>
      </c>
      <c r="CE41" s="365">
        <f t="shared" si="6"/>
        <v>0</v>
      </c>
      <c r="CF41" s="366" t="str">
        <f t="shared" si="2"/>
        <v/>
      </c>
      <c r="CG41" s="365">
        <f t="shared" si="7"/>
        <v>0</v>
      </c>
      <c r="CH41" s="365">
        <f t="shared" si="8"/>
        <v>0</v>
      </c>
      <c r="CI41" s="366" t="str">
        <f t="shared" si="3"/>
        <v/>
      </c>
      <c r="CJ41" s="365">
        <f t="shared" si="9"/>
        <v>0</v>
      </c>
      <c r="CK41" s="365">
        <f t="shared" si="10"/>
        <v>0</v>
      </c>
      <c r="CL41" s="366" t="str">
        <f t="shared" si="4"/>
        <v/>
      </c>
      <c r="CM41" s="15"/>
    </row>
    <row r="42" spans="1:91" s="359" customFormat="1" ht="13.5" customHeight="1">
      <c r="A42" s="358">
        <f>'F5 ESTUDIANTES PREVENCIÓN'!D35</f>
        <v>0</v>
      </c>
      <c r="B42" s="358">
        <f>'F5 ESTUDIANTES PREVENCIÓN'!A35</f>
        <v>0</v>
      </c>
      <c r="C42" s="360">
        <f>'F5 ESTUDIANTES PREVENCIÓN'!F35</f>
        <v>0</v>
      </c>
      <c r="D42" s="361">
        <f>'F5 ESTUDIANTES PREVENCIÓN'!G35</f>
        <v>0</v>
      </c>
      <c r="E42" s="358">
        <f>'F5 ESTUDIANTES PREVENCIÓN'!K35</f>
        <v>0</v>
      </c>
      <c r="F42" s="358">
        <f>'F5 ESTUDIANTES PREVENCIÓN'!J35</f>
        <v>0</v>
      </c>
      <c r="G42" s="362">
        <f>'F5 ESTUDIANTES PREVENCIÓN'!L35</f>
        <v>0</v>
      </c>
      <c r="H42" s="358">
        <f>'F5 ESTUDIANTES PREVENCIÓN'!M35</f>
        <v>0</v>
      </c>
      <c r="I42" s="363">
        <f>'F5 ESTUDIANTES PREVENCIÓN'!N35</f>
        <v>0</v>
      </c>
      <c r="J42" s="363">
        <f>'F5 ESTUDIANTES PREVENCIÓN'!O35</f>
        <v>0</v>
      </c>
      <c r="K42" s="363">
        <f>'F5 ESTUDIANTES PREVENCIÓN'!P35</f>
        <v>0</v>
      </c>
      <c r="L42" s="364">
        <f>'F5 ESTUDIANTES PREVENCIÓN'!Q35</f>
        <v>0</v>
      </c>
      <c r="M42" s="360">
        <f>'F5 ESTUDIANTES PREVENCIÓN'!R35</f>
        <v>0</v>
      </c>
      <c r="N42" s="358">
        <f>'F5 ESTUDIANTES PREVENCIÓN'!T35</f>
        <v>0</v>
      </c>
      <c r="O42" s="358">
        <f>'F5 ESTUDIANTES PREVENCIÓN'!U35</f>
        <v>0</v>
      </c>
      <c r="P42" s="358">
        <f>'F5 ESTUDIANTES PREVENCIÓN'!V35</f>
        <v>0</v>
      </c>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f>'F5 ESTUDIANTES PREVENCIÓN'!AU35</f>
        <v>0</v>
      </c>
      <c r="BG42" s="12"/>
      <c r="BH42" s="13"/>
      <c r="BI42" s="12"/>
      <c r="BJ42" s="14"/>
      <c r="BK42" s="12"/>
      <c r="BL42" s="12"/>
      <c r="BM42" s="12"/>
      <c r="BN42" s="12"/>
      <c r="BO42" s="12"/>
      <c r="BP42" s="12"/>
      <c r="BQ42" s="12"/>
      <c r="BR42" s="12"/>
      <c r="BS42" s="12"/>
      <c r="BT42" s="12"/>
      <c r="BU42" s="12"/>
      <c r="BV42" s="12"/>
      <c r="BW42" s="12"/>
      <c r="BX42" s="12"/>
      <c r="BY42" s="12"/>
      <c r="BZ42" s="12"/>
      <c r="CA42" s="12"/>
      <c r="CB42" s="12"/>
      <c r="CC42" s="12"/>
      <c r="CD42" s="365">
        <f t="shared" si="5"/>
        <v>0</v>
      </c>
      <c r="CE42" s="365">
        <f t="shared" si="6"/>
        <v>0</v>
      </c>
      <c r="CF42" s="366" t="str">
        <f t="shared" si="2"/>
        <v/>
      </c>
      <c r="CG42" s="365">
        <f t="shared" si="7"/>
        <v>0</v>
      </c>
      <c r="CH42" s="365">
        <f t="shared" si="8"/>
        <v>0</v>
      </c>
      <c r="CI42" s="366" t="str">
        <f t="shared" si="3"/>
        <v/>
      </c>
      <c r="CJ42" s="365">
        <f t="shared" si="9"/>
        <v>0</v>
      </c>
      <c r="CK42" s="365">
        <f t="shared" si="10"/>
        <v>0</v>
      </c>
      <c r="CL42" s="366" t="str">
        <f t="shared" si="4"/>
        <v/>
      </c>
      <c r="CM42" s="15"/>
    </row>
    <row r="43" spans="1:91" s="359" customFormat="1" ht="13.5" customHeight="1">
      <c r="A43" s="358">
        <f>'F5 ESTUDIANTES PREVENCIÓN'!D36</f>
        <v>0</v>
      </c>
      <c r="B43" s="358">
        <f>'F5 ESTUDIANTES PREVENCIÓN'!A36</f>
        <v>0</v>
      </c>
      <c r="C43" s="360">
        <f>'F5 ESTUDIANTES PREVENCIÓN'!F36</f>
        <v>0</v>
      </c>
      <c r="D43" s="361">
        <f>'F5 ESTUDIANTES PREVENCIÓN'!G36</f>
        <v>0</v>
      </c>
      <c r="E43" s="358">
        <f>'F5 ESTUDIANTES PREVENCIÓN'!K36</f>
        <v>0</v>
      </c>
      <c r="F43" s="358">
        <f>'F5 ESTUDIANTES PREVENCIÓN'!J36</f>
        <v>0</v>
      </c>
      <c r="G43" s="362">
        <f>'F5 ESTUDIANTES PREVENCIÓN'!L36</f>
        <v>0</v>
      </c>
      <c r="H43" s="358">
        <f>'F5 ESTUDIANTES PREVENCIÓN'!M36</f>
        <v>0</v>
      </c>
      <c r="I43" s="363">
        <f>'F5 ESTUDIANTES PREVENCIÓN'!N36</f>
        <v>0</v>
      </c>
      <c r="J43" s="363">
        <f>'F5 ESTUDIANTES PREVENCIÓN'!O36</f>
        <v>0</v>
      </c>
      <c r="K43" s="363">
        <f>'F5 ESTUDIANTES PREVENCIÓN'!P36</f>
        <v>0</v>
      </c>
      <c r="L43" s="364">
        <f>'F5 ESTUDIANTES PREVENCIÓN'!Q36</f>
        <v>0</v>
      </c>
      <c r="M43" s="360">
        <f>'F5 ESTUDIANTES PREVENCIÓN'!R36</f>
        <v>0</v>
      </c>
      <c r="N43" s="358">
        <f>'F5 ESTUDIANTES PREVENCIÓN'!T36</f>
        <v>0</v>
      </c>
      <c r="O43" s="358">
        <f>'F5 ESTUDIANTES PREVENCIÓN'!U36</f>
        <v>0</v>
      </c>
      <c r="P43" s="358">
        <f>'F5 ESTUDIANTES PREVENCIÓN'!V36</f>
        <v>0</v>
      </c>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f>'F5 ESTUDIANTES PREVENCIÓN'!AU36</f>
        <v>0</v>
      </c>
      <c r="BG43" s="12"/>
      <c r="BH43" s="13"/>
      <c r="BI43" s="12"/>
      <c r="BJ43" s="14"/>
      <c r="BK43" s="12"/>
      <c r="BL43" s="12"/>
      <c r="BM43" s="12"/>
      <c r="BN43" s="12"/>
      <c r="BO43" s="12"/>
      <c r="BP43" s="12"/>
      <c r="BQ43" s="12"/>
      <c r="BR43" s="12"/>
      <c r="BS43" s="12"/>
      <c r="BT43" s="12"/>
      <c r="BU43" s="12"/>
      <c r="BV43" s="12"/>
      <c r="BW43" s="12"/>
      <c r="BX43" s="12"/>
      <c r="BY43" s="12"/>
      <c r="BZ43" s="12"/>
      <c r="CA43" s="12"/>
      <c r="CB43" s="12"/>
      <c r="CC43" s="12"/>
      <c r="CD43" s="365">
        <f t="shared" si="5"/>
        <v>0</v>
      </c>
      <c r="CE43" s="365">
        <f t="shared" si="6"/>
        <v>0</v>
      </c>
      <c r="CF43" s="366" t="str">
        <f t="shared" si="2"/>
        <v/>
      </c>
      <c r="CG43" s="365">
        <f t="shared" si="7"/>
        <v>0</v>
      </c>
      <c r="CH43" s="365">
        <f t="shared" si="8"/>
        <v>0</v>
      </c>
      <c r="CI43" s="366" t="str">
        <f t="shared" si="3"/>
        <v/>
      </c>
      <c r="CJ43" s="365">
        <f t="shared" si="9"/>
        <v>0</v>
      </c>
      <c r="CK43" s="365">
        <f t="shared" si="10"/>
        <v>0</v>
      </c>
      <c r="CL43" s="366" t="str">
        <f t="shared" si="4"/>
        <v/>
      </c>
      <c r="CM43" s="15"/>
    </row>
    <row r="44" spans="1:91" s="359" customFormat="1" ht="13.5" customHeight="1">
      <c r="A44" s="358">
        <f>'F5 ESTUDIANTES PREVENCIÓN'!D37</f>
        <v>0</v>
      </c>
      <c r="B44" s="358">
        <f>'F5 ESTUDIANTES PREVENCIÓN'!A37</f>
        <v>0</v>
      </c>
      <c r="C44" s="360">
        <f>'F5 ESTUDIANTES PREVENCIÓN'!F37</f>
        <v>0</v>
      </c>
      <c r="D44" s="361">
        <f>'F5 ESTUDIANTES PREVENCIÓN'!G37</f>
        <v>0</v>
      </c>
      <c r="E44" s="358">
        <f>'F5 ESTUDIANTES PREVENCIÓN'!K37</f>
        <v>0</v>
      </c>
      <c r="F44" s="358">
        <f>'F5 ESTUDIANTES PREVENCIÓN'!J37</f>
        <v>0</v>
      </c>
      <c r="G44" s="362">
        <f>'F5 ESTUDIANTES PREVENCIÓN'!L37</f>
        <v>0</v>
      </c>
      <c r="H44" s="358">
        <f>'F5 ESTUDIANTES PREVENCIÓN'!M37</f>
        <v>0</v>
      </c>
      <c r="I44" s="363">
        <f>'F5 ESTUDIANTES PREVENCIÓN'!N37</f>
        <v>0</v>
      </c>
      <c r="J44" s="363">
        <f>'F5 ESTUDIANTES PREVENCIÓN'!O37</f>
        <v>0</v>
      </c>
      <c r="K44" s="363">
        <f>'F5 ESTUDIANTES PREVENCIÓN'!P37</f>
        <v>0</v>
      </c>
      <c r="L44" s="364">
        <f>'F5 ESTUDIANTES PREVENCIÓN'!Q37</f>
        <v>0</v>
      </c>
      <c r="M44" s="360">
        <f>'F5 ESTUDIANTES PREVENCIÓN'!R37</f>
        <v>0</v>
      </c>
      <c r="N44" s="358">
        <f>'F5 ESTUDIANTES PREVENCIÓN'!T37</f>
        <v>0</v>
      </c>
      <c r="O44" s="358">
        <f>'F5 ESTUDIANTES PREVENCIÓN'!U37</f>
        <v>0</v>
      </c>
      <c r="P44" s="358">
        <f>'F5 ESTUDIANTES PREVENCIÓN'!V37</f>
        <v>0</v>
      </c>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f>'F5 ESTUDIANTES PREVENCIÓN'!AU37</f>
        <v>0</v>
      </c>
      <c r="BG44" s="12"/>
      <c r="BH44" s="13"/>
      <c r="BI44" s="12"/>
      <c r="BJ44" s="14"/>
      <c r="BK44" s="12"/>
      <c r="BL44" s="12"/>
      <c r="BM44" s="12"/>
      <c r="BN44" s="12"/>
      <c r="BO44" s="12"/>
      <c r="BP44" s="12"/>
      <c r="BQ44" s="12"/>
      <c r="BR44" s="12"/>
      <c r="BS44" s="12"/>
      <c r="BT44" s="12"/>
      <c r="BU44" s="12"/>
      <c r="BV44" s="12"/>
      <c r="BW44" s="12"/>
      <c r="BX44" s="12"/>
      <c r="BY44" s="12"/>
      <c r="BZ44" s="12"/>
      <c r="CA44" s="12"/>
      <c r="CB44" s="12"/>
      <c r="CC44" s="12"/>
      <c r="CD44" s="365">
        <f t="shared" si="5"/>
        <v>0</v>
      </c>
      <c r="CE44" s="365">
        <f t="shared" si="6"/>
        <v>0</v>
      </c>
      <c r="CF44" s="366" t="str">
        <f t="shared" si="2"/>
        <v/>
      </c>
      <c r="CG44" s="365">
        <f t="shared" si="7"/>
        <v>0</v>
      </c>
      <c r="CH44" s="365">
        <f t="shared" si="8"/>
        <v>0</v>
      </c>
      <c r="CI44" s="366" t="str">
        <f t="shared" si="3"/>
        <v/>
      </c>
      <c r="CJ44" s="365">
        <f t="shared" si="9"/>
        <v>0</v>
      </c>
      <c r="CK44" s="365">
        <f t="shared" si="10"/>
        <v>0</v>
      </c>
      <c r="CL44" s="366" t="str">
        <f t="shared" si="4"/>
        <v/>
      </c>
      <c r="CM44" s="15"/>
    </row>
    <row r="45" spans="1:91" s="359" customFormat="1" ht="13.5" customHeight="1">
      <c r="A45" s="358">
        <f>'F5 ESTUDIANTES PREVENCIÓN'!D38</f>
        <v>0</v>
      </c>
      <c r="B45" s="358">
        <f>'F5 ESTUDIANTES PREVENCIÓN'!A38</f>
        <v>0</v>
      </c>
      <c r="C45" s="360">
        <f>'F5 ESTUDIANTES PREVENCIÓN'!F38</f>
        <v>0</v>
      </c>
      <c r="D45" s="361">
        <f>'F5 ESTUDIANTES PREVENCIÓN'!G38</f>
        <v>0</v>
      </c>
      <c r="E45" s="358">
        <f>'F5 ESTUDIANTES PREVENCIÓN'!K38</f>
        <v>0</v>
      </c>
      <c r="F45" s="358">
        <f>'F5 ESTUDIANTES PREVENCIÓN'!J38</f>
        <v>0</v>
      </c>
      <c r="G45" s="362">
        <f>'F5 ESTUDIANTES PREVENCIÓN'!L38</f>
        <v>0</v>
      </c>
      <c r="H45" s="358">
        <f>'F5 ESTUDIANTES PREVENCIÓN'!M38</f>
        <v>0</v>
      </c>
      <c r="I45" s="363">
        <f>'F5 ESTUDIANTES PREVENCIÓN'!N38</f>
        <v>0</v>
      </c>
      <c r="J45" s="363">
        <f>'F5 ESTUDIANTES PREVENCIÓN'!O38</f>
        <v>0</v>
      </c>
      <c r="K45" s="363">
        <f>'F5 ESTUDIANTES PREVENCIÓN'!P38</f>
        <v>0</v>
      </c>
      <c r="L45" s="364">
        <f>'F5 ESTUDIANTES PREVENCIÓN'!Q38</f>
        <v>0</v>
      </c>
      <c r="M45" s="360">
        <f>'F5 ESTUDIANTES PREVENCIÓN'!R38</f>
        <v>0</v>
      </c>
      <c r="N45" s="358">
        <f>'F5 ESTUDIANTES PREVENCIÓN'!T38</f>
        <v>0</v>
      </c>
      <c r="O45" s="358">
        <f>'F5 ESTUDIANTES PREVENCIÓN'!U38</f>
        <v>0</v>
      </c>
      <c r="P45" s="358">
        <f>'F5 ESTUDIANTES PREVENCIÓN'!V38</f>
        <v>0</v>
      </c>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f>'F5 ESTUDIANTES PREVENCIÓN'!AU38</f>
        <v>0</v>
      </c>
      <c r="BG45" s="12"/>
      <c r="BH45" s="13"/>
      <c r="BI45" s="12"/>
      <c r="BJ45" s="14"/>
      <c r="BK45" s="12"/>
      <c r="BL45" s="12"/>
      <c r="BM45" s="12"/>
      <c r="BN45" s="12"/>
      <c r="BO45" s="12"/>
      <c r="BP45" s="12"/>
      <c r="BQ45" s="12"/>
      <c r="BR45" s="12"/>
      <c r="BS45" s="12"/>
      <c r="BT45" s="12"/>
      <c r="BU45" s="12"/>
      <c r="BV45" s="12"/>
      <c r="BW45" s="12"/>
      <c r="BX45" s="12"/>
      <c r="BY45" s="12"/>
      <c r="BZ45" s="12"/>
      <c r="CA45" s="12"/>
      <c r="CB45" s="12"/>
      <c r="CC45" s="12"/>
      <c r="CD45" s="365">
        <f t="shared" si="5"/>
        <v>0</v>
      </c>
      <c r="CE45" s="365">
        <f t="shared" si="6"/>
        <v>0</v>
      </c>
      <c r="CF45" s="366" t="str">
        <f t="shared" si="2"/>
        <v/>
      </c>
      <c r="CG45" s="365">
        <f t="shared" si="7"/>
        <v>0</v>
      </c>
      <c r="CH45" s="365">
        <f t="shared" si="8"/>
        <v>0</v>
      </c>
      <c r="CI45" s="366" t="str">
        <f t="shared" si="3"/>
        <v/>
      </c>
      <c r="CJ45" s="365">
        <f t="shared" si="9"/>
        <v>0</v>
      </c>
      <c r="CK45" s="365">
        <f t="shared" si="10"/>
        <v>0</v>
      </c>
      <c r="CL45" s="366" t="str">
        <f t="shared" si="4"/>
        <v/>
      </c>
      <c r="CM45" s="15"/>
    </row>
    <row r="46" spans="1:91" s="359" customFormat="1" ht="13.5" customHeight="1">
      <c r="A46" s="358">
        <f>'F5 ESTUDIANTES PREVENCIÓN'!D39</f>
        <v>0</v>
      </c>
      <c r="B46" s="358">
        <f>'F5 ESTUDIANTES PREVENCIÓN'!A39</f>
        <v>0</v>
      </c>
      <c r="C46" s="360">
        <f>'F5 ESTUDIANTES PREVENCIÓN'!F39</f>
        <v>0</v>
      </c>
      <c r="D46" s="361">
        <f>'F5 ESTUDIANTES PREVENCIÓN'!G39</f>
        <v>0</v>
      </c>
      <c r="E46" s="358">
        <f>'F5 ESTUDIANTES PREVENCIÓN'!K39</f>
        <v>0</v>
      </c>
      <c r="F46" s="358">
        <f>'F5 ESTUDIANTES PREVENCIÓN'!J39</f>
        <v>0</v>
      </c>
      <c r="G46" s="362">
        <f>'F5 ESTUDIANTES PREVENCIÓN'!L39</f>
        <v>0</v>
      </c>
      <c r="H46" s="358">
        <f>'F5 ESTUDIANTES PREVENCIÓN'!M39</f>
        <v>0</v>
      </c>
      <c r="I46" s="363">
        <f>'F5 ESTUDIANTES PREVENCIÓN'!N39</f>
        <v>0</v>
      </c>
      <c r="J46" s="363">
        <f>'F5 ESTUDIANTES PREVENCIÓN'!O39</f>
        <v>0</v>
      </c>
      <c r="K46" s="363">
        <f>'F5 ESTUDIANTES PREVENCIÓN'!P39</f>
        <v>0</v>
      </c>
      <c r="L46" s="364">
        <f>'F5 ESTUDIANTES PREVENCIÓN'!Q39</f>
        <v>0</v>
      </c>
      <c r="M46" s="360">
        <f>'F5 ESTUDIANTES PREVENCIÓN'!R39</f>
        <v>0</v>
      </c>
      <c r="N46" s="358">
        <f>'F5 ESTUDIANTES PREVENCIÓN'!T39</f>
        <v>0</v>
      </c>
      <c r="O46" s="358">
        <f>'F5 ESTUDIANTES PREVENCIÓN'!U39</f>
        <v>0</v>
      </c>
      <c r="P46" s="358">
        <f>'F5 ESTUDIANTES PREVENCIÓN'!V39</f>
        <v>0</v>
      </c>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f>'F5 ESTUDIANTES PREVENCIÓN'!AU39</f>
        <v>0</v>
      </c>
      <c r="BG46" s="12"/>
      <c r="BH46" s="13"/>
      <c r="BI46" s="12"/>
      <c r="BJ46" s="14"/>
      <c r="BK46" s="12"/>
      <c r="BL46" s="12"/>
      <c r="BM46" s="12"/>
      <c r="BN46" s="12"/>
      <c r="BO46" s="12"/>
      <c r="BP46" s="12"/>
      <c r="BQ46" s="12"/>
      <c r="BR46" s="12"/>
      <c r="BS46" s="12"/>
      <c r="BT46" s="12"/>
      <c r="BU46" s="12"/>
      <c r="BV46" s="12"/>
      <c r="BW46" s="12"/>
      <c r="BX46" s="12"/>
      <c r="BY46" s="12"/>
      <c r="BZ46" s="12"/>
      <c r="CA46" s="12"/>
      <c r="CB46" s="12"/>
      <c r="CC46" s="12"/>
      <c r="CD46" s="365">
        <f t="shared" si="5"/>
        <v>0</v>
      </c>
      <c r="CE46" s="365">
        <f t="shared" si="6"/>
        <v>0</v>
      </c>
      <c r="CF46" s="366" t="str">
        <f t="shared" si="2"/>
        <v/>
      </c>
      <c r="CG46" s="365">
        <f t="shared" si="7"/>
        <v>0</v>
      </c>
      <c r="CH46" s="365">
        <f t="shared" si="8"/>
        <v>0</v>
      </c>
      <c r="CI46" s="366" t="str">
        <f t="shared" si="3"/>
        <v/>
      </c>
      <c r="CJ46" s="365">
        <f t="shared" si="9"/>
        <v>0</v>
      </c>
      <c r="CK46" s="365">
        <f t="shared" si="10"/>
        <v>0</v>
      </c>
      <c r="CL46" s="366" t="str">
        <f t="shared" si="4"/>
        <v/>
      </c>
      <c r="CM46" s="15"/>
    </row>
    <row r="47" spans="1:91" s="359" customFormat="1" ht="13.5" customHeight="1">
      <c r="A47" s="358">
        <f>'F5 ESTUDIANTES PREVENCIÓN'!D40</f>
        <v>0</v>
      </c>
      <c r="B47" s="358">
        <f>'F5 ESTUDIANTES PREVENCIÓN'!A40</f>
        <v>0</v>
      </c>
      <c r="C47" s="360">
        <f>'F5 ESTUDIANTES PREVENCIÓN'!F40</f>
        <v>0</v>
      </c>
      <c r="D47" s="361">
        <f>'F5 ESTUDIANTES PREVENCIÓN'!G40</f>
        <v>0</v>
      </c>
      <c r="E47" s="358">
        <f>'F5 ESTUDIANTES PREVENCIÓN'!K40</f>
        <v>0</v>
      </c>
      <c r="F47" s="358">
        <f>'F5 ESTUDIANTES PREVENCIÓN'!J40</f>
        <v>0</v>
      </c>
      <c r="G47" s="362">
        <f>'F5 ESTUDIANTES PREVENCIÓN'!L40</f>
        <v>0</v>
      </c>
      <c r="H47" s="358">
        <f>'F5 ESTUDIANTES PREVENCIÓN'!M40</f>
        <v>0</v>
      </c>
      <c r="I47" s="363">
        <f>'F5 ESTUDIANTES PREVENCIÓN'!N40</f>
        <v>0</v>
      </c>
      <c r="J47" s="363">
        <f>'F5 ESTUDIANTES PREVENCIÓN'!O40</f>
        <v>0</v>
      </c>
      <c r="K47" s="363">
        <f>'F5 ESTUDIANTES PREVENCIÓN'!P40</f>
        <v>0</v>
      </c>
      <c r="L47" s="364">
        <f>'F5 ESTUDIANTES PREVENCIÓN'!Q40</f>
        <v>0</v>
      </c>
      <c r="M47" s="360">
        <f>'F5 ESTUDIANTES PREVENCIÓN'!R40</f>
        <v>0</v>
      </c>
      <c r="N47" s="358">
        <f>'F5 ESTUDIANTES PREVENCIÓN'!T40</f>
        <v>0</v>
      </c>
      <c r="O47" s="358">
        <f>'F5 ESTUDIANTES PREVENCIÓN'!U40</f>
        <v>0</v>
      </c>
      <c r="P47" s="358">
        <f>'F5 ESTUDIANTES PREVENCIÓN'!V40</f>
        <v>0</v>
      </c>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f>'F5 ESTUDIANTES PREVENCIÓN'!AU40</f>
        <v>0</v>
      </c>
      <c r="BG47" s="12"/>
      <c r="BH47" s="13"/>
      <c r="BI47" s="12"/>
      <c r="BJ47" s="14"/>
      <c r="BK47" s="12"/>
      <c r="BL47" s="12"/>
      <c r="BM47" s="12"/>
      <c r="BN47" s="12"/>
      <c r="BO47" s="12"/>
      <c r="BP47" s="12"/>
      <c r="BQ47" s="12"/>
      <c r="BR47" s="12"/>
      <c r="BS47" s="12"/>
      <c r="BT47" s="12"/>
      <c r="BU47" s="12"/>
      <c r="BV47" s="12"/>
      <c r="BW47" s="12"/>
      <c r="BX47" s="12"/>
      <c r="BY47" s="12"/>
      <c r="BZ47" s="12"/>
      <c r="CA47" s="12"/>
      <c r="CB47" s="12"/>
      <c r="CC47" s="12"/>
      <c r="CD47" s="365">
        <f t="shared" si="5"/>
        <v>0</v>
      </c>
      <c r="CE47" s="365">
        <f t="shared" si="6"/>
        <v>0</v>
      </c>
      <c r="CF47" s="366" t="str">
        <f t="shared" si="2"/>
        <v/>
      </c>
      <c r="CG47" s="365">
        <f t="shared" si="7"/>
        <v>0</v>
      </c>
      <c r="CH47" s="365">
        <f t="shared" si="8"/>
        <v>0</v>
      </c>
      <c r="CI47" s="366" t="str">
        <f t="shared" si="3"/>
        <v/>
      </c>
      <c r="CJ47" s="365">
        <f t="shared" si="9"/>
        <v>0</v>
      </c>
      <c r="CK47" s="365">
        <f t="shared" si="10"/>
        <v>0</v>
      </c>
      <c r="CL47" s="366" t="str">
        <f t="shared" si="4"/>
        <v/>
      </c>
      <c r="CM47" s="15"/>
    </row>
    <row r="48" spans="1:91" s="359" customFormat="1" ht="13.5" customHeight="1">
      <c r="A48" s="358">
        <f>'F5 ESTUDIANTES PREVENCIÓN'!D41</f>
        <v>0</v>
      </c>
      <c r="B48" s="358">
        <f>'F5 ESTUDIANTES PREVENCIÓN'!A41</f>
        <v>0</v>
      </c>
      <c r="C48" s="360">
        <f>'F5 ESTUDIANTES PREVENCIÓN'!F41</f>
        <v>0</v>
      </c>
      <c r="D48" s="361">
        <f>'F5 ESTUDIANTES PREVENCIÓN'!G41</f>
        <v>0</v>
      </c>
      <c r="E48" s="358">
        <f>'F5 ESTUDIANTES PREVENCIÓN'!K41</f>
        <v>0</v>
      </c>
      <c r="F48" s="358">
        <f>'F5 ESTUDIANTES PREVENCIÓN'!J41</f>
        <v>0</v>
      </c>
      <c r="G48" s="362">
        <f>'F5 ESTUDIANTES PREVENCIÓN'!L41</f>
        <v>0</v>
      </c>
      <c r="H48" s="358">
        <f>'F5 ESTUDIANTES PREVENCIÓN'!M41</f>
        <v>0</v>
      </c>
      <c r="I48" s="363">
        <f>'F5 ESTUDIANTES PREVENCIÓN'!N41</f>
        <v>0</v>
      </c>
      <c r="J48" s="363">
        <f>'F5 ESTUDIANTES PREVENCIÓN'!O41</f>
        <v>0</v>
      </c>
      <c r="K48" s="363">
        <f>'F5 ESTUDIANTES PREVENCIÓN'!P41</f>
        <v>0</v>
      </c>
      <c r="L48" s="364">
        <f>'F5 ESTUDIANTES PREVENCIÓN'!Q41</f>
        <v>0</v>
      </c>
      <c r="M48" s="360">
        <f>'F5 ESTUDIANTES PREVENCIÓN'!R41</f>
        <v>0</v>
      </c>
      <c r="N48" s="358">
        <f>'F5 ESTUDIANTES PREVENCIÓN'!T41</f>
        <v>0</v>
      </c>
      <c r="O48" s="358">
        <f>'F5 ESTUDIANTES PREVENCIÓN'!U41</f>
        <v>0</v>
      </c>
      <c r="P48" s="358">
        <f>'F5 ESTUDIANTES PREVENCIÓN'!V41</f>
        <v>0</v>
      </c>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f>'F5 ESTUDIANTES PREVENCIÓN'!AU41</f>
        <v>0</v>
      </c>
      <c r="BG48" s="12"/>
      <c r="BH48" s="13"/>
      <c r="BI48" s="12"/>
      <c r="BJ48" s="14"/>
      <c r="BK48" s="12"/>
      <c r="BL48" s="12"/>
      <c r="BM48" s="12"/>
      <c r="BN48" s="12"/>
      <c r="BO48" s="12"/>
      <c r="BP48" s="12"/>
      <c r="BQ48" s="12"/>
      <c r="BR48" s="12"/>
      <c r="BS48" s="12"/>
      <c r="BT48" s="12"/>
      <c r="BU48" s="12"/>
      <c r="BV48" s="12"/>
      <c r="BW48" s="12"/>
      <c r="BX48" s="12"/>
      <c r="BY48" s="12"/>
      <c r="BZ48" s="12"/>
      <c r="CA48" s="12"/>
      <c r="CB48" s="12"/>
      <c r="CC48" s="12"/>
      <c r="CD48" s="365">
        <f t="shared" si="5"/>
        <v>0</v>
      </c>
      <c r="CE48" s="365">
        <f t="shared" si="6"/>
        <v>0</v>
      </c>
      <c r="CF48" s="366" t="str">
        <f t="shared" si="2"/>
        <v/>
      </c>
      <c r="CG48" s="365">
        <f t="shared" si="7"/>
        <v>0</v>
      </c>
      <c r="CH48" s="365">
        <f t="shared" si="8"/>
        <v>0</v>
      </c>
      <c r="CI48" s="366" t="str">
        <f t="shared" si="3"/>
        <v/>
      </c>
      <c r="CJ48" s="365">
        <f t="shared" si="9"/>
        <v>0</v>
      </c>
      <c r="CK48" s="365">
        <f t="shared" si="10"/>
        <v>0</v>
      </c>
      <c r="CL48" s="366" t="str">
        <f t="shared" si="4"/>
        <v/>
      </c>
      <c r="CM48" s="15"/>
    </row>
    <row r="49" spans="1:91" s="359" customFormat="1" ht="13.5" customHeight="1">
      <c r="A49" s="358">
        <f>'F5 ESTUDIANTES PREVENCIÓN'!D42</f>
        <v>0</v>
      </c>
      <c r="B49" s="358">
        <f>'F5 ESTUDIANTES PREVENCIÓN'!A42</f>
        <v>0</v>
      </c>
      <c r="C49" s="360">
        <f>'F5 ESTUDIANTES PREVENCIÓN'!F42</f>
        <v>0</v>
      </c>
      <c r="D49" s="361">
        <f>'F5 ESTUDIANTES PREVENCIÓN'!G42</f>
        <v>0</v>
      </c>
      <c r="E49" s="358">
        <f>'F5 ESTUDIANTES PREVENCIÓN'!K42</f>
        <v>0</v>
      </c>
      <c r="F49" s="358">
        <f>'F5 ESTUDIANTES PREVENCIÓN'!J42</f>
        <v>0</v>
      </c>
      <c r="G49" s="362">
        <f>'F5 ESTUDIANTES PREVENCIÓN'!L42</f>
        <v>0</v>
      </c>
      <c r="H49" s="358">
        <f>'F5 ESTUDIANTES PREVENCIÓN'!M42</f>
        <v>0</v>
      </c>
      <c r="I49" s="363">
        <f>'F5 ESTUDIANTES PREVENCIÓN'!N42</f>
        <v>0</v>
      </c>
      <c r="J49" s="363">
        <f>'F5 ESTUDIANTES PREVENCIÓN'!O42</f>
        <v>0</v>
      </c>
      <c r="K49" s="363">
        <f>'F5 ESTUDIANTES PREVENCIÓN'!P42</f>
        <v>0</v>
      </c>
      <c r="L49" s="364">
        <f>'F5 ESTUDIANTES PREVENCIÓN'!Q42</f>
        <v>0</v>
      </c>
      <c r="M49" s="360">
        <f>'F5 ESTUDIANTES PREVENCIÓN'!R42</f>
        <v>0</v>
      </c>
      <c r="N49" s="358">
        <f>'F5 ESTUDIANTES PREVENCIÓN'!T42</f>
        <v>0</v>
      </c>
      <c r="O49" s="358">
        <f>'F5 ESTUDIANTES PREVENCIÓN'!U42</f>
        <v>0</v>
      </c>
      <c r="P49" s="358">
        <f>'F5 ESTUDIANTES PREVENCIÓN'!V42</f>
        <v>0</v>
      </c>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f>'F5 ESTUDIANTES PREVENCIÓN'!AU42</f>
        <v>0</v>
      </c>
      <c r="BG49" s="12"/>
      <c r="BH49" s="13"/>
      <c r="BI49" s="12"/>
      <c r="BJ49" s="14"/>
      <c r="BK49" s="12"/>
      <c r="BL49" s="12"/>
      <c r="BM49" s="12"/>
      <c r="BN49" s="12"/>
      <c r="BO49" s="12"/>
      <c r="BP49" s="12"/>
      <c r="BQ49" s="12"/>
      <c r="BR49" s="12"/>
      <c r="BS49" s="12"/>
      <c r="BT49" s="12"/>
      <c r="BU49" s="12"/>
      <c r="BV49" s="12"/>
      <c r="BW49" s="12"/>
      <c r="BX49" s="12"/>
      <c r="BY49" s="12"/>
      <c r="BZ49" s="12"/>
      <c r="CA49" s="12"/>
      <c r="CB49" s="12"/>
      <c r="CC49" s="12"/>
      <c r="CD49" s="365">
        <f t="shared" si="5"/>
        <v>0</v>
      </c>
      <c r="CE49" s="365">
        <f t="shared" si="6"/>
        <v>0</v>
      </c>
      <c r="CF49" s="366" t="str">
        <f t="shared" si="2"/>
        <v/>
      </c>
      <c r="CG49" s="365">
        <f t="shared" si="7"/>
        <v>0</v>
      </c>
      <c r="CH49" s="365">
        <f t="shared" si="8"/>
        <v>0</v>
      </c>
      <c r="CI49" s="366" t="str">
        <f t="shared" si="3"/>
        <v/>
      </c>
      <c r="CJ49" s="365">
        <f t="shared" si="9"/>
        <v>0</v>
      </c>
      <c r="CK49" s="365">
        <f t="shared" si="10"/>
        <v>0</v>
      </c>
      <c r="CL49" s="366" t="str">
        <f t="shared" si="4"/>
        <v/>
      </c>
      <c r="CM49" s="15"/>
    </row>
    <row r="50" spans="1:91" s="359" customFormat="1" ht="13.5" hidden="1" customHeight="1">
      <c r="A50" s="358">
        <f>'F5 ESTUDIANTES PREVENCIÓN'!D43</f>
        <v>0</v>
      </c>
      <c r="B50" s="358">
        <f>'F5 ESTUDIANTES PREVENCIÓN'!A43</f>
        <v>0</v>
      </c>
      <c r="C50" s="360">
        <f>'F5 ESTUDIANTES PREVENCIÓN'!F43</f>
        <v>0</v>
      </c>
      <c r="D50" s="361">
        <f>'F5 ESTUDIANTES PREVENCIÓN'!G43</f>
        <v>0</v>
      </c>
      <c r="E50" s="358">
        <f>'F5 ESTUDIANTES PREVENCIÓN'!K43</f>
        <v>0</v>
      </c>
      <c r="F50" s="358">
        <f>'F5 ESTUDIANTES PREVENCIÓN'!J43</f>
        <v>0</v>
      </c>
      <c r="G50" s="362">
        <f>'F5 ESTUDIANTES PREVENCIÓN'!L43</f>
        <v>0</v>
      </c>
      <c r="H50" s="358">
        <f>'F5 ESTUDIANTES PREVENCIÓN'!M43</f>
        <v>0</v>
      </c>
      <c r="I50" s="363">
        <f>'F5 ESTUDIANTES PREVENCIÓN'!N43</f>
        <v>0</v>
      </c>
      <c r="J50" s="363">
        <f>'F5 ESTUDIANTES PREVENCIÓN'!O43</f>
        <v>0</v>
      </c>
      <c r="K50" s="363">
        <f>'F5 ESTUDIANTES PREVENCIÓN'!P43</f>
        <v>0</v>
      </c>
      <c r="L50" s="364">
        <f>'F5 ESTUDIANTES PREVENCIÓN'!Q43</f>
        <v>0</v>
      </c>
      <c r="M50" s="360">
        <f>'F5 ESTUDIANTES PREVENCIÓN'!R43</f>
        <v>0</v>
      </c>
      <c r="N50" s="358">
        <f>'F5 ESTUDIANTES PREVENCIÓN'!T43</f>
        <v>0</v>
      </c>
      <c r="O50" s="358">
        <f>'F5 ESTUDIANTES PREVENCIÓN'!U43</f>
        <v>0</v>
      </c>
      <c r="P50" s="358">
        <f>'F5 ESTUDIANTES PREVENCIÓN'!V43</f>
        <v>0</v>
      </c>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f>'F5 ESTUDIANTES PREVENCIÓN'!AU43</f>
        <v>0</v>
      </c>
      <c r="BG50" s="12"/>
      <c r="BH50" s="13"/>
      <c r="BI50" s="12"/>
      <c r="BJ50" s="14"/>
      <c r="BK50" s="12"/>
      <c r="BL50" s="12"/>
      <c r="BM50" s="12"/>
      <c r="BN50" s="12"/>
      <c r="BO50" s="12"/>
      <c r="BP50" s="12"/>
      <c r="BQ50" s="12"/>
      <c r="BR50" s="12"/>
      <c r="BS50" s="12"/>
      <c r="BT50" s="12"/>
      <c r="BU50" s="12"/>
      <c r="BV50" s="12"/>
      <c r="BW50" s="12"/>
      <c r="BX50" s="12"/>
      <c r="BY50" s="12"/>
      <c r="BZ50" s="12"/>
      <c r="CA50" s="12"/>
      <c r="CB50" s="12"/>
      <c r="CC50" s="12"/>
      <c r="CD50" s="365">
        <f t="shared" si="5"/>
        <v>0</v>
      </c>
      <c r="CE50" s="365">
        <f t="shared" si="6"/>
        <v>0</v>
      </c>
      <c r="CF50" s="366" t="str">
        <f t="shared" si="2"/>
        <v/>
      </c>
      <c r="CG50" s="365">
        <f t="shared" si="7"/>
        <v>0</v>
      </c>
      <c r="CH50" s="365">
        <f t="shared" si="8"/>
        <v>0</v>
      </c>
      <c r="CI50" s="366" t="str">
        <f t="shared" si="3"/>
        <v/>
      </c>
      <c r="CJ50" s="365">
        <f t="shared" si="9"/>
        <v>0</v>
      </c>
      <c r="CK50" s="365">
        <f t="shared" si="10"/>
        <v>0</v>
      </c>
      <c r="CL50" s="366" t="str">
        <f t="shared" si="4"/>
        <v/>
      </c>
      <c r="CM50" s="15"/>
    </row>
    <row r="51" spans="1:91" s="359" customFormat="1" ht="13.5" hidden="1" customHeight="1">
      <c r="A51" s="358">
        <f>'F5 ESTUDIANTES PREVENCIÓN'!D44</f>
        <v>0</v>
      </c>
      <c r="B51" s="358">
        <f>'F5 ESTUDIANTES PREVENCIÓN'!A44</f>
        <v>0</v>
      </c>
      <c r="C51" s="360">
        <f>'F5 ESTUDIANTES PREVENCIÓN'!F44</f>
        <v>0</v>
      </c>
      <c r="D51" s="361">
        <f>'F5 ESTUDIANTES PREVENCIÓN'!G44</f>
        <v>0</v>
      </c>
      <c r="E51" s="358">
        <f>'F5 ESTUDIANTES PREVENCIÓN'!K44</f>
        <v>0</v>
      </c>
      <c r="F51" s="358">
        <f>'F5 ESTUDIANTES PREVENCIÓN'!J44</f>
        <v>0</v>
      </c>
      <c r="G51" s="362">
        <f>'F5 ESTUDIANTES PREVENCIÓN'!L44</f>
        <v>0</v>
      </c>
      <c r="H51" s="358">
        <f>'F5 ESTUDIANTES PREVENCIÓN'!M44</f>
        <v>0</v>
      </c>
      <c r="I51" s="363">
        <f>'F5 ESTUDIANTES PREVENCIÓN'!N44</f>
        <v>0</v>
      </c>
      <c r="J51" s="363">
        <f>'F5 ESTUDIANTES PREVENCIÓN'!O44</f>
        <v>0</v>
      </c>
      <c r="K51" s="363">
        <f>'F5 ESTUDIANTES PREVENCIÓN'!P44</f>
        <v>0</v>
      </c>
      <c r="L51" s="364">
        <f>'F5 ESTUDIANTES PREVENCIÓN'!Q44</f>
        <v>0</v>
      </c>
      <c r="M51" s="360">
        <f>'F5 ESTUDIANTES PREVENCIÓN'!R44</f>
        <v>0</v>
      </c>
      <c r="N51" s="358">
        <f>'F5 ESTUDIANTES PREVENCIÓN'!T44</f>
        <v>0</v>
      </c>
      <c r="O51" s="358">
        <f>'F5 ESTUDIANTES PREVENCIÓN'!U44</f>
        <v>0</v>
      </c>
      <c r="P51" s="358">
        <f>'F5 ESTUDIANTES PREVENCIÓN'!V44</f>
        <v>0</v>
      </c>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f>'F5 ESTUDIANTES PREVENCIÓN'!AU44</f>
        <v>0</v>
      </c>
      <c r="BG51" s="12"/>
      <c r="BH51" s="13"/>
      <c r="BI51" s="12"/>
      <c r="BJ51" s="14"/>
      <c r="BK51" s="12"/>
      <c r="BL51" s="12"/>
      <c r="BM51" s="12"/>
      <c r="BN51" s="12"/>
      <c r="BO51" s="12"/>
      <c r="BP51" s="12"/>
      <c r="BQ51" s="12"/>
      <c r="BR51" s="12"/>
      <c r="BS51" s="12"/>
      <c r="BT51" s="12"/>
      <c r="BU51" s="12"/>
      <c r="BV51" s="12"/>
      <c r="BW51" s="12"/>
      <c r="BX51" s="12"/>
      <c r="BY51" s="12"/>
      <c r="BZ51" s="12"/>
      <c r="CA51" s="12"/>
      <c r="CB51" s="12"/>
      <c r="CC51" s="12"/>
      <c r="CD51" s="365">
        <f t="shared" si="5"/>
        <v>0</v>
      </c>
      <c r="CE51" s="365">
        <f t="shared" si="6"/>
        <v>0</v>
      </c>
      <c r="CF51" s="366" t="str">
        <f t="shared" si="2"/>
        <v/>
      </c>
      <c r="CG51" s="365">
        <f t="shared" si="7"/>
        <v>0</v>
      </c>
      <c r="CH51" s="365">
        <f t="shared" si="8"/>
        <v>0</v>
      </c>
      <c r="CI51" s="366" t="str">
        <f t="shared" si="3"/>
        <v/>
      </c>
      <c r="CJ51" s="365">
        <f t="shared" si="9"/>
        <v>0</v>
      </c>
      <c r="CK51" s="365">
        <f t="shared" si="10"/>
        <v>0</v>
      </c>
      <c r="CL51" s="366" t="str">
        <f t="shared" si="4"/>
        <v/>
      </c>
      <c r="CM51" s="15"/>
    </row>
    <row r="52" spans="1:91" s="359" customFormat="1" ht="13.5" hidden="1" customHeight="1">
      <c r="A52" s="358">
        <f>'F5 ESTUDIANTES PREVENCIÓN'!D45</f>
        <v>0</v>
      </c>
      <c r="B52" s="358">
        <f>'F5 ESTUDIANTES PREVENCIÓN'!A45</f>
        <v>0</v>
      </c>
      <c r="C52" s="360">
        <f>'F5 ESTUDIANTES PREVENCIÓN'!F45</f>
        <v>0</v>
      </c>
      <c r="D52" s="361">
        <f>'F5 ESTUDIANTES PREVENCIÓN'!G45</f>
        <v>0</v>
      </c>
      <c r="E52" s="358">
        <f>'F5 ESTUDIANTES PREVENCIÓN'!K45</f>
        <v>0</v>
      </c>
      <c r="F52" s="358">
        <f>'F5 ESTUDIANTES PREVENCIÓN'!J45</f>
        <v>0</v>
      </c>
      <c r="G52" s="362">
        <f>'F5 ESTUDIANTES PREVENCIÓN'!L45</f>
        <v>0</v>
      </c>
      <c r="H52" s="358">
        <f>'F5 ESTUDIANTES PREVENCIÓN'!M45</f>
        <v>0</v>
      </c>
      <c r="I52" s="363">
        <f>'F5 ESTUDIANTES PREVENCIÓN'!N45</f>
        <v>0</v>
      </c>
      <c r="J52" s="363">
        <f>'F5 ESTUDIANTES PREVENCIÓN'!O45</f>
        <v>0</v>
      </c>
      <c r="K52" s="363">
        <f>'F5 ESTUDIANTES PREVENCIÓN'!P45</f>
        <v>0</v>
      </c>
      <c r="L52" s="364">
        <f>'F5 ESTUDIANTES PREVENCIÓN'!Q45</f>
        <v>0</v>
      </c>
      <c r="M52" s="360">
        <f>'F5 ESTUDIANTES PREVENCIÓN'!R45</f>
        <v>0</v>
      </c>
      <c r="N52" s="358">
        <f>'F5 ESTUDIANTES PREVENCIÓN'!T45</f>
        <v>0</v>
      </c>
      <c r="O52" s="358">
        <f>'F5 ESTUDIANTES PREVENCIÓN'!U45</f>
        <v>0</v>
      </c>
      <c r="P52" s="358">
        <f>'F5 ESTUDIANTES PREVENCIÓN'!V45</f>
        <v>0</v>
      </c>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f>'F5 ESTUDIANTES PREVENCIÓN'!AU45</f>
        <v>0</v>
      </c>
      <c r="BG52" s="12"/>
      <c r="BH52" s="13"/>
      <c r="BI52" s="12"/>
      <c r="BJ52" s="14"/>
      <c r="BK52" s="12"/>
      <c r="BL52" s="12"/>
      <c r="BM52" s="12"/>
      <c r="BN52" s="12"/>
      <c r="BO52" s="12"/>
      <c r="BP52" s="12"/>
      <c r="BQ52" s="12"/>
      <c r="BR52" s="12"/>
      <c r="BS52" s="12"/>
      <c r="BT52" s="12"/>
      <c r="BU52" s="12"/>
      <c r="BV52" s="12"/>
      <c r="BW52" s="12"/>
      <c r="BX52" s="12"/>
      <c r="BY52" s="12"/>
      <c r="BZ52" s="12"/>
      <c r="CA52" s="12"/>
      <c r="CB52" s="12"/>
      <c r="CC52" s="12"/>
      <c r="CD52" s="365">
        <f t="shared" si="5"/>
        <v>0</v>
      </c>
      <c r="CE52" s="365">
        <f t="shared" si="6"/>
        <v>0</v>
      </c>
      <c r="CF52" s="366" t="str">
        <f t="shared" si="2"/>
        <v/>
      </c>
      <c r="CG52" s="365">
        <f t="shared" si="7"/>
        <v>0</v>
      </c>
      <c r="CH52" s="365">
        <f t="shared" si="8"/>
        <v>0</v>
      </c>
      <c r="CI52" s="366" t="str">
        <f t="shared" si="3"/>
        <v/>
      </c>
      <c r="CJ52" s="365">
        <f t="shared" si="9"/>
        <v>0</v>
      </c>
      <c r="CK52" s="365">
        <f t="shared" si="10"/>
        <v>0</v>
      </c>
      <c r="CL52" s="366" t="str">
        <f t="shared" si="4"/>
        <v/>
      </c>
      <c r="CM52" s="15"/>
    </row>
    <row r="53" spans="1:91" s="359" customFormat="1" ht="13.5" hidden="1" customHeight="1">
      <c r="A53" s="358">
        <f>'F5 ESTUDIANTES PREVENCIÓN'!D46</f>
        <v>0</v>
      </c>
      <c r="B53" s="358">
        <f>'F5 ESTUDIANTES PREVENCIÓN'!A46</f>
        <v>0</v>
      </c>
      <c r="C53" s="360">
        <f>'F5 ESTUDIANTES PREVENCIÓN'!F46</f>
        <v>0</v>
      </c>
      <c r="D53" s="361">
        <f>'F5 ESTUDIANTES PREVENCIÓN'!G46</f>
        <v>0</v>
      </c>
      <c r="E53" s="358">
        <f>'F5 ESTUDIANTES PREVENCIÓN'!K46</f>
        <v>0</v>
      </c>
      <c r="F53" s="358">
        <f>'F5 ESTUDIANTES PREVENCIÓN'!J46</f>
        <v>0</v>
      </c>
      <c r="G53" s="362">
        <f>'F5 ESTUDIANTES PREVENCIÓN'!L46</f>
        <v>0</v>
      </c>
      <c r="H53" s="358">
        <f>'F5 ESTUDIANTES PREVENCIÓN'!M46</f>
        <v>0</v>
      </c>
      <c r="I53" s="363">
        <f>'F5 ESTUDIANTES PREVENCIÓN'!N46</f>
        <v>0</v>
      </c>
      <c r="J53" s="363">
        <f>'F5 ESTUDIANTES PREVENCIÓN'!O46</f>
        <v>0</v>
      </c>
      <c r="K53" s="363">
        <f>'F5 ESTUDIANTES PREVENCIÓN'!P46</f>
        <v>0</v>
      </c>
      <c r="L53" s="364">
        <f>'F5 ESTUDIANTES PREVENCIÓN'!Q46</f>
        <v>0</v>
      </c>
      <c r="M53" s="360">
        <f>'F5 ESTUDIANTES PREVENCIÓN'!R46</f>
        <v>0</v>
      </c>
      <c r="N53" s="358">
        <f>'F5 ESTUDIANTES PREVENCIÓN'!T46</f>
        <v>0</v>
      </c>
      <c r="O53" s="358">
        <f>'F5 ESTUDIANTES PREVENCIÓN'!U46</f>
        <v>0</v>
      </c>
      <c r="P53" s="358">
        <f>'F5 ESTUDIANTES PREVENCIÓN'!V46</f>
        <v>0</v>
      </c>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f>'F5 ESTUDIANTES PREVENCIÓN'!AU46</f>
        <v>0</v>
      </c>
      <c r="BG53" s="12"/>
      <c r="BH53" s="13"/>
      <c r="BI53" s="12"/>
      <c r="BJ53" s="14"/>
      <c r="BK53" s="12"/>
      <c r="BL53" s="12"/>
      <c r="BM53" s="12"/>
      <c r="BN53" s="12"/>
      <c r="BO53" s="12"/>
      <c r="BP53" s="12"/>
      <c r="BQ53" s="12"/>
      <c r="BR53" s="12"/>
      <c r="BS53" s="12"/>
      <c r="BT53" s="12"/>
      <c r="BU53" s="12"/>
      <c r="BV53" s="12"/>
      <c r="BW53" s="12"/>
      <c r="BX53" s="12"/>
      <c r="BY53" s="12"/>
      <c r="BZ53" s="12"/>
      <c r="CA53" s="12"/>
      <c r="CB53" s="12"/>
      <c r="CC53" s="12"/>
      <c r="CD53" s="365">
        <f t="shared" si="5"/>
        <v>0</v>
      </c>
      <c r="CE53" s="365">
        <f t="shared" si="6"/>
        <v>0</v>
      </c>
      <c r="CF53" s="366" t="str">
        <f t="shared" si="2"/>
        <v/>
      </c>
      <c r="CG53" s="365">
        <f t="shared" si="7"/>
        <v>0</v>
      </c>
      <c r="CH53" s="365">
        <f t="shared" si="8"/>
        <v>0</v>
      </c>
      <c r="CI53" s="366" t="str">
        <f t="shared" si="3"/>
        <v/>
      </c>
      <c r="CJ53" s="365">
        <f t="shared" si="9"/>
        <v>0</v>
      </c>
      <c r="CK53" s="365">
        <f t="shared" si="10"/>
        <v>0</v>
      </c>
      <c r="CL53" s="366" t="str">
        <f t="shared" si="4"/>
        <v/>
      </c>
      <c r="CM53" s="15"/>
    </row>
    <row r="54" spans="1:91" s="359" customFormat="1" ht="13.5" hidden="1" customHeight="1">
      <c r="A54" s="358">
        <f>'F5 ESTUDIANTES PREVENCIÓN'!D47</f>
        <v>0</v>
      </c>
      <c r="B54" s="358">
        <f>'F5 ESTUDIANTES PREVENCIÓN'!A47</f>
        <v>0</v>
      </c>
      <c r="C54" s="360">
        <f>'F5 ESTUDIANTES PREVENCIÓN'!F47</f>
        <v>0</v>
      </c>
      <c r="D54" s="361">
        <f>'F5 ESTUDIANTES PREVENCIÓN'!G47</f>
        <v>0</v>
      </c>
      <c r="E54" s="358">
        <f>'F5 ESTUDIANTES PREVENCIÓN'!K47</f>
        <v>0</v>
      </c>
      <c r="F54" s="358">
        <f>'F5 ESTUDIANTES PREVENCIÓN'!J47</f>
        <v>0</v>
      </c>
      <c r="G54" s="362">
        <f>'F5 ESTUDIANTES PREVENCIÓN'!L47</f>
        <v>0</v>
      </c>
      <c r="H54" s="358">
        <f>'F5 ESTUDIANTES PREVENCIÓN'!M47</f>
        <v>0</v>
      </c>
      <c r="I54" s="363">
        <f>'F5 ESTUDIANTES PREVENCIÓN'!N47</f>
        <v>0</v>
      </c>
      <c r="J54" s="363">
        <f>'F5 ESTUDIANTES PREVENCIÓN'!O47</f>
        <v>0</v>
      </c>
      <c r="K54" s="363">
        <f>'F5 ESTUDIANTES PREVENCIÓN'!P47</f>
        <v>0</v>
      </c>
      <c r="L54" s="364">
        <f>'F5 ESTUDIANTES PREVENCIÓN'!Q47</f>
        <v>0</v>
      </c>
      <c r="M54" s="360">
        <f>'F5 ESTUDIANTES PREVENCIÓN'!R47</f>
        <v>0</v>
      </c>
      <c r="N54" s="358">
        <f>'F5 ESTUDIANTES PREVENCIÓN'!T47</f>
        <v>0</v>
      </c>
      <c r="O54" s="358">
        <f>'F5 ESTUDIANTES PREVENCIÓN'!U47</f>
        <v>0</v>
      </c>
      <c r="P54" s="358">
        <f>'F5 ESTUDIANTES PREVENCIÓN'!V47</f>
        <v>0</v>
      </c>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f>'F5 ESTUDIANTES PREVENCIÓN'!AU47</f>
        <v>0</v>
      </c>
      <c r="BG54" s="12"/>
      <c r="BH54" s="13"/>
      <c r="BI54" s="12"/>
      <c r="BJ54" s="14"/>
      <c r="BK54" s="12"/>
      <c r="BL54" s="12"/>
      <c r="BM54" s="12"/>
      <c r="BN54" s="12"/>
      <c r="BO54" s="12"/>
      <c r="BP54" s="12"/>
      <c r="BQ54" s="12"/>
      <c r="BR54" s="12"/>
      <c r="BS54" s="12"/>
      <c r="BT54" s="12"/>
      <c r="BU54" s="12"/>
      <c r="BV54" s="12"/>
      <c r="BW54" s="12"/>
      <c r="BX54" s="12"/>
      <c r="BY54" s="12"/>
      <c r="BZ54" s="12"/>
      <c r="CA54" s="12"/>
      <c r="CB54" s="12"/>
      <c r="CC54" s="12"/>
      <c r="CD54" s="365">
        <f t="shared" si="5"/>
        <v>0</v>
      </c>
      <c r="CE54" s="365">
        <f t="shared" si="6"/>
        <v>0</v>
      </c>
      <c r="CF54" s="366" t="str">
        <f t="shared" si="2"/>
        <v/>
      </c>
      <c r="CG54" s="365">
        <f t="shared" si="7"/>
        <v>0</v>
      </c>
      <c r="CH54" s="365">
        <f t="shared" si="8"/>
        <v>0</v>
      </c>
      <c r="CI54" s="366" t="str">
        <f t="shared" si="3"/>
        <v/>
      </c>
      <c r="CJ54" s="365">
        <f t="shared" si="9"/>
        <v>0</v>
      </c>
      <c r="CK54" s="365">
        <f t="shared" si="10"/>
        <v>0</v>
      </c>
      <c r="CL54" s="366" t="str">
        <f t="shared" si="4"/>
        <v/>
      </c>
      <c r="CM54" s="15"/>
    </row>
    <row r="55" spans="1:91" s="359" customFormat="1" ht="13.5" hidden="1" customHeight="1">
      <c r="A55" s="358">
        <f>'F5 ESTUDIANTES PREVENCIÓN'!D48</f>
        <v>0</v>
      </c>
      <c r="B55" s="358">
        <f>'F5 ESTUDIANTES PREVENCIÓN'!A48</f>
        <v>0</v>
      </c>
      <c r="C55" s="360">
        <f>'F5 ESTUDIANTES PREVENCIÓN'!F48</f>
        <v>0</v>
      </c>
      <c r="D55" s="361">
        <f>'F5 ESTUDIANTES PREVENCIÓN'!G48</f>
        <v>0</v>
      </c>
      <c r="E55" s="358">
        <f>'F5 ESTUDIANTES PREVENCIÓN'!K48</f>
        <v>0</v>
      </c>
      <c r="F55" s="358">
        <f>'F5 ESTUDIANTES PREVENCIÓN'!J48</f>
        <v>0</v>
      </c>
      <c r="G55" s="362">
        <f>'F5 ESTUDIANTES PREVENCIÓN'!L48</f>
        <v>0</v>
      </c>
      <c r="H55" s="358">
        <f>'F5 ESTUDIANTES PREVENCIÓN'!M48</f>
        <v>0</v>
      </c>
      <c r="I55" s="363">
        <f>'F5 ESTUDIANTES PREVENCIÓN'!N48</f>
        <v>0</v>
      </c>
      <c r="J55" s="363">
        <f>'F5 ESTUDIANTES PREVENCIÓN'!O48</f>
        <v>0</v>
      </c>
      <c r="K55" s="363">
        <f>'F5 ESTUDIANTES PREVENCIÓN'!P48</f>
        <v>0</v>
      </c>
      <c r="L55" s="364">
        <f>'F5 ESTUDIANTES PREVENCIÓN'!Q48</f>
        <v>0</v>
      </c>
      <c r="M55" s="360">
        <f>'F5 ESTUDIANTES PREVENCIÓN'!R48</f>
        <v>0</v>
      </c>
      <c r="N55" s="358">
        <f>'F5 ESTUDIANTES PREVENCIÓN'!T48</f>
        <v>0</v>
      </c>
      <c r="O55" s="358">
        <f>'F5 ESTUDIANTES PREVENCIÓN'!U48</f>
        <v>0</v>
      </c>
      <c r="P55" s="358">
        <f>'F5 ESTUDIANTES PREVENCIÓN'!V48</f>
        <v>0</v>
      </c>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f>'F5 ESTUDIANTES PREVENCIÓN'!AU48</f>
        <v>0</v>
      </c>
      <c r="BG55" s="12"/>
      <c r="BH55" s="13"/>
      <c r="BI55" s="12"/>
      <c r="BJ55" s="14"/>
      <c r="BK55" s="12"/>
      <c r="BL55" s="12"/>
      <c r="BM55" s="12"/>
      <c r="BN55" s="12"/>
      <c r="BO55" s="12"/>
      <c r="BP55" s="12"/>
      <c r="BQ55" s="12"/>
      <c r="BR55" s="12"/>
      <c r="BS55" s="12"/>
      <c r="BT55" s="12"/>
      <c r="BU55" s="12"/>
      <c r="BV55" s="12"/>
      <c r="BW55" s="12"/>
      <c r="BX55" s="12"/>
      <c r="BY55" s="12"/>
      <c r="BZ55" s="12"/>
      <c r="CA55" s="12"/>
      <c r="CB55" s="12"/>
      <c r="CC55" s="12"/>
      <c r="CD55" s="365">
        <f t="shared" si="5"/>
        <v>0</v>
      </c>
      <c r="CE55" s="365">
        <f t="shared" si="6"/>
        <v>0</v>
      </c>
      <c r="CF55" s="366" t="str">
        <f t="shared" si="2"/>
        <v/>
      </c>
      <c r="CG55" s="365">
        <f t="shared" si="7"/>
        <v>0</v>
      </c>
      <c r="CH55" s="365">
        <f t="shared" si="8"/>
        <v>0</v>
      </c>
      <c r="CI55" s="366" t="str">
        <f t="shared" si="3"/>
        <v/>
      </c>
      <c r="CJ55" s="365">
        <f t="shared" si="9"/>
        <v>0</v>
      </c>
      <c r="CK55" s="365">
        <f t="shared" si="10"/>
        <v>0</v>
      </c>
      <c r="CL55" s="366" t="str">
        <f t="shared" si="4"/>
        <v/>
      </c>
      <c r="CM55" s="15"/>
    </row>
    <row r="56" spans="1:91" s="359" customFormat="1" ht="13.5" hidden="1" customHeight="1">
      <c r="A56" s="358">
        <f>'F5 ESTUDIANTES PREVENCIÓN'!D49</f>
        <v>0</v>
      </c>
      <c r="B56" s="358">
        <f>'F5 ESTUDIANTES PREVENCIÓN'!A49</f>
        <v>0</v>
      </c>
      <c r="C56" s="360">
        <f>'F5 ESTUDIANTES PREVENCIÓN'!F49</f>
        <v>0</v>
      </c>
      <c r="D56" s="361">
        <f>'F5 ESTUDIANTES PREVENCIÓN'!G49</f>
        <v>0</v>
      </c>
      <c r="E56" s="358">
        <f>'F5 ESTUDIANTES PREVENCIÓN'!K49</f>
        <v>0</v>
      </c>
      <c r="F56" s="358">
        <f>'F5 ESTUDIANTES PREVENCIÓN'!J49</f>
        <v>0</v>
      </c>
      <c r="G56" s="362">
        <f>'F5 ESTUDIANTES PREVENCIÓN'!L49</f>
        <v>0</v>
      </c>
      <c r="H56" s="358">
        <f>'F5 ESTUDIANTES PREVENCIÓN'!M49</f>
        <v>0</v>
      </c>
      <c r="I56" s="363">
        <f>'F5 ESTUDIANTES PREVENCIÓN'!N49</f>
        <v>0</v>
      </c>
      <c r="J56" s="363">
        <f>'F5 ESTUDIANTES PREVENCIÓN'!O49</f>
        <v>0</v>
      </c>
      <c r="K56" s="363">
        <f>'F5 ESTUDIANTES PREVENCIÓN'!P49</f>
        <v>0</v>
      </c>
      <c r="L56" s="364">
        <f>'F5 ESTUDIANTES PREVENCIÓN'!Q49</f>
        <v>0</v>
      </c>
      <c r="M56" s="360">
        <f>'F5 ESTUDIANTES PREVENCIÓN'!R49</f>
        <v>0</v>
      </c>
      <c r="N56" s="358">
        <f>'F5 ESTUDIANTES PREVENCIÓN'!T49</f>
        <v>0</v>
      </c>
      <c r="O56" s="358">
        <f>'F5 ESTUDIANTES PREVENCIÓN'!U49</f>
        <v>0</v>
      </c>
      <c r="P56" s="358">
        <f>'F5 ESTUDIANTES PREVENCIÓN'!V49</f>
        <v>0</v>
      </c>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f>'F5 ESTUDIANTES PREVENCIÓN'!AU49</f>
        <v>0</v>
      </c>
      <c r="BG56" s="12"/>
      <c r="BH56" s="13"/>
      <c r="BI56" s="12"/>
      <c r="BJ56" s="14"/>
      <c r="BK56" s="12"/>
      <c r="BL56" s="12"/>
      <c r="BM56" s="12"/>
      <c r="BN56" s="12"/>
      <c r="BO56" s="12"/>
      <c r="BP56" s="12"/>
      <c r="BQ56" s="12"/>
      <c r="BR56" s="12"/>
      <c r="BS56" s="12"/>
      <c r="BT56" s="12"/>
      <c r="BU56" s="12"/>
      <c r="BV56" s="12"/>
      <c r="BW56" s="12"/>
      <c r="BX56" s="12"/>
      <c r="BY56" s="12"/>
      <c r="BZ56" s="12"/>
      <c r="CA56" s="12"/>
      <c r="CB56" s="12"/>
      <c r="CC56" s="12"/>
      <c r="CD56" s="365">
        <f t="shared" si="5"/>
        <v>0</v>
      </c>
      <c r="CE56" s="365">
        <f t="shared" si="6"/>
        <v>0</v>
      </c>
      <c r="CF56" s="366" t="str">
        <f t="shared" si="2"/>
        <v/>
      </c>
      <c r="CG56" s="365">
        <f t="shared" si="7"/>
        <v>0</v>
      </c>
      <c r="CH56" s="365">
        <f t="shared" si="8"/>
        <v>0</v>
      </c>
      <c r="CI56" s="366" t="str">
        <f t="shared" si="3"/>
        <v/>
      </c>
      <c r="CJ56" s="365">
        <f t="shared" si="9"/>
        <v>0</v>
      </c>
      <c r="CK56" s="365">
        <f t="shared" si="10"/>
        <v>0</v>
      </c>
      <c r="CL56" s="366" t="str">
        <f t="shared" si="4"/>
        <v/>
      </c>
      <c r="CM56" s="15"/>
    </row>
    <row r="57" spans="1:91" s="359" customFormat="1" ht="13.5" hidden="1" customHeight="1">
      <c r="A57" s="358">
        <f>'F5 ESTUDIANTES PREVENCIÓN'!D50</f>
        <v>0</v>
      </c>
      <c r="B57" s="358">
        <f>'F5 ESTUDIANTES PREVENCIÓN'!A50</f>
        <v>0</v>
      </c>
      <c r="C57" s="360">
        <f>'F5 ESTUDIANTES PREVENCIÓN'!F50</f>
        <v>0</v>
      </c>
      <c r="D57" s="361">
        <f>'F5 ESTUDIANTES PREVENCIÓN'!G50</f>
        <v>0</v>
      </c>
      <c r="E57" s="358">
        <f>'F5 ESTUDIANTES PREVENCIÓN'!K50</f>
        <v>0</v>
      </c>
      <c r="F57" s="358">
        <f>'F5 ESTUDIANTES PREVENCIÓN'!J50</f>
        <v>0</v>
      </c>
      <c r="G57" s="362">
        <f>'F5 ESTUDIANTES PREVENCIÓN'!L50</f>
        <v>0</v>
      </c>
      <c r="H57" s="358">
        <f>'F5 ESTUDIANTES PREVENCIÓN'!M50</f>
        <v>0</v>
      </c>
      <c r="I57" s="363">
        <f>'F5 ESTUDIANTES PREVENCIÓN'!N50</f>
        <v>0</v>
      </c>
      <c r="J57" s="363">
        <f>'F5 ESTUDIANTES PREVENCIÓN'!O50</f>
        <v>0</v>
      </c>
      <c r="K57" s="363">
        <f>'F5 ESTUDIANTES PREVENCIÓN'!P50</f>
        <v>0</v>
      </c>
      <c r="L57" s="364">
        <f>'F5 ESTUDIANTES PREVENCIÓN'!Q50</f>
        <v>0</v>
      </c>
      <c r="M57" s="360">
        <f>'F5 ESTUDIANTES PREVENCIÓN'!R50</f>
        <v>0</v>
      </c>
      <c r="N57" s="358">
        <f>'F5 ESTUDIANTES PREVENCIÓN'!T50</f>
        <v>0</v>
      </c>
      <c r="O57" s="358">
        <f>'F5 ESTUDIANTES PREVENCIÓN'!U50</f>
        <v>0</v>
      </c>
      <c r="P57" s="358">
        <f>'F5 ESTUDIANTES PREVENCIÓN'!V50</f>
        <v>0</v>
      </c>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f>'F5 ESTUDIANTES PREVENCIÓN'!AU50</f>
        <v>0</v>
      </c>
      <c r="BG57" s="12"/>
      <c r="BH57" s="13"/>
      <c r="BI57" s="12"/>
      <c r="BJ57" s="14"/>
      <c r="BK57" s="12"/>
      <c r="BL57" s="12"/>
      <c r="BM57" s="12"/>
      <c r="BN57" s="12"/>
      <c r="BO57" s="12"/>
      <c r="BP57" s="12"/>
      <c r="BQ57" s="12"/>
      <c r="BR57" s="12"/>
      <c r="BS57" s="12"/>
      <c r="BT57" s="12"/>
      <c r="BU57" s="12"/>
      <c r="BV57" s="12"/>
      <c r="BW57" s="12"/>
      <c r="BX57" s="12"/>
      <c r="BY57" s="12"/>
      <c r="BZ57" s="12"/>
      <c r="CA57" s="12"/>
      <c r="CB57" s="12"/>
      <c r="CC57" s="12"/>
      <c r="CD57" s="365">
        <f t="shared" si="5"/>
        <v>0</v>
      </c>
      <c r="CE57" s="365">
        <f t="shared" si="6"/>
        <v>0</v>
      </c>
      <c r="CF57" s="366" t="str">
        <f t="shared" si="2"/>
        <v/>
      </c>
      <c r="CG57" s="365">
        <f t="shared" si="7"/>
        <v>0</v>
      </c>
      <c r="CH57" s="365">
        <f t="shared" si="8"/>
        <v>0</v>
      </c>
      <c r="CI57" s="366" t="str">
        <f t="shared" si="3"/>
        <v/>
      </c>
      <c r="CJ57" s="365">
        <f t="shared" si="9"/>
        <v>0</v>
      </c>
      <c r="CK57" s="365">
        <f t="shared" si="10"/>
        <v>0</v>
      </c>
      <c r="CL57" s="366" t="str">
        <f t="shared" si="4"/>
        <v/>
      </c>
      <c r="CM57" s="15"/>
    </row>
    <row r="58" spans="1:91" s="359" customFormat="1" ht="13.5" hidden="1" customHeight="1">
      <c r="A58" s="358">
        <f>'F5 ESTUDIANTES PREVENCIÓN'!D51</f>
        <v>0</v>
      </c>
      <c r="B58" s="358">
        <f>'F5 ESTUDIANTES PREVENCIÓN'!A51</f>
        <v>0</v>
      </c>
      <c r="C58" s="360">
        <f>'F5 ESTUDIANTES PREVENCIÓN'!F51</f>
        <v>0</v>
      </c>
      <c r="D58" s="361">
        <f>'F5 ESTUDIANTES PREVENCIÓN'!G51</f>
        <v>0</v>
      </c>
      <c r="E58" s="358">
        <f>'F5 ESTUDIANTES PREVENCIÓN'!K51</f>
        <v>0</v>
      </c>
      <c r="F58" s="358">
        <f>'F5 ESTUDIANTES PREVENCIÓN'!J51</f>
        <v>0</v>
      </c>
      <c r="G58" s="362">
        <f>'F5 ESTUDIANTES PREVENCIÓN'!L51</f>
        <v>0</v>
      </c>
      <c r="H58" s="358">
        <f>'F5 ESTUDIANTES PREVENCIÓN'!M51</f>
        <v>0</v>
      </c>
      <c r="I58" s="363">
        <f>'F5 ESTUDIANTES PREVENCIÓN'!N51</f>
        <v>0</v>
      </c>
      <c r="J58" s="363">
        <f>'F5 ESTUDIANTES PREVENCIÓN'!O51</f>
        <v>0</v>
      </c>
      <c r="K58" s="363">
        <f>'F5 ESTUDIANTES PREVENCIÓN'!P51</f>
        <v>0</v>
      </c>
      <c r="L58" s="364">
        <f>'F5 ESTUDIANTES PREVENCIÓN'!Q51</f>
        <v>0</v>
      </c>
      <c r="M58" s="360">
        <f>'F5 ESTUDIANTES PREVENCIÓN'!R51</f>
        <v>0</v>
      </c>
      <c r="N58" s="358">
        <f>'F5 ESTUDIANTES PREVENCIÓN'!T51</f>
        <v>0</v>
      </c>
      <c r="O58" s="358">
        <f>'F5 ESTUDIANTES PREVENCIÓN'!U51</f>
        <v>0</v>
      </c>
      <c r="P58" s="358">
        <f>'F5 ESTUDIANTES PREVENCIÓN'!V51</f>
        <v>0</v>
      </c>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f>'F5 ESTUDIANTES PREVENCIÓN'!AU51</f>
        <v>0</v>
      </c>
      <c r="BG58" s="12"/>
      <c r="BH58" s="13"/>
      <c r="BI58" s="12"/>
      <c r="BJ58" s="14"/>
      <c r="BK58" s="12"/>
      <c r="BL58" s="12"/>
      <c r="BM58" s="12"/>
      <c r="BN58" s="12"/>
      <c r="BO58" s="12"/>
      <c r="BP58" s="12"/>
      <c r="BQ58" s="12"/>
      <c r="BR58" s="12"/>
      <c r="BS58" s="12"/>
      <c r="BT58" s="12"/>
      <c r="BU58" s="12"/>
      <c r="BV58" s="12"/>
      <c r="BW58" s="12"/>
      <c r="BX58" s="12"/>
      <c r="BY58" s="12"/>
      <c r="BZ58" s="12"/>
      <c r="CA58" s="12"/>
      <c r="CB58" s="12"/>
      <c r="CC58" s="12"/>
      <c r="CD58" s="365">
        <f t="shared" si="5"/>
        <v>0</v>
      </c>
      <c r="CE58" s="365">
        <f t="shared" si="6"/>
        <v>0</v>
      </c>
      <c r="CF58" s="366" t="str">
        <f t="shared" si="2"/>
        <v/>
      </c>
      <c r="CG58" s="365">
        <f t="shared" si="7"/>
        <v>0</v>
      </c>
      <c r="CH58" s="365">
        <f t="shared" si="8"/>
        <v>0</v>
      </c>
      <c r="CI58" s="366" t="str">
        <f t="shared" si="3"/>
        <v/>
      </c>
      <c r="CJ58" s="365">
        <f t="shared" si="9"/>
        <v>0</v>
      </c>
      <c r="CK58" s="365">
        <f t="shared" si="10"/>
        <v>0</v>
      </c>
      <c r="CL58" s="366" t="str">
        <f t="shared" si="4"/>
        <v/>
      </c>
      <c r="CM58" s="15"/>
    </row>
    <row r="59" spans="1:91" s="359" customFormat="1" ht="13.5" hidden="1" customHeight="1">
      <c r="A59" s="358">
        <f>'F5 ESTUDIANTES PREVENCIÓN'!D52</f>
        <v>0</v>
      </c>
      <c r="B59" s="358">
        <f>'F5 ESTUDIANTES PREVENCIÓN'!A52</f>
        <v>0</v>
      </c>
      <c r="C59" s="360">
        <f>'F5 ESTUDIANTES PREVENCIÓN'!F52</f>
        <v>0</v>
      </c>
      <c r="D59" s="361">
        <f>'F5 ESTUDIANTES PREVENCIÓN'!G52</f>
        <v>0</v>
      </c>
      <c r="E59" s="358">
        <f>'F5 ESTUDIANTES PREVENCIÓN'!K52</f>
        <v>0</v>
      </c>
      <c r="F59" s="358">
        <f>'F5 ESTUDIANTES PREVENCIÓN'!J52</f>
        <v>0</v>
      </c>
      <c r="G59" s="362">
        <f>'F5 ESTUDIANTES PREVENCIÓN'!L52</f>
        <v>0</v>
      </c>
      <c r="H59" s="358">
        <f>'F5 ESTUDIANTES PREVENCIÓN'!M52</f>
        <v>0</v>
      </c>
      <c r="I59" s="363">
        <f>'F5 ESTUDIANTES PREVENCIÓN'!N52</f>
        <v>0</v>
      </c>
      <c r="J59" s="363">
        <f>'F5 ESTUDIANTES PREVENCIÓN'!O52</f>
        <v>0</v>
      </c>
      <c r="K59" s="363">
        <f>'F5 ESTUDIANTES PREVENCIÓN'!P52</f>
        <v>0</v>
      </c>
      <c r="L59" s="364">
        <f>'F5 ESTUDIANTES PREVENCIÓN'!Q52</f>
        <v>0</v>
      </c>
      <c r="M59" s="360">
        <f>'F5 ESTUDIANTES PREVENCIÓN'!R52</f>
        <v>0</v>
      </c>
      <c r="N59" s="358">
        <f>'F5 ESTUDIANTES PREVENCIÓN'!T52</f>
        <v>0</v>
      </c>
      <c r="O59" s="358">
        <f>'F5 ESTUDIANTES PREVENCIÓN'!U52</f>
        <v>0</v>
      </c>
      <c r="P59" s="358">
        <f>'F5 ESTUDIANTES PREVENCIÓN'!V52</f>
        <v>0</v>
      </c>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f>'F5 ESTUDIANTES PREVENCIÓN'!AU52</f>
        <v>0</v>
      </c>
      <c r="BG59" s="12"/>
      <c r="BH59" s="13"/>
      <c r="BI59" s="12"/>
      <c r="BJ59" s="14"/>
      <c r="BK59" s="12"/>
      <c r="BL59" s="12"/>
      <c r="BM59" s="12"/>
      <c r="BN59" s="12"/>
      <c r="BO59" s="12"/>
      <c r="BP59" s="12"/>
      <c r="BQ59" s="12"/>
      <c r="BR59" s="12"/>
      <c r="BS59" s="12"/>
      <c r="BT59" s="12"/>
      <c r="BU59" s="12"/>
      <c r="BV59" s="12"/>
      <c r="BW59" s="12"/>
      <c r="BX59" s="12"/>
      <c r="BY59" s="12"/>
      <c r="BZ59" s="12"/>
      <c r="CA59" s="12"/>
      <c r="CB59" s="12"/>
      <c r="CC59" s="12"/>
      <c r="CD59" s="365">
        <f t="shared" si="5"/>
        <v>0</v>
      </c>
      <c r="CE59" s="365">
        <f t="shared" si="6"/>
        <v>0</v>
      </c>
      <c r="CF59" s="366" t="str">
        <f t="shared" si="2"/>
        <v/>
      </c>
      <c r="CG59" s="365">
        <f t="shared" si="7"/>
        <v>0</v>
      </c>
      <c r="CH59" s="365">
        <f t="shared" si="8"/>
        <v>0</v>
      </c>
      <c r="CI59" s="366" t="str">
        <f t="shared" si="3"/>
        <v/>
      </c>
      <c r="CJ59" s="365">
        <f t="shared" si="9"/>
        <v>0</v>
      </c>
      <c r="CK59" s="365">
        <f t="shared" si="10"/>
        <v>0</v>
      </c>
      <c r="CL59" s="366" t="str">
        <f t="shared" si="4"/>
        <v/>
      </c>
      <c r="CM59" s="15"/>
    </row>
    <row r="60" spans="1:91" s="359" customFormat="1" ht="13.5" hidden="1" customHeight="1">
      <c r="A60" s="358">
        <f>'F5 ESTUDIANTES PREVENCIÓN'!D53</f>
        <v>0</v>
      </c>
      <c r="B60" s="358">
        <f>'F5 ESTUDIANTES PREVENCIÓN'!A53</f>
        <v>0</v>
      </c>
      <c r="C60" s="360">
        <f>'F5 ESTUDIANTES PREVENCIÓN'!F53</f>
        <v>0</v>
      </c>
      <c r="D60" s="361">
        <f>'F5 ESTUDIANTES PREVENCIÓN'!G53</f>
        <v>0</v>
      </c>
      <c r="E60" s="358">
        <f>'F5 ESTUDIANTES PREVENCIÓN'!K53</f>
        <v>0</v>
      </c>
      <c r="F60" s="358">
        <f>'F5 ESTUDIANTES PREVENCIÓN'!J53</f>
        <v>0</v>
      </c>
      <c r="G60" s="362">
        <f>'F5 ESTUDIANTES PREVENCIÓN'!L53</f>
        <v>0</v>
      </c>
      <c r="H60" s="358">
        <f>'F5 ESTUDIANTES PREVENCIÓN'!M53</f>
        <v>0</v>
      </c>
      <c r="I60" s="363">
        <f>'F5 ESTUDIANTES PREVENCIÓN'!N53</f>
        <v>0</v>
      </c>
      <c r="J60" s="363">
        <f>'F5 ESTUDIANTES PREVENCIÓN'!O53</f>
        <v>0</v>
      </c>
      <c r="K60" s="363">
        <f>'F5 ESTUDIANTES PREVENCIÓN'!P53</f>
        <v>0</v>
      </c>
      <c r="L60" s="364">
        <f>'F5 ESTUDIANTES PREVENCIÓN'!Q53</f>
        <v>0</v>
      </c>
      <c r="M60" s="360">
        <f>'F5 ESTUDIANTES PREVENCIÓN'!R53</f>
        <v>0</v>
      </c>
      <c r="N60" s="358">
        <f>'F5 ESTUDIANTES PREVENCIÓN'!T53</f>
        <v>0</v>
      </c>
      <c r="O60" s="358">
        <f>'F5 ESTUDIANTES PREVENCIÓN'!U53</f>
        <v>0</v>
      </c>
      <c r="P60" s="358">
        <f>'F5 ESTUDIANTES PREVENCIÓN'!V53</f>
        <v>0</v>
      </c>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f>'F5 ESTUDIANTES PREVENCIÓN'!AU53</f>
        <v>0</v>
      </c>
      <c r="BG60" s="12"/>
      <c r="BH60" s="13"/>
      <c r="BI60" s="12"/>
      <c r="BJ60" s="14"/>
      <c r="BK60" s="12"/>
      <c r="BL60" s="12"/>
      <c r="BM60" s="12"/>
      <c r="BN60" s="12"/>
      <c r="BO60" s="12"/>
      <c r="BP60" s="12"/>
      <c r="BQ60" s="12"/>
      <c r="BR60" s="12"/>
      <c r="BS60" s="12"/>
      <c r="BT60" s="12"/>
      <c r="BU60" s="12"/>
      <c r="BV60" s="12"/>
      <c r="BW60" s="12"/>
      <c r="BX60" s="12"/>
      <c r="BY60" s="12"/>
      <c r="BZ60" s="12"/>
      <c r="CA60" s="12"/>
      <c r="CB60" s="12"/>
      <c r="CC60" s="12"/>
      <c r="CD60" s="365">
        <f t="shared" si="5"/>
        <v>0</v>
      </c>
      <c r="CE60" s="365">
        <f t="shared" si="6"/>
        <v>0</v>
      </c>
      <c r="CF60" s="366" t="str">
        <f t="shared" si="2"/>
        <v/>
      </c>
      <c r="CG60" s="365">
        <f t="shared" si="7"/>
        <v>0</v>
      </c>
      <c r="CH60" s="365">
        <f t="shared" si="8"/>
        <v>0</v>
      </c>
      <c r="CI60" s="366" t="str">
        <f t="shared" si="3"/>
        <v/>
      </c>
      <c r="CJ60" s="365">
        <f t="shared" si="9"/>
        <v>0</v>
      </c>
      <c r="CK60" s="365">
        <f t="shared" si="10"/>
        <v>0</v>
      </c>
      <c r="CL60" s="366" t="str">
        <f t="shared" si="4"/>
        <v/>
      </c>
      <c r="CM60" s="15"/>
    </row>
    <row r="61" spans="1:91" s="359" customFormat="1" ht="13.5" hidden="1" customHeight="1">
      <c r="A61" s="358">
        <f>'F5 ESTUDIANTES PREVENCIÓN'!D54</f>
        <v>0</v>
      </c>
      <c r="B61" s="358">
        <f>'F5 ESTUDIANTES PREVENCIÓN'!A54</f>
        <v>0</v>
      </c>
      <c r="C61" s="360">
        <f>'F5 ESTUDIANTES PREVENCIÓN'!F54</f>
        <v>0</v>
      </c>
      <c r="D61" s="361">
        <f>'F5 ESTUDIANTES PREVENCIÓN'!G54</f>
        <v>0</v>
      </c>
      <c r="E61" s="358">
        <f>'F5 ESTUDIANTES PREVENCIÓN'!K54</f>
        <v>0</v>
      </c>
      <c r="F61" s="358">
        <f>'F5 ESTUDIANTES PREVENCIÓN'!J54</f>
        <v>0</v>
      </c>
      <c r="G61" s="362">
        <f>'F5 ESTUDIANTES PREVENCIÓN'!L54</f>
        <v>0</v>
      </c>
      <c r="H61" s="358">
        <f>'F5 ESTUDIANTES PREVENCIÓN'!M54</f>
        <v>0</v>
      </c>
      <c r="I61" s="363">
        <f>'F5 ESTUDIANTES PREVENCIÓN'!N54</f>
        <v>0</v>
      </c>
      <c r="J61" s="363">
        <f>'F5 ESTUDIANTES PREVENCIÓN'!O54</f>
        <v>0</v>
      </c>
      <c r="K61" s="363">
        <f>'F5 ESTUDIANTES PREVENCIÓN'!P54</f>
        <v>0</v>
      </c>
      <c r="L61" s="364">
        <f>'F5 ESTUDIANTES PREVENCIÓN'!Q54</f>
        <v>0</v>
      </c>
      <c r="M61" s="360">
        <f>'F5 ESTUDIANTES PREVENCIÓN'!R54</f>
        <v>0</v>
      </c>
      <c r="N61" s="358">
        <f>'F5 ESTUDIANTES PREVENCIÓN'!T54</f>
        <v>0</v>
      </c>
      <c r="O61" s="358">
        <f>'F5 ESTUDIANTES PREVENCIÓN'!U54</f>
        <v>0</v>
      </c>
      <c r="P61" s="358">
        <f>'F5 ESTUDIANTES PREVENCIÓN'!V54</f>
        <v>0</v>
      </c>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f>'F5 ESTUDIANTES PREVENCIÓN'!AU54</f>
        <v>0</v>
      </c>
      <c r="BG61" s="12"/>
      <c r="BH61" s="13"/>
      <c r="BI61" s="12"/>
      <c r="BJ61" s="14"/>
      <c r="BK61" s="12"/>
      <c r="BL61" s="12"/>
      <c r="BM61" s="12"/>
      <c r="BN61" s="12"/>
      <c r="BO61" s="12"/>
      <c r="BP61" s="12"/>
      <c r="BQ61" s="12"/>
      <c r="BR61" s="12"/>
      <c r="BS61" s="12"/>
      <c r="BT61" s="12"/>
      <c r="BU61" s="12"/>
      <c r="BV61" s="12"/>
      <c r="BW61" s="12"/>
      <c r="BX61" s="12"/>
      <c r="BY61" s="12"/>
      <c r="BZ61" s="12"/>
      <c r="CA61" s="12"/>
      <c r="CB61" s="12"/>
      <c r="CC61" s="12"/>
      <c r="CD61" s="365">
        <f t="shared" si="5"/>
        <v>0</v>
      </c>
      <c r="CE61" s="365">
        <f t="shared" si="6"/>
        <v>0</v>
      </c>
      <c r="CF61" s="366" t="str">
        <f t="shared" si="2"/>
        <v/>
      </c>
      <c r="CG61" s="365">
        <f t="shared" si="7"/>
        <v>0</v>
      </c>
      <c r="CH61" s="365">
        <f t="shared" si="8"/>
        <v>0</v>
      </c>
      <c r="CI61" s="366" t="str">
        <f t="shared" si="3"/>
        <v/>
      </c>
      <c r="CJ61" s="365">
        <f t="shared" si="9"/>
        <v>0</v>
      </c>
      <c r="CK61" s="365">
        <f t="shared" si="10"/>
        <v>0</v>
      </c>
      <c r="CL61" s="366" t="str">
        <f t="shared" si="4"/>
        <v/>
      </c>
      <c r="CM61" s="15"/>
    </row>
    <row r="62" spans="1:91" s="359" customFormat="1" ht="13.5" hidden="1" customHeight="1">
      <c r="A62" s="358">
        <f>'F5 ESTUDIANTES PREVENCIÓN'!D55</f>
        <v>0</v>
      </c>
      <c r="B62" s="358">
        <f>'F5 ESTUDIANTES PREVENCIÓN'!A55</f>
        <v>0</v>
      </c>
      <c r="C62" s="360">
        <f>'F5 ESTUDIANTES PREVENCIÓN'!F55</f>
        <v>0</v>
      </c>
      <c r="D62" s="361">
        <f>'F5 ESTUDIANTES PREVENCIÓN'!G55</f>
        <v>0</v>
      </c>
      <c r="E62" s="358">
        <f>'F5 ESTUDIANTES PREVENCIÓN'!K55</f>
        <v>0</v>
      </c>
      <c r="F62" s="358">
        <f>'F5 ESTUDIANTES PREVENCIÓN'!J55</f>
        <v>0</v>
      </c>
      <c r="G62" s="362">
        <f>'F5 ESTUDIANTES PREVENCIÓN'!L55</f>
        <v>0</v>
      </c>
      <c r="H62" s="358">
        <f>'F5 ESTUDIANTES PREVENCIÓN'!M55</f>
        <v>0</v>
      </c>
      <c r="I62" s="363">
        <f>'F5 ESTUDIANTES PREVENCIÓN'!N55</f>
        <v>0</v>
      </c>
      <c r="J62" s="363">
        <f>'F5 ESTUDIANTES PREVENCIÓN'!O55</f>
        <v>0</v>
      </c>
      <c r="K62" s="363">
        <f>'F5 ESTUDIANTES PREVENCIÓN'!P55</f>
        <v>0</v>
      </c>
      <c r="L62" s="364">
        <f>'F5 ESTUDIANTES PREVENCIÓN'!Q55</f>
        <v>0</v>
      </c>
      <c r="M62" s="360">
        <f>'F5 ESTUDIANTES PREVENCIÓN'!R55</f>
        <v>0</v>
      </c>
      <c r="N62" s="358">
        <f>'F5 ESTUDIANTES PREVENCIÓN'!T55</f>
        <v>0</v>
      </c>
      <c r="O62" s="358">
        <f>'F5 ESTUDIANTES PREVENCIÓN'!U55</f>
        <v>0</v>
      </c>
      <c r="P62" s="358">
        <f>'F5 ESTUDIANTES PREVENCIÓN'!V55</f>
        <v>0</v>
      </c>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f>'F5 ESTUDIANTES PREVENCIÓN'!AU55</f>
        <v>0</v>
      </c>
      <c r="BG62" s="12"/>
      <c r="BH62" s="13"/>
      <c r="BI62" s="12"/>
      <c r="BJ62" s="14"/>
      <c r="BK62" s="12"/>
      <c r="BL62" s="12"/>
      <c r="BM62" s="12"/>
      <c r="BN62" s="12"/>
      <c r="BO62" s="12"/>
      <c r="BP62" s="12"/>
      <c r="BQ62" s="12"/>
      <c r="BR62" s="12"/>
      <c r="BS62" s="12"/>
      <c r="BT62" s="12"/>
      <c r="BU62" s="12"/>
      <c r="BV62" s="12"/>
      <c r="BW62" s="12"/>
      <c r="BX62" s="12"/>
      <c r="BY62" s="12"/>
      <c r="BZ62" s="12"/>
      <c r="CA62" s="12"/>
      <c r="CB62" s="12"/>
      <c r="CC62" s="12"/>
      <c r="CD62" s="365">
        <f t="shared" si="5"/>
        <v>0</v>
      </c>
      <c r="CE62" s="365">
        <f t="shared" si="6"/>
        <v>0</v>
      </c>
      <c r="CF62" s="366" t="str">
        <f t="shared" si="2"/>
        <v/>
      </c>
      <c r="CG62" s="365">
        <f t="shared" si="7"/>
        <v>0</v>
      </c>
      <c r="CH62" s="365">
        <f t="shared" si="8"/>
        <v>0</v>
      </c>
      <c r="CI62" s="366" t="str">
        <f t="shared" si="3"/>
        <v/>
      </c>
      <c r="CJ62" s="365">
        <f t="shared" si="9"/>
        <v>0</v>
      </c>
      <c r="CK62" s="365">
        <f t="shared" si="10"/>
        <v>0</v>
      </c>
      <c r="CL62" s="366" t="str">
        <f t="shared" si="4"/>
        <v/>
      </c>
      <c r="CM62" s="15"/>
    </row>
    <row r="63" spans="1:91" s="359" customFormat="1" ht="13.5" hidden="1" customHeight="1">
      <c r="A63" s="358">
        <f>'F5 ESTUDIANTES PREVENCIÓN'!D56</f>
        <v>0</v>
      </c>
      <c r="B63" s="358">
        <f>'F5 ESTUDIANTES PREVENCIÓN'!A56</f>
        <v>0</v>
      </c>
      <c r="C63" s="360">
        <f>'F5 ESTUDIANTES PREVENCIÓN'!F56</f>
        <v>0</v>
      </c>
      <c r="D63" s="361">
        <f>'F5 ESTUDIANTES PREVENCIÓN'!G56</f>
        <v>0</v>
      </c>
      <c r="E63" s="358">
        <f>'F5 ESTUDIANTES PREVENCIÓN'!K56</f>
        <v>0</v>
      </c>
      <c r="F63" s="358">
        <f>'F5 ESTUDIANTES PREVENCIÓN'!J56</f>
        <v>0</v>
      </c>
      <c r="G63" s="362">
        <f>'F5 ESTUDIANTES PREVENCIÓN'!L56</f>
        <v>0</v>
      </c>
      <c r="H63" s="358">
        <f>'F5 ESTUDIANTES PREVENCIÓN'!M56</f>
        <v>0</v>
      </c>
      <c r="I63" s="363">
        <f>'F5 ESTUDIANTES PREVENCIÓN'!N56</f>
        <v>0</v>
      </c>
      <c r="J63" s="363">
        <f>'F5 ESTUDIANTES PREVENCIÓN'!O56</f>
        <v>0</v>
      </c>
      <c r="K63" s="363">
        <f>'F5 ESTUDIANTES PREVENCIÓN'!P56</f>
        <v>0</v>
      </c>
      <c r="L63" s="364">
        <f>'F5 ESTUDIANTES PREVENCIÓN'!Q56</f>
        <v>0</v>
      </c>
      <c r="M63" s="360">
        <f>'F5 ESTUDIANTES PREVENCIÓN'!R56</f>
        <v>0</v>
      </c>
      <c r="N63" s="358">
        <f>'F5 ESTUDIANTES PREVENCIÓN'!T56</f>
        <v>0</v>
      </c>
      <c r="O63" s="358">
        <f>'F5 ESTUDIANTES PREVENCIÓN'!U56</f>
        <v>0</v>
      </c>
      <c r="P63" s="358">
        <f>'F5 ESTUDIANTES PREVENCIÓN'!V56</f>
        <v>0</v>
      </c>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f>'F5 ESTUDIANTES PREVENCIÓN'!AU56</f>
        <v>0</v>
      </c>
      <c r="BG63" s="12"/>
      <c r="BH63" s="13"/>
      <c r="BI63" s="12"/>
      <c r="BJ63" s="14"/>
      <c r="BK63" s="12"/>
      <c r="BL63" s="12"/>
      <c r="BM63" s="12"/>
      <c r="BN63" s="12"/>
      <c r="BO63" s="12"/>
      <c r="BP63" s="12"/>
      <c r="BQ63" s="12"/>
      <c r="BR63" s="12"/>
      <c r="BS63" s="12"/>
      <c r="BT63" s="12"/>
      <c r="BU63" s="12"/>
      <c r="BV63" s="12"/>
      <c r="BW63" s="12"/>
      <c r="BX63" s="12"/>
      <c r="BY63" s="12"/>
      <c r="BZ63" s="12"/>
      <c r="CA63" s="12"/>
      <c r="CB63" s="12"/>
      <c r="CC63" s="12"/>
      <c r="CD63" s="365">
        <f t="shared" si="5"/>
        <v>0</v>
      </c>
      <c r="CE63" s="365">
        <f t="shared" si="6"/>
        <v>0</v>
      </c>
      <c r="CF63" s="366" t="str">
        <f t="shared" si="2"/>
        <v/>
      </c>
      <c r="CG63" s="365">
        <f t="shared" si="7"/>
        <v>0</v>
      </c>
      <c r="CH63" s="365">
        <f t="shared" si="8"/>
        <v>0</v>
      </c>
      <c r="CI63" s="366" t="str">
        <f t="shared" si="3"/>
        <v/>
      </c>
      <c r="CJ63" s="365">
        <f t="shared" si="9"/>
        <v>0</v>
      </c>
      <c r="CK63" s="365">
        <f t="shared" si="10"/>
        <v>0</v>
      </c>
      <c r="CL63" s="366" t="str">
        <f t="shared" si="4"/>
        <v/>
      </c>
      <c r="CM63" s="15"/>
    </row>
    <row r="64" spans="1:91" s="359" customFormat="1" ht="13.5" hidden="1" customHeight="1">
      <c r="A64" s="358">
        <f>'F5 ESTUDIANTES PREVENCIÓN'!D57</f>
        <v>0</v>
      </c>
      <c r="B64" s="358">
        <f>'F5 ESTUDIANTES PREVENCIÓN'!A57</f>
        <v>0</v>
      </c>
      <c r="C64" s="360">
        <f>'F5 ESTUDIANTES PREVENCIÓN'!F57</f>
        <v>0</v>
      </c>
      <c r="D64" s="361">
        <f>'F5 ESTUDIANTES PREVENCIÓN'!G57</f>
        <v>0</v>
      </c>
      <c r="E64" s="358">
        <f>'F5 ESTUDIANTES PREVENCIÓN'!K57</f>
        <v>0</v>
      </c>
      <c r="F64" s="358">
        <f>'F5 ESTUDIANTES PREVENCIÓN'!J57</f>
        <v>0</v>
      </c>
      <c r="G64" s="362">
        <f>'F5 ESTUDIANTES PREVENCIÓN'!L57</f>
        <v>0</v>
      </c>
      <c r="H64" s="358">
        <f>'F5 ESTUDIANTES PREVENCIÓN'!M57</f>
        <v>0</v>
      </c>
      <c r="I64" s="363">
        <f>'F5 ESTUDIANTES PREVENCIÓN'!N57</f>
        <v>0</v>
      </c>
      <c r="J64" s="363">
        <f>'F5 ESTUDIANTES PREVENCIÓN'!O57</f>
        <v>0</v>
      </c>
      <c r="K64" s="363">
        <f>'F5 ESTUDIANTES PREVENCIÓN'!P57</f>
        <v>0</v>
      </c>
      <c r="L64" s="364">
        <f>'F5 ESTUDIANTES PREVENCIÓN'!Q57</f>
        <v>0</v>
      </c>
      <c r="M64" s="360">
        <f>'F5 ESTUDIANTES PREVENCIÓN'!R57</f>
        <v>0</v>
      </c>
      <c r="N64" s="358">
        <f>'F5 ESTUDIANTES PREVENCIÓN'!T57</f>
        <v>0</v>
      </c>
      <c r="O64" s="358">
        <f>'F5 ESTUDIANTES PREVENCIÓN'!U57</f>
        <v>0</v>
      </c>
      <c r="P64" s="358">
        <f>'F5 ESTUDIANTES PREVENCIÓN'!V57</f>
        <v>0</v>
      </c>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f>'F5 ESTUDIANTES PREVENCIÓN'!AU57</f>
        <v>0</v>
      </c>
      <c r="BG64" s="12"/>
      <c r="BH64" s="13"/>
      <c r="BI64" s="12"/>
      <c r="BJ64" s="14"/>
      <c r="BK64" s="12"/>
      <c r="BL64" s="12"/>
      <c r="BM64" s="12"/>
      <c r="BN64" s="12"/>
      <c r="BO64" s="12"/>
      <c r="BP64" s="12"/>
      <c r="BQ64" s="12"/>
      <c r="BR64" s="12"/>
      <c r="BS64" s="12"/>
      <c r="BT64" s="12"/>
      <c r="BU64" s="12"/>
      <c r="BV64" s="12"/>
      <c r="BW64" s="12"/>
      <c r="BX64" s="12"/>
      <c r="BY64" s="12"/>
      <c r="BZ64" s="12"/>
      <c r="CA64" s="12"/>
      <c r="CB64" s="12"/>
      <c r="CC64" s="12"/>
      <c r="CD64" s="365">
        <f t="shared" si="5"/>
        <v>0</v>
      </c>
      <c r="CE64" s="365">
        <f t="shared" si="6"/>
        <v>0</v>
      </c>
      <c r="CF64" s="366" t="str">
        <f t="shared" si="2"/>
        <v/>
      </c>
      <c r="CG64" s="365">
        <f t="shared" si="7"/>
        <v>0</v>
      </c>
      <c r="CH64" s="365">
        <f t="shared" si="8"/>
        <v>0</v>
      </c>
      <c r="CI64" s="366" t="str">
        <f t="shared" si="3"/>
        <v/>
      </c>
      <c r="CJ64" s="365">
        <f t="shared" si="9"/>
        <v>0</v>
      </c>
      <c r="CK64" s="365">
        <f t="shared" si="10"/>
        <v>0</v>
      </c>
      <c r="CL64" s="366" t="str">
        <f t="shared" si="4"/>
        <v/>
      </c>
      <c r="CM64" s="15"/>
    </row>
    <row r="65" spans="1:91" s="359" customFormat="1" ht="13.5" hidden="1" customHeight="1">
      <c r="A65" s="358">
        <f>'F5 ESTUDIANTES PREVENCIÓN'!D58</f>
        <v>0</v>
      </c>
      <c r="B65" s="358">
        <f>'F5 ESTUDIANTES PREVENCIÓN'!A58</f>
        <v>0</v>
      </c>
      <c r="C65" s="360">
        <f>'F5 ESTUDIANTES PREVENCIÓN'!F58</f>
        <v>0</v>
      </c>
      <c r="D65" s="361">
        <f>'F5 ESTUDIANTES PREVENCIÓN'!G58</f>
        <v>0</v>
      </c>
      <c r="E65" s="358">
        <f>'F5 ESTUDIANTES PREVENCIÓN'!K58</f>
        <v>0</v>
      </c>
      <c r="F65" s="358">
        <f>'F5 ESTUDIANTES PREVENCIÓN'!J58</f>
        <v>0</v>
      </c>
      <c r="G65" s="362">
        <f>'F5 ESTUDIANTES PREVENCIÓN'!L58</f>
        <v>0</v>
      </c>
      <c r="H65" s="358">
        <f>'F5 ESTUDIANTES PREVENCIÓN'!M58</f>
        <v>0</v>
      </c>
      <c r="I65" s="363">
        <f>'F5 ESTUDIANTES PREVENCIÓN'!N58</f>
        <v>0</v>
      </c>
      <c r="J65" s="363">
        <f>'F5 ESTUDIANTES PREVENCIÓN'!O58</f>
        <v>0</v>
      </c>
      <c r="K65" s="363">
        <f>'F5 ESTUDIANTES PREVENCIÓN'!P58</f>
        <v>0</v>
      </c>
      <c r="L65" s="364">
        <f>'F5 ESTUDIANTES PREVENCIÓN'!Q58</f>
        <v>0</v>
      </c>
      <c r="M65" s="360">
        <f>'F5 ESTUDIANTES PREVENCIÓN'!R58</f>
        <v>0</v>
      </c>
      <c r="N65" s="358">
        <f>'F5 ESTUDIANTES PREVENCIÓN'!T58</f>
        <v>0</v>
      </c>
      <c r="O65" s="358">
        <f>'F5 ESTUDIANTES PREVENCIÓN'!U58</f>
        <v>0</v>
      </c>
      <c r="P65" s="358">
        <f>'F5 ESTUDIANTES PREVENCIÓN'!V58</f>
        <v>0</v>
      </c>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f>'F5 ESTUDIANTES PREVENCIÓN'!AU58</f>
        <v>0</v>
      </c>
      <c r="BG65" s="12"/>
      <c r="BH65" s="13"/>
      <c r="BI65" s="12"/>
      <c r="BJ65" s="14"/>
      <c r="BK65" s="12"/>
      <c r="BL65" s="12"/>
      <c r="BM65" s="12"/>
      <c r="BN65" s="12"/>
      <c r="BO65" s="12"/>
      <c r="BP65" s="12"/>
      <c r="BQ65" s="12"/>
      <c r="BR65" s="12"/>
      <c r="BS65" s="12"/>
      <c r="BT65" s="12"/>
      <c r="BU65" s="12"/>
      <c r="BV65" s="12"/>
      <c r="BW65" s="12"/>
      <c r="BX65" s="12"/>
      <c r="BY65" s="12"/>
      <c r="BZ65" s="12"/>
      <c r="CA65" s="12"/>
      <c r="CB65" s="12"/>
      <c r="CC65" s="12"/>
      <c r="CD65" s="365">
        <f t="shared" si="5"/>
        <v>0</v>
      </c>
      <c r="CE65" s="365">
        <f t="shared" si="6"/>
        <v>0</v>
      </c>
      <c r="CF65" s="366" t="str">
        <f t="shared" si="2"/>
        <v/>
      </c>
      <c r="CG65" s="365">
        <f t="shared" si="7"/>
        <v>0</v>
      </c>
      <c r="CH65" s="365">
        <f t="shared" si="8"/>
        <v>0</v>
      </c>
      <c r="CI65" s="366" t="str">
        <f t="shared" si="3"/>
        <v/>
      </c>
      <c r="CJ65" s="365">
        <f t="shared" si="9"/>
        <v>0</v>
      </c>
      <c r="CK65" s="365">
        <f t="shared" si="10"/>
        <v>0</v>
      </c>
      <c r="CL65" s="366" t="str">
        <f t="shared" si="4"/>
        <v/>
      </c>
      <c r="CM65" s="15"/>
    </row>
    <row r="66" spans="1:91" s="359" customFormat="1" ht="13.5" hidden="1" customHeight="1">
      <c r="A66" s="358">
        <f>'F5 ESTUDIANTES PREVENCIÓN'!D59</f>
        <v>0</v>
      </c>
      <c r="B66" s="358">
        <f>'F5 ESTUDIANTES PREVENCIÓN'!A59</f>
        <v>0</v>
      </c>
      <c r="C66" s="360">
        <f>'F5 ESTUDIANTES PREVENCIÓN'!F59</f>
        <v>0</v>
      </c>
      <c r="D66" s="361">
        <f>'F5 ESTUDIANTES PREVENCIÓN'!G59</f>
        <v>0</v>
      </c>
      <c r="E66" s="358">
        <f>'F5 ESTUDIANTES PREVENCIÓN'!K59</f>
        <v>0</v>
      </c>
      <c r="F66" s="358">
        <f>'F5 ESTUDIANTES PREVENCIÓN'!J59</f>
        <v>0</v>
      </c>
      <c r="G66" s="362">
        <f>'F5 ESTUDIANTES PREVENCIÓN'!L59</f>
        <v>0</v>
      </c>
      <c r="H66" s="358">
        <f>'F5 ESTUDIANTES PREVENCIÓN'!M59</f>
        <v>0</v>
      </c>
      <c r="I66" s="363">
        <f>'F5 ESTUDIANTES PREVENCIÓN'!N59</f>
        <v>0</v>
      </c>
      <c r="J66" s="363">
        <f>'F5 ESTUDIANTES PREVENCIÓN'!O59</f>
        <v>0</v>
      </c>
      <c r="K66" s="363">
        <f>'F5 ESTUDIANTES PREVENCIÓN'!P59</f>
        <v>0</v>
      </c>
      <c r="L66" s="364">
        <f>'F5 ESTUDIANTES PREVENCIÓN'!Q59</f>
        <v>0</v>
      </c>
      <c r="M66" s="360">
        <f>'F5 ESTUDIANTES PREVENCIÓN'!R59</f>
        <v>0</v>
      </c>
      <c r="N66" s="358">
        <f>'F5 ESTUDIANTES PREVENCIÓN'!T59</f>
        <v>0</v>
      </c>
      <c r="O66" s="358">
        <f>'F5 ESTUDIANTES PREVENCIÓN'!U59</f>
        <v>0</v>
      </c>
      <c r="P66" s="358">
        <f>'F5 ESTUDIANTES PREVENCIÓN'!V59</f>
        <v>0</v>
      </c>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f>'F5 ESTUDIANTES PREVENCIÓN'!AU59</f>
        <v>0</v>
      </c>
      <c r="BG66" s="12"/>
      <c r="BH66" s="13"/>
      <c r="BI66" s="12"/>
      <c r="BJ66" s="14"/>
      <c r="BK66" s="12"/>
      <c r="BL66" s="12"/>
      <c r="BM66" s="12"/>
      <c r="BN66" s="12"/>
      <c r="BO66" s="12"/>
      <c r="BP66" s="12"/>
      <c r="BQ66" s="12"/>
      <c r="BR66" s="12"/>
      <c r="BS66" s="12"/>
      <c r="BT66" s="12"/>
      <c r="BU66" s="12"/>
      <c r="BV66" s="12"/>
      <c r="BW66" s="12"/>
      <c r="BX66" s="12"/>
      <c r="BY66" s="12"/>
      <c r="BZ66" s="12"/>
      <c r="CA66" s="12"/>
      <c r="CB66" s="12"/>
      <c r="CC66" s="12"/>
      <c r="CD66" s="365">
        <f t="shared" si="5"/>
        <v>0</v>
      </c>
      <c r="CE66" s="365">
        <f t="shared" si="6"/>
        <v>0</v>
      </c>
      <c r="CF66" s="366" t="str">
        <f t="shared" si="2"/>
        <v/>
      </c>
      <c r="CG66" s="365">
        <f t="shared" si="7"/>
        <v>0</v>
      </c>
      <c r="CH66" s="365">
        <f t="shared" si="8"/>
        <v>0</v>
      </c>
      <c r="CI66" s="366" t="str">
        <f t="shared" si="3"/>
        <v/>
      </c>
      <c r="CJ66" s="365">
        <f t="shared" si="9"/>
        <v>0</v>
      </c>
      <c r="CK66" s="365">
        <f t="shared" si="10"/>
        <v>0</v>
      </c>
      <c r="CL66" s="366" t="str">
        <f t="shared" si="4"/>
        <v/>
      </c>
      <c r="CM66" s="15"/>
    </row>
    <row r="67" spans="1:91" s="359" customFormat="1" ht="13.5" hidden="1" customHeight="1">
      <c r="A67" s="358">
        <f>'F5 ESTUDIANTES PREVENCIÓN'!D60</f>
        <v>0</v>
      </c>
      <c r="B67" s="358">
        <f>'F5 ESTUDIANTES PREVENCIÓN'!A60</f>
        <v>0</v>
      </c>
      <c r="C67" s="360">
        <f>'F5 ESTUDIANTES PREVENCIÓN'!F60</f>
        <v>0</v>
      </c>
      <c r="D67" s="361">
        <f>'F5 ESTUDIANTES PREVENCIÓN'!G60</f>
        <v>0</v>
      </c>
      <c r="E67" s="358">
        <f>'F5 ESTUDIANTES PREVENCIÓN'!K60</f>
        <v>0</v>
      </c>
      <c r="F67" s="358">
        <f>'F5 ESTUDIANTES PREVENCIÓN'!J60</f>
        <v>0</v>
      </c>
      <c r="G67" s="362">
        <f>'F5 ESTUDIANTES PREVENCIÓN'!L60</f>
        <v>0</v>
      </c>
      <c r="H67" s="358">
        <f>'F5 ESTUDIANTES PREVENCIÓN'!M60</f>
        <v>0</v>
      </c>
      <c r="I67" s="363">
        <f>'F5 ESTUDIANTES PREVENCIÓN'!N60</f>
        <v>0</v>
      </c>
      <c r="J67" s="363">
        <f>'F5 ESTUDIANTES PREVENCIÓN'!O60</f>
        <v>0</v>
      </c>
      <c r="K67" s="363">
        <f>'F5 ESTUDIANTES PREVENCIÓN'!P60</f>
        <v>0</v>
      </c>
      <c r="L67" s="364">
        <f>'F5 ESTUDIANTES PREVENCIÓN'!Q60</f>
        <v>0</v>
      </c>
      <c r="M67" s="360">
        <f>'F5 ESTUDIANTES PREVENCIÓN'!R60</f>
        <v>0</v>
      </c>
      <c r="N67" s="358">
        <f>'F5 ESTUDIANTES PREVENCIÓN'!T60</f>
        <v>0</v>
      </c>
      <c r="O67" s="358">
        <f>'F5 ESTUDIANTES PREVENCIÓN'!U60</f>
        <v>0</v>
      </c>
      <c r="P67" s="358">
        <f>'F5 ESTUDIANTES PREVENCIÓN'!V60</f>
        <v>0</v>
      </c>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f>'F5 ESTUDIANTES PREVENCIÓN'!AU60</f>
        <v>0</v>
      </c>
      <c r="BG67" s="12"/>
      <c r="BH67" s="13"/>
      <c r="BI67" s="12"/>
      <c r="BJ67" s="14"/>
      <c r="BK67" s="12"/>
      <c r="BL67" s="12"/>
      <c r="BM67" s="12"/>
      <c r="BN67" s="12"/>
      <c r="BO67" s="12"/>
      <c r="BP67" s="12"/>
      <c r="BQ67" s="12"/>
      <c r="BR67" s="12"/>
      <c r="BS67" s="12"/>
      <c r="BT67" s="12"/>
      <c r="BU67" s="12"/>
      <c r="BV67" s="12"/>
      <c r="BW67" s="12"/>
      <c r="BX67" s="12"/>
      <c r="BY67" s="12"/>
      <c r="BZ67" s="12"/>
      <c r="CA67" s="12"/>
      <c r="CB67" s="12"/>
      <c r="CC67" s="12"/>
      <c r="CD67" s="365">
        <f t="shared" si="5"/>
        <v>0</v>
      </c>
      <c r="CE67" s="365">
        <f t="shared" si="6"/>
        <v>0</v>
      </c>
      <c r="CF67" s="366" t="str">
        <f t="shared" si="2"/>
        <v/>
      </c>
      <c r="CG67" s="365">
        <f t="shared" si="7"/>
        <v>0</v>
      </c>
      <c r="CH67" s="365">
        <f t="shared" si="8"/>
        <v>0</v>
      </c>
      <c r="CI67" s="366" t="str">
        <f t="shared" si="3"/>
        <v/>
      </c>
      <c r="CJ67" s="365">
        <f t="shared" si="9"/>
        <v>0</v>
      </c>
      <c r="CK67" s="365">
        <f t="shared" si="10"/>
        <v>0</v>
      </c>
      <c r="CL67" s="366" t="str">
        <f t="shared" si="4"/>
        <v/>
      </c>
      <c r="CM67" s="15"/>
    </row>
    <row r="68" spans="1:91" s="359" customFormat="1" ht="13.5" hidden="1" customHeight="1">
      <c r="A68" s="358">
        <f>'F5 ESTUDIANTES PREVENCIÓN'!D61</f>
        <v>0</v>
      </c>
      <c r="B68" s="358">
        <f>'F5 ESTUDIANTES PREVENCIÓN'!A61</f>
        <v>0</v>
      </c>
      <c r="C68" s="360">
        <f>'F5 ESTUDIANTES PREVENCIÓN'!F61</f>
        <v>0</v>
      </c>
      <c r="D68" s="361">
        <f>'F5 ESTUDIANTES PREVENCIÓN'!G61</f>
        <v>0</v>
      </c>
      <c r="E68" s="358">
        <f>'F5 ESTUDIANTES PREVENCIÓN'!K61</f>
        <v>0</v>
      </c>
      <c r="F68" s="358">
        <f>'F5 ESTUDIANTES PREVENCIÓN'!J61</f>
        <v>0</v>
      </c>
      <c r="G68" s="362">
        <f>'F5 ESTUDIANTES PREVENCIÓN'!L61</f>
        <v>0</v>
      </c>
      <c r="H68" s="358">
        <f>'F5 ESTUDIANTES PREVENCIÓN'!M61</f>
        <v>0</v>
      </c>
      <c r="I68" s="363">
        <f>'F5 ESTUDIANTES PREVENCIÓN'!N61</f>
        <v>0</v>
      </c>
      <c r="J68" s="363">
        <f>'F5 ESTUDIANTES PREVENCIÓN'!O61</f>
        <v>0</v>
      </c>
      <c r="K68" s="363">
        <f>'F5 ESTUDIANTES PREVENCIÓN'!P61</f>
        <v>0</v>
      </c>
      <c r="L68" s="364">
        <f>'F5 ESTUDIANTES PREVENCIÓN'!Q61</f>
        <v>0</v>
      </c>
      <c r="M68" s="360">
        <f>'F5 ESTUDIANTES PREVENCIÓN'!R61</f>
        <v>0</v>
      </c>
      <c r="N68" s="358">
        <f>'F5 ESTUDIANTES PREVENCIÓN'!T61</f>
        <v>0</v>
      </c>
      <c r="O68" s="358">
        <f>'F5 ESTUDIANTES PREVENCIÓN'!U61</f>
        <v>0</v>
      </c>
      <c r="P68" s="358">
        <f>'F5 ESTUDIANTES PREVENCIÓN'!V61</f>
        <v>0</v>
      </c>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f>'F5 ESTUDIANTES PREVENCIÓN'!AU61</f>
        <v>0</v>
      </c>
      <c r="BG68" s="12"/>
      <c r="BH68" s="13"/>
      <c r="BI68" s="12"/>
      <c r="BJ68" s="14"/>
      <c r="BK68" s="12"/>
      <c r="BL68" s="12"/>
      <c r="BM68" s="12"/>
      <c r="BN68" s="12"/>
      <c r="BO68" s="12"/>
      <c r="BP68" s="12"/>
      <c r="BQ68" s="12"/>
      <c r="BR68" s="12"/>
      <c r="BS68" s="12"/>
      <c r="BT68" s="12"/>
      <c r="BU68" s="12"/>
      <c r="BV68" s="12"/>
      <c r="BW68" s="12"/>
      <c r="BX68" s="12"/>
      <c r="BY68" s="12"/>
      <c r="BZ68" s="12"/>
      <c r="CA68" s="12"/>
      <c r="CB68" s="12"/>
      <c r="CC68" s="12"/>
      <c r="CD68" s="365">
        <f t="shared" si="5"/>
        <v>0</v>
      </c>
      <c r="CE68" s="365">
        <f t="shared" si="6"/>
        <v>0</v>
      </c>
      <c r="CF68" s="366" t="str">
        <f t="shared" si="2"/>
        <v/>
      </c>
      <c r="CG68" s="365">
        <f t="shared" si="7"/>
        <v>0</v>
      </c>
      <c r="CH68" s="365">
        <f t="shared" si="8"/>
        <v>0</v>
      </c>
      <c r="CI68" s="366" t="str">
        <f t="shared" si="3"/>
        <v/>
      </c>
      <c r="CJ68" s="365">
        <f t="shared" si="9"/>
        <v>0</v>
      </c>
      <c r="CK68" s="365">
        <f t="shared" si="10"/>
        <v>0</v>
      </c>
      <c r="CL68" s="366" t="str">
        <f t="shared" si="4"/>
        <v/>
      </c>
      <c r="CM68" s="15"/>
    </row>
    <row r="69" spans="1:91" s="359" customFormat="1" ht="13.5" hidden="1" customHeight="1">
      <c r="A69" s="358">
        <f>'F5 ESTUDIANTES PREVENCIÓN'!D62</f>
        <v>0</v>
      </c>
      <c r="B69" s="358">
        <f>'F5 ESTUDIANTES PREVENCIÓN'!A62</f>
        <v>0</v>
      </c>
      <c r="C69" s="360">
        <f>'F5 ESTUDIANTES PREVENCIÓN'!F62</f>
        <v>0</v>
      </c>
      <c r="D69" s="361">
        <f>'F5 ESTUDIANTES PREVENCIÓN'!G62</f>
        <v>0</v>
      </c>
      <c r="E69" s="358">
        <f>'F5 ESTUDIANTES PREVENCIÓN'!K62</f>
        <v>0</v>
      </c>
      <c r="F69" s="358">
        <f>'F5 ESTUDIANTES PREVENCIÓN'!J62</f>
        <v>0</v>
      </c>
      <c r="G69" s="362">
        <f>'F5 ESTUDIANTES PREVENCIÓN'!L62</f>
        <v>0</v>
      </c>
      <c r="H69" s="358">
        <f>'F5 ESTUDIANTES PREVENCIÓN'!M62</f>
        <v>0</v>
      </c>
      <c r="I69" s="363">
        <f>'F5 ESTUDIANTES PREVENCIÓN'!N62</f>
        <v>0</v>
      </c>
      <c r="J69" s="363">
        <f>'F5 ESTUDIANTES PREVENCIÓN'!O62</f>
        <v>0</v>
      </c>
      <c r="K69" s="363">
        <f>'F5 ESTUDIANTES PREVENCIÓN'!P62</f>
        <v>0</v>
      </c>
      <c r="L69" s="364">
        <f>'F5 ESTUDIANTES PREVENCIÓN'!Q62</f>
        <v>0</v>
      </c>
      <c r="M69" s="360">
        <f>'F5 ESTUDIANTES PREVENCIÓN'!R62</f>
        <v>0</v>
      </c>
      <c r="N69" s="358">
        <f>'F5 ESTUDIANTES PREVENCIÓN'!T62</f>
        <v>0</v>
      </c>
      <c r="O69" s="358">
        <f>'F5 ESTUDIANTES PREVENCIÓN'!U62</f>
        <v>0</v>
      </c>
      <c r="P69" s="358">
        <f>'F5 ESTUDIANTES PREVENCIÓN'!V62</f>
        <v>0</v>
      </c>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f>'F5 ESTUDIANTES PREVENCIÓN'!AU62</f>
        <v>0</v>
      </c>
      <c r="BG69" s="12"/>
      <c r="BH69" s="13"/>
      <c r="BI69" s="12"/>
      <c r="BJ69" s="14"/>
      <c r="BK69" s="12"/>
      <c r="BL69" s="12"/>
      <c r="BM69" s="12"/>
      <c r="BN69" s="12"/>
      <c r="BO69" s="12"/>
      <c r="BP69" s="12"/>
      <c r="BQ69" s="12"/>
      <c r="BR69" s="12"/>
      <c r="BS69" s="12"/>
      <c r="BT69" s="12"/>
      <c r="BU69" s="12"/>
      <c r="BV69" s="12"/>
      <c r="BW69" s="12"/>
      <c r="BX69" s="12"/>
      <c r="BY69" s="12"/>
      <c r="BZ69" s="12"/>
      <c r="CA69" s="12"/>
      <c r="CB69" s="12"/>
      <c r="CC69" s="12"/>
      <c r="CD69" s="365">
        <f t="shared" si="5"/>
        <v>0</v>
      </c>
      <c r="CE69" s="365">
        <f t="shared" si="6"/>
        <v>0</v>
      </c>
      <c r="CF69" s="366" t="str">
        <f t="shared" si="2"/>
        <v/>
      </c>
      <c r="CG69" s="365">
        <f t="shared" si="7"/>
        <v>0</v>
      </c>
      <c r="CH69" s="365">
        <f t="shared" si="8"/>
        <v>0</v>
      </c>
      <c r="CI69" s="366" t="str">
        <f t="shared" si="3"/>
        <v/>
      </c>
      <c r="CJ69" s="365">
        <f t="shared" si="9"/>
        <v>0</v>
      </c>
      <c r="CK69" s="365">
        <f t="shared" si="10"/>
        <v>0</v>
      </c>
      <c r="CL69" s="366" t="str">
        <f t="shared" si="4"/>
        <v/>
      </c>
      <c r="CM69" s="15"/>
    </row>
    <row r="70" spans="1:91" s="359" customFormat="1" ht="13.5" hidden="1" customHeight="1">
      <c r="A70" s="358">
        <f>'F5 ESTUDIANTES PREVENCIÓN'!D63</f>
        <v>0</v>
      </c>
      <c r="B70" s="358">
        <f>'F5 ESTUDIANTES PREVENCIÓN'!A63</f>
        <v>0</v>
      </c>
      <c r="C70" s="360">
        <f>'F5 ESTUDIANTES PREVENCIÓN'!F63</f>
        <v>0</v>
      </c>
      <c r="D70" s="361">
        <f>'F5 ESTUDIANTES PREVENCIÓN'!G63</f>
        <v>0</v>
      </c>
      <c r="E70" s="358">
        <f>'F5 ESTUDIANTES PREVENCIÓN'!K63</f>
        <v>0</v>
      </c>
      <c r="F70" s="358">
        <f>'F5 ESTUDIANTES PREVENCIÓN'!J63</f>
        <v>0</v>
      </c>
      <c r="G70" s="362">
        <f>'F5 ESTUDIANTES PREVENCIÓN'!L63</f>
        <v>0</v>
      </c>
      <c r="H70" s="358">
        <f>'F5 ESTUDIANTES PREVENCIÓN'!M63</f>
        <v>0</v>
      </c>
      <c r="I70" s="363">
        <f>'F5 ESTUDIANTES PREVENCIÓN'!N63</f>
        <v>0</v>
      </c>
      <c r="J70" s="363">
        <f>'F5 ESTUDIANTES PREVENCIÓN'!O63</f>
        <v>0</v>
      </c>
      <c r="K70" s="363">
        <f>'F5 ESTUDIANTES PREVENCIÓN'!P63</f>
        <v>0</v>
      </c>
      <c r="L70" s="364">
        <f>'F5 ESTUDIANTES PREVENCIÓN'!Q63</f>
        <v>0</v>
      </c>
      <c r="M70" s="360">
        <f>'F5 ESTUDIANTES PREVENCIÓN'!R63</f>
        <v>0</v>
      </c>
      <c r="N70" s="358">
        <f>'F5 ESTUDIANTES PREVENCIÓN'!T63</f>
        <v>0</v>
      </c>
      <c r="O70" s="358">
        <f>'F5 ESTUDIANTES PREVENCIÓN'!U63</f>
        <v>0</v>
      </c>
      <c r="P70" s="358">
        <f>'F5 ESTUDIANTES PREVENCIÓN'!V63</f>
        <v>0</v>
      </c>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f>'F5 ESTUDIANTES PREVENCIÓN'!AU63</f>
        <v>0</v>
      </c>
      <c r="BG70" s="12"/>
      <c r="BH70" s="13"/>
      <c r="BI70" s="12"/>
      <c r="BJ70" s="14"/>
      <c r="BK70" s="12"/>
      <c r="BL70" s="12"/>
      <c r="BM70" s="12"/>
      <c r="BN70" s="12"/>
      <c r="BO70" s="12"/>
      <c r="BP70" s="12"/>
      <c r="BQ70" s="12"/>
      <c r="BR70" s="12"/>
      <c r="BS70" s="12"/>
      <c r="BT70" s="12"/>
      <c r="BU70" s="12"/>
      <c r="BV70" s="12"/>
      <c r="BW70" s="12"/>
      <c r="BX70" s="12"/>
      <c r="BY70" s="12"/>
      <c r="BZ70" s="12"/>
      <c r="CA70" s="12"/>
      <c r="CB70" s="12"/>
      <c r="CC70" s="12"/>
      <c r="CD70" s="365">
        <f t="shared" si="5"/>
        <v>0</v>
      </c>
      <c r="CE70" s="365">
        <f t="shared" si="6"/>
        <v>0</v>
      </c>
      <c r="CF70" s="366" t="str">
        <f t="shared" si="2"/>
        <v/>
      </c>
      <c r="CG70" s="365">
        <f t="shared" si="7"/>
        <v>0</v>
      </c>
      <c r="CH70" s="365">
        <f t="shared" si="8"/>
        <v>0</v>
      </c>
      <c r="CI70" s="366" t="str">
        <f t="shared" si="3"/>
        <v/>
      </c>
      <c r="CJ70" s="365">
        <f t="shared" si="9"/>
        <v>0</v>
      </c>
      <c r="CK70" s="365">
        <f t="shared" si="10"/>
        <v>0</v>
      </c>
      <c r="CL70" s="366" t="str">
        <f t="shared" si="4"/>
        <v/>
      </c>
      <c r="CM70" s="15"/>
    </row>
    <row r="71" spans="1:91" s="359" customFormat="1" ht="13.5" hidden="1" customHeight="1">
      <c r="A71" s="358">
        <f>'F5 ESTUDIANTES PREVENCIÓN'!D64</f>
        <v>0</v>
      </c>
      <c r="B71" s="358">
        <f>'F5 ESTUDIANTES PREVENCIÓN'!A64</f>
        <v>0</v>
      </c>
      <c r="C71" s="360">
        <f>'F5 ESTUDIANTES PREVENCIÓN'!F64</f>
        <v>0</v>
      </c>
      <c r="D71" s="361">
        <f>'F5 ESTUDIANTES PREVENCIÓN'!G64</f>
        <v>0</v>
      </c>
      <c r="E71" s="358">
        <f>'F5 ESTUDIANTES PREVENCIÓN'!K64</f>
        <v>0</v>
      </c>
      <c r="F71" s="358">
        <f>'F5 ESTUDIANTES PREVENCIÓN'!J64</f>
        <v>0</v>
      </c>
      <c r="G71" s="362">
        <f>'F5 ESTUDIANTES PREVENCIÓN'!L64</f>
        <v>0</v>
      </c>
      <c r="H71" s="358">
        <f>'F5 ESTUDIANTES PREVENCIÓN'!M64</f>
        <v>0</v>
      </c>
      <c r="I71" s="363">
        <f>'F5 ESTUDIANTES PREVENCIÓN'!N64</f>
        <v>0</v>
      </c>
      <c r="J71" s="363">
        <f>'F5 ESTUDIANTES PREVENCIÓN'!O64</f>
        <v>0</v>
      </c>
      <c r="K71" s="363">
        <f>'F5 ESTUDIANTES PREVENCIÓN'!P64</f>
        <v>0</v>
      </c>
      <c r="L71" s="364">
        <f>'F5 ESTUDIANTES PREVENCIÓN'!Q64</f>
        <v>0</v>
      </c>
      <c r="M71" s="360">
        <f>'F5 ESTUDIANTES PREVENCIÓN'!R64</f>
        <v>0</v>
      </c>
      <c r="N71" s="358">
        <f>'F5 ESTUDIANTES PREVENCIÓN'!T64</f>
        <v>0</v>
      </c>
      <c r="O71" s="358">
        <f>'F5 ESTUDIANTES PREVENCIÓN'!U64</f>
        <v>0</v>
      </c>
      <c r="P71" s="358">
        <f>'F5 ESTUDIANTES PREVENCIÓN'!V64</f>
        <v>0</v>
      </c>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f>'F5 ESTUDIANTES PREVENCIÓN'!AU64</f>
        <v>0</v>
      </c>
      <c r="BG71" s="12"/>
      <c r="BH71" s="13"/>
      <c r="BI71" s="12"/>
      <c r="BJ71" s="14"/>
      <c r="BK71" s="12"/>
      <c r="BL71" s="12"/>
      <c r="BM71" s="12"/>
      <c r="BN71" s="12"/>
      <c r="BO71" s="12"/>
      <c r="BP71" s="12"/>
      <c r="BQ71" s="12"/>
      <c r="BR71" s="12"/>
      <c r="BS71" s="12"/>
      <c r="BT71" s="12"/>
      <c r="BU71" s="12"/>
      <c r="BV71" s="12"/>
      <c r="BW71" s="12"/>
      <c r="BX71" s="12"/>
      <c r="BY71" s="12"/>
      <c r="BZ71" s="12"/>
      <c r="CA71" s="12"/>
      <c r="CB71" s="12"/>
      <c r="CC71" s="12"/>
      <c r="CD71" s="365">
        <f t="shared" si="5"/>
        <v>0</v>
      </c>
      <c r="CE71" s="365">
        <f t="shared" si="6"/>
        <v>0</v>
      </c>
      <c r="CF71" s="366" t="str">
        <f t="shared" si="2"/>
        <v/>
      </c>
      <c r="CG71" s="365">
        <f t="shared" si="7"/>
        <v>0</v>
      </c>
      <c r="CH71" s="365">
        <f t="shared" si="8"/>
        <v>0</v>
      </c>
      <c r="CI71" s="366" t="str">
        <f t="shared" si="3"/>
        <v/>
      </c>
      <c r="CJ71" s="365">
        <f t="shared" si="9"/>
        <v>0</v>
      </c>
      <c r="CK71" s="365">
        <f t="shared" si="10"/>
        <v>0</v>
      </c>
      <c r="CL71" s="366" t="str">
        <f t="shared" si="4"/>
        <v/>
      </c>
      <c r="CM71" s="15"/>
    </row>
    <row r="72" spans="1:91" s="359" customFormat="1" ht="13.5" hidden="1" customHeight="1">
      <c r="A72" s="358">
        <f>'F5 ESTUDIANTES PREVENCIÓN'!D65</f>
        <v>0</v>
      </c>
      <c r="B72" s="358">
        <f>'F5 ESTUDIANTES PREVENCIÓN'!A65</f>
        <v>0</v>
      </c>
      <c r="C72" s="360">
        <f>'F5 ESTUDIANTES PREVENCIÓN'!F65</f>
        <v>0</v>
      </c>
      <c r="D72" s="361">
        <f>'F5 ESTUDIANTES PREVENCIÓN'!G65</f>
        <v>0</v>
      </c>
      <c r="E72" s="358">
        <f>'F5 ESTUDIANTES PREVENCIÓN'!K65</f>
        <v>0</v>
      </c>
      <c r="F72" s="358">
        <f>'F5 ESTUDIANTES PREVENCIÓN'!J65</f>
        <v>0</v>
      </c>
      <c r="G72" s="362">
        <f>'F5 ESTUDIANTES PREVENCIÓN'!L65</f>
        <v>0</v>
      </c>
      <c r="H72" s="358">
        <f>'F5 ESTUDIANTES PREVENCIÓN'!M65</f>
        <v>0</v>
      </c>
      <c r="I72" s="363">
        <f>'F5 ESTUDIANTES PREVENCIÓN'!N65</f>
        <v>0</v>
      </c>
      <c r="J72" s="363">
        <f>'F5 ESTUDIANTES PREVENCIÓN'!O65</f>
        <v>0</v>
      </c>
      <c r="K72" s="363">
        <f>'F5 ESTUDIANTES PREVENCIÓN'!P65</f>
        <v>0</v>
      </c>
      <c r="L72" s="364">
        <f>'F5 ESTUDIANTES PREVENCIÓN'!Q65</f>
        <v>0</v>
      </c>
      <c r="M72" s="360">
        <f>'F5 ESTUDIANTES PREVENCIÓN'!R65</f>
        <v>0</v>
      </c>
      <c r="N72" s="358">
        <f>'F5 ESTUDIANTES PREVENCIÓN'!T65</f>
        <v>0</v>
      </c>
      <c r="O72" s="358">
        <f>'F5 ESTUDIANTES PREVENCIÓN'!U65</f>
        <v>0</v>
      </c>
      <c r="P72" s="358">
        <f>'F5 ESTUDIANTES PREVENCIÓN'!V65</f>
        <v>0</v>
      </c>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f>'F5 ESTUDIANTES PREVENCIÓN'!AU65</f>
        <v>0</v>
      </c>
      <c r="BG72" s="12"/>
      <c r="BH72" s="13"/>
      <c r="BI72" s="12"/>
      <c r="BJ72" s="14"/>
      <c r="BK72" s="12"/>
      <c r="BL72" s="12"/>
      <c r="BM72" s="12"/>
      <c r="BN72" s="12"/>
      <c r="BO72" s="12"/>
      <c r="BP72" s="12"/>
      <c r="BQ72" s="12"/>
      <c r="BR72" s="12"/>
      <c r="BS72" s="12"/>
      <c r="BT72" s="12"/>
      <c r="BU72" s="12"/>
      <c r="BV72" s="12"/>
      <c r="BW72" s="12"/>
      <c r="BX72" s="12"/>
      <c r="BY72" s="12"/>
      <c r="BZ72" s="12"/>
      <c r="CA72" s="12"/>
      <c r="CB72" s="12"/>
      <c r="CC72" s="12"/>
      <c r="CD72" s="365">
        <f t="shared" si="5"/>
        <v>0</v>
      </c>
      <c r="CE72" s="365">
        <f t="shared" si="6"/>
        <v>0</v>
      </c>
      <c r="CF72" s="366" t="str">
        <f t="shared" si="2"/>
        <v/>
      </c>
      <c r="CG72" s="365">
        <f t="shared" si="7"/>
        <v>0</v>
      </c>
      <c r="CH72" s="365">
        <f t="shared" si="8"/>
        <v>0</v>
      </c>
      <c r="CI72" s="366" t="str">
        <f t="shared" si="3"/>
        <v/>
      </c>
      <c r="CJ72" s="365">
        <f t="shared" si="9"/>
        <v>0</v>
      </c>
      <c r="CK72" s="365">
        <f t="shared" si="10"/>
        <v>0</v>
      </c>
      <c r="CL72" s="366" t="str">
        <f t="shared" si="4"/>
        <v/>
      </c>
      <c r="CM72" s="15"/>
    </row>
    <row r="73" spans="1:91" s="359" customFormat="1" ht="13.5" hidden="1" customHeight="1">
      <c r="A73" s="358">
        <f>'F5 ESTUDIANTES PREVENCIÓN'!D66</f>
        <v>0</v>
      </c>
      <c r="B73" s="358">
        <f>'F5 ESTUDIANTES PREVENCIÓN'!A66</f>
        <v>0</v>
      </c>
      <c r="C73" s="360">
        <f>'F5 ESTUDIANTES PREVENCIÓN'!F66</f>
        <v>0</v>
      </c>
      <c r="D73" s="361">
        <f>'F5 ESTUDIANTES PREVENCIÓN'!G66</f>
        <v>0</v>
      </c>
      <c r="E73" s="358">
        <f>'F5 ESTUDIANTES PREVENCIÓN'!K66</f>
        <v>0</v>
      </c>
      <c r="F73" s="358">
        <f>'F5 ESTUDIANTES PREVENCIÓN'!J66</f>
        <v>0</v>
      </c>
      <c r="G73" s="362">
        <f>'F5 ESTUDIANTES PREVENCIÓN'!L66</f>
        <v>0</v>
      </c>
      <c r="H73" s="358">
        <f>'F5 ESTUDIANTES PREVENCIÓN'!M66</f>
        <v>0</v>
      </c>
      <c r="I73" s="363">
        <f>'F5 ESTUDIANTES PREVENCIÓN'!N66</f>
        <v>0</v>
      </c>
      <c r="J73" s="363">
        <f>'F5 ESTUDIANTES PREVENCIÓN'!O66</f>
        <v>0</v>
      </c>
      <c r="K73" s="363">
        <f>'F5 ESTUDIANTES PREVENCIÓN'!P66</f>
        <v>0</v>
      </c>
      <c r="L73" s="364">
        <f>'F5 ESTUDIANTES PREVENCIÓN'!Q66</f>
        <v>0</v>
      </c>
      <c r="M73" s="360">
        <f>'F5 ESTUDIANTES PREVENCIÓN'!R66</f>
        <v>0</v>
      </c>
      <c r="N73" s="358">
        <f>'F5 ESTUDIANTES PREVENCIÓN'!T66</f>
        <v>0</v>
      </c>
      <c r="O73" s="358">
        <f>'F5 ESTUDIANTES PREVENCIÓN'!U66</f>
        <v>0</v>
      </c>
      <c r="P73" s="358">
        <f>'F5 ESTUDIANTES PREVENCIÓN'!V66</f>
        <v>0</v>
      </c>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f>'F5 ESTUDIANTES PREVENCIÓN'!AU66</f>
        <v>0</v>
      </c>
      <c r="BG73" s="12"/>
      <c r="BH73" s="13"/>
      <c r="BI73" s="12"/>
      <c r="BJ73" s="14"/>
      <c r="BK73" s="12"/>
      <c r="BL73" s="12"/>
      <c r="BM73" s="12"/>
      <c r="BN73" s="12"/>
      <c r="BO73" s="12"/>
      <c r="BP73" s="12"/>
      <c r="BQ73" s="12"/>
      <c r="BR73" s="12"/>
      <c r="BS73" s="12"/>
      <c r="BT73" s="12"/>
      <c r="BU73" s="12"/>
      <c r="BV73" s="12"/>
      <c r="BW73" s="12"/>
      <c r="BX73" s="12"/>
      <c r="BY73" s="12"/>
      <c r="BZ73" s="12"/>
      <c r="CA73" s="12"/>
      <c r="CB73" s="12"/>
      <c r="CC73" s="12"/>
      <c r="CD73" s="365">
        <f t="shared" si="5"/>
        <v>0</v>
      </c>
      <c r="CE73" s="365">
        <f t="shared" si="6"/>
        <v>0</v>
      </c>
      <c r="CF73" s="366" t="str">
        <f t="shared" si="2"/>
        <v/>
      </c>
      <c r="CG73" s="365">
        <f t="shared" si="7"/>
        <v>0</v>
      </c>
      <c r="CH73" s="365">
        <f t="shared" si="8"/>
        <v>0</v>
      </c>
      <c r="CI73" s="366" t="str">
        <f t="shared" si="3"/>
        <v/>
      </c>
      <c r="CJ73" s="365">
        <f t="shared" si="9"/>
        <v>0</v>
      </c>
      <c r="CK73" s="365">
        <f t="shared" si="10"/>
        <v>0</v>
      </c>
      <c r="CL73" s="366" t="str">
        <f t="shared" si="4"/>
        <v/>
      </c>
      <c r="CM73" s="15"/>
    </row>
    <row r="74" spans="1:91" s="359" customFormat="1" ht="13.5" hidden="1" customHeight="1">
      <c r="A74" s="358">
        <f>'F5 ESTUDIANTES PREVENCIÓN'!D67</f>
        <v>0</v>
      </c>
      <c r="B74" s="358">
        <f>'F5 ESTUDIANTES PREVENCIÓN'!A67</f>
        <v>0</v>
      </c>
      <c r="C74" s="360">
        <f>'F5 ESTUDIANTES PREVENCIÓN'!F67</f>
        <v>0</v>
      </c>
      <c r="D74" s="361">
        <f>'F5 ESTUDIANTES PREVENCIÓN'!G67</f>
        <v>0</v>
      </c>
      <c r="E74" s="358">
        <f>'F5 ESTUDIANTES PREVENCIÓN'!K67</f>
        <v>0</v>
      </c>
      <c r="F74" s="358">
        <f>'F5 ESTUDIANTES PREVENCIÓN'!J67</f>
        <v>0</v>
      </c>
      <c r="G74" s="362">
        <f>'F5 ESTUDIANTES PREVENCIÓN'!L67</f>
        <v>0</v>
      </c>
      <c r="H74" s="358">
        <f>'F5 ESTUDIANTES PREVENCIÓN'!M67</f>
        <v>0</v>
      </c>
      <c r="I74" s="363">
        <f>'F5 ESTUDIANTES PREVENCIÓN'!N67</f>
        <v>0</v>
      </c>
      <c r="J74" s="363">
        <f>'F5 ESTUDIANTES PREVENCIÓN'!O67</f>
        <v>0</v>
      </c>
      <c r="K74" s="363">
        <f>'F5 ESTUDIANTES PREVENCIÓN'!P67</f>
        <v>0</v>
      </c>
      <c r="L74" s="364">
        <f>'F5 ESTUDIANTES PREVENCIÓN'!Q67</f>
        <v>0</v>
      </c>
      <c r="M74" s="360">
        <f>'F5 ESTUDIANTES PREVENCIÓN'!R67</f>
        <v>0</v>
      </c>
      <c r="N74" s="358">
        <f>'F5 ESTUDIANTES PREVENCIÓN'!T67</f>
        <v>0</v>
      </c>
      <c r="O74" s="358">
        <f>'F5 ESTUDIANTES PREVENCIÓN'!U67</f>
        <v>0</v>
      </c>
      <c r="P74" s="358">
        <f>'F5 ESTUDIANTES PREVENCIÓN'!V67</f>
        <v>0</v>
      </c>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f>'F5 ESTUDIANTES PREVENCIÓN'!AU67</f>
        <v>0</v>
      </c>
      <c r="BG74" s="12"/>
      <c r="BH74" s="13"/>
      <c r="BI74" s="12"/>
      <c r="BJ74" s="14"/>
      <c r="BK74" s="12"/>
      <c r="BL74" s="12"/>
      <c r="BM74" s="12"/>
      <c r="BN74" s="12"/>
      <c r="BO74" s="12"/>
      <c r="BP74" s="12"/>
      <c r="BQ74" s="12"/>
      <c r="BR74" s="12"/>
      <c r="BS74" s="12"/>
      <c r="BT74" s="12"/>
      <c r="BU74" s="12"/>
      <c r="BV74" s="12"/>
      <c r="BW74" s="12"/>
      <c r="BX74" s="12"/>
      <c r="BY74" s="12"/>
      <c r="BZ74" s="12"/>
      <c r="CA74" s="12"/>
      <c r="CB74" s="12"/>
      <c r="CC74" s="12"/>
      <c r="CD74" s="365">
        <f t="shared" si="5"/>
        <v>0</v>
      </c>
      <c r="CE74" s="365">
        <f t="shared" si="6"/>
        <v>0</v>
      </c>
      <c r="CF74" s="366" t="str">
        <f t="shared" si="2"/>
        <v/>
      </c>
      <c r="CG74" s="365">
        <f t="shared" si="7"/>
        <v>0</v>
      </c>
      <c r="CH74" s="365">
        <f t="shared" si="8"/>
        <v>0</v>
      </c>
      <c r="CI74" s="366" t="str">
        <f t="shared" si="3"/>
        <v/>
      </c>
      <c r="CJ74" s="365">
        <f t="shared" si="9"/>
        <v>0</v>
      </c>
      <c r="CK74" s="365">
        <f t="shared" si="10"/>
        <v>0</v>
      </c>
      <c r="CL74" s="366" t="str">
        <f t="shared" si="4"/>
        <v/>
      </c>
      <c r="CM74" s="15"/>
    </row>
    <row r="75" spans="1:91" s="359" customFormat="1" ht="13.5" hidden="1" customHeight="1">
      <c r="A75" s="358">
        <f>'F5 ESTUDIANTES PREVENCIÓN'!D68</f>
        <v>0</v>
      </c>
      <c r="B75" s="358">
        <f>'F5 ESTUDIANTES PREVENCIÓN'!A68</f>
        <v>0</v>
      </c>
      <c r="C75" s="360">
        <f>'F5 ESTUDIANTES PREVENCIÓN'!F68</f>
        <v>0</v>
      </c>
      <c r="D75" s="361">
        <f>'F5 ESTUDIANTES PREVENCIÓN'!G68</f>
        <v>0</v>
      </c>
      <c r="E75" s="358">
        <f>'F5 ESTUDIANTES PREVENCIÓN'!K68</f>
        <v>0</v>
      </c>
      <c r="F75" s="358">
        <f>'F5 ESTUDIANTES PREVENCIÓN'!J68</f>
        <v>0</v>
      </c>
      <c r="G75" s="362">
        <f>'F5 ESTUDIANTES PREVENCIÓN'!L68</f>
        <v>0</v>
      </c>
      <c r="H75" s="358">
        <f>'F5 ESTUDIANTES PREVENCIÓN'!M68</f>
        <v>0</v>
      </c>
      <c r="I75" s="363">
        <f>'F5 ESTUDIANTES PREVENCIÓN'!N68</f>
        <v>0</v>
      </c>
      <c r="J75" s="363">
        <f>'F5 ESTUDIANTES PREVENCIÓN'!O68</f>
        <v>0</v>
      </c>
      <c r="K75" s="363">
        <f>'F5 ESTUDIANTES PREVENCIÓN'!P68</f>
        <v>0</v>
      </c>
      <c r="L75" s="364">
        <f>'F5 ESTUDIANTES PREVENCIÓN'!Q68</f>
        <v>0</v>
      </c>
      <c r="M75" s="360">
        <f>'F5 ESTUDIANTES PREVENCIÓN'!R68</f>
        <v>0</v>
      </c>
      <c r="N75" s="358">
        <f>'F5 ESTUDIANTES PREVENCIÓN'!T68</f>
        <v>0</v>
      </c>
      <c r="O75" s="358">
        <f>'F5 ESTUDIANTES PREVENCIÓN'!U68</f>
        <v>0</v>
      </c>
      <c r="P75" s="358">
        <f>'F5 ESTUDIANTES PREVENCIÓN'!V68</f>
        <v>0</v>
      </c>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f>'F5 ESTUDIANTES PREVENCIÓN'!AU68</f>
        <v>0</v>
      </c>
      <c r="BG75" s="12"/>
      <c r="BH75" s="13"/>
      <c r="BI75" s="12"/>
      <c r="BJ75" s="14"/>
      <c r="BK75" s="12"/>
      <c r="BL75" s="12"/>
      <c r="BM75" s="12"/>
      <c r="BN75" s="12"/>
      <c r="BO75" s="12"/>
      <c r="BP75" s="12"/>
      <c r="BQ75" s="12"/>
      <c r="BR75" s="12"/>
      <c r="BS75" s="12"/>
      <c r="BT75" s="12"/>
      <c r="BU75" s="12"/>
      <c r="BV75" s="12"/>
      <c r="BW75" s="12"/>
      <c r="BX75" s="12"/>
      <c r="BY75" s="12"/>
      <c r="BZ75" s="12"/>
      <c r="CA75" s="12"/>
      <c r="CB75" s="12"/>
      <c r="CC75" s="12"/>
      <c r="CD75" s="365">
        <f t="shared" si="5"/>
        <v>0</v>
      </c>
      <c r="CE75" s="365">
        <f t="shared" si="6"/>
        <v>0</v>
      </c>
      <c r="CF75" s="366" t="str">
        <f t="shared" si="2"/>
        <v/>
      </c>
      <c r="CG75" s="365">
        <f t="shared" si="7"/>
        <v>0</v>
      </c>
      <c r="CH75" s="365">
        <f t="shared" si="8"/>
        <v>0</v>
      </c>
      <c r="CI75" s="366" t="str">
        <f t="shared" si="3"/>
        <v/>
      </c>
      <c r="CJ75" s="365">
        <f t="shared" si="9"/>
        <v>0</v>
      </c>
      <c r="CK75" s="365">
        <f t="shared" si="10"/>
        <v>0</v>
      </c>
      <c r="CL75" s="366" t="str">
        <f t="shared" si="4"/>
        <v/>
      </c>
      <c r="CM75" s="15"/>
    </row>
    <row r="76" spans="1:91" s="359" customFormat="1" ht="13.5" hidden="1" customHeight="1">
      <c r="A76" s="358">
        <f>'F5 ESTUDIANTES PREVENCIÓN'!D69</f>
        <v>0</v>
      </c>
      <c r="B76" s="358">
        <f>'F5 ESTUDIANTES PREVENCIÓN'!A69</f>
        <v>0</v>
      </c>
      <c r="C76" s="360">
        <f>'F5 ESTUDIANTES PREVENCIÓN'!F69</f>
        <v>0</v>
      </c>
      <c r="D76" s="361">
        <f>'F5 ESTUDIANTES PREVENCIÓN'!G69</f>
        <v>0</v>
      </c>
      <c r="E76" s="358">
        <f>'F5 ESTUDIANTES PREVENCIÓN'!K69</f>
        <v>0</v>
      </c>
      <c r="F76" s="358">
        <f>'F5 ESTUDIANTES PREVENCIÓN'!J69</f>
        <v>0</v>
      </c>
      <c r="G76" s="362">
        <f>'F5 ESTUDIANTES PREVENCIÓN'!L69</f>
        <v>0</v>
      </c>
      <c r="H76" s="358">
        <f>'F5 ESTUDIANTES PREVENCIÓN'!M69</f>
        <v>0</v>
      </c>
      <c r="I76" s="363">
        <f>'F5 ESTUDIANTES PREVENCIÓN'!N69</f>
        <v>0</v>
      </c>
      <c r="J76" s="363">
        <f>'F5 ESTUDIANTES PREVENCIÓN'!O69</f>
        <v>0</v>
      </c>
      <c r="K76" s="363">
        <f>'F5 ESTUDIANTES PREVENCIÓN'!P69</f>
        <v>0</v>
      </c>
      <c r="L76" s="364">
        <f>'F5 ESTUDIANTES PREVENCIÓN'!Q69</f>
        <v>0</v>
      </c>
      <c r="M76" s="360">
        <f>'F5 ESTUDIANTES PREVENCIÓN'!R69</f>
        <v>0</v>
      </c>
      <c r="N76" s="358">
        <f>'F5 ESTUDIANTES PREVENCIÓN'!T69</f>
        <v>0</v>
      </c>
      <c r="O76" s="358">
        <f>'F5 ESTUDIANTES PREVENCIÓN'!U69</f>
        <v>0</v>
      </c>
      <c r="P76" s="358">
        <f>'F5 ESTUDIANTES PREVENCIÓN'!V69</f>
        <v>0</v>
      </c>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f>'F5 ESTUDIANTES PREVENCIÓN'!AU69</f>
        <v>0</v>
      </c>
      <c r="BG76" s="12"/>
      <c r="BH76" s="13"/>
      <c r="BI76" s="12"/>
      <c r="BJ76" s="14"/>
      <c r="BK76" s="12"/>
      <c r="BL76" s="12"/>
      <c r="BM76" s="12"/>
      <c r="BN76" s="12"/>
      <c r="BO76" s="12"/>
      <c r="BP76" s="12"/>
      <c r="BQ76" s="12"/>
      <c r="BR76" s="12"/>
      <c r="BS76" s="12"/>
      <c r="BT76" s="12"/>
      <c r="BU76" s="12"/>
      <c r="BV76" s="12"/>
      <c r="BW76" s="12"/>
      <c r="BX76" s="12"/>
      <c r="BY76" s="12"/>
      <c r="BZ76" s="12"/>
      <c r="CA76" s="12"/>
      <c r="CB76" s="12"/>
      <c r="CC76" s="12"/>
      <c r="CD76" s="365">
        <f t="shared" si="5"/>
        <v>0</v>
      </c>
      <c r="CE76" s="365">
        <f t="shared" si="6"/>
        <v>0</v>
      </c>
      <c r="CF76" s="366" t="str">
        <f t="shared" si="2"/>
        <v/>
      </c>
      <c r="CG76" s="365">
        <f t="shared" si="7"/>
        <v>0</v>
      </c>
      <c r="CH76" s="365">
        <f t="shared" si="8"/>
        <v>0</v>
      </c>
      <c r="CI76" s="366" t="str">
        <f t="shared" si="3"/>
        <v/>
      </c>
      <c r="CJ76" s="365">
        <f t="shared" si="9"/>
        <v>0</v>
      </c>
      <c r="CK76" s="365">
        <f t="shared" si="10"/>
        <v>0</v>
      </c>
      <c r="CL76" s="366" t="str">
        <f t="shared" si="4"/>
        <v/>
      </c>
      <c r="CM76" s="15"/>
    </row>
    <row r="77" spans="1:91" s="359" customFormat="1" ht="13.5" hidden="1" customHeight="1">
      <c r="A77" s="358">
        <f>'F5 ESTUDIANTES PREVENCIÓN'!D70</f>
        <v>0</v>
      </c>
      <c r="B77" s="358">
        <f>'F5 ESTUDIANTES PREVENCIÓN'!A70</f>
        <v>0</v>
      </c>
      <c r="C77" s="360">
        <f>'F5 ESTUDIANTES PREVENCIÓN'!F70</f>
        <v>0</v>
      </c>
      <c r="D77" s="361">
        <f>'F5 ESTUDIANTES PREVENCIÓN'!G70</f>
        <v>0</v>
      </c>
      <c r="E77" s="358">
        <f>'F5 ESTUDIANTES PREVENCIÓN'!K70</f>
        <v>0</v>
      </c>
      <c r="F77" s="358">
        <f>'F5 ESTUDIANTES PREVENCIÓN'!J70</f>
        <v>0</v>
      </c>
      <c r="G77" s="362">
        <f>'F5 ESTUDIANTES PREVENCIÓN'!L70</f>
        <v>0</v>
      </c>
      <c r="H77" s="358">
        <f>'F5 ESTUDIANTES PREVENCIÓN'!M70</f>
        <v>0</v>
      </c>
      <c r="I77" s="363">
        <f>'F5 ESTUDIANTES PREVENCIÓN'!N70</f>
        <v>0</v>
      </c>
      <c r="J77" s="363">
        <f>'F5 ESTUDIANTES PREVENCIÓN'!O70</f>
        <v>0</v>
      </c>
      <c r="K77" s="363">
        <f>'F5 ESTUDIANTES PREVENCIÓN'!P70</f>
        <v>0</v>
      </c>
      <c r="L77" s="364">
        <f>'F5 ESTUDIANTES PREVENCIÓN'!Q70</f>
        <v>0</v>
      </c>
      <c r="M77" s="360">
        <f>'F5 ESTUDIANTES PREVENCIÓN'!R70</f>
        <v>0</v>
      </c>
      <c r="N77" s="358">
        <f>'F5 ESTUDIANTES PREVENCIÓN'!T70</f>
        <v>0</v>
      </c>
      <c r="O77" s="358">
        <f>'F5 ESTUDIANTES PREVENCIÓN'!U70</f>
        <v>0</v>
      </c>
      <c r="P77" s="358">
        <f>'F5 ESTUDIANTES PREVENCIÓN'!V70</f>
        <v>0</v>
      </c>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f>'F5 ESTUDIANTES PREVENCIÓN'!AU70</f>
        <v>0</v>
      </c>
      <c r="BG77" s="12"/>
      <c r="BH77" s="13"/>
      <c r="BI77" s="12"/>
      <c r="BJ77" s="14"/>
      <c r="BK77" s="12"/>
      <c r="BL77" s="12"/>
      <c r="BM77" s="12"/>
      <c r="BN77" s="12"/>
      <c r="BO77" s="12"/>
      <c r="BP77" s="12"/>
      <c r="BQ77" s="12"/>
      <c r="BR77" s="12"/>
      <c r="BS77" s="12"/>
      <c r="BT77" s="12"/>
      <c r="BU77" s="12"/>
      <c r="BV77" s="12"/>
      <c r="BW77" s="12"/>
      <c r="BX77" s="12"/>
      <c r="BY77" s="12"/>
      <c r="BZ77" s="12"/>
      <c r="CA77" s="12"/>
      <c r="CB77" s="12"/>
      <c r="CC77" s="12"/>
      <c r="CD77" s="365">
        <f t="shared" si="5"/>
        <v>0</v>
      </c>
      <c r="CE77" s="365">
        <f t="shared" si="6"/>
        <v>0</v>
      </c>
      <c r="CF77" s="366" t="str">
        <f t="shared" ref="CF77:CF140" si="11">+IF(ISERROR(CE77/CD77),"",CE77/CD77)</f>
        <v/>
      </c>
      <c r="CG77" s="365">
        <f t="shared" si="7"/>
        <v>0</v>
      </c>
      <c r="CH77" s="365">
        <f t="shared" si="8"/>
        <v>0</v>
      </c>
      <c r="CI77" s="366" t="str">
        <f t="shared" ref="CI77:CI140" si="12">+IF(ISERROR(CH77/CG77),"",CH77/CG77)</f>
        <v/>
      </c>
      <c r="CJ77" s="365">
        <f t="shared" si="9"/>
        <v>0</v>
      </c>
      <c r="CK77" s="365">
        <f t="shared" si="10"/>
        <v>0</v>
      </c>
      <c r="CL77" s="366" t="str">
        <f t="shared" ref="CL77:CL140" si="13">+IF(ISERROR(CK77/CJ77),"",CK77/CJ77)</f>
        <v/>
      </c>
      <c r="CM77" s="15"/>
    </row>
    <row r="78" spans="1:91" s="359" customFormat="1" ht="13.5" hidden="1" customHeight="1">
      <c r="A78" s="358">
        <f>'F5 ESTUDIANTES PREVENCIÓN'!D71</f>
        <v>0</v>
      </c>
      <c r="B78" s="358">
        <f>'F5 ESTUDIANTES PREVENCIÓN'!A71</f>
        <v>0</v>
      </c>
      <c r="C78" s="360">
        <f>'F5 ESTUDIANTES PREVENCIÓN'!F71</f>
        <v>0</v>
      </c>
      <c r="D78" s="361">
        <f>'F5 ESTUDIANTES PREVENCIÓN'!G71</f>
        <v>0</v>
      </c>
      <c r="E78" s="358">
        <f>'F5 ESTUDIANTES PREVENCIÓN'!K71</f>
        <v>0</v>
      </c>
      <c r="F78" s="358">
        <f>'F5 ESTUDIANTES PREVENCIÓN'!J71</f>
        <v>0</v>
      </c>
      <c r="G78" s="362">
        <f>'F5 ESTUDIANTES PREVENCIÓN'!L71</f>
        <v>0</v>
      </c>
      <c r="H78" s="358">
        <f>'F5 ESTUDIANTES PREVENCIÓN'!M71</f>
        <v>0</v>
      </c>
      <c r="I78" s="363">
        <f>'F5 ESTUDIANTES PREVENCIÓN'!N71</f>
        <v>0</v>
      </c>
      <c r="J78" s="363">
        <f>'F5 ESTUDIANTES PREVENCIÓN'!O71</f>
        <v>0</v>
      </c>
      <c r="K78" s="363">
        <f>'F5 ESTUDIANTES PREVENCIÓN'!P71</f>
        <v>0</v>
      </c>
      <c r="L78" s="364">
        <f>'F5 ESTUDIANTES PREVENCIÓN'!Q71</f>
        <v>0</v>
      </c>
      <c r="M78" s="360">
        <f>'F5 ESTUDIANTES PREVENCIÓN'!R71</f>
        <v>0</v>
      </c>
      <c r="N78" s="358">
        <f>'F5 ESTUDIANTES PREVENCIÓN'!T71</f>
        <v>0</v>
      </c>
      <c r="O78" s="358">
        <f>'F5 ESTUDIANTES PREVENCIÓN'!U71</f>
        <v>0</v>
      </c>
      <c r="P78" s="358">
        <f>'F5 ESTUDIANTES PREVENCIÓN'!V71</f>
        <v>0</v>
      </c>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f>'F5 ESTUDIANTES PREVENCIÓN'!AU71</f>
        <v>0</v>
      </c>
      <c r="BG78" s="12"/>
      <c r="BH78" s="13"/>
      <c r="BI78" s="12"/>
      <c r="BJ78" s="14"/>
      <c r="BK78" s="12"/>
      <c r="BL78" s="12"/>
      <c r="BM78" s="12"/>
      <c r="BN78" s="12"/>
      <c r="BO78" s="12"/>
      <c r="BP78" s="12"/>
      <c r="BQ78" s="12"/>
      <c r="BR78" s="12"/>
      <c r="BS78" s="12"/>
      <c r="BT78" s="12"/>
      <c r="BU78" s="12"/>
      <c r="BV78" s="12"/>
      <c r="BW78" s="12"/>
      <c r="BX78" s="12"/>
      <c r="BY78" s="12"/>
      <c r="BZ78" s="12"/>
      <c r="CA78" s="12"/>
      <c r="CB78" s="12"/>
      <c r="CC78" s="12"/>
      <c r="CD78" s="365">
        <f t="shared" ref="CD78:CD141" si="14">+COUNTA(BM78:BN78)</f>
        <v>0</v>
      </c>
      <c r="CE78" s="365">
        <f t="shared" ref="CE78:CE141" si="15">+COUNTIF($BM78:$BN78,"P")</f>
        <v>0</v>
      </c>
      <c r="CF78" s="366" t="str">
        <f t="shared" si="11"/>
        <v/>
      </c>
      <c r="CG78" s="365">
        <f t="shared" ref="CG78:CG141" si="16">+COUNTA(BO78:BQ78)</f>
        <v>0</v>
      </c>
      <c r="CH78" s="365">
        <f t="shared" ref="CH78:CH141" si="17">+COUNTIF($BO78:$BQ78,"P")</f>
        <v>0</v>
      </c>
      <c r="CI78" s="366" t="str">
        <f t="shared" si="12"/>
        <v/>
      </c>
      <c r="CJ78" s="365">
        <f t="shared" ref="CJ78:CJ141" si="18">+COUNTA($BR78:$CA78)</f>
        <v>0</v>
      </c>
      <c r="CK78" s="365">
        <f t="shared" ref="CK78:CK141" si="19">+COUNTIF($BR78:$CA78,"P")</f>
        <v>0</v>
      </c>
      <c r="CL78" s="366" t="str">
        <f t="shared" si="13"/>
        <v/>
      </c>
      <c r="CM78" s="15"/>
    </row>
    <row r="79" spans="1:91" s="359" customFormat="1" ht="13.5" hidden="1" customHeight="1">
      <c r="A79" s="358">
        <f>'F5 ESTUDIANTES PREVENCIÓN'!D72</f>
        <v>0</v>
      </c>
      <c r="B79" s="358">
        <f>'F5 ESTUDIANTES PREVENCIÓN'!A72</f>
        <v>0</v>
      </c>
      <c r="C79" s="360">
        <f>'F5 ESTUDIANTES PREVENCIÓN'!F72</f>
        <v>0</v>
      </c>
      <c r="D79" s="361">
        <f>'F5 ESTUDIANTES PREVENCIÓN'!G72</f>
        <v>0</v>
      </c>
      <c r="E79" s="358">
        <f>'F5 ESTUDIANTES PREVENCIÓN'!K72</f>
        <v>0</v>
      </c>
      <c r="F79" s="358">
        <f>'F5 ESTUDIANTES PREVENCIÓN'!J72</f>
        <v>0</v>
      </c>
      <c r="G79" s="362">
        <f>'F5 ESTUDIANTES PREVENCIÓN'!L72</f>
        <v>0</v>
      </c>
      <c r="H79" s="358">
        <f>'F5 ESTUDIANTES PREVENCIÓN'!M72</f>
        <v>0</v>
      </c>
      <c r="I79" s="363">
        <f>'F5 ESTUDIANTES PREVENCIÓN'!N72</f>
        <v>0</v>
      </c>
      <c r="J79" s="363">
        <f>'F5 ESTUDIANTES PREVENCIÓN'!O72</f>
        <v>0</v>
      </c>
      <c r="K79" s="363">
        <f>'F5 ESTUDIANTES PREVENCIÓN'!P72</f>
        <v>0</v>
      </c>
      <c r="L79" s="364">
        <f>'F5 ESTUDIANTES PREVENCIÓN'!Q72</f>
        <v>0</v>
      </c>
      <c r="M79" s="360">
        <f>'F5 ESTUDIANTES PREVENCIÓN'!R72</f>
        <v>0</v>
      </c>
      <c r="N79" s="358">
        <f>'F5 ESTUDIANTES PREVENCIÓN'!T72</f>
        <v>0</v>
      </c>
      <c r="O79" s="358">
        <f>'F5 ESTUDIANTES PREVENCIÓN'!U72</f>
        <v>0</v>
      </c>
      <c r="P79" s="358">
        <f>'F5 ESTUDIANTES PREVENCIÓN'!V72</f>
        <v>0</v>
      </c>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f>'F5 ESTUDIANTES PREVENCIÓN'!AU72</f>
        <v>0</v>
      </c>
      <c r="BG79" s="12"/>
      <c r="BH79" s="13"/>
      <c r="BI79" s="12"/>
      <c r="BJ79" s="14"/>
      <c r="BK79" s="12"/>
      <c r="BL79" s="12"/>
      <c r="BM79" s="12"/>
      <c r="BN79" s="12"/>
      <c r="BO79" s="12"/>
      <c r="BP79" s="12"/>
      <c r="BQ79" s="12"/>
      <c r="BR79" s="12"/>
      <c r="BS79" s="12"/>
      <c r="BT79" s="12"/>
      <c r="BU79" s="12"/>
      <c r="BV79" s="12"/>
      <c r="BW79" s="12"/>
      <c r="BX79" s="12"/>
      <c r="BY79" s="12"/>
      <c r="BZ79" s="12"/>
      <c r="CA79" s="12"/>
      <c r="CB79" s="12"/>
      <c r="CC79" s="12"/>
      <c r="CD79" s="365">
        <f t="shared" si="14"/>
        <v>0</v>
      </c>
      <c r="CE79" s="365">
        <f t="shared" si="15"/>
        <v>0</v>
      </c>
      <c r="CF79" s="366" t="str">
        <f t="shared" si="11"/>
        <v/>
      </c>
      <c r="CG79" s="365">
        <f t="shared" si="16"/>
        <v>0</v>
      </c>
      <c r="CH79" s="365">
        <f t="shared" si="17"/>
        <v>0</v>
      </c>
      <c r="CI79" s="366" t="str">
        <f t="shared" si="12"/>
        <v/>
      </c>
      <c r="CJ79" s="365">
        <f t="shared" si="18"/>
        <v>0</v>
      </c>
      <c r="CK79" s="365">
        <f t="shared" si="19"/>
        <v>0</v>
      </c>
      <c r="CL79" s="366" t="str">
        <f t="shared" si="13"/>
        <v/>
      </c>
      <c r="CM79" s="15"/>
    </row>
    <row r="80" spans="1:91" s="359" customFormat="1" ht="13.5" hidden="1" customHeight="1">
      <c r="A80" s="358">
        <f>'F5 ESTUDIANTES PREVENCIÓN'!D73</f>
        <v>0</v>
      </c>
      <c r="B80" s="358">
        <f>'F5 ESTUDIANTES PREVENCIÓN'!A73</f>
        <v>0</v>
      </c>
      <c r="C80" s="360">
        <f>'F5 ESTUDIANTES PREVENCIÓN'!F73</f>
        <v>0</v>
      </c>
      <c r="D80" s="361">
        <f>'F5 ESTUDIANTES PREVENCIÓN'!G73</f>
        <v>0</v>
      </c>
      <c r="E80" s="358">
        <f>'F5 ESTUDIANTES PREVENCIÓN'!K73</f>
        <v>0</v>
      </c>
      <c r="F80" s="358">
        <f>'F5 ESTUDIANTES PREVENCIÓN'!J73</f>
        <v>0</v>
      </c>
      <c r="G80" s="362">
        <f>'F5 ESTUDIANTES PREVENCIÓN'!L73</f>
        <v>0</v>
      </c>
      <c r="H80" s="358">
        <f>'F5 ESTUDIANTES PREVENCIÓN'!M73</f>
        <v>0</v>
      </c>
      <c r="I80" s="363">
        <f>'F5 ESTUDIANTES PREVENCIÓN'!N73</f>
        <v>0</v>
      </c>
      <c r="J80" s="363">
        <f>'F5 ESTUDIANTES PREVENCIÓN'!O73</f>
        <v>0</v>
      </c>
      <c r="K80" s="363">
        <f>'F5 ESTUDIANTES PREVENCIÓN'!P73</f>
        <v>0</v>
      </c>
      <c r="L80" s="364">
        <f>'F5 ESTUDIANTES PREVENCIÓN'!Q73</f>
        <v>0</v>
      </c>
      <c r="M80" s="360">
        <f>'F5 ESTUDIANTES PREVENCIÓN'!R73</f>
        <v>0</v>
      </c>
      <c r="N80" s="358">
        <f>'F5 ESTUDIANTES PREVENCIÓN'!T73</f>
        <v>0</v>
      </c>
      <c r="O80" s="358">
        <f>'F5 ESTUDIANTES PREVENCIÓN'!U73</f>
        <v>0</v>
      </c>
      <c r="P80" s="358">
        <f>'F5 ESTUDIANTES PREVENCIÓN'!V73</f>
        <v>0</v>
      </c>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f>'F5 ESTUDIANTES PREVENCIÓN'!AU73</f>
        <v>0</v>
      </c>
      <c r="BG80" s="12"/>
      <c r="BH80" s="13"/>
      <c r="BI80" s="12"/>
      <c r="BJ80" s="14"/>
      <c r="BK80" s="12"/>
      <c r="BL80" s="12"/>
      <c r="BM80" s="12"/>
      <c r="BN80" s="12"/>
      <c r="BO80" s="12"/>
      <c r="BP80" s="12"/>
      <c r="BQ80" s="12"/>
      <c r="BR80" s="12"/>
      <c r="BS80" s="12"/>
      <c r="BT80" s="12"/>
      <c r="BU80" s="12"/>
      <c r="BV80" s="12"/>
      <c r="BW80" s="12"/>
      <c r="BX80" s="12"/>
      <c r="BY80" s="12"/>
      <c r="BZ80" s="12"/>
      <c r="CA80" s="12"/>
      <c r="CB80" s="12"/>
      <c r="CC80" s="12"/>
      <c r="CD80" s="365">
        <f t="shared" si="14"/>
        <v>0</v>
      </c>
      <c r="CE80" s="365">
        <f t="shared" si="15"/>
        <v>0</v>
      </c>
      <c r="CF80" s="366" t="str">
        <f t="shared" si="11"/>
        <v/>
      </c>
      <c r="CG80" s="365">
        <f t="shared" si="16"/>
        <v>0</v>
      </c>
      <c r="CH80" s="365">
        <f t="shared" si="17"/>
        <v>0</v>
      </c>
      <c r="CI80" s="366" t="str">
        <f t="shared" si="12"/>
        <v/>
      </c>
      <c r="CJ80" s="365">
        <f t="shared" si="18"/>
        <v>0</v>
      </c>
      <c r="CK80" s="365">
        <f t="shared" si="19"/>
        <v>0</v>
      </c>
      <c r="CL80" s="366" t="str">
        <f t="shared" si="13"/>
        <v/>
      </c>
      <c r="CM80" s="15"/>
    </row>
    <row r="81" spans="1:91" s="359" customFormat="1" ht="13.5" hidden="1" customHeight="1">
      <c r="A81" s="358">
        <f>'F5 ESTUDIANTES PREVENCIÓN'!D74</f>
        <v>0</v>
      </c>
      <c r="B81" s="358">
        <f>'F5 ESTUDIANTES PREVENCIÓN'!A74</f>
        <v>0</v>
      </c>
      <c r="C81" s="360">
        <f>'F5 ESTUDIANTES PREVENCIÓN'!F74</f>
        <v>0</v>
      </c>
      <c r="D81" s="361">
        <f>'F5 ESTUDIANTES PREVENCIÓN'!G74</f>
        <v>0</v>
      </c>
      <c r="E81" s="358">
        <f>'F5 ESTUDIANTES PREVENCIÓN'!K74</f>
        <v>0</v>
      </c>
      <c r="F81" s="358">
        <f>'F5 ESTUDIANTES PREVENCIÓN'!J74</f>
        <v>0</v>
      </c>
      <c r="G81" s="362">
        <f>'F5 ESTUDIANTES PREVENCIÓN'!L74</f>
        <v>0</v>
      </c>
      <c r="H81" s="358">
        <f>'F5 ESTUDIANTES PREVENCIÓN'!M74</f>
        <v>0</v>
      </c>
      <c r="I81" s="363">
        <f>'F5 ESTUDIANTES PREVENCIÓN'!N74</f>
        <v>0</v>
      </c>
      <c r="J81" s="363">
        <f>'F5 ESTUDIANTES PREVENCIÓN'!O74</f>
        <v>0</v>
      </c>
      <c r="K81" s="363">
        <f>'F5 ESTUDIANTES PREVENCIÓN'!P74</f>
        <v>0</v>
      </c>
      <c r="L81" s="364">
        <f>'F5 ESTUDIANTES PREVENCIÓN'!Q74</f>
        <v>0</v>
      </c>
      <c r="M81" s="360">
        <f>'F5 ESTUDIANTES PREVENCIÓN'!R74</f>
        <v>0</v>
      </c>
      <c r="N81" s="358">
        <f>'F5 ESTUDIANTES PREVENCIÓN'!T74</f>
        <v>0</v>
      </c>
      <c r="O81" s="358">
        <f>'F5 ESTUDIANTES PREVENCIÓN'!U74</f>
        <v>0</v>
      </c>
      <c r="P81" s="358">
        <f>'F5 ESTUDIANTES PREVENCIÓN'!V74</f>
        <v>0</v>
      </c>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f>'F5 ESTUDIANTES PREVENCIÓN'!AU74</f>
        <v>0</v>
      </c>
      <c r="BG81" s="12"/>
      <c r="BH81" s="13"/>
      <c r="BI81" s="12"/>
      <c r="BJ81" s="14"/>
      <c r="BK81" s="12"/>
      <c r="BL81" s="12"/>
      <c r="BM81" s="12"/>
      <c r="BN81" s="12"/>
      <c r="BO81" s="12"/>
      <c r="BP81" s="12"/>
      <c r="BQ81" s="12"/>
      <c r="BR81" s="12"/>
      <c r="BS81" s="12"/>
      <c r="BT81" s="12"/>
      <c r="BU81" s="12"/>
      <c r="BV81" s="12"/>
      <c r="BW81" s="12"/>
      <c r="BX81" s="12"/>
      <c r="BY81" s="12"/>
      <c r="BZ81" s="12"/>
      <c r="CA81" s="12"/>
      <c r="CB81" s="12"/>
      <c r="CC81" s="12"/>
      <c r="CD81" s="365">
        <f t="shared" si="14"/>
        <v>0</v>
      </c>
      <c r="CE81" s="365">
        <f t="shared" si="15"/>
        <v>0</v>
      </c>
      <c r="CF81" s="366" t="str">
        <f t="shared" si="11"/>
        <v/>
      </c>
      <c r="CG81" s="365">
        <f t="shared" si="16"/>
        <v>0</v>
      </c>
      <c r="CH81" s="365">
        <f t="shared" si="17"/>
        <v>0</v>
      </c>
      <c r="CI81" s="366" t="str">
        <f t="shared" si="12"/>
        <v/>
      </c>
      <c r="CJ81" s="365">
        <f t="shared" si="18"/>
        <v>0</v>
      </c>
      <c r="CK81" s="365">
        <f t="shared" si="19"/>
        <v>0</v>
      </c>
      <c r="CL81" s="366" t="str">
        <f t="shared" si="13"/>
        <v/>
      </c>
      <c r="CM81" s="15"/>
    </row>
    <row r="82" spans="1:91" s="359" customFormat="1" ht="13.5" hidden="1" customHeight="1">
      <c r="A82" s="358">
        <f>'F5 ESTUDIANTES PREVENCIÓN'!D75</f>
        <v>0</v>
      </c>
      <c r="B82" s="358">
        <f>'F5 ESTUDIANTES PREVENCIÓN'!A75</f>
        <v>0</v>
      </c>
      <c r="C82" s="360">
        <f>'F5 ESTUDIANTES PREVENCIÓN'!F75</f>
        <v>0</v>
      </c>
      <c r="D82" s="361">
        <f>'F5 ESTUDIANTES PREVENCIÓN'!G75</f>
        <v>0</v>
      </c>
      <c r="E82" s="358">
        <f>'F5 ESTUDIANTES PREVENCIÓN'!K75</f>
        <v>0</v>
      </c>
      <c r="F82" s="358">
        <f>'F5 ESTUDIANTES PREVENCIÓN'!J75</f>
        <v>0</v>
      </c>
      <c r="G82" s="362">
        <f>'F5 ESTUDIANTES PREVENCIÓN'!L75</f>
        <v>0</v>
      </c>
      <c r="H82" s="358">
        <f>'F5 ESTUDIANTES PREVENCIÓN'!M75</f>
        <v>0</v>
      </c>
      <c r="I82" s="363">
        <f>'F5 ESTUDIANTES PREVENCIÓN'!N75</f>
        <v>0</v>
      </c>
      <c r="J82" s="363">
        <f>'F5 ESTUDIANTES PREVENCIÓN'!O75</f>
        <v>0</v>
      </c>
      <c r="K82" s="363">
        <f>'F5 ESTUDIANTES PREVENCIÓN'!P75</f>
        <v>0</v>
      </c>
      <c r="L82" s="364">
        <f>'F5 ESTUDIANTES PREVENCIÓN'!Q75</f>
        <v>0</v>
      </c>
      <c r="M82" s="360">
        <f>'F5 ESTUDIANTES PREVENCIÓN'!R75</f>
        <v>0</v>
      </c>
      <c r="N82" s="358">
        <f>'F5 ESTUDIANTES PREVENCIÓN'!T75</f>
        <v>0</v>
      </c>
      <c r="O82" s="358">
        <f>'F5 ESTUDIANTES PREVENCIÓN'!U75</f>
        <v>0</v>
      </c>
      <c r="P82" s="358">
        <f>'F5 ESTUDIANTES PREVENCIÓN'!V75</f>
        <v>0</v>
      </c>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f>'F5 ESTUDIANTES PREVENCIÓN'!AU75</f>
        <v>0</v>
      </c>
      <c r="BG82" s="12"/>
      <c r="BH82" s="13"/>
      <c r="BI82" s="12"/>
      <c r="BJ82" s="14"/>
      <c r="BK82" s="12"/>
      <c r="BL82" s="12"/>
      <c r="BM82" s="12"/>
      <c r="BN82" s="12"/>
      <c r="BO82" s="12"/>
      <c r="BP82" s="12"/>
      <c r="BQ82" s="12"/>
      <c r="BR82" s="12"/>
      <c r="BS82" s="12"/>
      <c r="BT82" s="12"/>
      <c r="BU82" s="12"/>
      <c r="BV82" s="12"/>
      <c r="BW82" s="12"/>
      <c r="BX82" s="12"/>
      <c r="BY82" s="12"/>
      <c r="BZ82" s="12"/>
      <c r="CA82" s="12"/>
      <c r="CB82" s="12"/>
      <c r="CC82" s="12"/>
      <c r="CD82" s="365">
        <f t="shared" si="14"/>
        <v>0</v>
      </c>
      <c r="CE82" s="365">
        <f t="shared" si="15"/>
        <v>0</v>
      </c>
      <c r="CF82" s="366" t="str">
        <f t="shared" si="11"/>
        <v/>
      </c>
      <c r="CG82" s="365">
        <f t="shared" si="16"/>
        <v>0</v>
      </c>
      <c r="CH82" s="365">
        <f t="shared" si="17"/>
        <v>0</v>
      </c>
      <c r="CI82" s="366" t="str">
        <f t="shared" si="12"/>
        <v/>
      </c>
      <c r="CJ82" s="365">
        <f t="shared" si="18"/>
        <v>0</v>
      </c>
      <c r="CK82" s="365">
        <f t="shared" si="19"/>
        <v>0</v>
      </c>
      <c r="CL82" s="366" t="str">
        <f t="shared" si="13"/>
        <v/>
      </c>
      <c r="CM82" s="15"/>
    </row>
    <row r="83" spans="1:91" s="359" customFormat="1" ht="13.5" hidden="1" customHeight="1">
      <c r="A83" s="358">
        <f>'F5 ESTUDIANTES PREVENCIÓN'!D76</f>
        <v>0</v>
      </c>
      <c r="B83" s="358">
        <f>'F5 ESTUDIANTES PREVENCIÓN'!A76</f>
        <v>0</v>
      </c>
      <c r="C83" s="360">
        <f>'F5 ESTUDIANTES PREVENCIÓN'!F76</f>
        <v>0</v>
      </c>
      <c r="D83" s="361">
        <f>'F5 ESTUDIANTES PREVENCIÓN'!G76</f>
        <v>0</v>
      </c>
      <c r="E83" s="358">
        <f>'F5 ESTUDIANTES PREVENCIÓN'!K76</f>
        <v>0</v>
      </c>
      <c r="F83" s="358">
        <f>'F5 ESTUDIANTES PREVENCIÓN'!J76</f>
        <v>0</v>
      </c>
      <c r="G83" s="362">
        <f>'F5 ESTUDIANTES PREVENCIÓN'!L76</f>
        <v>0</v>
      </c>
      <c r="H83" s="358">
        <f>'F5 ESTUDIANTES PREVENCIÓN'!M76</f>
        <v>0</v>
      </c>
      <c r="I83" s="363">
        <f>'F5 ESTUDIANTES PREVENCIÓN'!N76</f>
        <v>0</v>
      </c>
      <c r="J83" s="363">
        <f>'F5 ESTUDIANTES PREVENCIÓN'!O76</f>
        <v>0</v>
      </c>
      <c r="K83" s="363">
        <f>'F5 ESTUDIANTES PREVENCIÓN'!P76</f>
        <v>0</v>
      </c>
      <c r="L83" s="364">
        <f>'F5 ESTUDIANTES PREVENCIÓN'!Q76</f>
        <v>0</v>
      </c>
      <c r="M83" s="360">
        <f>'F5 ESTUDIANTES PREVENCIÓN'!R76</f>
        <v>0</v>
      </c>
      <c r="N83" s="358">
        <f>'F5 ESTUDIANTES PREVENCIÓN'!T76</f>
        <v>0</v>
      </c>
      <c r="O83" s="358">
        <f>'F5 ESTUDIANTES PREVENCIÓN'!U76</f>
        <v>0</v>
      </c>
      <c r="P83" s="358">
        <f>'F5 ESTUDIANTES PREVENCIÓN'!V76</f>
        <v>0</v>
      </c>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f>'F5 ESTUDIANTES PREVENCIÓN'!AU76</f>
        <v>0</v>
      </c>
      <c r="BG83" s="12"/>
      <c r="BH83" s="13"/>
      <c r="BI83" s="12"/>
      <c r="BJ83" s="14"/>
      <c r="BK83" s="12"/>
      <c r="BL83" s="12"/>
      <c r="BM83" s="12"/>
      <c r="BN83" s="12"/>
      <c r="BO83" s="12"/>
      <c r="BP83" s="12"/>
      <c r="BQ83" s="12"/>
      <c r="BR83" s="12"/>
      <c r="BS83" s="12"/>
      <c r="BT83" s="12"/>
      <c r="BU83" s="12"/>
      <c r="BV83" s="12"/>
      <c r="BW83" s="12"/>
      <c r="BX83" s="12"/>
      <c r="BY83" s="12"/>
      <c r="BZ83" s="12"/>
      <c r="CA83" s="12"/>
      <c r="CB83" s="12"/>
      <c r="CC83" s="12"/>
      <c r="CD83" s="365">
        <f t="shared" si="14"/>
        <v>0</v>
      </c>
      <c r="CE83" s="365">
        <f t="shared" si="15"/>
        <v>0</v>
      </c>
      <c r="CF83" s="366" t="str">
        <f t="shared" si="11"/>
        <v/>
      </c>
      <c r="CG83" s="365">
        <f t="shared" si="16"/>
        <v>0</v>
      </c>
      <c r="CH83" s="365">
        <f t="shared" si="17"/>
        <v>0</v>
      </c>
      <c r="CI83" s="366" t="str">
        <f t="shared" si="12"/>
        <v/>
      </c>
      <c r="CJ83" s="365">
        <f t="shared" si="18"/>
        <v>0</v>
      </c>
      <c r="CK83" s="365">
        <f t="shared" si="19"/>
        <v>0</v>
      </c>
      <c r="CL83" s="366" t="str">
        <f t="shared" si="13"/>
        <v/>
      </c>
      <c r="CM83" s="15"/>
    </row>
    <row r="84" spans="1:91" s="359" customFormat="1" ht="13.5" hidden="1" customHeight="1">
      <c r="A84" s="358">
        <f>'F5 ESTUDIANTES PREVENCIÓN'!D77</f>
        <v>0</v>
      </c>
      <c r="B84" s="358">
        <f>'F5 ESTUDIANTES PREVENCIÓN'!A77</f>
        <v>0</v>
      </c>
      <c r="C84" s="360">
        <f>'F5 ESTUDIANTES PREVENCIÓN'!F77</f>
        <v>0</v>
      </c>
      <c r="D84" s="361">
        <f>'F5 ESTUDIANTES PREVENCIÓN'!G77</f>
        <v>0</v>
      </c>
      <c r="E84" s="358">
        <f>'F5 ESTUDIANTES PREVENCIÓN'!K77</f>
        <v>0</v>
      </c>
      <c r="F84" s="358">
        <f>'F5 ESTUDIANTES PREVENCIÓN'!J77</f>
        <v>0</v>
      </c>
      <c r="G84" s="362">
        <f>'F5 ESTUDIANTES PREVENCIÓN'!L77</f>
        <v>0</v>
      </c>
      <c r="H84" s="358">
        <f>'F5 ESTUDIANTES PREVENCIÓN'!M77</f>
        <v>0</v>
      </c>
      <c r="I84" s="363">
        <f>'F5 ESTUDIANTES PREVENCIÓN'!N77</f>
        <v>0</v>
      </c>
      <c r="J84" s="363">
        <f>'F5 ESTUDIANTES PREVENCIÓN'!O77</f>
        <v>0</v>
      </c>
      <c r="K84" s="363">
        <f>'F5 ESTUDIANTES PREVENCIÓN'!P77</f>
        <v>0</v>
      </c>
      <c r="L84" s="364">
        <f>'F5 ESTUDIANTES PREVENCIÓN'!Q77</f>
        <v>0</v>
      </c>
      <c r="M84" s="360">
        <f>'F5 ESTUDIANTES PREVENCIÓN'!R77</f>
        <v>0</v>
      </c>
      <c r="N84" s="358">
        <f>'F5 ESTUDIANTES PREVENCIÓN'!T77</f>
        <v>0</v>
      </c>
      <c r="O84" s="358">
        <f>'F5 ESTUDIANTES PREVENCIÓN'!U77</f>
        <v>0</v>
      </c>
      <c r="P84" s="358">
        <f>'F5 ESTUDIANTES PREVENCIÓN'!V77</f>
        <v>0</v>
      </c>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f>'F5 ESTUDIANTES PREVENCIÓN'!AU77</f>
        <v>0</v>
      </c>
      <c r="BG84" s="12"/>
      <c r="BH84" s="13"/>
      <c r="BI84" s="12"/>
      <c r="BJ84" s="14"/>
      <c r="BK84" s="12"/>
      <c r="BL84" s="12"/>
      <c r="BM84" s="12"/>
      <c r="BN84" s="12"/>
      <c r="BO84" s="12"/>
      <c r="BP84" s="12"/>
      <c r="BQ84" s="12"/>
      <c r="BR84" s="12"/>
      <c r="BS84" s="12"/>
      <c r="BT84" s="12"/>
      <c r="BU84" s="12"/>
      <c r="BV84" s="12"/>
      <c r="BW84" s="12"/>
      <c r="BX84" s="12"/>
      <c r="BY84" s="12"/>
      <c r="BZ84" s="12"/>
      <c r="CA84" s="12"/>
      <c r="CB84" s="12"/>
      <c r="CC84" s="12"/>
      <c r="CD84" s="365">
        <f t="shared" si="14"/>
        <v>0</v>
      </c>
      <c r="CE84" s="365">
        <f t="shared" si="15"/>
        <v>0</v>
      </c>
      <c r="CF84" s="366" t="str">
        <f t="shared" si="11"/>
        <v/>
      </c>
      <c r="CG84" s="365">
        <f t="shared" si="16"/>
        <v>0</v>
      </c>
      <c r="CH84" s="365">
        <f t="shared" si="17"/>
        <v>0</v>
      </c>
      <c r="CI84" s="366" t="str">
        <f t="shared" si="12"/>
        <v/>
      </c>
      <c r="CJ84" s="365">
        <f t="shared" si="18"/>
        <v>0</v>
      </c>
      <c r="CK84" s="365">
        <f t="shared" si="19"/>
        <v>0</v>
      </c>
      <c r="CL84" s="366" t="str">
        <f t="shared" si="13"/>
        <v/>
      </c>
      <c r="CM84" s="15"/>
    </row>
    <row r="85" spans="1:91" s="359" customFormat="1" ht="13.5" hidden="1" customHeight="1">
      <c r="A85" s="358">
        <f>'F5 ESTUDIANTES PREVENCIÓN'!D78</f>
        <v>0</v>
      </c>
      <c r="B85" s="358">
        <f>'F5 ESTUDIANTES PREVENCIÓN'!A78</f>
        <v>0</v>
      </c>
      <c r="C85" s="360">
        <f>'F5 ESTUDIANTES PREVENCIÓN'!F78</f>
        <v>0</v>
      </c>
      <c r="D85" s="361">
        <f>'F5 ESTUDIANTES PREVENCIÓN'!G78</f>
        <v>0</v>
      </c>
      <c r="E85" s="358">
        <f>'F5 ESTUDIANTES PREVENCIÓN'!K78</f>
        <v>0</v>
      </c>
      <c r="F85" s="358">
        <f>'F5 ESTUDIANTES PREVENCIÓN'!J78</f>
        <v>0</v>
      </c>
      <c r="G85" s="362">
        <f>'F5 ESTUDIANTES PREVENCIÓN'!L78</f>
        <v>0</v>
      </c>
      <c r="H85" s="358">
        <f>'F5 ESTUDIANTES PREVENCIÓN'!M78</f>
        <v>0</v>
      </c>
      <c r="I85" s="363">
        <f>'F5 ESTUDIANTES PREVENCIÓN'!N78</f>
        <v>0</v>
      </c>
      <c r="J85" s="363">
        <f>'F5 ESTUDIANTES PREVENCIÓN'!O78</f>
        <v>0</v>
      </c>
      <c r="K85" s="363">
        <f>'F5 ESTUDIANTES PREVENCIÓN'!P78</f>
        <v>0</v>
      </c>
      <c r="L85" s="364">
        <f>'F5 ESTUDIANTES PREVENCIÓN'!Q78</f>
        <v>0</v>
      </c>
      <c r="M85" s="360">
        <f>'F5 ESTUDIANTES PREVENCIÓN'!R78</f>
        <v>0</v>
      </c>
      <c r="N85" s="358">
        <f>'F5 ESTUDIANTES PREVENCIÓN'!T78</f>
        <v>0</v>
      </c>
      <c r="O85" s="358">
        <f>'F5 ESTUDIANTES PREVENCIÓN'!U78</f>
        <v>0</v>
      </c>
      <c r="P85" s="358">
        <f>'F5 ESTUDIANTES PREVENCIÓN'!V78</f>
        <v>0</v>
      </c>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f>'F5 ESTUDIANTES PREVENCIÓN'!AU78</f>
        <v>0</v>
      </c>
      <c r="BG85" s="12"/>
      <c r="BH85" s="13"/>
      <c r="BI85" s="12"/>
      <c r="BJ85" s="14"/>
      <c r="BK85" s="12"/>
      <c r="BL85" s="12"/>
      <c r="BM85" s="12"/>
      <c r="BN85" s="12"/>
      <c r="BO85" s="12"/>
      <c r="BP85" s="12"/>
      <c r="BQ85" s="12"/>
      <c r="BR85" s="12"/>
      <c r="BS85" s="12"/>
      <c r="BT85" s="12"/>
      <c r="BU85" s="12"/>
      <c r="BV85" s="12"/>
      <c r="BW85" s="12"/>
      <c r="BX85" s="12"/>
      <c r="BY85" s="12"/>
      <c r="BZ85" s="12"/>
      <c r="CA85" s="12"/>
      <c r="CB85" s="12"/>
      <c r="CC85" s="12"/>
      <c r="CD85" s="365">
        <f t="shared" si="14"/>
        <v>0</v>
      </c>
      <c r="CE85" s="365">
        <f t="shared" si="15"/>
        <v>0</v>
      </c>
      <c r="CF85" s="366" t="str">
        <f t="shared" si="11"/>
        <v/>
      </c>
      <c r="CG85" s="365">
        <f t="shared" si="16"/>
        <v>0</v>
      </c>
      <c r="CH85" s="365">
        <f t="shared" si="17"/>
        <v>0</v>
      </c>
      <c r="CI85" s="366" t="str">
        <f t="shared" si="12"/>
        <v/>
      </c>
      <c r="CJ85" s="365">
        <f t="shared" si="18"/>
        <v>0</v>
      </c>
      <c r="CK85" s="365">
        <f t="shared" si="19"/>
        <v>0</v>
      </c>
      <c r="CL85" s="366" t="str">
        <f t="shared" si="13"/>
        <v/>
      </c>
      <c r="CM85" s="15"/>
    </row>
    <row r="86" spans="1:91" s="359" customFormat="1" ht="13.5" hidden="1" customHeight="1">
      <c r="A86" s="358">
        <f>'F5 ESTUDIANTES PREVENCIÓN'!D79</f>
        <v>0</v>
      </c>
      <c r="B86" s="358">
        <f>'F5 ESTUDIANTES PREVENCIÓN'!A79</f>
        <v>0</v>
      </c>
      <c r="C86" s="360">
        <f>'F5 ESTUDIANTES PREVENCIÓN'!F79</f>
        <v>0</v>
      </c>
      <c r="D86" s="361">
        <f>'F5 ESTUDIANTES PREVENCIÓN'!G79</f>
        <v>0</v>
      </c>
      <c r="E86" s="358">
        <f>'F5 ESTUDIANTES PREVENCIÓN'!K79</f>
        <v>0</v>
      </c>
      <c r="F86" s="358">
        <f>'F5 ESTUDIANTES PREVENCIÓN'!J79</f>
        <v>0</v>
      </c>
      <c r="G86" s="362">
        <f>'F5 ESTUDIANTES PREVENCIÓN'!L79</f>
        <v>0</v>
      </c>
      <c r="H86" s="358">
        <f>'F5 ESTUDIANTES PREVENCIÓN'!M79</f>
        <v>0</v>
      </c>
      <c r="I86" s="363">
        <f>'F5 ESTUDIANTES PREVENCIÓN'!N79</f>
        <v>0</v>
      </c>
      <c r="J86" s="363">
        <f>'F5 ESTUDIANTES PREVENCIÓN'!O79</f>
        <v>0</v>
      </c>
      <c r="K86" s="363">
        <f>'F5 ESTUDIANTES PREVENCIÓN'!P79</f>
        <v>0</v>
      </c>
      <c r="L86" s="364">
        <f>'F5 ESTUDIANTES PREVENCIÓN'!Q79</f>
        <v>0</v>
      </c>
      <c r="M86" s="360">
        <f>'F5 ESTUDIANTES PREVENCIÓN'!R79</f>
        <v>0</v>
      </c>
      <c r="N86" s="358">
        <f>'F5 ESTUDIANTES PREVENCIÓN'!T79</f>
        <v>0</v>
      </c>
      <c r="O86" s="358">
        <f>'F5 ESTUDIANTES PREVENCIÓN'!U79</f>
        <v>0</v>
      </c>
      <c r="P86" s="358">
        <f>'F5 ESTUDIANTES PREVENCIÓN'!V79</f>
        <v>0</v>
      </c>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f>'F5 ESTUDIANTES PREVENCIÓN'!AU79</f>
        <v>0</v>
      </c>
      <c r="BG86" s="12"/>
      <c r="BH86" s="13"/>
      <c r="BI86" s="12"/>
      <c r="BJ86" s="14"/>
      <c r="BK86" s="12"/>
      <c r="BL86" s="12"/>
      <c r="BM86" s="12"/>
      <c r="BN86" s="12"/>
      <c r="BO86" s="12"/>
      <c r="BP86" s="12"/>
      <c r="BQ86" s="12"/>
      <c r="BR86" s="12"/>
      <c r="BS86" s="12"/>
      <c r="BT86" s="12"/>
      <c r="BU86" s="12"/>
      <c r="BV86" s="12"/>
      <c r="BW86" s="12"/>
      <c r="BX86" s="12"/>
      <c r="BY86" s="12"/>
      <c r="BZ86" s="12"/>
      <c r="CA86" s="12"/>
      <c r="CB86" s="12"/>
      <c r="CC86" s="12"/>
      <c r="CD86" s="365">
        <f t="shared" si="14"/>
        <v>0</v>
      </c>
      <c r="CE86" s="365">
        <f t="shared" si="15"/>
        <v>0</v>
      </c>
      <c r="CF86" s="366" t="str">
        <f t="shared" si="11"/>
        <v/>
      </c>
      <c r="CG86" s="365">
        <f t="shared" si="16"/>
        <v>0</v>
      </c>
      <c r="CH86" s="365">
        <f t="shared" si="17"/>
        <v>0</v>
      </c>
      <c r="CI86" s="366" t="str">
        <f t="shared" si="12"/>
        <v/>
      </c>
      <c r="CJ86" s="365">
        <f t="shared" si="18"/>
        <v>0</v>
      </c>
      <c r="CK86" s="365">
        <f t="shared" si="19"/>
        <v>0</v>
      </c>
      <c r="CL86" s="366" t="str">
        <f t="shared" si="13"/>
        <v/>
      </c>
      <c r="CM86" s="15"/>
    </row>
    <row r="87" spans="1:91" s="359" customFormat="1" ht="13.5" hidden="1" customHeight="1">
      <c r="A87" s="358">
        <f>'F5 ESTUDIANTES PREVENCIÓN'!D80</f>
        <v>0</v>
      </c>
      <c r="B87" s="358">
        <f>'F5 ESTUDIANTES PREVENCIÓN'!A80</f>
        <v>0</v>
      </c>
      <c r="C87" s="360">
        <f>'F5 ESTUDIANTES PREVENCIÓN'!F80</f>
        <v>0</v>
      </c>
      <c r="D87" s="361">
        <f>'F5 ESTUDIANTES PREVENCIÓN'!G80</f>
        <v>0</v>
      </c>
      <c r="E87" s="358">
        <f>'F5 ESTUDIANTES PREVENCIÓN'!K80</f>
        <v>0</v>
      </c>
      <c r="F87" s="358">
        <f>'F5 ESTUDIANTES PREVENCIÓN'!J80</f>
        <v>0</v>
      </c>
      <c r="G87" s="362">
        <f>'F5 ESTUDIANTES PREVENCIÓN'!L80</f>
        <v>0</v>
      </c>
      <c r="H87" s="358">
        <f>'F5 ESTUDIANTES PREVENCIÓN'!M80</f>
        <v>0</v>
      </c>
      <c r="I87" s="363">
        <f>'F5 ESTUDIANTES PREVENCIÓN'!N80</f>
        <v>0</v>
      </c>
      <c r="J87" s="363">
        <f>'F5 ESTUDIANTES PREVENCIÓN'!O80</f>
        <v>0</v>
      </c>
      <c r="K87" s="363">
        <f>'F5 ESTUDIANTES PREVENCIÓN'!P80</f>
        <v>0</v>
      </c>
      <c r="L87" s="364">
        <f>'F5 ESTUDIANTES PREVENCIÓN'!Q80</f>
        <v>0</v>
      </c>
      <c r="M87" s="360">
        <f>'F5 ESTUDIANTES PREVENCIÓN'!R80</f>
        <v>0</v>
      </c>
      <c r="N87" s="358">
        <f>'F5 ESTUDIANTES PREVENCIÓN'!T80</f>
        <v>0</v>
      </c>
      <c r="O87" s="358">
        <f>'F5 ESTUDIANTES PREVENCIÓN'!U80</f>
        <v>0</v>
      </c>
      <c r="P87" s="358">
        <f>'F5 ESTUDIANTES PREVENCIÓN'!V80</f>
        <v>0</v>
      </c>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f>'F5 ESTUDIANTES PREVENCIÓN'!AU80</f>
        <v>0</v>
      </c>
      <c r="BG87" s="12"/>
      <c r="BH87" s="13"/>
      <c r="BI87" s="12"/>
      <c r="BJ87" s="14"/>
      <c r="BK87" s="12"/>
      <c r="BL87" s="12"/>
      <c r="BM87" s="12"/>
      <c r="BN87" s="12"/>
      <c r="BO87" s="12"/>
      <c r="BP87" s="12"/>
      <c r="BQ87" s="12"/>
      <c r="BR87" s="12"/>
      <c r="BS87" s="12"/>
      <c r="BT87" s="12"/>
      <c r="BU87" s="12"/>
      <c r="BV87" s="12"/>
      <c r="BW87" s="12"/>
      <c r="BX87" s="12"/>
      <c r="BY87" s="12"/>
      <c r="BZ87" s="12"/>
      <c r="CA87" s="12"/>
      <c r="CB87" s="12"/>
      <c r="CC87" s="12"/>
      <c r="CD87" s="365">
        <f t="shared" si="14"/>
        <v>0</v>
      </c>
      <c r="CE87" s="365">
        <f t="shared" si="15"/>
        <v>0</v>
      </c>
      <c r="CF87" s="366" t="str">
        <f t="shared" si="11"/>
        <v/>
      </c>
      <c r="CG87" s="365">
        <f t="shared" si="16"/>
        <v>0</v>
      </c>
      <c r="CH87" s="365">
        <f t="shared" si="17"/>
        <v>0</v>
      </c>
      <c r="CI87" s="366" t="str">
        <f t="shared" si="12"/>
        <v/>
      </c>
      <c r="CJ87" s="365">
        <f t="shared" si="18"/>
        <v>0</v>
      </c>
      <c r="CK87" s="365">
        <f t="shared" si="19"/>
        <v>0</v>
      </c>
      <c r="CL87" s="366" t="str">
        <f t="shared" si="13"/>
        <v/>
      </c>
      <c r="CM87" s="15"/>
    </row>
    <row r="88" spans="1:91" s="359" customFormat="1" ht="13.5" hidden="1" customHeight="1">
      <c r="A88" s="358">
        <f>'F5 ESTUDIANTES PREVENCIÓN'!D81</f>
        <v>0</v>
      </c>
      <c r="B88" s="358">
        <f>'F5 ESTUDIANTES PREVENCIÓN'!A81</f>
        <v>0</v>
      </c>
      <c r="C88" s="360">
        <f>'F5 ESTUDIANTES PREVENCIÓN'!F81</f>
        <v>0</v>
      </c>
      <c r="D88" s="361">
        <f>'F5 ESTUDIANTES PREVENCIÓN'!G81</f>
        <v>0</v>
      </c>
      <c r="E88" s="358">
        <f>'F5 ESTUDIANTES PREVENCIÓN'!K81</f>
        <v>0</v>
      </c>
      <c r="F88" s="358">
        <f>'F5 ESTUDIANTES PREVENCIÓN'!J81</f>
        <v>0</v>
      </c>
      <c r="G88" s="362">
        <f>'F5 ESTUDIANTES PREVENCIÓN'!L81</f>
        <v>0</v>
      </c>
      <c r="H88" s="358">
        <f>'F5 ESTUDIANTES PREVENCIÓN'!M81</f>
        <v>0</v>
      </c>
      <c r="I88" s="363">
        <f>'F5 ESTUDIANTES PREVENCIÓN'!N81</f>
        <v>0</v>
      </c>
      <c r="J88" s="363">
        <f>'F5 ESTUDIANTES PREVENCIÓN'!O81</f>
        <v>0</v>
      </c>
      <c r="K88" s="363">
        <f>'F5 ESTUDIANTES PREVENCIÓN'!P81</f>
        <v>0</v>
      </c>
      <c r="L88" s="364">
        <f>'F5 ESTUDIANTES PREVENCIÓN'!Q81</f>
        <v>0</v>
      </c>
      <c r="M88" s="360">
        <f>'F5 ESTUDIANTES PREVENCIÓN'!R81</f>
        <v>0</v>
      </c>
      <c r="N88" s="358">
        <f>'F5 ESTUDIANTES PREVENCIÓN'!T81</f>
        <v>0</v>
      </c>
      <c r="O88" s="358">
        <f>'F5 ESTUDIANTES PREVENCIÓN'!U81</f>
        <v>0</v>
      </c>
      <c r="P88" s="358">
        <f>'F5 ESTUDIANTES PREVENCIÓN'!V81</f>
        <v>0</v>
      </c>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f>'F5 ESTUDIANTES PREVENCIÓN'!AU81</f>
        <v>0</v>
      </c>
      <c r="BG88" s="12"/>
      <c r="BH88" s="13"/>
      <c r="BI88" s="12"/>
      <c r="BJ88" s="14"/>
      <c r="BK88" s="12"/>
      <c r="BL88" s="12"/>
      <c r="BM88" s="12"/>
      <c r="BN88" s="12"/>
      <c r="BO88" s="12"/>
      <c r="BP88" s="12"/>
      <c r="BQ88" s="12"/>
      <c r="BR88" s="12"/>
      <c r="BS88" s="12"/>
      <c r="BT88" s="12"/>
      <c r="BU88" s="12"/>
      <c r="BV88" s="12"/>
      <c r="BW88" s="12"/>
      <c r="BX88" s="12"/>
      <c r="BY88" s="12"/>
      <c r="BZ88" s="12"/>
      <c r="CA88" s="12"/>
      <c r="CB88" s="12"/>
      <c r="CC88" s="12"/>
      <c r="CD88" s="365">
        <f t="shared" si="14"/>
        <v>0</v>
      </c>
      <c r="CE88" s="365">
        <f t="shared" si="15"/>
        <v>0</v>
      </c>
      <c r="CF88" s="366" t="str">
        <f t="shared" si="11"/>
        <v/>
      </c>
      <c r="CG88" s="365">
        <f t="shared" si="16"/>
        <v>0</v>
      </c>
      <c r="CH88" s="365">
        <f t="shared" si="17"/>
        <v>0</v>
      </c>
      <c r="CI88" s="366" t="str">
        <f t="shared" si="12"/>
        <v/>
      </c>
      <c r="CJ88" s="365">
        <f t="shared" si="18"/>
        <v>0</v>
      </c>
      <c r="CK88" s="365">
        <f t="shared" si="19"/>
        <v>0</v>
      </c>
      <c r="CL88" s="366" t="str">
        <f t="shared" si="13"/>
        <v/>
      </c>
      <c r="CM88" s="15"/>
    </row>
    <row r="89" spans="1:91" s="359" customFormat="1" ht="13.5" hidden="1" customHeight="1">
      <c r="A89" s="358">
        <f>'F5 ESTUDIANTES PREVENCIÓN'!D82</f>
        <v>0</v>
      </c>
      <c r="B89" s="358">
        <f>'F5 ESTUDIANTES PREVENCIÓN'!A82</f>
        <v>0</v>
      </c>
      <c r="C89" s="360">
        <f>'F5 ESTUDIANTES PREVENCIÓN'!F82</f>
        <v>0</v>
      </c>
      <c r="D89" s="361">
        <f>'F5 ESTUDIANTES PREVENCIÓN'!G82</f>
        <v>0</v>
      </c>
      <c r="E89" s="358">
        <f>'F5 ESTUDIANTES PREVENCIÓN'!K82</f>
        <v>0</v>
      </c>
      <c r="F89" s="358">
        <f>'F5 ESTUDIANTES PREVENCIÓN'!J82</f>
        <v>0</v>
      </c>
      <c r="G89" s="362">
        <f>'F5 ESTUDIANTES PREVENCIÓN'!L82</f>
        <v>0</v>
      </c>
      <c r="H89" s="358">
        <f>'F5 ESTUDIANTES PREVENCIÓN'!M82</f>
        <v>0</v>
      </c>
      <c r="I89" s="363">
        <f>'F5 ESTUDIANTES PREVENCIÓN'!N82</f>
        <v>0</v>
      </c>
      <c r="J89" s="363">
        <f>'F5 ESTUDIANTES PREVENCIÓN'!O82</f>
        <v>0</v>
      </c>
      <c r="K89" s="363">
        <f>'F5 ESTUDIANTES PREVENCIÓN'!P82</f>
        <v>0</v>
      </c>
      <c r="L89" s="364">
        <f>'F5 ESTUDIANTES PREVENCIÓN'!Q82</f>
        <v>0</v>
      </c>
      <c r="M89" s="360">
        <f>'F5 ESTUDIANTES PREVENCIÓN'!R82</f>
        <v>0</v>
      </c>
      <c r="N89" s="358">
        <f>'F5 ESTUDIANTES PREVENCIÓN'!T82</f>
        <v>0</v>
      </c>
      <c r="O89" s="358">
        <f>'F5 ESTUDIANTES PREVENCIÓN'!U82</f>
        <v>0</v>
      </c>
      <c r="P89" s="358">
        <f>'F5 ESTUDIANTES PREVENCIÓN'!V82</f>
        <v>0</v>
      </c>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f>'F5 ESTUDIANTES PREVENCIÓN'!AU82</f>
        <v>0</v>
      </c>
      <c r="BG89" s="12"/>
      <c r="BH89" s="13"/>
      <c r="BI89" s="12"/>
      <c r="BJ89" s="14"/>
      <c r="BK89" s="12"/>
      <c r="BL89" s="12"/>
      <c r="BM89" s="12"/>
      <c r="BN89" s="12"/>
      <c r="BO89" s="12"/>
      <c r="BP89" s="12"/>
      <c r="BQ89" s="12"/>
      <c r="BR89" s="12"/>
      <c r="BS89" s="12"/>
      <c r="BT89" s="12"/>
      <c r="BU89" s="12"/>
      <c r="BV89" s="12"/>
      <c r="BW89" s="12"/>
      <c r="BX89" s="12"/>
      <c r="BY89" s="12"/>
      <c r="BZ89" s="12"/>
      <c r="CA89" s="12"/>
      <c r="CB89" s="12"/>
      <c r="CC89" s="12"/>
      <c r="CD89" s="365">
        <f t="shared" si="14"/>
        <v>0</v>
      </c>
      <c r="CE89" s="365">
        <f t="shared" si="15"/>
        <v>0</v>
      </c>
      <c r="CF89" s="366" t="str">
        <f t="shared" si="11"/>
        <v/>
      </c>
      <c r="CG89" s="365">
        <f t="shared" si="16"/>
        <v>0</v>
      </c>
      <c r="CH89" s="365">
        <f t="shared" si="17"/>
        <v>0</v>
      </c>
      <c r="CI89" s="366" t="str">
        <f t="shared" si="12"/>
        <v/>
      </c>
      <c r="CJ89" s="365">
        <f t="shared" si="18"/>
        <v>0</v>
      </c>
      <c r="CK89" s="365">
        <f t="shared" si="19"/>
        <v>0</v>
      </c>
      <c r="CL89" s="366" t="str">
        <f t="shared" si="13"/>
        <v/>
      </c>
      <c r="CM89" s="15"/>
    </row>
    <row r="90" spans="1:91" s="359" customFormat="1" ht="13.5" hidden="1" customHeight="1">
      <c r="A90" s="358">
        <f>'F5 ESTUDIANTES PREVENCIÓN'!D83</f>
        <v>0</v>
      </c>
      <c r="B90" s="358">
        <f>'F5 ESTUDIANTES PREVENCIÓN'!A83</f>
        <v>0</v>
      </c>
      <c r="C90" s="360">
        <f>'F5 ESTUDIANTES PREVENCIÓN'!F83</f>
        <v>0</v>
      </c>
      <c r="D90" s="361">
        <f>'F5 ESTUDIANTES PREVENCIÓN'!G83</f>
        <v>0</v>
      </c>
      <c r="E90" s="358">
        <f>'F5 ESTUDIANTES PREVENCIÓN'!K83</f>
        <v>0</v>
      </c>
      <c r="F90" s="358">
        <f>'F5 ESTUDIANTES PREVENCIÓN'!J83</f>
        <v>0</v>
      </c>
      <c r="G90" s="362">
        <f>'F5 ESTUDIANTES PREVENCIÓN'!L83</f>
        <v>0</v>
      </c>
      <c r="H90" s="358">
        <f>'F5 ESTUDIANTES PREVENCIÓN'!M83</f>
        <v>0</v>
      </c>
      <c r="I90" s="363">
        <f>'F5 ESTUDIANTES PREVENCIÓN'!N83</f>
        <v>0</v>
      </c>
      <c r="J90" s="363">
        <f>'F5 ESTUDIANTES PREVENCIÓN'!O83</f>
        <v>0</v>
      </c>
      <c r="K90" s="363">
        <f>'F5 ESTUDIANTES PREVENCIÓN'!P83</f>
        <v>0</v>
      </c>
      <c r="L90" s="364">
        <f>'F5 ESTUDIANTES PREVENCIÓN'!Q83</f>
        <v>0</v>
      </c>
      <c r="M90" s="360">
        <f>'F5 ESTUDIANTES PREVENCIÓN'!R83</f>
        <v>0</v>
      </c>
      <c r="N90" s="358">
        <f>'F5 ESTUDIANTES PREVENCIÓN'!T83</f>
        <v>0</v>
      </c>
      <c r="O90" s="358">
        <f>'F5 ESTUDIANTES PREVENCIÓN'!U83</f>
        <v>0</v>
      </c>
      <c r="P90" s="358">
        <f>'F5 ESTUDIANTES PREVENCIÓN'!V83</f>
        <v>0</v>
      </c>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f>'F5 ESTUDIANTES PREVENCIÓN'!AU83</f>
        <v>0</v>
      </c>
      <c r="BG90" s="12"/>
      <c r="BH90" s="13"/>
      <c r="BI90" s="12"/>
      <c r="BJ90" s="14"/>
      <c r="BK90" s="12"/>
      <c r="BL90" s="12"/>
      <c r="BM90" s="12"/>
      <c r="BN90" s="12"/>
      <c r="BO90" s="12"/>
      <c r="BP90" s="12"/>
      <c r="BQ90" s="12"/>
      <c r="BR90" s="12"/>
      <c r="BS90" s="12"/>
      <c r="BT90" s="12"/>
      <c r="BU90" s="12"/>
      <c r="BV90" s="12"/>
      <c r="BW90" s="12"/>
      <c r="BX90" s="12"/>
      <c r="BY90" s="12"/>
      <c r="BZ90" s="12"/>
      <c r="CA90" s="12"/>
      <c r="CB90" s="12"/>
      <c r="CC90" s="12"/>
      <c r="CD90" s="365">
        <f t="shared" si="14"/>
        <v>0</v>
      </c>
      <c r="CE90" s="365">
        <f t="shared" si="15"/>
        <v>0</v>
      </c>
      <c r="CF90" s="366" t="str">
        <f t="shared" si="11"/>
        <v/>
      </c>
      <c r="CG90" s="365">
        <f t="shared" si="16"/>
        <v>0</v>
      </c>
      <c r="CH90" s="365">
        <f t="shared" si="17"/>
        <v>0</v>
      </c>
      <c r="CI90" s="366" t="str">
        <f t="shared" si="12"/>
        <v/>
      </c>
      <c r="CJ90" s="365">
        <f t="shared" si="18"/>
        <v>0</v>
      </c>
      <c r="CK90" s="365">
        <f t="shared" si="19"/>
        <v>0</v>
      </c>
      <c r="CL90" s="366" t="str">
        <f t="shared" si="13"/>
        <v/>
      </c>
      <c r="CM90" s="15"/>
    </row>
    <row r="91" spans="1:91" s="359" customFormat="1" ht="13.5" hidden="1" customHeight="1">
      <c r="A91" s="358">
        <f>'F5 ESTUDIANTES PREVENCIÓN'!D84</f>
        <v>0</v>
      </c>
      <c r="B91" s="358">
        <f>'F5 ESTUDIANTES PREVENCIÓN'!A84</f>
        <v>0</v>
      </c>
      <c r="C91" s="360">
        <f>'F5 ESTUDIANTES PREVENCIÓN'!F84</f>
        <v>0</v>
      </c>
      <c r="D91" s="361">
        <f>'F5 ESTUDIANTES PREVENCIÓN'!G84</f>
        <v>0</v>
      </c>
      <c r="E91" s="358">
        <f>'F5 ESTUDIANTES PREVENCIÓN'!K84</f>
        <v>0</v>
      </c>
      <c r="F91" s="358">
        <f>'F5 ESTUDIANTES PREVENCIÓN'!J84</f>
        <v>0</v>
      </c>
      <c r="G91" s="362">
        <f>'F5 ESTUDIANTES PREVENCIÓN'!L84</f>
        <v>0</v>
      </c>
      <c r="H91" s="358">
        <f>'F5 ESTUDIANTES PREVENCIÓN'!M84</f>
        <v>0</v>
      </c>
      <c r="I91" s="363">
        <f>'F5 ESTUDIANTES PREVENCIÓN'!N84</f>
        <v>0</v>
      </c>
      <c r="J91" s="363">
        <f>'F5 ESTUDIANTES PREVENCIÓN'!O84</f>
        <v>0</v>
      </c>
      <c r="K91" s="363">
        <f>'F5 ESTUDIANTES PREVENCIÓN'!P84</f>
        <v>0</v>
      </c>
      <c r="L91" s="364">
        <f>'F5 ESTUDIANTES PREVENCIÓN'!Q84</f>
        <v>0</v>
      </c>
      <c r="M91" s="360">
        <f>'F5 ESTUDIANTES PREVENCIÓN'!R84</f>
        <v>0</v>
      </c>
      <c r="N91" s="358">
        <f>'F5 ESTUDIANTES PREVENCIÓN'!T84</f>
        <v>0</v>
      </c>
      <c r="O91" s="358">
        <f>'F5 ESTUDIANTES PREVENCIÓN'!U84</f>
        <v>0</v>
      </c>
      <c r="P91" s="358">
        <f>'F5 ESTUDIANTES PREVENCIÓN'!V84</f>
        <v>0</v>
      </c>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f>'F5 ESTUDIANTES PREVENCIÓN'!AU84</f>
        <v>0</v>
      </c>
      <c r="BG91" s="12"/>
      <c r="BH91" s="13"/>
      <c r="BI91" s="12"/>
      <c r="BJ91" s="14"/>
      <c r="BK91" s="12"/>
      <c r="BL91" s="12"/>
      <c r="BM91" s="12"/>
      <c r="BN91" s="12"/>
      <c r="BO91" s="12"/>
      <c r="BP91" s="12"/>
      <c r="BQ91" s="12"/>
      <c r="BR91" s="12"/>
      <c r="BS91" s="12"/>
      <c r="BT91" s="12"/>
      <c r="BU91" s="12"/>
      <c r="BV91" s="12"/>
      <c r="BW91" s="12"/>
      <c r="BX91" s="12"/>
      <c r="BY91" s="12"/>
      <c r="BZ91" s="12"/>
      <c r="CA91" s="12"/>
      <c r="CB91" s="12"/>
      <c r="CC91" s="12"/>
      <c r="CD91" s="365">
        <f t="shared" si="14"/>
        <v>0</v>
      </c>
      <c r="CE91" s="365">
        <f t="shared" si="15"/>
        <v>0</v>
      </c>
      <c r="CF91" s="366" t="str">
        <f t="shared" si="11"/>
        <v/>
      </c>
      <c r="CG91" s="365">
        <f t="shared" si="16"/>
        <v>0</v>
      </c>
      <c r="CH91" s="365">
        <f t="shared" si="17"/>
        <v>0</v>
      </c>
      <c r="CI91" s="366" t="str">
        <f t="shared" si="12"/>
        <v/>
      </c>
      <c r="CJ91" s="365">
        <f t="shared" si="18"/>
        <v>0</v>
      </c>
      <c r="CK91" s="365">
        <f t="shared" si="19"/>
        <v>0</v>
      </c>
      <c r="CL91" s="366" t="str">
        <f t="shared" si="13"/>
        <v/>
      </c>
      <c r="CM91" s="15"/>
    </row>
    <row r="92" spans="1:91" s="359" customFormat="1" ht="13.5" hidden="1" customHeight="1">
      <c r="A92" s="358">
        <f>'F5 ESTUDIANTES PREVENCIÓN'!D85</f>
        <v>0</v>
      </c>
      <c r="B92" s="358">
        <f>'F5 ESTUDIANTES PREVENCIÓN'!A85</f>
        <v>0</v>
      </c>
      <c r="C92" s="360">
        <f>'F5 ESTUDIANTES PREVENCIÓN'!F85</f>
        <v>0</v>
      </c>
      <c r="D92" s="361">
        <f>'F5 ESTUDIANTES PREVENCIÓN'!G85</f>
        <v>0</v>
      </c>
      <c r="E92" s="358">
        <f>'F5 ESTUDIANTES PREVENCIÓN'!K85</f>
        <v>0</v>
      </c>
      <c r="F92" s="358">
        <f>'F5 ESTUDIANTES PREVENCIÓN'!J85</f>
        <v>0</v>
      </c>
      <c r="G92" s="362">
        <f>'F5 ESTUDIANTES PREVENCIÓN'!L85</f>
        <v>0</v>
      </c>
      <c r="H92" s="358">
        <f>'F5 ESTUDIANTES PREVENCIÓN'!M85</f>
        <v>0</v>
      </c>
      <c r="I92" s="363">
        <f>'F5 ESTUDIANTES PREVENCIÓN'!N85</f>
        <v>0</v>
      </c>
      <c r="J92" s="363">
        <f>'F5 ESTUDIANTES PREVENCIÓN'!O85</f>
        <v>0</v>
      </c>
      <c r="K92" s="363">
        <f>'F5 ESTUDIANTES PREVENCIÓN'!P85</f>
        <v>0</v>
      </c>
      <c r="L92" s="364">
        <f>'F5 ESTUDIANTES PREVENCIÓN'!Q85</f>
        <v>0</v>
      </c>
      <c r="M92" s="360">
        <f>'F5 ESTUDIANTES PREVENCIÓN'!R85</f>
        <v>0</v>
      </c>
      <c r="N92" s="358">
        <f>'F5 ESTUDIANTES PREVENCIÓN'!T85</f>
        <v>0</v>
      </c>
      <c r="O92" s="358">
        <f>'F5 ESTUDIANTES PREVENCIÓN'!U85</f>
        <v>0</v>
      </c>
      <c r="P92" s="358">
        <f>'F5 ESTUDIANTES PREVENCIÓN'!V85</f>
        <v>0</v>
      </c>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f>'F5 ESTUDIANTES PREVENCIÓN'!AU85</f>
        <v>0</v>
      </c>
      <c r="BG92" s="12"/>
      <c r="BH92" s="13"/>
      <c r="BI92" s="12"/>
      <c r="BJ92" s="14"/>
      <c r="BK92" s="12"/>
      <c r="BL92" s="12"/>
      <c r="BM92" s="12"/>
      <c r="BN92" s="12"/>
      <c r="BO92" s="12"/>
      <c r="BP92" s="12"/>
      <c r="BQ92" s="12"/>
      <c r="BR92" s="12"/>
      <c r="BS92" s="12"/>
      <c r="BT92" s="12"/>
      <c r="BU92" s="12"/>
      <c r="BV92" s="12"/>
      <c r="BW92" s="12"/>
      <c r="BX92" s="12"/>
      <c r="BY92" s="12"/>
      <c r="BZ92" s="12"/>
      <c r="CA92" s="12"/>
      <c r="CB92" s="12"/>
      <c r="CC92" s="12"/>
      <c r="CD92" s="365">
        <f t="shared" si="14"/>
        <v>0</v>
      </c>
      <c r="CE92" s="365">
        <f t="shared" si="15"/>
        <v>0</v>
      </c>
      <c r="CF92" s="366" t="str">
        <f t="shared" si="11"/>
        <v/>
      </c>
      <c r="CG92" s="365">
        <f t="shared" si="16"/>
        <v>0</v>
      </c>
      <c r="CH92" s="365">
        <f t="shared" si="17"/>
        <v>0</v>
      </c>
      <c r="CI92" s="366" t="str">
        <f t="shared" si="12"/>
        <v/>
      </c>
      <c r="CJ92" s="365">
        <f t="shared" si="18"/>
        <v>0</v>
      </c>
      <c r="CK92" s="365">
        <f t="shared" si="19"/>
        <v>0</v>
      </c>
      <c r="CL92" s="366" t="str">
        <f t="shared" si="13"/>
        <v/>
      </c>
      <c r="CM92" s="15"/>
    </row>
    <row r="93" spans="1:91" s="359" customFormat="1" ht="13.5" hidden="1" customHeight="1">
      <c r="A93" s="358">
        <f>'F5 ESTUDIANTES PREVENCIÓN'!D86</f>
        <v>0</v>
      </c>
      <c r="B93" s="358">
        <f>'F5 ESTUDIANTES PREVENCIÓN'!A86</f>
        <v>0</v>
      </c>
      <c r="C93" s="360">
        <f>'F5 ESTUDIANTES PREVENCIÓN'!F86</f>
        <v>0</v>
      </c>
      <c r="D93" s="361">
        <f>'F5 ESTUDIANTES PREVENCIÓN'!G86</f>
        <v>0</v>
      </c>
      <c r="E93" s="358">
        <f>'F5 ESTUDIANTES PREVENCIÓN'!K86</f>
        <v>0</v>
      </c>
      <c r="F93" s="358">
        <f>'F5 ESTUDIANTES PREVENCIÓN'!J86</f>
        <v>0</v>
      </c>
      <c r="G93" s="362">
        <f>'F5 ESTUDIANTES PREVENCIÓN'!L86</f>
        <v>0</v>
      </c>
      <c r="H93" s="358">
        <f>'F5 ESTUDIANTES PREVENCIÓN'!M86</f>
        <v>0</v>
      </c>
      <c r="I93" s="363">
        <f>'F5 ESTUDIANTES PREVENCIÓN'!N86</f>
        <v>0</v>
      </c>
      <c r="J93" s="363">
        <f>'F5 ESTUDIANTES PREVENCIÓN'!O86</f>
        <v>0</v>
      </c>
      <c r="K93" s="363">
        <f>'F5 ESTUDIANTES PREVENCIÓN'!P86</f>
        <v>0</v>
      </c>
      <c r="L93" s="364">
        <f>'F5 ESTUDIANTES PREVENCIÓN'!Q86</f>
        <v>0</v>
      </c>
      <c r="M93" s="360">
        <f>'F5 ESTUDIANTES PREVENCIÓN'!R86</f>
        <v>0</v>
      </c>
      <c r="N93" s="358">
        <f>'F5 ESTUDIANTES PREVENCIÓN'!T86</f>
        <v>0</v>
      </c>
      <c r="O93" s="358">
        <f>'F5 ESTUDIANTES PREVENCIÓN'!U86</f>
        <v>0</v>
      </c>
      <c r="P93" s="358">
        <f>'F5 ESTUDIANTES PREVENCIÓN'!V86</f>
        <v>0</v>
      </c>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f>'F5 ESTUDIANTES PREVENCIÓN'!AU86</f>
        <v>0</v>
      </c>
      <c r="BG93" s="12"/>
      <c r="BH93" s="13"/>
      <c r="BI93" s="12"/>
      <c r="BJ93" s="14"/>
      <c r="BK93" s="12"/>
      <c r="BL93" s="12"/>
      <c r="BM93" s="12"/>
      <c r="BN93" s="12"/>
      <c r="BO93" s="12"/>
      <c r="BP93" s="12"/>
      <c r="BQ93" s="12"/>
      <c r="BR93" s="12"/>
      <c r="BS93" s="12"/>
      <c r="BT93" s="12"/>
      <c r="BU93" s="12"/>
      <c r="BV93" s="12"/>
      <c r="BW93" s="12"/>
      <c r="BX93" s="12"/>
      <c r="BY93" s="12"/>
      <c r="BZ93" s="12"/>
      <c r="CA93" s="12"/>
      <c r="CB93" s="12"/>
      <c r="CC93" s="12"/>
      <c r="CD93" s="365">
        <f t="shared" si="14"/>
        <v>0</v>
      </c>
      <c r="CE93" s="365">
        <f t="shared" si="15"/>
        <v>0</v>
      </c>
      <c r="CF93" s="366" t="str">
        <f t="shared" si="11"/>
        <v/>
      </c>
      <c r="CG93" s="365">
        <f t="shared" si="16"/>
        <v>0</v>
      </c>
      <c r="CH93" s="365">
        <f t="shared" si="17"/>
        <v>0</v>
      </c>
      <c r="CI93" s="366" t="str">
        <f t="shared" si="12"/>
        <v/>
      </c>
      <c r="CJ93" s="365">
        <f t="shared" si="18"/>
        <v>0</v>
      </c>
      <c r="CK93" s="365">
        <f t="shared" si="19"/>
        <v>0</v>
      </c>
      <c r="CL93" s="366" t="str">
        <f t="shared" si="13"/>
        <v/>
      </c>
      <c r="CM93" s="15"/>
    </row>
    <row r="94" spans="1:91" s="359" customFormat="1" ht="13.5" hidden="1" customHeight="1">
      <c r="A94" s="358">
        <f>'F5 ESTUDIANTES PREVENCIÓN'!D87</f>
        <v>0</v>
      </c>
      <c r="B94" s="358">
        <f>'F5 ESTUDIANTES PREVENCIÓN'!A87</f>
        <v>0</v>
      </c>
      <c r="C94" s="360">
        <f>'F5 ESTUDIANTES PREVENCIÓN'!F87</f>
        <v>0</v>
      </c>
      <c r="D94" s="361">
        <f>'F5 ESTUDIANTES PREVENCIÓN'!G87</f>
        <v>0</v>
      </c>
      <c r="E94" s="358">
        <f>'F5 ESTUDIANTES PREVENCIÓN'!K87</f>
        <v>0</v>
      </c>
      <c r="F94" s="358">
        <f>'F5 ESTUDIANTES PREVENCIÓN'!J87</f>
        <v>0</v>
      </c>
      <c r="G94" s="362">
        <f>'F5 ESTUDIANTES PREVENCIÓN'!L87</f>
        <v>0</v>
      </c>
      <c r="H94" s="358">
        <f>'F5 ESTUDIANTES PREVENCIÓN'!M87</f>
        <v>0</v>
      </c>
      <c r="I94" s="363">
        <f>'F5 ESTUDIANTES PREVENCIÓN'!N87</f>
        <v>0</v>
      </c>
      <c r="J94" s="363">
        <f>'F5 ESTUDIANTES PREVENCIÓN'!O87</f>
        <v>0</v>
      </c>
      <c r="K94" s="363">
        <f>'F5 ESTUDIANTES PREVENCIÓN'!P87</f>
        <v>0</v>
      </c>
      <c r="L94" s="364">
        <f>'F5 ESTUDIANTES PREVENCIÓN'!Q87</f>
        <v>0</v>
      </c>
      <c r="M94" s="360">
        <f>'F5 ESTUDIANTES PREVENCIÓN'!R87</f>
        <v>0</v>
      </c>
      <c r="N94" s="358">
        <f>'F5 ESTUDIANTES PREVENCIÓN'!T87</f>
        <v>0</v>
      </c>
      <c r="O94" s="358">
        <f>'F5 ESTUDIANTES PREVENCIÓN'!U87</f>
        <v>0</v>
      </c>
      <c r="P94" s="358">
        <f>'F5 ESTUDIANTES PREVENCIÓN'!V87</f>
        <v>0</v>
      </c>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f>'F5 ESTUDIANTES PREVENCIÓN'!AU87</f>
        <v>0</v>
      </c>
      <c r="BG94" s="12"/>
      <c r="BH94" s="13"/>
      <c r="BI94" s="12"/>
      <c r="BJ94" s="14"/>
      <c r="BK94" s="12"/>
      <c r="BL94" s="12"/>
      <c r="BM94" s="12"/>
      <c r="BN94" s="12"/>
      <c r="BO94" s="12"/>
      <c r="BP94" s="12"/>
      <c r="BQ94" s="12"/>
      <c r="BR94" s="12"/>
      <c r="BS94" s="12"/>
      <c r="BT94" s="12"/>
      <c r="BU94" s="12"/>
      <c r="BV94" s="12"/>
      <c r="BW94" s="12"/>
      <c r="BX94" s="12"/>
      <c r="BY94" s="12"/>
      <c r="BZ94" s="12"/>
      <c r="CA94" s="12"/>
      <c r="CB94" s="12"/>
      <c r="CC94" s="12"/>
      <c r="CD94" s="365">
        <f t="shared" si="14"/>
        <v>0</v>
      </c>
      <c r="CE94" s="365">
        <f t="shared" si="15"/>
        <v>0</v>
      </c>
      <c r="CF94" s="366" t="str">
        <f t="shared" si="11"/>
        <v/>
      </c>
      <c r="CG94" s="365">
        <f t="shared" si="16"/>
        <v>0</v>
      </c>
      <c r="CH94" s="365">
        <f t="shared" si="17"/>
        <v>0</v>
      </c>
      <c r="CI94" s="366" t="str">
        <f t="shared" si="12"/>
        <v/>
      </c>
      <c r="CJ94" s="365">
        <f t="shared" si="18"/>
        <v>0</v>
      </c>
      <c r="CK94" s="365">
        <f t="shared" si="19"/>
        <v>0</v>
      </c>
      <c r="CL94" s="366" t="str">
        <f t="shared" si="13"/>
        <v/>
      </c>
      <c r="CM94" s="15"/>
    </row>
    <row r="95" spans="1:91" s="359" customFormat="1" ht="13.5" hidden="1" customHeight="1">
      <c r="A95" s="358">
        <f>'F5 ESTUDIANTES PREVENCIÓN'!D88</f>
        <v>0</v>
      </c>
      <c r="B95" s="358">
        <f>'F5 ESTUDIANTES PREVENCIÓN'!A88</f>
        <v>0</v>
      </c>
      <c r="C95" s="360">
        <f>'F5 ESTUDIANTES PREVENCIÓN'!F88</f>
        <v>0</v>
      </c>
      <c r="D95" s="361">
        <f>'F5 ESTUDIANTES PREVENCIÓN'!G88</f>
        <v>0</v>
      </c>
      <c r="E95" s="358">
        <f>'F5 ESTUDIANTES PREVENCIÓN'!K88</f>
        <v>0</v>
      </c>
      <c r="F95" s="358">
        <f>'F5 ESTUDIANTES PREVENCIÓN'!J88</f>
        <v>0</v>
      </c>
      <c r="G95" s="362">
        <f>'F5 ESTUDIANTES PREVENCIÓN'!L88</f>
        <v>0</v>
      </c>
      <c r="H95" s="358">
        <f>'F5 ESTUDIANTES PREVENCIÓN'!M88</f>
        <v>0</v>
      </c>
      <c r="I95" s="363">
        <f>'F5 ESTUDIANTES PREVENCIÓN'!N88</f>
        <v>0</v>
      </c>
      <c r="J95" s="363">
        <f>'F5 ESTUDIANTES PREVENCIÓN'!O88</f>
        <v>0</v>
      </c>
      <c r="K95" s="363">
        <f>'F5 ESTUDIANTES PREVENCIÓN'!P88</f>
        <v>0</v>
      </c>
      <c r="L95" s="364">
        <f>'F5 ESTUDIANTES PREVENCIÓN'!Q88</f>
        <v>0</v>
      </c>
      <c r="M95" s="360">
        <f>'F5 ESTUDIANTES PREVENCIÓN'!R88</f>
        <v>0</v>
      </c>
      <c r="N95" s="358">
        <f>'F5 ESTUDIANTES PREVENCIÓN'!T88</f>
        <v>0</v>
      </c>
      <c r="O95" s="358">
        <f>'F5 ESTUDIANTES PREVENCIÓN'!U88</f>
        <v>0</v>
      </c>
      <c r="P95" s="358">
        <f>'F5 ESTUDIANTES PREVENCIÓN'!V88</f>
        <v>0</v>
      </c>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f>'F5 ESTUDIANTES PREVENCIÓN'!AU88</f>
        <v>0</v>
      </c>
      <c r="BG95" s="12"/>
      <c r="BH95" s="13"/>
      <c r="BI95" s="12"/>
      <c r="BJ95" s="14"/>
      <c r="BK95" s="12"/>
      <c r="BL95" s="12"/>
      <c r="BM95" s="12"/>
      <c r="BN95" s="12"/>
      <c r="BO95" s="12"/>
      <c r="BP95" s="12"/>
      <c r="BQ95" s="12"/>
      <c r="BR95" s="12"/>
      <c r="BS95" s="12"/>
      <c r="BT95" s="12"/>
      <c r="BU95" s="12"/>
      <c r="BV95" s="12"/>
      <c r="BW95" s="12"/>
      <c r="BX95" s="12"/>
      <c r="BY95" s="12"/>
      <c r="BZ95" s="12"/>
      <c r="CA95" s="12"/>
      <c r="CB95" s="12"/>
      <c r="CC95" s="12"/>
      <c r="CD95" s="365">
        <f t="shared" si="14"/>
        <v>0</v>
      </c>
      <c r="CE95" s="365">
        <f t="shared" si="15"/>
        <v>0</v>
      </c>
      <c r="CF95" s="366" t="str">
        <f t="shared" si="11"/>
        <v/>
      </c>
      <c r="CG95" s="365">
        <f t="shared" si="16"/>
        <v>0</v>
      </c>
      <c r="CH95" s="365">
        <f t="shared" si="17"/>
        <v>0</v>
      </c>
      <c r="CI95" s="366" t="str">
        <f t="shared" si="12"/>
        <v/>
      </c>
      <c r="CJ95" s="365">
        <f t="shared" si="18"/>
        <v>0</v>
      </c>
      <c r="CK95" s="365">
        <f t="shared" si="19"/>
        <v>0</v>
      </c>
      <c r="CL95" s="366" t="str">
        <f t="shared" si="13"/>
        <v/>
      </c>
      <c r="CM95" s="15"/>
    </row>
    <row r="96" spans="1:91" s="359" customFormat="1" ht="13.5" hidden="1" customHeight="1">
      <c r="A96" s="358">
        <f>'F5 ESTUDIANTES PREVENCIÓN'!D89</f>
        <v>0</v>
      </c>
      <c r="B96" s="358">
        <f>'F5 ESTUDIANTES PREVENCIÓN'!A89</f>
        <v>0</v>
      </c>
      <c r="C96" s="360">
        <f>'F5 ESTUDIANTES PREVENCIÓN'!F89</f>
        <v>0</v>
      </c>
      <c r="D96" s="361">
        <f>'F5 ESTUDIANTES PREVENCIÓN'!G89</f>
        <v>0</v>
      </c>
      <c r="E96" s="358">
        <f>'F5 ESTUDIANTES PREVENCIÓN'!K89</f>
        <v>0</v>
      </c>
      <c r="F96" s="358">
        <f>'F5 ESTUDIANTES PREVENCIÓN'!J89</f>
        <v>0</v>
      </c>
      <c r="G96" s="362">
        <f>'F5 ESTUDIANTES PREVENCIÓN'!L89</f>
        <v>0</v>
      </c>
      <c r="H96" s="358">
        <f>'F5 ESTUDIANTES PREVENCIÓN'!M89</f>
        <v>0</v>
      </c>
      <c r="I96" s="363">
        <f>'F5 ESTUDIANTES PREVENCIÓN'!N89</f>
        <v>0</v>
      </c>
      <c r="J96" s="363">
        <f>'F5 ESTUDIANTES PREVENCIÓN'!O89</f>
        <v>0</v>
      </c>
      <c r="K96" s="363">
        <f>'F5 ESTUDIANTES PREVENCIÓN'!P89</f>
        <v>0</v>
      </c>
      <c r="L96" s="364">
        <f>'F5 ESTUDIANTES PREVENCIÓN'!Q89</f>
        <v>0</v>
      </c>
      <c r="M96" s="360">
        <f>'F5 ESTUDIANTES PREVENCIÓN'!R89</f>
        <v>0</v>
      </c>
      <c r="N96" s="358">
        <f>'F5 ESTUDIANTES PREVENCIÓN'!T89</f>
        <v>0</v>
      </c>
      <c r="O96" s="358">
        <f>'F5 ESTUDIANTES PREVENCIÓN'!U89</f>
        <v>0</v>
      </c>
      <c r="P96" s="358">
        <f>'F5 ESTUDIANTES PREVENCIÓN'!V89</f>
        <v>0</v>
      </c>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f>'F5 ESTUDIANTES PREVENCIÓN'!AU89</f>
        <v>0</v>
      </c>
      <c r="BG96" s="12"/>
      <c r="BH96" s="13"/>
      <c r="BI96" s="12"/>
      <c r="BJ96" s="14"/>
      <c r="BK96" s="12"/>
      <c r="BL96" s="12"/>
      <c r="BM96" s="12"/>
      <c r="BN96" s="12"/>
      <c r="BO96" s="12"/>
      <c r="BP96" s="12"/>
      <c r="BQ96" s="12"/>
      <c r="BR96" s="12"/>
      <c r="BS96" s="12"/>
      <c r="BT96" s="12"/>
      <c r="BU96" s="12"/>
      <c r="BV96" s="12"/>
      <c r="BW96" s="12"/>
      <c r="BX96" s="12"/>
      <c r="BY96" s="12"/>
      <c r="BZ96" s="12"/>
      <c r="CA96" s="12"/>
      <c r="CB96" s="12"/>
      <c r="CC96" s="12"/>
      <c r="CD96" s="365">
        <f t="shared" si="14"/>
        <v>0</v>
      </c>
      <c r="CE96" s="365">
        <f t="shared" si="15"/>
        <v>0</v>
      </c>
      <c r="CF96" s="366" t="str">
        <f t="shared" si="11"/>
        <v/>
      </c>
      <c r="CG96" s="365">
        <f t="shared" si="16"/>
        <v>0</v>
      </c>
      <c r="CH96" s="365">
        <f t="shared" si="17"/>
        <v>0</v>
      </c>
      <c r="CI96" s="366" t="str">
        <f t="shared" si="12"/>
        <v/>
      </c>
      <c r="CJ96" s="365">
        <f t="shared" si="18"/>
        <v>0</v>
      </c>
      <c r="CK96" s="365">
        <f t="shared" si="19"/>
        <v>0</v>
      </c>
      <c r="CL96" s="366" t="str">
        <f t="shared" si="13"/>
        <v/>
      </c>
      <c r="CM96" s="15"/>
    </row>
    <row r="97" spans="1:91" s="359" customFormat="1" ht="13.5" hidden="1" customHeight="1">
      <c r="A97" s="358">
        <f>'F5 ESTUDIANTES PREVENCIÓN'!D90</f>
        <v>0</v>
      </c>
      <c r="B97" s="358">
        <f>'F5 ESTUDIANTES PREVENCIÓN'!A90</f>
        <v>0</v>
      </c>
      <c r="C97" s="360">
        <f>'F5 ESTUDIANTES PREVENCIÓN'!F90</f>
        <v>0</v>
      </c>
      <c r="D97" s="361">
        <f>'F5 ESTUDIANTES PREVENCIÓN'!G90</f>
        <v>0</v>
      </c>
      <c r="E97" s="358">
        <f>'F5 ESTUDIANTES PREVENCIÓN'!K90</f>
        <v>0</v>
      </c>
      <c r="F97" s="358">
        <f>'F5 ESTUDIANTES PREVENCIÓN'!J90</f>
        <v>0</v>
      </c>
      <c r="G97" s="362">
        <f>'F5 ESTUDIANTES PREVENCIÓN'!L90</f>
        <v>0</v>
      </c>
      <c r="H97" s="358">
        <f>'F5 ESTUDIANTES PREVENCIÓN'!M90</f>
        <v>0</v>
      </c>
      <c r="I97" s="363">
        <f>'F5 ESTUDIANTES PREVENCIÓN'!N90</f>
        <v>0</v>
      </c>
      <c r="J97" s="363">
        <f>'F5 ESTUDIANTES PREVENCIÓN'!O90</f>
        <v>0</v>
      </c>
      <c r="K97" s="363">
        <f>'F5 ESTUDIANTES PREVENCIÓN'!P90</f>
        <v>0</v>
      </c>
      <c r="L97" s="364">
        <f>'F5 ESTUDIANTES PREVENCIÓN'!Q90</f>
        <v>0</v>
      </c>
      <c r="M97" s="360">
        <f>'F5 ESTUDIANTES PREVENCIÓN'!R90</f>
        <v>0</v>
      </c>
      <c r="N97" s="358">
        <f>'F5 ESTUDIANTES PREVENCIÓN'!T90</f>
        <v>0</v>
      </c>
      <c r="O97" s="358">
        <f>'F5 ESTUDIANTES PREVENCIÓN'!U90</f>
        <v>0</v>
      </c>
      <c r="P97" s="358">
        <f>'F5 ESTUDIANTES PREVENCIÓN'!V90</f>
        <v>0</v>
      </c>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f>'F5 ESTUDIANTES PREVENCIÓN'!AU90</f>
        <v>0</v>
      </c>
      <c r="BG97" s="12"/>
      <c r="BH97" s="13"/>
      <c r="BI97" s="12"/>
      <c r="BJ97" s="14"/>
      <c r="BK97" s="12"/>
      <c r="BL97" s="12"/>
      <c r="BM97" s="12"/>
      <c r="BN97" s="12"/>
      <c r="BO97" s="12"/>
      <c r="BP97" s="12"/>
      <c r="BQ97" s="12"/>
      <c r="BR97" s="12"/>
      <c r="BS97" s="12"/>
      <c r="BT97" s="12"/>
      <c r="BU97" s="12"/>
      <c r="BV97" s="12"/>
      <c r="BW97" s="12"/>
      <c r="BX97" s="12"/>
      <c r="BY97" s="12"/>
      <c r="BZ97" s="12"/>
      <c r="CA97" s="12"/>
      <c r="CB97" s="12"/>
      <c r="CC97" s="12"/>
      <c r="CD97" s="365">
        <f t="shared" si="14"/>
        <v>0</v>
      </c>
      <c r="CE97" s="365">
        <f t="shared" si="15"/>
        <v>0</v>
      </c>
      <c r="CF97" s="366" t="str">
        <f t="shared" si="11"/>
        <v/>
      </c>
      <c r="CG97" s="365">
        <f t="shared" si="16"/>
        <v>0</v>
      </c>
      <c r="CH97" s="365">
        <f t="shared" si="17"/>
        <v>0</v>
      </c>
      <c r="CI97" s="366" t="str">
        <f t="shared" si="12"/>
        <v/>
      </c>
      <c r="CJ97" s="365">
        <f t="shared" si="18"/>
        <v>0</v>
      </c>
      <c r="CK97" s="365">
        <f t="shared" si="19"/>
        <v>0</v>
      </c>
      <c r="CL97" s="366" t="str">
        <f t="shared" si="13"/>
        <v/>
      </c>
      <c r="CM97" s="15"/>
    </row>
    <row r="98" spans="1:91" s="359" customFormat="1" ht="13.5" hidden="1" customHeight="1">
      <c r="A98" s="358">
        <f>'F5 ESTUDIANTES PREVENCIÓN'!D91</f>
        <v>0</v>
      </c>
      <c r="B98" s="358">
        <f>'F5 ESTUDIANTES PREVENCIÓN'!A91</f>
        <v>0</v>
      </c>
      <c r="C98" s="360">
        <f>'F5 ESTUDIANTES PREVENCIÓN'!F91</f>
        <v>0</v>
      </c>
      <c r="D98" s="361">
        <f>'F5 ESTUDIANTES PREVENCIÓN'!G91</f>
        <v>0</v>
      </c>
      <c r="E98" s="358">
        <f>'F5 ESTUDIANTES PREVENCIÓN'!K91</f>
        <v>0</v>
      </c>
      <c r="F98" s="358">
        <f>'F5 ESTUDIANTES PREVENCIÓN'!J91</f>
        <v>0</v>
      </c>
      <c r="G98" s="362">
        <f>'F5 ESTUDIANTES PREVENCIÓN'!L91</f>
        <v>0</v>
      </c>
      <c r="H98" s="358">
        <f>'F5 ESTUDIANTES PREVENCIÓN'!M91</f>
        <v>0</v>
      </c>
      <c r="I98" s="363">
        <f>'F5 ESTUDIANTES PREVENCIÓN'!N91</f>
        <v>0</v>
      </c>
      <c r="J98" s="363">
        <f>'F5 ESTUDIANTES PREVENCIÓN'!O91</f>
        <v>0</v>
      </c>
      <c r="K98" s="363">
        <f>'F5 ESTUDIANTES PREVENCIÓN'!P91</f>
        <v>0</v>
      </c>
      <c r="L98" s="364">
        <f>'F5 ESTUDIANTES PREVENCIÓN'!Q91</f>
        <v>0</v>
      </c>
      <c r="M98" s="360">
        <f>'F5 ESTUDIANTES PREVENCIÓN'!R91</f>
        <v>0</v>
      </c>
      <c r="N98" s="358">
        <f>'F5 ESTUDIANTES PREVENCIÓN'!T91</f>
        <v>0</v>
      </c>
      <c r="O98" s="358">
        <f>'F5 ESTUDIANTES PREVENCIÓN'!U91</f>
        <v>0</v>
      </c>
      <c r="P98" s="358">
        <f>'F5 ESTUDIANTES PREVENCIÓN'!V91</f>
        <v>0</v>
      </c>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f>'F5 ESTUDIANTES PREVENCIÓN'!AU91</f>
        <v>0</v>
      </c>
      <c r="BG98" s="12"/>
      <c r="BH98" s="13"/>
      <c r="BI98" s="12"/>
      <c r="BJ98" s="14"/>
      <c r="BK98" s="12"/>
      <c r="BL98" s="12"/>
      <c r="BM98" s="12"/>
      <c r="BN98" s="12"/>
      <c r="BO98" s="12"/>
      <c r="BP98" s="12"/>
      <c r="BQ98" s="12"/>
      <c r="BR98" s="12"/>
      <c r="BS98" s="12"/>
      <c r="BT98" s="12"/>
      <c r="BU98" s="12"/>
      <c r="BV98" s="12"/>
      <c r="BW98" s="12"/>
      <c r="BX98" s="12"/>
      <c r="BY98" s="12"/>
      <c r="BZ98" s="12"/>
      <c r="CA98" s="12"/>
      <c r="CB98" s="12"/>
      <c r="CC98" s="12"/>
      <c r="CD98" s="365">
        <f t="shared" si="14"/>
        <v>0</v>
      </c>
      <c r="CE98" s="365">
        <f t="shared" si="15"/>
        <v>0</v>
      </c>
      <c r="CF98" s="366" t="str">
        <f t="shared" si="11"/>
        <v/>
      </c>
      <c r="CG98" s="365">
        <f t="shared" si="16"/>
        <v>0</v>
      </c>
      <c r="CH98" s="365">
        <f t="shared" si="17"/>
        <v>0</v>
      </c>
      <c r="CI98" s="366" t="str">
        <f t="shared" si="12"/>
        <v/>
      </c>
      <c r="CJ98" s="365">
        <f t="shared" si="18"/>
        <v>0</v>
      </c>
      <c r="CK98" s="365">
        <f t="shared" si="19"/>
        <v>0</v>
      </c>
      <c r="CL98" s="366" t="str">
        <f t="shared" si="13"/>
        <v/>
      </c>
      <c r="CM98" s="15"/>
    </row>
    <row r="99" spans="1:91" s="359" customFormat="1" ht="13.5" hidden="1" customHeight="1">
      <c r="A99" s="358">
        <f>'F5 ESTUDIANTES PREVENCIÓN'!D92</f>
        <v>0</v>
      </c>
      <c r="B99" s="358">
        <f>'F5 ESTUDIANTES PREVENCIÓN'!A92</f>
        <v>0</v>
      </c>
      <c r="C99" s="360">
        <f>'F5 ESTUDIANTES PREVENCIÓN'!F92</f>
        <v>0</v>
      </c>
      <c r="D99" s="361">
        <f>'F5 ESTUDIANTES PREVENCIÓN'!G92</f>
        <v>0</v>
      </c>
      <c r="E99" s="358">
        <f>'F5 ESTUDIANTES PREVENCIÓN'!K92</f>
        <v>0</v>
      </c>
      <c r="F99" s="358">
        <f>'F5 ESTUDIANTES PREVENCIÓN'!J92</f>
        <v>0</v>
      </c>
      <c r="G99" s="362">
        <f>'F5 ESTUDIANTES PREVENCIÓN'!L92</f>
        <v>0</v>
      </c>
      <c r="H99" s="358">
        <f>'F5 ESTUDIANTES PREVENCIÓN'!M92</f>
        <v>0</v>
      </c>
      <c r="I99" s="363">
        <f>'F5 ESTUDIANTES PREVENCIÓN'!N92</f>
        <v>0</v>
      </c>
      <c r="J99" s="363">
        <f>'F5 ESTUDIANTES PREVENCIÓN'!O92</f>
        <v>0</v>
      </c>
      <c r="K99" s="363">
        <f>'F5 ESTUDIANTES PREVENCIÓN'!P92</f>
        <v>0</v>
      </c>
      <c r="L99" s="364">
        <f>'F5 ESTUDIANTES PREVENCIÓN'!Q92</f>
        <v>0</v>
      </c>
      <c r="M99" s="360">
        <f>'F5 ESTUDIANTES PREVENCIÓN'!R92</f>
        <v>0</v>
      </c>
      <c r="N99" s="358">
        <f>'F5 ESTUDIANTES PREVENCIÓN'!T92</f>
        <v>0</v>
      </c>
      <c r="O99" s="358">
        <f>'F5 ESTUDIANTES PREVENCIÓN'!U92</f>
        <v>0</v>
      </c>
      <c r="P99" s="358">
        <f>'F5 ESTUDIANTES PREVENCIÓN'!V92</f>
        <v>0</v>
      </c>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f>'F5 ESTUDIANTES PREVENCIÓN'!AU92</f>
        <v>0</v>
      </c>
      <c r="BG99" s="12"/>
      <c r="BH99" s="13"/>
      <c r="BI99" s="12"/>
      <c r="BJ99" s="14"/>
      <c r="BK99" s="12"/>
      <c r="BL99" s="12"/>
      <c r="BM99" s="12"/>
      <c r="BN99" s="12"/>
      <c r="BO99" s="12"/>
      <c r="BP99" s="12"/>
      <c r="BQ99" s="12"/>
      <c r="BR99" s="12"/>
      <c r="BS99" s="12"/>
      <c r="BT99" s="12"/>
      <c r="BU99" s="12"/>
      <c r="BV99" s="12"/>
      <c r="BW99" s="12"/>
      <c r="BX99" s="12"/>
      <c r="BY99" s="12"/>
      <c r="BZ99" s="12"/>
      <c r="CA99" s="12"/>
      <c r="CB99" s="12"/>
      <c r="CC99" s="12"/>
      <c r="CD99" s="365">
        <f t="shared" si="14"/>
        <v>0</v>
      </c>
      <c r="CE99" s="365">
        <f t="shared" si="15"/>
        <v>0</v>
      </c>
      <c r="CF99" s="366" t="str">
        <f t="shared" si="11"/>
        <v/>
      </c>
      <c r="CG99" s="365">
        <f t="shared" si="16"/>
        <v>0</v>
      </c>
      <c r="CH99" s="365">
        <f t="shared" si="17"/>
        <v>0</v>
      </c>
      <c r="CI99" s="366" t="str">
        <f t="shared" si="12"/>
        <v/>
      </c>
      <c r="CJ99" s="365">
        <f t="shared" si="18"/>
        <v>0</v>
      </c>
      <c r="CK99" s="365">
        <f t="shared" si="19"/>
        <v>0</v>
      </c>
      <c r="CL99" s="366" t="str">
        <f t="shared" si="13"/>
        <v/>
      </c>
      <c r="CM99" s="15"/>
    </row>
    <row r="100" spans="1:91" s="359" customFormat="1" ht="13.5" hidden="1" customHeight="1">
      <c r="A100" s="358">
        <f>'F5 ESTUDIANTES PREVENCIÓN'!D93</f>
        <v>0</v>
      </c>
      <c r="B100" s="358">
        <f>'F5 ESTUDIANTES PREVENCIÓN'!A93</f>
        <v>0</v>
      </c>
      <c r="C100" s="360">
        <f>'F5 ESTUDIANTES PREVENCIÓN'!F93</f>
        <v>0</v>
      </c>
      <c r="D100" s="361">
        <f>'F5 ESTUDIANTES PREVENCIÓN'!G93</f>
        <v>0</v>
      </c>
      <c r="E100" s="358">
        <f>'F5 ESTUDIANTES PREVENCIÓN'!K93</f>
        <v>0</v>
      </c>
      <c r="F100" s="358">
        <f>'F5 ESTUDIANTES PREVENCIÓN'!J93</f>
        <v>0</v>
      </c>
      <c r="G100" s="362">
        <f>'F5 ESTUDIANTES PREVENCIÓN'!L93</f>
        <v>0</v>
      </c>
      <c r="H100" s="358">
        <f>'F5 ESTUDIANTES PREVENCIÓN'!M93</f>
        <v>0</v>
      </c>
      <c r="I100" s="363">
        <f>'F5 ESTUDIANTES PREVENCIÓN'!N93</f>
        <v>0</v>
      </c>
      <c r="J100" s="363">
        <f>'F5 ESTUDIANTES PREVENCIÓN'!O93</f>
        <v>0</v>
      </c>
      <c r="K100" s="363">
        <f>'F5 ESTUDIANTES PREVENCIÓN'!P93</f>
        <v>0</v>
      </c>
      <c r="L100" s="364">
        <f>'F5 ESTUDIANTES PREVENCIÓN'!Q93</f>
        <v>0</v>
      </c>
      <c r="M100" s="360">
        <f>'F5 ESTUDIANTES PREVENCIÓN'!R93</f>
        <v>0</v>
      </c>
      <c r="N100" s="358">
        <f>'F5 ESTUDIANTES PREVENCIÓN'!T93</f>
        <v>0</v>
      </c>
      <c r="O100" s="358">
        <f>'F5 ESTUDIANTES PREVENCIÓN'!U93</f>
        <v>0</v>
      </c>
      <c r="P100" s="358">
        <f>'F5 ESTUDIANTES PREVENCIÓN'!V93</f>
        <v>0</v>
      </c>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f>'F5 ESTUDIANTES PREVENCIÓN'!AU93</f>
        <v>0</v>
      </c>
      <c r="BG100" s="12"/>
      <c r="BH100" s="13"/>
      <c r="BI100" s="12"/>
      <c r="BJ100" s="14"/>
      <c r="BK100" s="12"/>
      <c r="BL100" s="12"/>
      <c r="BM100" s="12"/>
      <c r="BN100" s="12"/>
      <c r="BO100" s="12"/>
      <c r="BP100" s="12"/>
      <c r="BQ100" s="12"/>
      <c r="BR100" s="12"/>
      <c r="BS100" s="12"/>
      <c r="BT100" s="12"/>
      <c r="BU100" s="12"/>
      <c r="BV100" s="12"/>
      <c r="BW100" s="12"/>
      <c r="BX100" s="12"/>
      <c r="BY100" s="12"/>
      <c r="BZ100" s="12"/>
      <c r="CA100" s="12"/>
      <c r="CB100" s="12"/>
      <c r="CC100" s="12"/>
      <c r="CD100" s="365">
        <f t="shared" si="14"/>
        <v>0</v>
      </c>
      <c r="CE100" s="365">
        <f t="shared" si="15"/>
        <v>0</v>
      </c>
      <c r="CF100" s="366" t="str">
        <f t="shared" si="11"/>
        <v/>
      </c>
      <c r="CG100" s="365">
        <f t="shared" si="16"/>
        <v>0</v>
      </c>
      <c r="CH100" s="365">
        <f t="shared" si="17"/>
        <v>0</v>
      </c>
      <c r="CI100" s="366" t="str">
        <f t="shared" si="12"/>
        <v/>
      </c>
      <c r="CJ100" s="365">
        <f t="shared" si="18"/>
        <v>0</v>
      </c>
      <c r="CK100" s="365">
        <f t="shared" si="19"/>
        <v>0</v>
      </c>
      <c r="CL100" s="366" t="str">
        <f t="shared" si="13"/>
        <v/>
      </c>
      <c r="CM100" s="15"/>
    </row>
    <row r="101" spans="1:91" s="359" customFormat="1" ht="13.5" hidden="1" customHeight="1">
      <c r="A101" s="358">
        <f>'F5 ESTUDIANTES PREVENCIÓN'!D94</f>
        <v>0</v>
      </c>
      <c r="B101" s="358">
        <f>'F5 ESTUDIANTES PREVENCIÓN'!A94</f>
        <v>0</v>
      </c>
      <c r="C101" s="360">
        <f>'F5 ESTUDIANTES PREVENCIÓN'!F94</f>
        <v>0</v>
      </c>
      <c r="D101" s="361">
        <f>'F5 ESTUDIANTES PREVENCIÓN'!G94</f>
        <v>0</v>
      </c>
      <c r="E101" s="358">
        <f>'F5 ESTUDIANTES PREVENCIÓN'!K94</f>
        <v>0</v>
      </c>
      <c r="F101" s="358">
        <f>'F5 ESTUDIANTES PREVENCIÓN'!J94</f>
        <v>0</v>
      </c>
      <c r="G101" s="362">
        <f>'F5 ESTUDIANTES PREVENCIÓN'!L94</f>
        <v>0</v>
      </c>
      <c r="H101" s="358">
        <f>'F5 ESTUDIANTES PREVENCIÓN'!M94</f>
        <v>0</v>
      </c>
      <c r="I101" s="363">
        <f>'F5 ESTUDIANTES PREVENCIÓN'!N94</f>
        <v>0</v>
      </c>
      <c r="J101" s="363">
        <f>'F5 ESTUDIANTES PREVENCIÓN'!O94</f>
        <v>0</v>
      </c>
      <c r="K101" s="363">
        <f>'F5 ESTUDIANTES PREVENCIÓN'!P94</f>
        <v>0</v>
      </c>
      <c r="L101" s="364">
        <f>'F5 ESTUDIANTES PREVENCIÓN'!Q94</f>
        <v>0</v>
      </c>
      <c r="M101" s="360">
        <f>'F5 ESTUDIANTES PREVENCIÓN'!R94</f>
        <v>0</v>
      </c>
      <c r="N101" s="358">
        <f>'F5 ESTUDIANTES PREVENCIÓN'!T94</f>
        <v>0</v>
      </c>
      <c r="O101" s="358">
        <f>'F5 ESTUDIANTES PREVENCIÓN'!U94</f>
        <v>0</v>
      </c>
      <c r="P101" s="358">
        <f>'F5 ESTUDIANTES PREVENCIÓN'!V94</f>
        <v>0</v>
      </c>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f>'F5 ESTUDIANTES PREVENCIÓN'!AU94</f>
        <v>0</v>
      </c>
      <c r="BG101" s="12"/>
      <c r="BH101" s="13"/>
      <c r="BI101" s="12"/>
      <c r="BJ101" s="14"/>
      <c r="BK101" s="12"/>
      <c r="BL101" s="12"/>
      <c r="BM101" s="12"/>
      <c r="BN101" s="12"/>
      <c r="BO101" s="12"/>
      <c r="BP101" s="12"/>
      <c r="BQ101" s="12"/>
      <c r="BR101" s="12"/>
      <c r="BS101" s="12"/>
      <c r="BT101" s="12"/>
      <c r="BU101" s="12"/>
      <c r="BV101" s="12"/>
      <c r="BW101" s="12"/>
      <c r="BX101" s="12"/>
      <c r="BY101" s="12"/>
      <c r="BZ101" s="12"/>
      <c r="CA101" s="12"/>
      <c r="CB101" s="12"/>
      <c r="CC101" s="12"/>
      <c r="CD101" s="365">
        <f t="shared" si="14"/>
        <v>0</v>
      </c>
      <c r="CE101" s="365">
        <f t="shared" si="15"/>
        <v>0</v>
      </c>
      <c r="CF101" s="366" t="str">
        <f t="shared" si="11"/>
        <v/>
      </c>
      <c r="CG101" s="365">
        <f t="shared" si="16"/>
        <v>0</v>
      </c>
      <c r="CH101" s="365">
        <f t="shared" si="17"/>
        <v>0</v>
      </c>
      <c r="CI101" s="366" t="str">
        <f t="shared" si="12"/>
        <v/>
      </c>
      <c r="CJ101" s="365">
        <f t="shared" si="18"/>
        <v>0</v>
      </c>
      <c r="CK101" s="365">
        <f t="shared" si="19"/>
        <v>0</v>
      </c>
      <c r="CL101" s="366" t="str">
        <f t="shared" si="13"/>
        <v/>
      </c>
      <c r="CM101" s="15"/>
    </row>
    <row r="102" spans="1:91" s="359" customFormat="1" ht="13.5" hidden="1" customHeight="1">
      <c r="A102" s="358">
        <f>'F5 ESTUDIANTES PREVENCIÓN'!D95</f>
        <v>0</v>
      </c>
      <c r="B102" s="358">
        <f>'F5 ESTUDIANTES PREVENCIÓN'!A95</f>
        <v>0</v>
      </c>
      <c r="C102" s="360">
        <f>'F5 ESTUDIANTES PREVENCIÓN'!F95</f>
        <v>0</v>
      </c>
      <c r="D102" s="361">
        <f>'F5 ESTUDIANTES PREVENCIÓN'!G95</f>
        <v>0</v>
      </c>
      <c r="E102" s="358">
        <f>'F5 ESTUDIANTES PREVENCIÓN'!K95</f>
        <v>0</v>
      </c>
      <c r="F102" s="358">
        <f>'F5 ESTUDIANTES PREVENCIÓN'!J95</f>
        <v>0</v>
      </c>
      <c r="G102" s="362">
        <f>'F5 ESTUDIANTES PREVENCIÓN'!L95</f>
        <v>0</v>
      </c>
      <c r="H102" s="358">
        <f>'F5 ESTUDIANTES PREVENCIÓN'!M95</f>
        <v>0</v>
      </c>
      <c r="I102" s="363">
        <f>'F5 ESTUDIANTES PREVENCIÓN'!N95</f>
        <v>0</v>
      </c>
      <c r="J102" s="363">
        <f>'F5 ESTUDIANTES PREVENCIÓN'!O95</f>
        <v>0</v>
      </c>
      <c r="K102" s="363">
        <f>'F5 ESTUDIANTES PREVENCIÓN'!P95</f>
        <v>0</v>
      </c>
      <c r="L102" s="364">
        <f>'F5 ESTUDIANTES PREVENCIÓN'!Q95</f>
        <v>0</v>
      </c>
      <c r="M102" s="360">
        <f>'F5 ESTUDIANTES PREVENCIÓN'!R95</f>
        <v>0</v>
      </c>
      <c r="N102" s="358">
        <f>'F5 ESTUDIANTES PREVENCIÓN'!T95</f>
        <v>0</v>
      </c>
      <c r="O102" s="358">
        <f>'F5 ESTUDIANTES PREVENCIÓN'!U95</f>
        <v>0</v>
      </c>
      <c r="P102" s="358">
        <f>'F5 ESTUDIANTES PREVENCIÓN'!V95</f>
        <v>0</v>
      </c>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f>'F5 ESTUDIANTES PREVENCIÓN'!AU95</f>
        <v>0</v>
      </c>
      <c r="BG102" s="12"/>
      <c r="BH102" s="13"/>
      <c r="BI102" s="12"/>
      <c r="BJ102" s="14"/>
      <c r="BK102" s="12"/>
      <c r="BL102" s="12"/>
      <c r="BM102" s="12"/>
      <c r="BN102" s="12"/>
      <c r="BO102" s="12"/>
      <c r="BP102" s="12"/>
      <c r="BQ102" s="12"/>
      <c r="BR102" s="12"/>
      <c r="BS102" s="12"/>
      <c r="BT102" s="12"/>
      <c r="BU102" s="12"/>
      <c r="BV102" s="12"/>
      <c r="BW102" s="12"/>
      <c r="BX102" s="12"/>
      <c r="BY102" s="12"/>
      <c r="BZ102" s="12"/>
      <c r="CA102" s="12"/>
      <c r="CB102" s="12"/>
      <c r="CC102" s="12"/>
      <c r="CD102" s="365">
        <f t="shared" si="14"/>
        <v>0</v>
      </c>
      <c r="CE102" s="365">
        <f t="shared" si="15"/>
        <v>0</v>
      </c>
      <c r="CF102" s="366" t="str">
        <f t="shared" si="11"/>
        <v/>
      </c>
      <c r="CG102" s="365">
        <f t="shared" si="16"/>
        <v>0</v>
      </c>
      <c r="CH102" s="365">
        <f t="shared" si="17"/>
        <v>0</v>
      </c>
      <c r="CI102" s="366" t="str">
        <f t="shared" si="12"/>
        <v/>
      </c>
      <c r="CJ102" s="365">
        <f t="shared" si="18"/>
        <v>0</v>
      </c>
      <c r="CK102" s="365">
        <f t="shared" si="19"/>
        <v>0</v>
      </c>
      <c r="CL102" s="366" t="str">
        <f t="shared" si="13"/>
        <v/>
      </c>
      <c r="CM102" s="15"/>
    </row>
    <row r="103" spans="1:91" s="359" customFormat="1" ht="13.5" hidden="1" customHeight="1">
      <c r="A103" s="358">
        <f>'F5 ESTUDIANTES PREVENCIÓN'!D96</f>
        <v>0</v>
      </c>
      <c r="B103" s="358">
        <f>'F5 ESTUDIANTES PREVENCIÓN'!A96</f>
        <v>0</v>
      </c>
      <c r="C103" s="360">
        <f>'F5 ESTUDIANTES PREVENCIÓN'!F96</f>
        <v>0</v>
      </c>
      <c r="D103" s="361">
        <f>'F5 ESTUDIANTES PREVENCIÓN'!G96</f>
        <v>0</v>
      </c>
      <c r="E103" s="358">
        <f>'F5 ESTUDIANTES PREVENCIÓN'!K96</f>
        <v>0</v>
      </c>
      <c r="F103" s="358">
        <f>'F5 ESTUDIANTES PREVENCIÓN'!J96</f>
        <v>0</v>
      </c>
      <c r="G103" s="362">
        <f>'F5 ESTUDIANTES PREVENCIÓN'!L96</f>
        <v>0</v>
      </c>
      <c r="H103" s="358">
        <f>'F5 ESTUDIANTES PREVENCIÓN'!M96</f>
        <v>0</v>
      </c>
      <c r="I103" s="363">
        <f>'F5 ESTUDIANTES PREVENCIÓN'!N96</f>
        <v>0</v>
      </c>
      <c r="J103" s="363">
        <f>'F5 ESTUDIANTES PREVENCIÓN'!O96</f>
        <v>0</v>
      </c>
      <c r="K103" s="363">
        <f>'F5 ESTUDIANTES PREVENCIÓN'!P96</f>
        <v>0</v>
      </c>
      <c r="L103" s="364">
        <f>'F5 ESTUDIANTES PREVENCIÓN'!Q96</f>
        <v>0</v>
      </c>
      <c r="M103" s="360">
        <f>'F5 ESTUDIANTES PREVENCIÓN'!R96</f>
        <v>0</v>
      </c>
      <c r="N103" s="358">
        <f>'F5 ESTUDIANTES PREVENCIÓN'!T96</f>
        <v>0</v>
      </c>
      <c r="O103" s="358">
        <f>'F5 ESTUDIANTES PREVENCIÓN'!U96</f>
        <v>0</v>
      </c>
      <c r="P103" s="358">
        <f>'F5 ESTUDIANTES PREVENCIÓN'!V96</f>
        <v>0</v>
      </c>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f>'F5 ESTUDIANTES PREVENCIÓN'!AU96</f>
        <v>0</v>
      </c>
      <c r="BG103" s="12"/>
      <c r="BH103" s="13"/>
      <c r="BI103" s="12"/>
      <c r="BJ103" s="14"/>
      <c r="BK103" s="12"/>
      <c r="BL103" s="12"/>
      <c r="BM103" s="12"/>
      <c r="BN103" s="12"/>
      <c r="BO103" s="12"/>
      <c r="BP103" s="12"/>
      <c r="BQ103" s="12"/>
      <c r="BR103" s="12"/>
      <c r="BS103" s="12"/>
      <c r="BT103" s="12"/>
      <c r="BU103" s="12"/>
      <c r="BV103" s="12"/>
      <c r="BW103" s="12"/>
      <c r="BX103" s="12"/>
      <c r="BY103" s="12"/>
      <c r="BZ103" s="12"/>
      <c r="CA103" s="12"/>
      <c r="CB103" s="12"/>
      <c r="CC103" s="12"/>
      <c r="CD103" s="365">
        <f t="shared" si="14"/>
        <v>0</v>
      </c>
      <c r="CE103" s="365">
        <f t="shared" si="15"/>
        <v>0</v>
      </c>
      <c r="CF103" s="366" t="str">
        <f t="shared" si="11"/>
        <v/>
      </c>
      <c r="CG103" s="365">
        <f t="shared" si="16"/>
        <v>0</v>
      </c>
      <c r="CH103" s="365">
        <f t="shared" si="17"/>
        <v>0</v>
      </c>
      <c r="CI103" s="366" t="str">
        <f t="shared" si="12"/>
        <v/>
      </c>
      <c r="CJ103" s="365">
        <f t="shared" si="18"/>
        <v>0</v>
      </c>
      <c r="CK103" s="365">
        <f t="shared" si="19"/>
        <v>0</v>
      </c>
      <c r="CL103" s="366" t="str">
        <f t="shared" si="13"/>
        <v/>
      </c>
      <c r="CM103" s="15"/>
    </row>
    <row r="104" spans="1:91" s="359" customFormat="1" ht="13.5" hidden="1" customHeight="1">
      <c r="A104" s="358">
        <f>'F5 ESTUDIANTES PREVENCIÓN'!D97</f>
        <v>0</v>
      </c>
      <c r="B104" s="358">
        <f>'F5 ESTUDIANTES PREVENCIÓN'!A97</f>
        <v>0</v>
      </c>
      <c r="C104" s="360">
        <f>'F5 ESTUDIANTES PREVENCIÓN'!F97</f>
        <v>0</v>
      </c>
      <c r="D104" s="361">
        <f>'F5 ESTUDIANTES PREVENCIÓN'!G97</f>
        <v>0</v>
      </c>
      <c r="E104" s="358">
        <f>'F5 ESTUDIANTES PREVENCIÓN'!K97</f>
        <v>0</v>
      </c>
      <c r="F104" s="358">
        <f>'F5 ESTUDIANTES PREVENCIÓN'!J97</f>
        <v>0</v>
      </c>
      <c r="G104" s="362">
        <f>'F5 ESTUDIANTES PREVENCIÓN'!L97</f>
        <v>0</v>
      </c>
      <c r="H104" s="358">
        <f>'F5 ESTUDIANTES PREVENCIÓN'!M97</f>
        <v>0</v>
      </c>
      <c r="I104" s="363">
        <f>'F5 ESTUDIANTES PREVENCIÓN'!N97</f>
        <v>0</v>
      </c>
      <c r="J104" s="363">
        <f>'F5 ESTUDIANTES PREVENCIÓN'!O97</f>
        <v>0</v>
      </c>
      <c r="K104" s="363">
        <f>'F5 ESTUDIANTES PREVENCIÓN'!P97</f>
        <v>0</v>
      </c>
      <c r="L104" s="364">
        <f>'F5 ESTUDIANTES PREVENCIÓN'!Q97</f>
        <v>0</v>
      </c>
      <c r="M104" s="360">
        <f>'F5 ESTUDIANTES PREVENCIÓN'!R97</f>
        <v>0</v>
      </c>
      <c r="N104" s="358">
        <f>'F5 ESTUDIANTES PREVENCIÓN'!T97</f>
        <v>0</v>
      </c>
      <c r="O104" s="358">
        <f>'F5 ESTUDIANTES PREVENCIÓN'!U97</f>
        <v>0</v>
      </c>
      <c r="P104" s="358">
        <f>'F5 ESTUDIANTES PREVENCIÓN'!V97</f>
        <v>0</v>
      </c>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f>'F5 ESTUDIANTES PREVENCIÓN'!AU97</f>
        <v>0</v>
      </c>
      <c r="BG104" s="12"/>
      <c r="BH104" s="13"/>
      <c r="BI104" s="12"/>
      <c r="BJ104" s="14"/>
      <c r="BK104" s="12"/>
      <c r="BL104" s="12"/>
      <c r="BM104" s="12"/>
      <c r="BN104" s="12"/>
      <c r="BO104" s="12"/>
      <c r="BP104" s="12"/>
      <c r="BQ104" s="12"/>
      <c r="BR104" s="12"/>
      <c r="BS104" s="12"/>
      <c r="BT104" s="12"/>
      <c r="BU104" s="12"/>
      <c r="BV104" s="12"/>
      <c r="BW104" s="12"/>
      <c r="BX104" s="12"/>
      <c r="BY104" s="12"/>
      <c r="BZ104" s="12"/>
      <c r="CA104" s="12"/>
      <c r="CB104" s="12"/>
      <c r="CC104" s="12"/>
      <c r="CD104" s="365">
        <f t="shared" si="14"/>
        <v>0</v>
      </c>
      <c r="CE104" s="365">
        <f t="shared" si="15"/>
        <v>0</v>
      </c>
      <c r="CF104" s="366" t="str">
        <f t="shared" si="11"/>
        <v/>
      </c>
      <c r="CG104" s="365">
        <f t="shared" si="16"/>
        <v>0</v>
      </c>
      <c r="CH104" s="365">
        <f t="shared" si="17"/>
        <v>0</v>
      </c>
      <c r="CI104" s="366" t="str">
        <f t="shared" si="12"/>
        <v/>
      </c>
      <c r="CJ104" s="365">
        <f t="shared" si="18"/>
        <v>0</v>
      </c>
      <c r="CK104" s="365">
        <f t="shared" si="19"/>
        <v>0</v>
      </c>
      <c r="CL104" s="366" t="str">
        <f t="shared" si="13"/>
        <v/>
      </c>
      <c r="CM104" s="15"/>
    </row>
    <row r="105" spans="1:91" s="359" customFormat="1" ht="13.5" hidden="1" customHeight="1">
      <c r="A105" s="358">
        <f>'F5 ESTUDIANTES PREVENCIÓN'!D98</f>
        <v>0</v>
      </c>
      <c r="B105" s="358">
        <f>'F5 ESTUDIANTES PREVENCIÓN'!A98</f>
        <v>0</v>
      </c>
      <c r="C105" s="360">
        <f>'F5 ESTUDIANTES PREVENCIÓN'!F98</f>
        <v>0</v>
      </c>
      <c r="D105" s="361">
        <f>'F5 ESTUDIANTES PREVENCIÓN'!G98</f>
        <v>0</v>
      </c>
      <c r="E105" s="358">
        <f>'F5 ESTUDIANTES PREVENCIÓN'!K98</f>
        <v>0</v>
      </c>
      <c r="F105" s="358">
        <f>'F5 ESTUDIANTES PREVENCIÓN'!J98</f>
        <v>0</v>
      </c>
      <c r="G105" s="362">
        <f>'F5 ESTUDIANTES PREVENCIÓN'!L98</f>
        <v>0</v>
      </c>
      <c r="H105" s="358">
        <f>'F5 ESTUDIANTES PREVENCIÓN'!M98</f>
        <v>0</v>
      </c>
      <c r="I105" s="363">
        <f>'F5 ESTUDIANTES PREVENCIÓN'!N98</f>
        <v>0</v>
      </c>
      <c r="J105" s="363">
        <f>'F5 ESTUDIANTES PREVENCIÓN'!O98</f>
        <v>0</v>
      </c>
      <c r="K105" s="363">
        <f>'F5 ESTUDIANTES PREVENCIÓN'!P98</f>
        <v>0</v>
      </c>
      <c r="L105" s="364">
        <f>'F5 ESTUDIANTES PREVENCIÓN'!Q98</f>
        <v>0</v>
      </c>
      <c r="M105" s="360">
        <f>'F5 ESTUDIANTES PREVENCIÓN'!R98</f>
        <v>0</v>
      </c>
      <c r="N105" s="358">
        <f>'F5 ESTUDIANTES PREVENCIÓN'!T98</f>
        <v>0</v>
      </c>
      <c r="O105" s="358">
        <f>'F5 ESTUDIANTES PREVENCIÓN'!U98</f>
        <v>0</v>
      </c>
      <c r="P105" s="358">
        <f>'F5 ESTUDIANTES PREVENCIÓN'!V98</f>
        <v>0</v>
      </c>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f>'F5 ESTUDIANTES PREVENCIÓN'!AU98</f>
        <v>0</v>
      </c>
      <c r="BG105" s="12"/>
      <c r="BH105" s="13"/>
      <c r="BI105" s="12"/>
      <c r="BJ105" s="14"/>
      <c r="BK105" s="12"/>
      <c r="BL105" s="12"/>
      <c r="BM105" s="12"/>
      <c r="BN105" s="12"/>
      <c r="BO105" s="12"/>
      <c r="BP105" s="12"/>
      <c r="BQ105" s="12"/>
      <c r="BR105" s="12"/>
      <c r="BS105" s="12"/>
      <c r="BT105" s="12"/>
      <c r="BU105" s="12"/>
      <c r="BV105" s="12"/>
      <c r="BW105" s="12"/>
      <c r="BX105" s="12"/>
      <c r="BY105" s="12"/>
      <c r="BZ105" s="12"/>
      <c r="CA105" s="12"/>
      <c r="CB105" s="12"/>
      <c r="CC105" s="12"/>
      <c r="CD105" s="365">
        <f t="shared" si="14"/>
        <v>0</v>
      </c>
      <c r="CE105" s="365">
        <f t="shared" si="15"/>
        <v>0</v>
      </c>
      <c r="CF105" s="366" t="str">
        <f t="shared" si="11"/>
        <v/>
      </c>
      <c r="CG105" s="365">
        <f t="shared" si="16"/>
        <v>0</v>
      </c>
      <c r="CH105" s="365">
        <f t="shared" si="17"/>
        <v>0</v>
      </c>
      <c r="CI105" s="366" t="str">
        <f t="shared" si="12"/>
        <v/>
      </c>
      <c r="CJ105" s="365">
        <f t="shared" si="18"/>
        <v>0</v>
      </c>
      <c r="CK105" s="365">
        <f t="shared" si="19"/>
        <v>0</v>
      </c>
      <c r="CL105" s="366" t="str">
        <f t="shared" si="13"/>
        <v/>
      </c>
      <c r="CM105" s="15"/>
    </row>
    <row r="106" spans="1:91" s="359" customFormat="1" ht="13.5" hidden="1" customHeight="1">
      <c r="A106" s="358">
        <f>'F5 ESTUDIANTES PREVENCIÓN'!D99</f>
        <v>0</v>
      </c>
      <c r="B106" s="358">
        <f>'F5 ESTUDIANTES PREVENCIÓN'!A99</f>
        <v>0</v>
      </c>
      <c r="C106" s="360">
        <f>'F5 ESTUDIANTES PREVENCIÓN'!F99</f>
        <v>0</v>
      </c>
      <c r="D106" s="361">
        <f>'F5 ESTUDIANTES PREVENCIÓN'!G99</f>
        <v>0</v>
      </c>
      <c r="E106" s="358">
        <f>'F5 ESTUDIANTES PREVENCIÓN'!K99</f>
        <v>0</v>
      </c>
      <c r="F106" s="358">
        <f>'F5 ESTUDIANTES PREVENCIÓN'!J99</f>
        <v>0</v>
      </c>
      <c r="G106" s="362">
        <f>'F5 ESTUDIANTES PREVENCIÓN'!L99</f>
        <v>0</v>
      </c>
      <c r="H106" s="358">
        <f>'F5 ESTUDIANTES PREVENCIÓN'!M99</f>
        <v>0</v>
      </c>
      <c r="I106" s="363">
        <f>'F5 ESTUDIANTES PREVENCIÓN'!N99</f>
        <v>0</v>
      </c>
      <c r="J106" s="363">
        <f>'F5 ESTUDIANTES PREVENCIÓN'!O99</f>
        <v>0</v>
      </c>
      <c r="K106" s="363">
        <f>'F5 ESTUDIANTES PREVENCIÓN'!P99</f>
        <v>0</v>
      </c>
      <c r="L106" s="364">
        <f>'F5 ESTUDIANTES PREVENCIÓN'!Q99</f>
        <v>0</v>
      </c>
      <c r="M106" s="360">
        <f>'F5 ESTUDIANTES PREVENCIÓN'!R99</f>
        <v>0</v>
      </c>
      <c r="N106" s="358">
        <f>'F5 ESTUDIANTES PREVENCIÓN'!T99</f>
        <v>0</v>
      </c>
      <c r="O106" s="358">
        <f>'F5 ESTUDIANTES PREVENCIÓN'!U99</f>
        <v>0</v>
      </c>
      <c r="P106" s="358">
        <f>'F5 ESTUDIANTES PREVENCIÓN'!V99</f>
        <v>0</v>
      </c>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f>'F5 ESTUDIANTES PREVENCIÓN'!AU99</f>
        <v>0</v>
      </c>
      <c r="BG106" s="12"/>
      <c r="BH106" s="13"/>
      <c r="BI106" s="12"/>
      <c r="BJ106" s="14"/>
      <c r="BK106" s="12"/>
      <c r="BL106" s="12"/>
      <c r="BM106" s="12"/>
      <c r="BN106" s="12"/>
      <c r="BO106" s="12"/>
      <c r="BP106" s="12"/>
      <c r="BQ106" s="12"/>
      <c r="BR106" s="12"/>
      <c r="BS106" s="12"/>
      <c r="BT106" s="12"/>
      <c r="BU106" s="12"/>
      <c r="BV106" s="12"/>
      <c r="BW106" s="12"/>
      <c r="BX106" s="12"/>
      <c r="BY106" s="12"/>
      <c r="BZ106" s="12"/>
      <c r="CA106" s="12"/>
      <c r="CB106" s="12"/>
      <c r="CC106" s="12"/>
      <c r="CD106" s="365">
        <f t="shared" si="14"/>
        <v>0</v>
      </c>
      <c r="CE106" s="365">
        <f t="shared" si="15"/>
        <v>0</v>
      </c>
      <c r="CF106" s="366" t="str">
        <f t="shared" si="11"/>
        <v/>
      </c>
      <c r="CG106" s="365">
        <f t="shared" si="16"/>
        <v>0</v>
      </c>
      <c r="CH106" s="365">
        <f t="shared" si="17"/>
        <v>0</v>
      </c>
      <c r="CI106" s="366" t="str">
        <f t="shared" si="12"/>
        <v/>
      </c>
      <c r="CJ106" s="365">
        <f t="shared" si="18"/>
        <v>0</v>
      </c>
      <c r="CK106" s="365">
        <f t="shared" si="19"/>
        <v>0</v>
      </c>
      <c r="CL106" s="366" t="str">
        <f t="shared" si="13"/>
        <v/>
      </c>
      <c r="CM106" s="15"/>
    </row>
    <row r="107" spans="1:91" s="359" customFormat="1" ht="13.5" hidden="1" customHeight="1">
      <c r="A107" s="358">
        <f>'F5 ESTUDIANTES PREVENCIÓN'!D100</f>
        <v>0</v>
      </c>
      <c r="B107" s="358">
        <f>'F5 ESTUDIANTES PREVENCIÓN'!A100</f>
        <v>0</v>
      </c>
      <c r="C107" s="360">
        <f>'F5 ESTUDIANTES PREVENCIÓN'!F100</f>
        <v>0</v>
      </c>
      <c r="D107" s="361">
        <f>'F5 ESTUDIANTES PREVENCIÓN'!G100</f>
        <v>0</v>
      </c>
      <c r="E107" s="358">
        <f>'F5 ESTUDIANTES PREVENCIÓN'!K100</f>
        <v>0</v>
      </c>
      <c r="F107" s="358">
        <f>'F5 ESTUDIANTES PREVENCIÓN'!J100</f>
        <v>0</v>
      </c>
      <c r="G107" s="362">
        <f>'F5 ESTUDIANTES PREVENCIÓN'!L100</f>
        <v>0</v>
      </c>
      <c r="H107" s="358">
        <f>'F5 ESTUDIANTES PREVENCIÓN'!M100</f>
        <v>0</v>
      </c>
      <c r="I107" s="363">
        <f>'F5 ESTUDIANTES PREVENCIÓN'!N100</f>
        <v>0</v>
      </c>
      <c r="J107" s="363">
        <f>'F5 ESTUDIANTES PREVENCIÓN'!O100</f>
        <v>0</v>
      </c>
      <c r="K107" s="363">
        <f>'F5 ESTUDIANTES PREVENCIÓN'!P100</f>
        <v>0</v>
      </c>
      <c r="L107" s="364">
        <f>'F5 ESTUDIANTES PREVENCIÓN'!Q100</f>
        <v>0</v>
      </c>
      <c r="M107" s="360">
        <f>'F5 ESTUDIANTES PREVENCIÓN'!R100</f>
        <v>0</v>
      </c>
      <c r="N107" s="358">
        <f>'F5 ESTUDIANTES PREVENCIÓN'!T100</f>
        <v>0</v>
      </c>
      <c r="O107" s="358">
        <f>'F5 ESTUDIANTES PREVENCIÓN'!U100</f>
        <v>0</v>
      </c>
      <c r="P107" s="358">
        <f>'F5 ESTUDIANTES PREVENCIÓN'!V100</f>
        <v>0</v>
      </c>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f>'F5 ESTUDIANTES PREVENCIÓN'!AU100</f>
        <v>0</v>
      </c>
      <c r="BG107" s="12"/>
      <c r="BH107" s="13"/>
      <c r="BI107" s="12"/>
      <c r="BJ107" s="14"/>
      <c r="BK107" s="12"/>
      <c r="BL107" s="12"/>
      <c r="BM107" s="12"/>
      <c r="BN107" s="12"/>
      <c r="BO107" s="12"/>
      <c r="BP107" s="12"/>
      <c r="BQ107" s="12"/>
      <c r="BR107" s="12"/>
      <c r="BS107" s="12"/>
      <c r="BT107" s="12"/>
      <c r="BU107" s="12"/>
      <c r="BV107" s="12"/>
      <c r="BW107" s="12"/>
      <c r="BX107" s="12"/>
      <c r="BY107" s="12"/>
      <c r="BZ107" s="12"/>
      <c r="CA107" s="12"/>
      <c r="CB107" s="12"/>
      <c r="CC107" s="12"/>
      <c r="CD107" s="365">
        <f t="shared" si="14"/>
        <v>0</v>
      </c>
      <c r="CE107" s="365">
        <f t="shared" si="15"/>
        <v>0</v>
      </c>
      <c r="CF107" s="366" t="str">
        <f t="shared" si="11"/>
        <v/>
      </c>
      <c r="CG107" s="365">
        <f t="shared" si="16"/>
        <v>0</v>
      </c>
      <c r="CH107" s="365">
        <f t="shared" si="17"/>
        <v>0</v>
      </c>
      <c r="CI107" s="366" t="str">
        <f t="shared" si="12"/>
        <v/>
      </c>
      <c r="CJ107" s="365">
        <f t="shared" si="18"/>
        <v>0</v>
      </c>
      <c r="CK107" s="365">
        <f t="shared" si="19"/>
        <v>0</v>
      </c>
      <c r="CL107" s="366" t="str">
        <f t="shared" si="13"/>
        <v/>
      </c>
      <c r="CM107" s="15"/>
    </row>
    <row r="108" spans="1:91" s="359" customFormat="1" ht="13.5" hidden="1" customHeight="1">
      <c r="A108" s="358">
        <f>'F5 ESTUDIANTES PREVENCIÓN'!D101</f>
        <v>0</v>
      </c>
      <c r="B108" s="358">
        <f>'F5 ESTUDIANTES PREVENCIÓN'!A101</f>
        <v>0</v>
      </c>
      <c r="C108" s="360">
        <f>'F5 ESTUDIANTES PREVENCIÓN'!F101</f>
        <v>0</v>
      </c>
      <c r="D108" s="361">
        <f>'F5 ESTUDIANTES PREVENCIÓN'!G101</f>
        <v>0</v>
      </c>
      <c r="E108" s="358">
        <f>'F5 ESTUDIANTES PREVENCIÓN'!K101</f>
        <v>0</v>
      </c>
      <c r="F108" s="358">
        <f>'F5 ESTUDIANTES PREVENCIÓN'!J101</f>
        <v>0</v>
      </c>
      <c r="G108" s="362">
        <f>'F5 ESTUDIANTES PREVENCIÓN'!L101</f>
        <v>0</v>
      </c>
      <c r="H108" s="358">
        <f>'F5 ESTUDIANTES PREVENCIÓN'!M101</f>
        <v>0</v>
      </c>
      <c r="I108" s="363">
        <f>'F5 ESTUDIANTES PREVENCIÓN'!N101</f>
        <v>0</v>
      </c>
      <c r="J108" s="363">
        <f>'F5 ESTUDIANTES PREVENCIÓN'!O101</f>
        <v>0</v>
      </c>
      <c r="K108" s="363">
        <f>'F5 ESTUDIANTES PREVENCIÓN'!P101</f>
        <v>0</v>
      </c>
      <c r="L108" s="364">
        <f>'F5 ESTUDIANTES PREVENCIÓN'!Q101</f>
        <v>0</v>
      </c>
      <c r="M108" s="360">
        <f>'F5 ESTUDIANTES PREVENCIÓN'!R101</f>
        <v>0</v>
      </c>
      <c r="N108" s="358">
        <f>'F5 ESTUDIANTES PREVENCIÓN'!T101</f>
        <v>0</v>
      </c>
      <c r="O108" s="358">
        <f>'F5 ESTUDIANTES PREVENCIÓN'!U101</f>
        <v>0</v>
      </c>
      <c r="P108" s="358">
        <f>'F5 ESTUDIANTES PREVENCIÓN'!V101</f>
        <v>0</v>
      </c>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f>'F5 ESTUDIANTES PREVENCIÓN'!AU101</f>
        <v>0</v>
      </c>
      <c r="BG108" s="12"/>
      <c r="BH108" s="13"/>
      <c r="BI108" s="12"/>
      <c r="BJ108" s="14"/>
      <c r="BK108" s="12"/>
      <c r="BL108" s="12"/>
      <c r="BM108" s="12"/>
      <c r="BN108" s="12"/>
      <c r="BO108" s="12"/>
      <c r="BP108" s="12"/>
      <c r="BQ108" s="12"/>
      <c r="BR108" s="12"/>
      <c r="BS108" s="12"/>
      <c r="BT108" s="12"/>
      <c r="BU108" s="12"/>
      <c r="BV108" s="12"/>
      <c r="BW108" s="12"/>
      <c r="BX108" s="12"/>
      <c r="BY108" s="12"/>
      <c r="BZ108" s="12"/>
      <c r="CA108" s="12"/>
      <c r="CB108" s="12"/>
      <c r="CC108" s="12"/>
      <c r="CD108" s="365">
        <f t="shared" si="14"/>
        <v>0</v>
      </c>
      <c r="CE108" s="365">
        <f t="shared" si="15"/>
        <v>0</v>
      </c>
      <c r="CF108" s="366" t="str">
        <f t="shared" si="11"/>
        <v/>
      </c>
      <c r="CG108" s="365">
        <f t="shared" si="16"/>
        <v>0</v>
      </c>
      <c r="CH108" s="365">
        <f t="shared" si="17"/>
        <v>0</v>
      </c>
      <c r="CI108" s="366" t="str">
        <f t="shared" si="12"/>
        <v/>
      </c>
      <c r="CJ108" s="365">
        <f t="shared" si="18"/>
        <v>0</v>
      </c>
      <c r="CK108" s="365">
        <f t="shared" si="19"/>
        <v>0</v>
      </c>
      <c r="CL108" s="366" t="str">
        <f t="shared" si="13"/>
        <v/>
      </c>
      <c r="CM108" s="15"/>
    </row>
    <row r="109" spans="1:91" s="359" customFormat="1" ht="13.5" hidden="1" customHeight="1">
      <c r="A109" s="358">
        <f>'F5 ESTUDIANTES PREVENCIÓN'!D102</f>
        <v>0</v>
      </c>
      <c r="B109" s="358">
        <f>'F5 ESTUDIANTES PREVENCIÓN'!A102</f>
        <v>0</v>
      </c>
      <c r="C109" s="360">
        <f>'F5 ESTUDIANTES PREVENCIÓN'!F102</f>
        <v>0</v>
      </c>
      <c r="D109" s="361">
        <f>'F5 ESTUDIANTES PREVENCIÓN'!G102</f>
        <v>0</v>
      </c>
      <c r="E109" s="358">
        <f>'F5 ESTUDIANTES PREVENCIÓN'!K102</f>
        <v>0</v>
      </c>
      <c r="F109" s="358">
        <f>'F5 ESTUDIANTES PREVENCIÓN'!J102</f>
        <v>0</v>
      </c>
      <c r="G109" s="362">
        <f>'F5 ESTUDIANTES PREVENCIÓN'!L102</f>
        <v>0</v>
      </c>
      <c r="H109" s="358">
        <f>'F5 ESTUDIANTES PREVENCIÓN'!M102</f>
        <v>0</v>
      </c>
      <c r="I109" s="363">
        <f>'F5 ESTUDIANTES PREVENCIÓN'!N102</f>
        <v>0</v>
      </c>
      <c r="J109" s="363">
        <f>'F5 ESTUDIANTES PREVENCIÓN'!O102</f>
        <v>0</v>
      </c>
      <c r="K109" s="363">
        <f>'F5 ESTUDIANTES PREVENCIÓN'!P102</f>
        <v>0</v>
      </c>
      <c r="L109" s="364">
        <f>'F5 ESTUDIANTES PREVENCIÓN'!Q102</f>
        <v>0</v>
      </c>
      <c r="M109" s="360">
        <f>'F5 ESTUDIANTES PREVENCIÓN'!R102</f>
        <v>0</v>
      </c>
      <c r="N109" s="358">
        <f>'F5 ESTUDIANTES PREVENCIÓN'!T102</f>
        <v>0</v>
      </c>
      <c r="O109" s="358">
        <f>'F5 ESTUDIANTES PREVENCIÓN'!U102</f>
        <v>0</v>
      </c>
      <c r="P109" s="358">
        <f>'F5 ESTUDIANTES PREVENCIÓN'!V102</f>
        <v>0</v>
      </c>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f>'F5 ESTUDIANTES PREVENCIÓN'!AU102</f>
        <v>0</v>
      </c>
      <c r="BG109" s="12"/>
      <c r="BH109" s="13"/>
      <c r="BI109" s="12"/>
      <c r="BJ109" s="14"/>
      <c r="BK109" s="12"/>
      <c r="BL109" s="12"/>
      <c r="BM109" s="12"/>
      <c r="BN109" s="12"/>
      <c r="BO109" s="12"/>
      <c r="BP109" s="12"/>
      <c r="BQ109" s="12"/>
      <c r="BR109" s="12"/>
      <c r="BS109" s="12"/>
      <c r="BT109" s="12"/>
      <c r="BU109" s="12"/>
      <c r="BV109" s="12"/>
      <c r="BW109" s="12"/>
      <c r="BX109" s="12"/>
      <c r="BY109" s="12"/>
      <c r="BZ109" s="12"/>
      <c r="CA109" s="12"/>
      <c r="CB109" s="12"/>
      <c r="CC109" s="12"/>
      <c r="CD109" s="365">
        <f t="shared" si="14"/>
        <v>0</v>
      </c>
      <c r="CE109" s="365">
        <f t="shared" si="15"/>
        <v>0</v>
      </c>
      <c r="CF109" s="366" t="str">
        <f t="shared" si="11"/>
        <v/>
      </c>
      <c r="CG109" s="365">
        <f t="shared" si="16"/>
        <v>0</v>
      </c>
      <c r="CH109" s="365">
        <f t="shared" si="17"/>
        <v>0</v>
      </c>
      <c r="CI109" s="366" t="str">
        <f t="shared" si="12"/>
        <v/>
      </c>
      <c r="CJ109" s="365">
        <f t="shared" si="18"/>
        <v>0</v>
      </c>
      <c r="CK109" s="365">
        <f t="shared" si="19"/>
        <v>0</v>
      </c>
      <c r="CL109" s="366" t="str">
        <f t="shared" si="13"/>
        <v/>
      </c>
      <c r="CM109" s="15"/>
    </row>
    <row r="110" spans="1:91" s="359" customFormat="1" ht="13.5" hidden="1" customHeight="1">
      <c r="A110" s="358">
        <f>'F5 ESTUDIANTES PREVENCIÓN'!D103</f>
        <v>0</v>
      </c>
      <c r="B110" s="358">
        <f>'F5 ESTUDIANTES PREVENCIÓN'!A103</f>
        <v>0</v>
      </c>
      <c r="C110" s="360">
        <f>'F5 ESTUDIANTES PREVENCIÓN'!F103</f>
        <v>0</v>
      </c>
      <c r="D110" s="361">
        <f>'F5 ESTUDIANTES PREVENCIÓN'!G103</f>
        <v>0</v>
      </c>
      <c r="E110" s="358">
        <f>'F5 ESTUDIANTES PREVENCIÓN'!K103</f>
        <v>0</v>
      </c>
      <c r="F110" s="358">
        <f>'F5 ESTUDIANTES PREVENCIÓN'!J103</f>
        <v>0</v>
      </c>
      <c r="G110" s="362">
        <f>'F5 ESTUDIANTES PREVENCIÓN'!L103</f>
        <v>0</v>
      </c>
      <c r="H110" s="358">
        <f>'F5 ESTUDIANTES PREVENCIÓN'!M103</f>
        <v>0</v>
      </c>
      <c r="I110" s="363">
        <f>'F5 ESTUDIANTES PREVENCIÓN'!N103</f>
        <v>0</v>
      </c>
      <c r="J110" s="363">
        <f>'F5 ESTUDIANTES PREVENCIÓN'!O103</f>
        <v>0</v>
      </c>
      <c r="K110" s="363">
        <f>'F5 ESTUDIANTES PREVENCIÓN'!P103</f>
        <v>0</v>
      </c>
      <c r="L110" s="364">
        <f>'F5 ESTUDIANTES PREVENCIÓN'!Q103</f>
        <v>0</v>
      </c>
      <c r="M110" s="360">
        <f>'F5 ESTUDIANTES PREVENCIÓN'!R103</f>
        <v>0</v>
      </c>
      <c r="N110" s="358">
        <f>'F5 ESTUDIANTES PREVENCIÓN'!T103</f>
        <v>0</v>
      </c>
      <c r="O110" s="358">
        <f>'F5 ESTUDIANTES PREVENCIÓN'!U103</f>
        <v>0</v>
      </c>
      <c r="P110" s="358">
        <f>'F5 ESTUDIANTES PREVENCIÓN'!V103</f>
        <v>0</v>
      </c>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f>'F5 ESTUDIANTES PREVENCIÓN'!AU103</f>
        <v>0</v>
      </c>
      <c r="BG110" s="12"/>
      <c r="BH110" s="13"/>
      <c r="BI110" s="12"/>
      <c r="BJ110" s="14"/>
      <c r="BK110" s="12"/>
      <c r="BL110" s="12"/>
      <c r="BM110" s="12"/>
      <c r="BN110" s="12"/>
      <c r="BO110" s="12"/>
      <c r="BP110" s="12"/>
      <c r="BQ110" s="12"/>
      <c r="BR110" s="12"/>
      <c r="BS110" s="12"/>
      <c r="BT110" s="12"/>
      <c r="BU110" s="12"/>
      <c r="BV110" s="12"/>
      <c r="BW110" s="12"/>
      <c r="BX110" s="12"/>
      <c r="BY110" s="12"/>
      <c r="BZ110" s="12"/>
      <c r="CA110" s="12"/>
      <c r="CB110" s="12"/>
      <c r="CC110" s="12"/>
      <c r="CD110" s="365">
        <f t="shared" si="14"/>
        <v>0</v>
      </c>
      <c r="CE110" s="365">
        <f t="shared" si="15"/>
        <v>0</v>
      </c>
      <c r="CF110" s="366" t="str">
        <f t="shared" si="11"/>
        <v/>
      </c>
      <c r="CG110" s="365">
        <f t="shared" si="16"/>
        <v>0</v>
      </c>
      <c r="CH110" s="365">
        <f t="shared" si="17"/>
        <v>0</v>
      </c>
      <c r="CI110" s="366" t="str">
        <f t="shared" si="12"/>
        <v/>
      </c>
      <c r="CJ110" s="365">
        <f t="shared" si="18"/>
        <v>0</v>
      </c>
      <c r="CK110" s="365">
        <f t="shared" si="19"/>
        <v>0</v>
      </c>
      <c r="CL110" s="366" t="str">
        <f t="shared" si="13"/>
        <v/>
      </c>
      <c r="CM110" s="15"/>
    </row>
    <row r="111" spans="1:91" s="359" customFormat="1" ht="13.5" hidden="1" customHeight="1">
      <c r="A111" s="358">
        <f>'F5 ESTUDIANTES PREVENCIÓN'!D104</f>
        <v>0</v>
      </c>
      <c r="B111" s="358">
        <f>'F5 ESTUDIANTES PREVENCIÓN'!A104</f>
        <v>0</v>
      </c>
      <c r="C111" s="360">
        <f>'F5 ESTUDIANTES PREVENCIÓN'!F104</f>
        <v>0</v>
      </c>
      <c r="D111" s="361">
        <f>'F5 ESTUDIANTES PREVENCIÓN'!G104</f>
        <v>0</v>
      </c>
      <c r="E111" s="358">
        <f>'F5 ESTUDIANTES PREVENCIÓN'!K104</f>
        <v>0</v>
      </c>
      <c r="F111" s="358">
        <f>'F5 ESTUDIANTES PREVENCIÓN'!J104</f>
        <v>0</v>
      </c>
      <c r="G111" s="362">
        <f>'F5 ESTUDIANTES PREVENCIÓN'!L104</f>
        <v>0</v>
      </c>
      <c r="H111" s="358">
        <f>'F5 ESTUDIANTES PREVENCIÓN'!M104</f>
        <v>0</v>
      </c>
      <c r="I111" s="363">
        <f>'F5 ESTUDIANTES PREVENCIÓN'!N104</f>
        <v>0</v>
      </c>
      <c r="J111" s="363">
        <f>'F5 ESTUDIANTES PREVENCIÓN'!O104</f>
        <v>0</v>
      </c>
      <c r="K111" s="363">
        <f>'F5 ESTUDIANTES PREVENCIÓN'!P104</f>
        <v>0</v>
      </c>
      <c r="L111" s="364">
        <f>'F5 ESTUDIANTES PREVENCIÓN'!Q104</f>
        <v>0</v>
      </c>
      <c r="M111" s="360">
        <f>'F5 ESTUDIANTES PREVENCIÓN'!R104</f>
        <v>0</v>
      </c>
      <c r="N111" s="358">
        <f>'F5 ESTUDIANTES PREVENCIÓN'!T104</f>
        <v>0</v>
      </c>
      <c r="O111" s="358">
        <f>'F5 ESTUDIANTES PREVENCIÓN'!U104</f>
        <v>0</v>
      </c>
      <c r="P111" s="358">
        <f>'F5 ESTUDIANTES PREVENCIÓN'!V104</f>
        <v>0</v>
      </c>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f>'F5 ESTUDIANTES PREVENCIÓN'!AU104</f>
        <v>0</v>
      </c>
      <c r="BG111" s="12"/>
      <c r="BH111" s="13"/>
      <c r="BI111" s="12"/>
      <c r="BJ111" s="14"/>
      <c r="BK111" s="12"/>
      <c r="BL111" s="12"/>
      <c r="BM111" s="12"/>
      <c r="BN111" s="12"/>
      <c r="BO111" s="12"/>
      <c r="BP111" s="12"/>
      <c r="BQ111" s="12"/>
      <c r="BR111" s="12"/>
      <c r="BS111" s="12"/>
      <c r="BT111" s="12"/>
      <c r="BU111" s="12"/>
      <c r="BV111" s="12"/>
      <c r="BW111" s="12"/>
      <c r="BX111" s="12"/>
      <c r="BY111" s="12"/>
      <c r="BZ111" s="12"/>
      <c r="CA111" s="12"/>
      <c r="CB111" s="12"/>
      <c r="CC111" s="12"/>
      <c r="CD111" s="365">
        <f t="shared" si="14"/>
        <v>0</v>
      </c>
      <c r="CE111" s="365">
        <f t="shared" si="15"/>
        <v>0</v>
      </c>
      <c r="CF111" s="366" t="str">
        <f t="shared" si="11"/>
        <v/>
      </c>
      <c r="CG111" s="365">
        <f t="shared" si="16"/>
        <v>0</v>
      </c>
      <c r="CH111" s="365">
        <f t="shared" si="17"/>
        <v>0</v>
      </c>
      <c r="CI111" s="366" t="str">
        <f t="shared" si="12"/>
        <v/>
      </c>
      <c r="CJ111" s="365">
        <f t="shared" si="18"/>
        <v>0</v>
      </c>
      <c r="CK111" s="365">
        <f t="shared" si="19"/>
        <v>0</v>
      </c>
      <c r="CL111" s="366" t="str">
        <f t="shared" si="13"/>
        <v/>
      </c>
      <c r="CM111" s="15"/>
    </row>
    <row r="112" spans="1:91" s="359" customFormat="1" ht="13.5" hidden="1" customHeight="1">
      <c r="A112" s="358">
        <f>'F5 ESTUDIANTES PREVENCIÓN'!D105</f>
        <v>0</v>
      </c>
      <c r="B112" s="358">
        <f>'F5 ESTUDIANTES PREVENCIÓN'!A105</f>
        <v>0</v>
      </c>
      <c r="C112" s="360">
        <f>'F5 ESTUDIANTES PREVENCIÓN'!F105</f>
        <v>0</v>
      </c>
      <c r="D112" s="361">
        <f>'F5 ESTUDIANTES PREVENCIÓN'!G105</f>
        <v>0</v>
      </c>
      <c r="E112" s="358">
        <f>'F5 ESTUDIANTES PREVENCIÓN'!K105</f>
        <v>0</v>
      </c>
      <c r="F112" s="358">
        <f>'F5 ESTUDIANTES PREVENCIÓN'!J105</f>
        <v>0</v>
      </c>
      <c r="G112" s="362">
        <f>'F5 ESTUDIANTES PREVENCIÓN'!L105</f>
        <v>0</v>
      </c>
      <c r="H112" s="358">
        <f>'F5 ESTUDIANTES PREVENCIÓN'!M105</f>
        <v>0</v>
      </c>
      <c r="I112" s="363">
        <f>'F5 ESTUDIANTES PREVENCIÓN'!N105</f>
        <v>0</v>
      </c>
      <c r="J112" s="363">
        <f>'F5 ESTUDIANTES PREVENCIÓN'!O105</f>
        <v>0</v>
      </c>
      <c r="K112" s="363">
        <f>'F5 ESTUDIANTES PREVENCIÓN'!P105</f>
        <v>0</v>
      </c>
      <c r="L112" s="364">
        <f>'F5 ESTUDIANTES PREVENCIÓN'!Q105</f>
        <v>0</v>
      </c>
      <c r="M112" s="360">
        <f>'F5 ESTUDIANTES PREVENCIÓN'!R105</f>
        <v>0</v>
      </c>
      <c r="N112" s="358">
        <f>'F5 ESTUDIANTES PREVENCIÓN'!T105</f>
        <v>0</v>
      </c>
      <c r="O112" s="358">
        <f>'F5 ESTUDIANTES PREVENCIÓN'!U105</f>
        <v>0</v>
      </c>
      <c r="P112" s="358">
        <f>'F5 ESTUDIANTES PREVENCIÓN'!V105</f>
        <v>0</v>
      </c>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f>'F5 ESTUDIANTES PREVENCIÓN'!AU105</f>
        <v>0</v>
      </c>
      <c r="BG112" s="12"/>
      <c r="BH112" s="13"/>
      <c r="BI112" s="12"/>
      <c r="BJ112" s="14"/>
      <c r="BK112" s="12"/>
      <c r="BL112" s="12"/>
      <c r="BM112" s="12"/>
      <c r="BN112" s="12"/>
      <c r="BO112" s="12"/>
      <c r="BP112" s="12"/>
      <c r="BQ112" s="12"/>
      <c r="BR112" s="12"/>
      <c r="BS112" s="12"/>
      <c r="BT112" s="12"/>
      <c r="BU112" s="12"/>
      <c r="BV112" s="12"/>
      <c r="BW112" s="12"/>
      <c r="BX112" s="12"/>
      <c r="BY112" s="12"/>
      <c r="BZ112" s="12"/>
      <c r="CA112" s="12"/>
      <c r="CB112" s="12"/>
      <c r="CC112" s="12"/>
      <c r="CD112" s="365">
        <f t="shared" si="14"/>
        <v>0</v>
      </c>
      <c r="CE112" s="365">
        <f t="shared" si="15"/>
        <v>0</v>
      </c>
      <c r="CF112" s="366" t="str">
        <f t="shared" si="11"/>
        <v/>
      </c>
      <c r="CG112" s="365">
        <f t="shared" si="16"/>
        <v>0</v>
      </c>
      <c r="CH112" s="365">
        <f t="shared" si="17"/>
        <v>0</v>
      </c>
      <c r="CI112" s="366" t="str">
        <f t="shared" si="12"/>
        <v/>
      </c>
      <c r="CJ112" s="365">
        <f t="shared" si="18"/>
        <v>0</v>
      </c>
      <c r="CK112" s="365">
        <f t="shared" si="19"/>
        <v>0</v>
      </c>
      <c r="CL112" s="366" t="str">
        <f t="shared" si="13"/>
        <v/>
      </c>
      <c r="CM112" s="15"/>
    </row>
    <row r="113" spans="1:91" s="359" customFormat="1" ht="13.5" hidden="1" customHeight="1">
      <c r="A113" s="358">
        <f>'F5 ESTUDIANTES PREVENCIÓN'!D106</f>
        <v>0</v>
      </c>
      <c r="B113" s="358">
        <f>'F5 ESTUDIANTES PREVENCIÓN'!A106</f>
        <v>0</v>
      </c>
      <c r="C113" s="360">
        <f>'F5 ESTUDIANTES PREVENCIÓN'!F106</f>
        <v>0</v>
      </c>
      <c r="D113" s="361">
        <f>'F5 ESTUDIANTES PREVENCIÓN'!G106</f>
        <v>0</v>
      </c>
      <c r="E113" s="358">
        <f>'F5 ESTUDIANTES PREVENCIÓN'!K106</f>
        <v>0</v>
      </c>
      <c r="F113" s="358">
        <f>'F5 ESTUDIANTES PREVENCIÓN'!J106</f>
        <v>0</v>
      </c>
      <c r="G113" s="362">
        <f>'F5 ESTUDIANTES PREVENCIÓN'!L106</f>
        <v>0</v>
      </c>
      <c r="H113" s="358">
        <f>'F5 ESTUDIANTES PREVENCIÓN'!M106</f>
        <v>0</v>
      </c>
      <c r="I113" s="363">
        <f>'F5 ESTUDIANTES PREVENCIÓN'!N106</f>
        <v>0</v>
      </c>
      <c r="J113" s="363">
        <f>'F5 ESTUDIANTES PREVENCIÓN'!O106</f>
        <v>0</v>
      </c>
      <c r="K113" s="363">
        <f>'F5 ESTUDIANTES PREVENCIÓN'!P106</f>
        <v>0</v>
      </c>
      <c r="L113" s="364">
        <f>'F5 ESTUDIANTES PREVENCIÓN'!Q106</f>
        <v>0</v>
      </c>
      <c r="M113" s="360">
        <f>'F5 ESTUDIANTES PREVENCIÓN'!R106</f>
        <v>0</v>
      </c>
      <c r="N113" s="358">
        <f>'F5 ESTUDIANTES PREVENCIÓN'!T106</f>
        <v>0</v>
      </c>
      <c r="O113" s="358">
        <f>'F5 ESTUDIANTES PREVENCIÓN'!U106</f>
        <v>0</v>
      </c>
      <c r="P113" s="358">
        <f>'F5 ESTUDIANTES PREVENCIÓN'!V106</f>
        <v>0</v>
      </c>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c r="BE113" s="358"/>
      <c r="BF113" s="358">
        <f>'F5 ESTUDIANTES PREVENCIÓN'!AU106</f>
        <v>0</v>
      </c>
      <c r="BG113" s="12"/>
      <c r="BH113" s="13"/>
      <c r="BI113" s="12"/>
      <c r="BJ113" s="14"/>
      <c r="BK113" s="12"/>
      <c r="BL113" s="12"/>
      <c r="BM113" s="12"/>
      <c r="BN113" s="12"/>
      <c r="BO113" s="12"/>
      <c r="BP113" s="12"/>
      <c r="BQ113" s="12"/>
      <c r="BR113" s="12"/>
      <c r="BS113" s="12"/>
      <c r="BT113" s="12"/>
      <c r="BU113" s="12"/>
      <c r="BV113" s="12"/>
      <c r="BW113" s="12"/>
      <c r="BX113" s="12"/>
      <c r="BY113" s="12"/>
      <c r="BZ113" s="12"/>
      <c r="CA113" s="12"/>
      <c r="CB113" s="12"/>
      <c r="CC113" s="12"/>
      <c r="CD113" s="365">
        <f t="shared" si="14"/>
        <v>0</v>
      </c>
      <c r="CE113" s="365">
        <f t="shared" si="15"/>
        <v>0</v>
      </c>
      <c r="CF113" s="366" t="str">
        <f t="shared" si="11"/>
        <v/>
      </c>
      <c r="CG113" s="365">
        <f t="shared" si="16"/>
        <v>0</v>
      </c>
      <c r="CH113" s="365">
        <f t="shared" si="17"/>
        <v>0</v>
      </c>
      <c r="CI113" s="366" t="str">
        <f t="shared" si="12"/>
        <v/>
      </c>
      <c r="CJ113" s="365">
        <f t="shared" si="18"/>
        <v>0</v>
      </c>
      <c r="CK113" s="365">
        <f t="shared" si="19"/>
        <v>0</v>
      </c>
      <c r="CL113" s="366" t="str">
        <f t="shared" si="13"/>
        <v/>
      </c>
      <c r="CM113" s="15"/>
    </row>
    <row r="114" spans="1:91" s="359" customFormat="1" ht="13.5" hidden="1" customHeight="1">
      <c r="A114" s="358">
        <f>'F5 ESTUDIANTES PREVENCIÓN'!D107</f>
        <v>0</v>
      </c>
      <c r="B114" s="358">
        <f>'F5 ESTUDIANTES PREVENCIÓN'!A107</f>
        <v>0</v>
      </c>
      <c r="C114" s="360">
        <f>'F5 ESTUDIANTES PREVENCIÓN'!F107</f>
        <v>0</v>
      </c>
      <c r="D114" s="361">
        <f>'F5 ESTUDIANTES PREVENCIÓN'!G107</f>
        <v>0</v>
      </c>
      <c r="E114" s="358">
        <f>'F5 ESTUDIANTES PREVENCIÓN'!K107</f>
        <v>0</v>
      </c>
      <c r="F114" s="358">
        <f>'F5 ESTUDIANTES PREVENCIÓN'!J107</f>
        <v>0</v>
      </c>
      <c r="G114" s="362">
        <f>'F5 ESTUDIANTES PREVENCIÓN'!L107</f>
        <v>0</v>
      </c>
      <c r="H114" s="358">
        <f>'F5 ESTUDIANTES PREVENCIÓN'!M107</f>
        <v>0</v>
      </c>
      <c r="I114" s="363">
        <f>'F5 ESTUDIANTES PREVENCIÓN'!N107</f>
        <v>0</v>
      </c>
      <c r="J114" s="363">
        <f>'F5 ESTUDIANTES PREVENCIÓN'!O107</f>
        <v>0</v>
      </c>
      <c r="K114" s="363">
        <f>'F5 ESTUDIANTES PREVENCIÓN'!P107</f>
        <v>0</v>
      </c>
      <c r="L114" s="364">
        <f>'F5 ESTUDIANTES PREVENCIÓN'!Q107</f>
        <v>0</v>
      </c>
      <c r="M114" s="360">
        <f>'F5 ESTUDIANTES PREVENCIÓN'!R107</f>
        <v>0</v>
      </c>
      <c r="N114" s="358">
        <f>'F5 ESTUDIANTES PREVENCIÓN'!T107</f>
        <v>0</v>
      </c>
      <c r="O114" s="358">
        <f>'F5 ESTUDIANTES PREVENCIÓN'!U107</f>
        <v>0</v>
      </c>
      <c r="P114" s="358">
        <f>'F5 ESTUDIANTES PREVENCIÓN'!V107</f>
        <v>0</v>
      </c>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f>'F5 ESTUDIANTES PREVENCIÓN'!AU107</f>
        <v>0</v>
      </c>
      <c r="BG114" s="12"/>
      <c r="BH114" s="13"/>
      <c r="BI114" s="12"/>
      <c r="BJ114" s="14"/>
      <c r="BK114" s="12"/>
      <c r="BL114" s="12"/>
      <c r="BM114" s="12"/>
      <c r="BN114" s="12"/>
      <c r="BO114" s="12"/>
      <c r="BP114" s="12"/>
      <c r="BQ114" s="12"/>
      <c r="BR114" s="12"/>
      <c r="BS114" s="12"/>
      <c r="BT114" s="12"/>
      <c r="BU114" s="12"/>
      <c r="BV114" s="12"/>
      <c r="BW114" s="12"/>
      <c r="BX114" s="12"/>
      <c r="BY114" s="12"/>
      <c r="BZ114" s="12"/>
      <c r="CA114" s="12"/>
      <c r="CB114" s="12"/>
      <c r="CC114" s="12"/>
      <c r="CD114" s="365">
        <f t="shared" si="14"/>
        <v>0</v>
      </c>
      <c r="CE114" s="365">
        <f t="shared" si="15"/>
        <v>0</v>
      </c>
      <c r="CF114" s="366" t="str">
        <f t="shared" si="11"/>
        <v/>
      </c>
      <c r="CG114" s="365">
        <f t="shared" si="16"/>
        <v>0</v>
      </c>
      <c r="CH114" s="365">
        <f t="shared" si="17"/>
        <v>0</v>
      </c>
      <c r="CI114" s="366" t="str">
        <f t="shared" si="12"/>
        <v/>
      </c>
      <c r="CJ114" s="365">
        <f t="shared" si="18"/>
        <v>0</v>
      </c>
      <c r="CK114" s="365">
        <f t="shared" si="19"/>
        <v>0</v>
      </c>
      <c r="CL114" s="366" t="str">
        <f t="shared" si="13"/>
        <v/>
      </c>
      <c r="CM114" s="15"/>
    </row>
    <row r="115" spans="1:91" s="359" customFormat="1" ht="13.5" hidden="1" customHeight="1">
      <c r="A115" s="358">
        <f>'F5 ESTUDIANTES PREVENCIÓN'!D108</f>
        <v>0</v>
      </c>
      <c r="B115" s="358">
        <f>'F5 ESTUDIANTES PREVENCIÓN'!A108</f>
        <v>0</v>
      </c>
      <c r="C115" s="360">
        <f>'F5 ESTUDIANTES PREVENCIÓN'!F108</f>
        <v>0</v>
      </c>
      <c r="D115" s="361">
        <f>'F5 ESTUDIANTES PREVENCIÓN'!G108</f>
        <v>0</v>
      </c>
      <c r="E115" s="358">
        <f>'F5 ESTUDIANTES PREVENCIÓN'!K108</f>
        <v>0</v>
      </c>
      <c r="F115" s="358">
        <f>'F5 ESTUDIANTES PREVENCIÓN'!J108</f>
        <v>0</v>
      </c>
      <c r="G115" s="362">
        <f>'F5 ESTUDIANTES PREVENCIÓN'!L108</f>
        <v>0</v>
      </c>
      <c r="H115" s="358">
        <f>'F5 ESTUDIANTES PREVENCIÓN'!M108</f>
        <v>0</v>
      </c>
      <c r="I115" s="363">
        <f>'F5 ESTUDIANTES PREVENCIÓN'!N108</f>
        <v>0</v>
      </c>
      <c r="J115" s="363">
        <f>'F5 ESTUDIANTES PREVENCIÓN'!O108</f>
        <v>0</v>
      </c>
      <c r="K115" s="363">
        <f>'F5 ESTUDIANTES PREVENCIÓN'!P108</f>
        <v>0</v>
      </c>
      <c r="L115" s="364">
        <f>'F5 ESTUDIANTES PREVENCIÓN'!Q108</f>
        <v>0</v>
      </c>
      <c r="M115" s="360">
        <f>'F5 ESTUDIANTES PREVENCIÓN'!R108</f>
        <v>0</v>
      </c>
      <c r="N115" s="358">
        <f>'F5 ESTUDIANTES PREVENCIÓN'!T108</f>
        <v>0</v>
      </c>
      <c r="O115" s="358">
        <f>'F5 ESTUDIANTES PREVENCIÓN'!U108</f>
        <v>0</v>
      </c>
      <c r="P115" s="358">
        <f>'F5 ESTUDIANTES PREVENCIÓN'!V108</f>
        <v>0</v>
      </c>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c r="BE115" s="358"/>
      <c r="BF115" s="358">
        <f>'F5 ESTUDIANTES PREVENCIÓN'!AU108</f>
        <v>0</v>
      </c>
      <c r="BG115" s="12"/>
      <c r="BH115" s="13"/>
      <c r="BI115" s="12"/>
      <c r="BJ115" s="14"/>
      <c r="BK115" s="12"/>
      <c r="BL115" s="12"/>
      <c r="BM115" s="12"/>
      <c r="BN115" s="12"/>
      <c r="BO115" s="12"/>
      <c r="BP115" s="12"/>
      <c r="BQ115" s="12"/>
      <c r="BR115" s="12"/>
      <c r="BS115" s="12"/>
      <c r="BT115" s="12"/>
      <c r="BU115" s="12"/>
      <c r="BV115" s="12"/>
      <c r="BW115" s="12"/>
      <c r="BX115" s="12"/>
      <c r="BY115" s="12"/>
      <c r="BZ115" s="12"/>
      <c r="CA115" s="12"/>
      <c r="CB115" s="12"/>
      <c r="CC115" s="12"/>
      <c r="CD115" s="365">
        <f t="shared" si="14"/>
        <v>0</v>
      </c>
      <c r="CE115" s="365">
        <f t="shared" si="15"/>
        <v>0</v>
      </c>
      <c r="CF115" s="366" t="str">
        <f t="shared" si="11"/>
        <v/>
      </c>
      <c r="CG115" s="365">
        <f t="shared" si="16"/>
        <v>0</v>
      </c>
      <c r="CH115" s="365">
        <f t="shared" si="17"/>
        <v>0</v>
      </c>
      <c r="CI115" s="366" t="str">
        <f t="shared" si="12"/>
        <v/>
      </c>
      <c r="CJ115" s="365">
        <f t="shared" si="18"/>
        <v>0</v>
      </c>
      <c r="CK115" s="365">
        <f t="shared" si="19"/>
        <v>0</v>
      </c>
      <c r="CL115" s="366" t="str">
        <f t="shared" si="13"/>
        <v/>
      </c>
      <c r="CM115" s="15"/>
    </row>
    <row r="116" spans="1:91" s="359" customFormat="1" ht="13.5" hidden="1" customHeight="1">
      <c r="A116" s="358">
        <f>'F5 ESTUDIANTES PREVENCIÓN'!D109</f>
        <v>0</v>
      </c>
      <c r="B116" s="358">
        <f>'F5 ESTUDIANTES PREVENCIÓN'!A109</f>
        <v>0</v>
      </c>
      <c r="C116" s="360">
        <f>'F5 ESTUDIANTES PREVENCIÓN'!F109</f>
        <v>0</v>
      </c>
      <c r="D116" s="361">
        <f>'F5 ESTUDIANTES PREVENCIÓN'!G109</f>
        <v>0</v>
      </c>
      <c r="E116" s="358">
        <f>'F5 ESTUDIANTES PREVENCIÓN'!K109</f>
        <v>0</v>
      </c>
      <c r="F116" s="358">
        <f>'F5 ESTUDIANTES PREVENCIÓN'!J109</f>
        <v>0</v>
      </c>
      <c r="G116" s="362">
        <f>'F5 ESTUDIANTES PREVENCIÓN'!L109</f>
        <v>0</v>
      </c>
      <c r="H116" s="358">
        <f>'F5 ESTUDIANTES PREVENCIÓN'!M109</f>
        <v>0</v>
      </c>
      <c r="I116" s="363">
        <f>'F5 ESTUDIANTES PREVENCIÓN'!N109</f>
        <v>0</v>
      </c>
      <c r="J116" s="363">
        <f>'F5 ESTUDIANTES PREVENCIÓN'!O109</f>
        <v>0</v>
      </c>
      <c r="K116" s="363">
        <f>'F5 ESTUDIANTES PREVENCIÓN'!P109</f>
        <v>0</v>
      </c>
      <c r="L116" s="364">
        <f>'F5 ESTUDIANTES PREVENCIÓN'!Q109</f>
        <v>0</v>
      </c>
      <c r="M116" s="360">
        <f>'F5 ESTUDIANTES PREVENCIÓN'!R109</f>
        <v>0</v>
      </c>
      <c r="N116" s="358">
        <f>'F5 ESTUDIANTES PREVENCIÓN'!T109</f>
        <v>0</v>
      </c>
      <c r="O116" s="358">
        <f>'F5 ESTUDIANTES PREVENCIÓN'!U109</f>
        <v>0</v>
      </c>
      <c r="P116" s="358">
        <f>'F5 ESTUDIANTES PREVENCIÓN'!V109</f>
        <v>0</v>
      </c>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c r="BE116" s="358"/>
      <c r="BF116" s="358">
        <f>'F5 ESTUDIANTES PREVENCIÓN'!AU109</f>
        <v>0</v>
      </c>
      <c r="BG116" s="12"/>
      <c r="BH116" s="13"/>
      <c r="BI116" s="12"/>
      <c r="BJ116" s="14"/>
      <c r="BK116" s="12"/>
      <c r="BL116" s="12"/>
      <c r="BM116" s="12"/>
      <c r="BN116" s="12"/>
      <c r="BO116" s="12"/>
      <c r="BP116" s="12"/>
      <c r="BQ116" s="12"/>
      <c r="BR116" s="12"/>
      <c r="BS116" s="12"/>
      <c r="BT116" s="12"/>
      <c r="BU116" s="12"/>
      <c r="BV116" s="12"/>
      <c r="BW116" s="12"/>
      <c r="BX116" s="12"/>
      <c r="BY116" s="12"/>
      <c r="BZ116" s="12"/>
      <c r="CA116" s="12"/>
      <c r="CB116" s="12"/>
      <c r="CC116" s="12"/>
      <c r="CD116" s="365">
        <f t="shared" si="14"/>
        <v>0</v>
      </c>
      <c r="CE116" s="365">
        <f t="shared" si="15"/>
        <v>0</v>
      </c>
      <c r="CF116" s="366" t="str">
        <f t="shared" si="11"/>
        <v/>
      </c>
      <c r="CG116" s="365">
        <f t="shared" si="16"/>
        <v>0</v>
      </c>
      <c r="CH116" s="365">
        <f t="shared" si="17"/>
        <v>0</v>
      </c>
      <c r="CI116" s="366" t="str">
        <f t="shared" si="12"/>
        <v/>
      </c>
      <c r="CJ116" s="365">
        <f t="shared" si="18"/>
        <v>0</v>
      </c>
      <c r="CK116" s="365">
        <f t="shared" si="19"/>
        <v>0</v>
      </c>
      <c r="CL116" s="366" t="str">
        <f t="shared" si="13"/>
        <v/>
      </c>
      <c r="CM116" s="15"/>
    </row>
    <row r="117" spans="1:91" s="359" customFormat="1" ht="13.5" hidden="1" customHeight="1">
      <c r="A117" s="358">
        <f>'F5 ESTUDIANTES PREVENCIÓN'!D110</f>
        <v>0</v>
      </c>
      <c r="B117" s="358">
        <f>'F5 ESTUDIANTES PREVENCIÓN'!A110</f>
        <v>0</v>
      </c>
      <c r="C117" s="360">
        <f>'F5 ESTUDIANTES PREVENCIÓN'!F110</f>
        <v>0</v>
      </c>
      <c r="D117" s="361">
        <f>'F5 ESTUDIANTES PREVENCIÓN'!G110</f>
        <v>0</v>
      </c>
      <c r="E117" s="358">
        <f>'F5 ESTUDIANTES PREVENCIÓN'!K110</f>
        <v>0</v>
      </c>
      <c r="F117" s="358">
        <f>'F5 ESTUDIANTES PREVENCIÓN'!J110</f>
        <v>0</v>
      </c>
      <c r="G117" s="362">
        <f>'F5 ESTUDIANTES PREVENCIÓN'!L110</f>
        <v>0</v>
      </c>
      <c r="H117" s="358">
        <f>'F5 ESTUDIANTES PREVENCIÓN'!M110</f>
        <v>0</v>
      </c>
      <c r="I117" s="363">
        <f>'F5 ESTUDIANTES PREVENCIÓN'!N110</f>
        <v>0</v>
      </c>
      <c r="J117" s="363">
        <f>'F5 ESTUDIANTES PREVENCIÓN'!O110</f>
        <v>0</v>
      </c>
      <c r="K117" s="363">
        <f>'F5 ESTUDIANTES PREVENCIÓN'!P110</f>
        <v>0</v>
      </c>
      <c r="L117" s="364">
        <f>'F5 ESTUDIANTES PREVENCIÓN'!Q110</f>
        <v>0</v>
      </c>
      <c r="M117" s="360">
        <f>'F5 ESTUDIANTES PREVENCIÓN'!R110</f>
        <v>0</v>
      </c>
      <c r="N117" s="358">
        <f>'F5 ESTUDIANTES PREVENCIÓN'!T110</f>
        <v>0</v>
      </c>
      <c r="O117" s="358">
        <f>'F5 ESTUDIANTES PREVENCIÓN'!U110</f>
        <v>0</v>
      </c>
      <c r="P117" s="358">
        <f>'F5 ESTUDIANTES PREVENCIÓN'!V110</f>
        <v>0</v>
      </c>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c r="BE117" s="358"/>
      <c r="BF117" s="358">
        <f>'F5 ESTUDIANTES PREVENCIÓN'!AU110</f>
        <v>0</v>
      </c>
      <c r="BG117" s="12"/>
      <c r="BH117" s="13"/>
      <c r="BI117" s="12"/>
      <c r="BJ117" s="14"/>
      <c r="BK117" s="12"/>
      <c r="BL117" s="12"/>
      <c r="BM117" s="12"/>
      <c r="BN117" s="12"/>
      <c r="BO117" s="12"/>
      <c r="BP117" s="12"/>
      <c r="BQ117" s="12"/>
      <c r="BR117" s="12"/>
      <c r="BS117" s="12"/>
      <c r="BT117" s="12"/>
      <c r="BU117" s="12"/>
      <c r="BV117" s="12"/>
      <c r="BW117" s="12"/>
      <c r="BX117" s="12"/>
      <c r="BY117" s="12"/>
      <c r="BZ117" s="12"/>
      <c r="CA117" s="12"/>
      <c r="CB117" s="12"/>
      <c r="CC117" s="12"/>
      <c r="CD117" s="365">
        <f t="shared" si="14"/>
        <v>0</v>
      </c>
      <c r="CE117" s="365">
        <f t="shared" si="15"/>
        <v>0</v>
      </c>
      <c r="CF117" s="366" t="str">
        <f t="shared" si="11"/>
        <v/>
      </c>
      <c r="CG117" s="365">
        <f t="shared" si="16"/>
        <v>0</v>
      </c>
      <c r="CH117" s="365">
        <f t="shared" si="17"/>
        <v>0</v>
      </c>
      <c r="CI117" s="366" t="str">
        <f t="shared" si="12"/>
        <v/>
      </c>
      <c r="CJ117" s="365">
        <f t="shared" si="18"/>
        <v>0</v>
      </c>
      <c r="CK117" s="365">
        <f t="shared" si="19"/>
        <v>0</v>
      </c>
      <c r="CL117" s="366" t="str">
        <f t="shared" si="13"/>
        <v/>
      </c>
      <c r="CM117" s="15"/>
    </row>
    <row r="118" spans="1:91" s="359" customFormat="1" ht="13.5" hidden="1" customHeight="1">
      <c r="A118" s="358">
        <f>'F5 ESTUDIANTES PREVENCIÓN'!D111</f>
        <v>0</v>
      </c>
      <c r="B118" s="358">
        <f>'F5 ESTUDIANTES PREVENCIÓN'!A111</f>
        <v>0</v>
      </c>
      <c r="C118" s="360">
        <f>'F5 ESTUDIANTES PREVENCIÓN'!F111</f>
        <v>0</v>
      </c>
      <c r="D118" s="361">
        <f>'F5 ESTUDIANTES PREVENCIÓN'!G111</f>
        <v>0</v>
      </c>
      <c r="E118" s="358">
        <f>'F5 ESTUDIANTES PREVENCIÓN'!K111</f>
        <v>0</v>
      </c>
      <c r="F118" s="358">
        <f>'F5 ESTUDIANTES PREVENCIÓN'!J111</f>
        <v>0</v>
      </c>
      <c r="G118" s="362">
        <f>'F5 ESTUDIANTES PREVENCIÓN'!L111</f>
        <v>0</v>
      </c>
      <c r="H118" s="358">
        <f>'F5 ESTUDIANTES PREVENCIÓN'!M111</f>
        <v>0</v>
      </c>
      <c r="I118" s="363">
        <f>'F5 ESTUDIANTES PREVENCIÓN'!N111</f>
        <v>0</v>
      </c>
      <c r="J118" s="363">
        <f>'F5 ESTUDIANTES PREVENCIÓN'!O111</f>
        <v>0</v>
      </c>
      <c r="K118" s="363">
        <f>'F5 ESTUDIANTES PREVENCIÓN'!P111</f>
        <v>0</v>
      </c>
      <c r="L118" s="364">
        <f>'F5 ESTUDIANTES PREVENCIÓN'!Q111</f>
        <v>0</v>
      </c>
      <c r="M118" s="360">
        <f>'F5 ESTUDIANTES PREVENCIÓN'!R111</f>
        <v>0</v>
      </c>
      <c r="N118" s="358">
        <f>'F5 ESTUDIANTES PREVENCIÓN'!T111</f>
        <v>0</v>
      </c>
      <c r="O118" s="358">
        <f>'F5 ESTUDIANTES PREVENCIÓN'!U111</f>
        <v>0</v>
      </c>
      <c r="P118" s="358">
        <f>'F5 ESTUDIANTES PREVENCIÓN'!V111</f>
        <v>0</v>
      </c>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c r="BE118" s="358"/>
      <c r="BF118" s="358">
        <f>'F5 ESTUDIANTES PREVENCIÓN'!AU111</f>
        <v>0</v>
      </c>
      <c r="BG118" s="12"/>
      <c r="BH118" s="13"/>
      <c r="BI118" s="12"/>
      <c r="BJ118" s="14"/>
      <c r="BK118" s="12"/>
      <c r="BL118" s="12"/>
      <c r="BM118" s="12"/>
      <c r="BN118" s="12"/>
      <c r="BO118" s="12"/>
      <c r="BP118" s="12"/>
      <c r="BQ118" s="12"/>
      <c r="BR118" s="12"/>
      <c r="BS118" s="12"/>
      <c r="BT118" s="12"/>
      <c r="BU118" s="12"/>
      <c r="BV118" s="12"/>
      <c r="BW118" s="12"/>
      <c r="BX118" s="12"/>
      <c r="BY118" s="12"/>
      <c r="BZ118" s="12"/>
      <c r="CA118" s="12"/>
      <c r="CB118" s="12"/>
      <c r="CC118" s="12"/>
      <c r="CD118" s="365">
        <f t="shared" si="14"/>
        <v>0</v>
      </c>
      <c r="CE118" s="365">
        <f t="shared" si="15"/>
        <v>0</v>
      </c>
      <c r="CF118" s="366" t="str">
        <f t="shared" si="11"/>
        <v/>
      </c>
      <c r="CG118" s="365">
        <f t="shared" si="16"/>
        <v>0</v>
      </c>
      <c r="CH118" s="365">
        <f t="shared" si="17"/>
        <v>0</v>
      </c>
      <c r="CI118" s="366" t="str">
        <f t="shared" si="12"/>
        <v/>
      </c>
      <c r="CJ118" s="365">
        <f t="shared" si="18"/>
        <v>0</v>
      </c>
      <c r="CK118" s="365">
        <f t="shared" si="19"/>
        <v>0</v>
      </c>
      <c r="CL118" s="366" t="str">
        <f t="shared" si="13"/>
        <v/>
      </c>
      <c r="CM118" s="15"/>
    </row>
    <row r="119" spans="1:91" s="359" customFormat="1" ht="13.5" hidden="1" customHeight="1">
      <c r="A119" s="358">
        <f>'F5 ESTUDIANTES PREVENCIÓN'!D112</f>
        <v>0</v>
      </c>
      <c r="B119" s="358">
        <f>'F5 ESTUDIANTES PREVENCIÓN'!A112</f>
        <v>0</v>
      </c>
      <c r="C119" s="360">
        <f>'F5 ESTUDIANTES PREVENCIÓN'!F112</f>
        <v>0</v>
      </c>
      <c r="D119" s="361">
        <f>'F5 ESTUDIANTES PREVENCIÓN'!G112</f>
        <v>0</v>
      </c>
      <c r="E119" s="358">
        <f>'F5 ESTUDIANTES PREVENCIÓN'!K112</f>
        <v>0</v>
      </c>
      <c r="F119" s="358">
        <f>'F5 ESTUDIANTES PREVENCIÓN'!J112</f>
        <v>0</v>
      </c>
      <c r="G119" s="362">
        <f>'F5 ESTUDIANTES PREVENCIÓN'!L112</f>
        <v>0</v>
      </c>
      <c r="H119" s="358">
        <f>'F5 ESTUDIANTES PREVENCIÓN'!M112</f>
        <v>0</v>
      </c>
      <c r="I119" s="363">
        <f>'F5 ESTUDIANTES PREVENCIÓN'!N112</f>
        <v>0</v>
      </c>
      <c r="J119" s="363">
        <f>'F5 ESTUDIANTES PREVENCIÓN'!O112</f>
        <v>0</v>
      </c>
      <c r="K119" s="363">
        <f>'F5 ESTUDIANTES PREVENCIÓN'!P112</f>
        <v>0</v>
      </c>
      <c r="L119" s="364">
        <f>'F5 ESTUDIANTES PREVENCIÓN'!Q112</f>
        <v>0</v>
      </c>
      <c r="M119" s="360">
        <f>'F5 ESTUDIANTES PREVENCIÓN'!R112</f>
        <v>0</v>
      </c>
      <c r="N119" s="358">
        <f>'F5 ESTUDIANTES PREVENCIÓN'!T112</f>
        <v>0</v>
      </c>
      <c r="O119" s="358">
        <f>'F5 ESTUDIANTES PREVENCIÓN'!U112</f>
        <v>0</v>
      </c>
      <c r="P119" s="358">
        <f>'F5 ESTUDIANTES PREVENCIÓN'!V112</f>
        <v>0</v>
      </c>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c r="BE119" s="358"/>
      <c r="BF119" s="358">
        <f>'F5 ESTUDIANTES PREVENCIÓN'!AU112</f>
        <v>0</v>
      </c>
      <c r="BG119" s="12"/>
      <c r="BH119" s="13"/>
      <c r="BI119" s="12"/>
      <c r="BJ119" s="14"/>
      <c r="BK119" s="12"/>
      <c r="BL119" s="12"/>
      <c r="BM119" s="12"/>
      <c r="BN119" s="12"/>
      <c r="BO119" s="12"/>
      <c r="BP119" s="12"/>
      <c r="BQ119" s="12"/>
      <c r="BR119" s="12"/>
      <c r="BS119" s="12"/>
      <c r="BT119" s="12"/>
      <c r="BU119" s="12"/>
      <c r="BV119" s="12"/>
      <c r="BW119" s="12"/>
      <c r="BX119" s="12"/>
      <c r="BY119" s="12"/>
      <c r="BZ119" s="12"/>
      <c r="CA119" s="12"/>
      <c r="CB119" s="12"/>
      <c r="CC119" s="12"/>
      <c r="CD119" s="365">
        <f t="shared" si="14"/>
        <v>0</v>
      </c>
      <c r="CE119" s="365">
        <f t="shared" si="15"/>
        <v>0</v>
      </c>
      <c r="CF119" s="366" t="str">
        <f t="shared" si="11"/>
        <v/>
      </c>
      <c r="CG119" s="365">
        <f t="shared" si="16"/>
        <v>0</v>
      </c>
      <c r="CH119" s="365">
        <f t="shared" si="17"/>
        <v>0</v>
      </c>
      <c r="CI119" s="366" t="str">
        <f t="shared" si="12"/>
        <v/>
      </c>
      <c r="CJ119" s="365">
        <f t="shared" si="18"/>
        <v>0</v>
      </c>
      <c r="CK119" s="365">
        <f t="shared" si="19"/>
        <v>0</v>
      </c>
      <c r="CL119" s="366" t="str">
        <f t="shared" si="13"/>
        <v/>
      </c>
      <c r="CM119" s="15"/>
    </row>
    <row r="120" spans="1:91" s="359" customFormat="1" ht="13.5" hidden="1" customHeight="1">
      <c r="A120" s="358">
        <f>'F5 ESTUDIANTES PREVENCIÓN'!D113</f>
        <v>0</v>
      </c>
      <c r="B120" s="358">
        <f>'F5 ESTUDIANTES PREVENCIÓN'!A113</f>
        <v>0</v>
      </c>
      <c r="C120" s="360">
        <f>'F5 ESTUDIANTES PREVENCIÓN'!F113</f>
        <v>0</v>
      </c>
      <c r="D120" s="361">
        <f>'F5 ESTUDIANTES PREVENCIÓN'!G113</f>
        <v>0</v>
      </c>
      <c r="E120" s="358">
        <f>'F5 ESTUDIANTES PREVENCIÓN'!K113</f>
        <v>0</v>
      </c>
      <c r="F120" s="358">
        <f>'F5 ESTUDIANTES PREVENCIÓN'!J113</f>
        <v>0</v>
      </c>
      <c r="G120" s="362">
        <f>'F5 ESTUDIANTES PREVENCIÓN'!L113</f>
        <v>0</v>
      </c>
      <c r="H120" s="358">
        <f>'F5 ESTUDIANTES PREVENCIÓN'!M113</f>
        <v>0</v>
      </c>
      <c r="I120" s="363">
        <f>'F5 ESTUDIANTES PREVENCIÓN'!N113</f>
        <v>0</v>
      </c>
      <c r="J120" s="363">
        <f>'F5 ESTUDIANTES PREVENCIÓN'!O113</f>
        <v>0</v>
      </c>
      <c r="K120" s="363">
        <f>'F5 ESTUDIANTES PREVENCIÓN'!P113</f>
        <v>0</v>
      </c>
      <c r="L120" s="364">
        <f>'F5 ESTUDIANTES PREVENCIÓN'!Q113</f>
        <v>0</v>
      </c>
      <c r="M120" s="360">
        <f>'F5 ESTUDIANTES PREVENCIÓN'!R113</f>
        <v>0</v>
      </c>
      <c r="N120" s="358">
        <f>'F5 ESTUDIANTES PREVENCIÓN'!T113</f>
        <v>0</v>
      </c>
      <c r="O120" s="358">
        <f>'F5 ESTUDIANTES PREVENCIÓN'!U113</f>
        <v>0</v>
      </c>
      <c r="P120" s="358">
        <f>'F5 ESTUDIANTES PREVENCIÓN'!V113</f>
        <v>0</v>
      </c>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c r="BE120" s="358"/>
      <c r="BF120" s="358">
        <f>'F5 ESTUDIANTES PREVENCIÓN'!AU113</f>
        <v>0</v>
      </c>
      <c r="BG120" s="12"/>
      <c r="BH120" s="13"/>
      <c r="BI120" s="12"/>
      <c r="BJ120" s="14"/>
      <c r="BK120" s="12"/>
      <c r="BL120" s="12"/>
      <c r="BM120" s="12"/>
      <c r="BN120" s="12"/>
      <c r="BO120" s="12"/>
      <c r="BP120" s="12"/>
      <c r="BQ120" s="12"/>
      <c r="BR120" s="12"/>
      <c r="BS120" s="12"/>
      <c r="BT120" s="12"/>
      <c r="BU120" s="12"/>
      <c r="BV120" s="12"/>
      <c r="BW120" s="12"/>
      <c r="BX120" s="12"/>
      <c r="BY120" s="12"/>
      <c r="BZ120" s="12"/>
      <c r="CA120" s="12"/>
      <c r="CB120" s="12"/>
      <c r="CC120" s="12"/>
      <c r="CD120" s="365">
        <f t="shared" si="14"/>
        <v>0</v>
      </c>
      <c r="CE120" s="365">
        <f t="shared" si="15"/>
        <v>0</v>
      </c>
      <c r="CF120" s="366" t="str">
        <f t="shared" si="11"/>
        <v/>
      </c>
      <c r="CG120" s="365">
        <f t="shared" si="16"/>
        <v>0</v>
      </c>
      <c r="CH120" s="365">
        <f t="shared" si="17"/>
        <v>0</v>
      </c>
      <c r="CI120" s="366" t="str">
        <f t="shared" si="12"/>
        <v/>
      </c>
      <c r="CJ120" s="365">
        <f t="shared" si="18"/>
        <v>0</v>
      </c>
      <c r="CK120" s="365">
        <f t="shared" si="19"/>
        <v>0</v>
      </c>
      <c r="CL120" s="366" t="str">
        <f t="shared" si="13"/>
        <v/>
      </c>
      <c r="CM120" s="15"/>
    </row>
    <row r="121" spans="1:91" s="359" customFormat="1" ht="13.5" hidden="1" customHeight="1">
      <c r="A121" s="358">
        <f>'F5 ESTUDIANTES PREVENCIÓN'!D114</f>
        <v>0</v>
      </c>
      <c r="B121" s="358">
        <f>'F5 ESTUDIANTES PREVENCIÓN'!A114</f>
        <v>0</v>
      </c>
      <c r="C121" s="360">
        <f>'F5 ESTUDIANTES PREVENCIÓN'!F114</f>
        <v>0</v>
      </c>
      <c r="D121" s="361">
        <f>'F5 ESTUDIANTES PREVENCIÓN'!G114</f>
        <v>0</v>
      </c>
      <c r="E121" s="358">
        <f>'F5 ESTUDIANTES PREVENCIÓN'!K114</f>
        <v>0</v>
      </c>
      <c r="F121" s="358">
        <f>'F5 ESTUDIANTES PREVENCIÓN'!J114</f>
        <v>0</v>
      </c>
      <c r="G121" s="362">
        <f>'F5 ESTUDIANTES PREVENCIÓN'!L114</f>
        <v>0</v>
      </c>
      <c r="H121" s="358">
        <f>'F5 ESTUDIANTES PREVENCIÓN'!M114</f>
        <v>0</v>
      </c>
      <c r="I121" s="363">
        <f>'F5 ESTUDIANTES PREVENCIÓN'!N114</f>
        <v>0</v>
      </c>
      <c r="J121" s="363">
        <f>'F5 ESTUDIANTES PREVENCIÓN'!O114</f>
        <v>0</v>
      </c>
      <c r="K121" s="363">
        <f>'F5 ESTUDIANTES PREVENCIÓN'!P114</f>
        <v>0</v>
      </c>
      <c r="L121" s="364">
        <f>'F5 ESTUDIANTES PREVENCIÓN'!Q114</f>
        <v>0</v>
      </c>
      <c r="M121" s="360">
        <f>'F5 ESTUDIANTES PREVENCIÓN'!R114</f>
        <v>0</v>
      </c>
      <c r="N121" s="358">
        <f>'F5 ESTUDIANTES PREVENCIÓN'!T114</f>
        <v>0</v>
      </c>
      <c r="O121" s="358">
        <f>'F5 ESTUDIANTES PREVENCIÓN'!U114</f>
        <v>0</v>
      </c>
      <c r="P121" s="358">
        <f>'F5 ESTUDIANTES PREVENCIÓN'!V114</f>
        <v>0</v>
      </c>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c r="BE121" s="358"/>
      <c r="BF121" s="358">
        <f>'F5 ESTUDIANTES PREVENCIÓN'!AU114</f>
        <v>0</v>
      </c>
      <c r="BG121" s="12"/>
      <c r="BH121" s="13"/>
      <c r="BI121" s="12"/>
      <c r="BJ121" s="14"/>
      <c r="BK121" s="12"/>
      <c r="BL121" s="12"/>
      <c r="BM121" s="12"/>
      <c r="BN121" s="12"/>
      <c r="BO121" s="12"/>
      <c r="BP121" s="12"/>
      <c r="BQ121" s="12"/>
      <c r="BR121" s="12"/>
      <c r="BS121" s="12"/>
      <c r="BT121" s="12"/>
      <c r="BU121" s="12"/>
      <c r="BV121" s="12"/>
      <c r="BW121" s="12"/>
      <c r="BX121" s="12"/>
      <c r="BY121" s="12"/>
      <c r="BZ121" s="12"/>
      <c r="CA121" s="12"/>
      <c r="CB121" s="12"/>
      <c r="CC121" s="12"/>
      <c r="CD121" s="365">
        <f t="shared" si="14"/>
        <v>0</v>
      </c>
      <c r="CE121" s="365">
        <f t="shared" si="15"/>
        <v>0</v>
      </c>
      <c r="CF121" s="366" t="str">
        <f t="shared" si="11"/>
        <v/>
      </c>
      <c r="CG121" s="365">
        <f t="shared" si="16"/>
        <v>0</v>
      </c>
      <c r="CH121" s="365">
        <f t="shared" si="17"/>
        <v>0</v>
      </c>
      <c r="CI121" s="366" t="str">
        <f t="shared" si="12"/>
        <v/>
      </c>
      <c r="CJ121" s="365">
        <f t="shared" si="18"/>
        <v>0</v>
      </c>
      <c r="CK121" s="365">
        <f t="shared" si="19"/>
        <v>0</v>
      </c>
      <c r="CL121" s="366" t="str">
        <f t="shared" si="13"/>
        <v/>
      </c>
      <c r="CM121" s="15"/>
    </row>
    <row r="122" spans="1:91" s="359" customFormat="1" ht="13.5" hidden="1" customHeight="1">
      <c r="A122" s="358">
        <f>'F5 ESTUDIANTES PREVENCIÓN'!D115</f>
        <v>0</v>
      </c>
      <c r="B122" s="358">
        <f>'F5 ESTUDIANTES PREVENCIÓN'!A115</f>
        <v>0</v>
      </c>
      <c r="C122" s="360">
        <f>'F5 ESTUDIANTES PREVENCIÓN'!F115</f>
        <v>0</v>
      </c>
      <c r="D122" s="361">
        <f>'F5 ESTUDIANTES PREVENCIÓN'!G115</f>
        <v>0</v>
      </c>
      <c r="E122" s="358">
        <f>'F5 ESTUDIANTES PREVENCIÓN'!K115</f>
        <v>0</v>
      </c>
      <c r="F122" s="358">
        <f>'F5 ESTUDIANTES PREVENCIÓN'!J115</f>
        <v>0</v>
      </c>
      <c r="G122" s="362">
        <f>'F5 ESTUDIANTES PREVENCIÓN'!L115</f>
        <v>0</v>
      </c>
      <c r="H122" s="358">
        <f>'F5 ESTUDIANTES PREVENCIÓN'!M115</f>
        <v>0</v>
      </c>
      <c r="I122" s="363">
        <f>'F5 ESTUDIANTES PREVENCIÓN'!N115</f>
        <v>0</v>
      </c>
      <c r="J122" s="363">
        <f>'F5 ESTUDIANTES PREVENCIÓN'!O115</f>
        <v>0</v>
      </c>
      <c r="K122" s="363">
        <f>'F5 ESTUDIANTES PREVENCIÓN'!P115</f>
        <v>0</v>
      </c>
      <c r="L122" s="364">
        <f>'F5 ESTUDIANTES PREVENCIÓN'!Q115</f>
        <v>0</v>
      </c>
      <c r="M122" s="360">
        <f>'F5 ESTUDIANTES PREVENCIÓN'!R115</f>
        <v>0</v>
      </c>
      <c r="N122" s="358">
        <f>'F5 ESTUDIANTES PREVENCIÓN'!T115</f>
        <v>0</v>
      </c>
      <c r="O122" s="358">
        <f>'F5 ESTUDIANTES PREVENCIÓN'!U115</f>
        <v>0</v>
      </c>
      <c r="P122" s="358">
        <f>'F5 ESTUDIANTES PREVENCIÓN'!V115</f>
        <v>0</v>
      </c>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c r="BE122" s="358"/>
      <c r="BF122" s="358">
        <f>'F5 ESTUDIANTES PREVENCIÓN'!AU115</f>
        <v>0</v>
      </c>
      <c r="BG122" s="12"/>
      <c r="BH122" s="13"/>
      <c r="BI122" s="12"/>
      <c r="BJ122" s="14"/>
      <c r="BK122" s="12"/>
      <c r="BL122" s="12"/>
      <c r="BM122" s="12"/>
      <c r="BN122" s="12"/>
      <c r="BO122" s="12"/>
      <c r="BP122" s="12"/>
      <c r="BQ122" s="12"/>
      <c r="BR122" s="12"/>
      <c r="BS122" s="12"/>
      <c r="BT122" s="12"/>
      <c r="BU122" s="12"/>
      <c r="BV122" s="12"/>
      <c r="BW122" s="12"/>
      <c r="BX122" s="12"/>
      <c r="BY122" s="12"/>
      <c r="BZ122" s="12"/>
      <c r="CA122" s="12"/>
      <c r="CB122" s="12"/>
      <c r="CC122" s="12"/>
      <c r="CD122" s="365">
        <f t="shared" si="14"/>
        <v>0</v>
      </c>
      <c r="CE122" s="365">
        <f t="shared" si="15"/>
        <v>0</v>
      </c>
      <c r="CF122" s="366" t="str">
        <f t="shared" si="11"/>
        <v/>
      </c>
      <c r="CG122" s="365">
        <f t="shared" si="16"/>
        <v>0</v>
      </c>
      <c r="CH122" s="365">
        <f t="shared" si="17"/>
        <v>0</v>
      </c>
      <c r="CI122" s="366" t="str">
        <f t="shared" si="12"/>
        <v/>
      </c>
      <c r="CJ122" s="365">
        <f t="shared" si="18"/>
        <v>0</v>
      </c>
      <c r="CK122" s="365">
        <f t="shared" si="19"/>
        <v>0</v>
      </c>
      <c r="CL122" s="366" t="str">
        <f t="shared" si="13"/>
        <v/>
      </c>
      <c r="CM122" s="15"/>
    </row>
    <row r="123" spans="1:91" s="359" customFormat="1" ht="13.5" hidden="1" customHeight="1">
      <c r="A123" s="358">
        <f>'F5 ESTUDIANTES PREVENCIÓN'!D116</f>
        <v>0</v>
      </c>
      <c r="B123" s="358">
        <f>'F5 ESTUDIANTES PREVENCIÓN'!A116</f>
        <v>0</v>
      </c>
      <c r="C123" s="360">
        <f>'F5 ESTUDIANTES PREVENCIÓN'!F116</f>
        <v>0</v>
      </c>
      <c r="D123" s="361">
        <f>'F5 ESTUDIANTES PREVENCIÓN'!G116</f>
        <v>0</v>
      </c>
      <c r="E123" s="358">
        <f>'F5 ESTUDIANTES PREVENCIÓN'!K116</f>
        <v>0</v>
      </c>
      <c r="F123" s="358">
        <f>'F5 ESTUDIANTES PREVENCIÓN'!J116</f>
        <v>0</v>
      </c>
      <c r="G123" s="362">
        <f>'F5 ESTUDIANTES PREVENCIÓN'!L116</f>
        <v>0</v>
      </c>
      <c r="H123" s="358">
        <f>'F5 ESTUDIANTES PREVENCIÓN'!M116</f>
        <v>0</v>
      </c>
      <c r="I123" s="363">
        <f>'F5 ESTUDIANTES PREVENCIÓN'!N116</f>
        <v>0</v>
      </c>
      <c r="J123" s="363">
        <f>'F5 ESTUDIANTES PREVENCIÓN'!O116</f>
        <v>0</v>
      </c>
      <c r="K123" s="363">
        <f>'F5 ESTUDIANTES PREVENCIÓN'!P116</f>
        <v>0</v>
      </c>
      <c r="L123" s="364">
        <f>'F5 ESTUDIANTES PREVENCIÓN'!Q116</f>
        <v>0</v>
      </c>
      <c r="M123" s="360">
        <f>'F5 ESTUDIANTES PREVENCIÓN'!R116</f>
        <v>0</v>
      </c>
      <c r="N123" s="358">
        <f>'F5 ESTUDIANTES PREVENCIÓN'!T116</f>
        <v>0</v>
      </c>
      <c r="O123" s="358">
        <f>'F5 ESTUDIANTES PREVENCIÓN'!U116</f>
        <v>0</v>
      </c>
      <c r="P123" s="358">
        <f>'F5 ESTUDIANTES PREVENCIÓN'!V116</f>
        <v>0</v>
      </c>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c r="BE123" s="358"/>
      <c r="BF123" s="358">
        <f>'F5 ESTUDIANTES PREVENCIÓN'!AU116</f>
        <v>0</v>
      </c>
      <c r="BG123" s="12"/>
      <c r="BH123" s="13"/>
      <c r="BI123" s="12"/>
      <c r="BJ123" s="14"/>
      <c r="BK123" s="12"/>
      <c r="BL123" s="12"/>
      <c r="BM123" s="12"/>
      <c r="BN123" s="12"/>
      <c r="BO123" s="12"/>
      <c r="BP123" s="12"/>
      <c r="BQ123" s="12"/>
      <c r="BR123" s="12"/>
      <c r="BS123" s="12"/>
      <c r="BT123" s="12"/>
      <c r="BU123" s="12"/>
      <c r="BV123" s="12"/>
      <c r="BW123" s="12"/>
      <c r="BX123" s="12"/>
      <c r="BY123" s="12"/>
      <c r="BZ123" s="12"/>
      <c r="CA123" s="12"/>
      <c r="CB123" s="12"/>
      <c r="CC123" s="12"/>
      <c r="CD123" s="365">
        <f t="shared" si="14"/>
        <v>0</v>
      </c>
      <c r="CE123" s="365">
        <f t="shared" si="15"/>
        <v>0</v>
      </c>
      <c r="CF123" s="366" t="str">
        <f t="shared" si="11"/>
        <v/>
      </c>
      <c r="CG123" s="365">
        <f t="shared" si="16"/>
        <v>0</v>
      </c>
      <c r="CH123" s="365">
        <f t="shared" si="17"/>
        <v>0</v>
      </c>
      <c r="CI123" s="366" t="str">
        <f t="shared" si="12"/>
        <v/>
      </c>
      <c r="CJ123" s="365">
        <f t="shared" si="18"/>
        <v>0</v>
      </c>
      <c r="CK123" s="365">
        <f t="shared" si="19"/>
        <v>0</v>
      </c>
      <c r="CL123" s="366" t="str">
        <f t="shared" si="13"/>
        <v/>
      </c>
      <c r="CM123" s="15"/>
    </row>
    <row r="124" spans="1:91" s="359" customFormat="1" ht="13.5" hidden="1" customHeight="1">
      <c r="A124" s="358">
        <f>'F5 ESTUDIANTES PREVENCIÓN'!D117</f>
        <v>0</v>
      </c>
      <c r="B124" s="358">
        <f>'F5 ESTUDIANTES PREVENCIÓN'!A117</f>
        <v>0</v>
      </c>
      <c r="C124" s="360">
        <f>'F5 ESTUDIANTES PREVENCIÓN'!F117</f>
        <v>0</v>
      </c>
      <c r="D124" s="361">
        <f>'F5 ESTUDIANTES PREVENCIÓN'!G117</f>
        <v>0</v>
      </c>
      <c r="E124" s="358">
        <f>'F5 ESTUDIANTES PREVENCIÓN'!K117</f>
        <v>0</v>
      </c>
      <c r="F124" s="358">
        <f>'F5 ESTUDIANTES PREVENCIÓN'!J117</f>
        <v>0</v>
      </c>
      <c r="G124" s="362">
        <f>'F5 ESTUDIANTES PREVENCIÓN'!L117</f>
        <v>0</v>
      </c>
      <c r="H124" s="358">
        <f>'F5 ESTUDIANTES PREVENCIÓN'!M117</f>
        <v>0</v>
      </c>
      <c r="I124" s="363">
        <f>'F5 ESTUDIANTES PREVENCIÓN'!N117</f>
        <v>0</v>
      </c>
      <c r="J124" s="363">
        <f>'F5 ESTUDIANTES PREVENCIÓN'!O117</f>
        <v>0</v>
      </c>
      <c r="K124" s="363">
        <f>'F5 ESTUDIANTES PREVENCIÓN'!P117</f>
        <v>0</v>
      </c>
      <c r="L124" s="364">
        <f>'F5 ESTUDIANTES PREVENCIÓN'!Q117</f>
        <v>0</v>
      </c>
      <c r="M124" s="360">
        <f>'F5 ESTUDIANTES PREVENCIÓN'!R117</f>
        <v>0</v>
      </c>
      <c r="N124" s="358">
        <f>'F5 ESTUDIANTES PREVENCIÓN'!T117</f>
        <v>0</v>
      </c>
      <c r="O124" s="358">
        <f>'F5 ESTUDIANTES PREVENCIÓN'!U117</f>
        <v>0</v>
      </c>
      <c r="P124" s="358">
        <f>'F5 ESTUDIANTES PREVENCIÓN'!V117</f>
        <v>0</v>
      </c>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c r="BE124" s="358"/>
      <c r="BF124" s="358">
        <f>'F5 ESTUDIANTES PREVENCIÓN'!AU117</f>
        <v>0</v>
      </c>
      <c r="BG124" s="12"/>
      <c r="BH124" s="13"/>
      <c r="BI124" s="12"/>
      <c r="BJ124" s="14"/>
      <c r="BK124" s="12"/>
      <c r="BL124" s="12"/>
      <c r="BM124" s="12"/>
      <c r="BN124" s="12"/>
      <c r="BO124" s="12"/>
      <c r="BP124" s="12"/>
      <c r="BQ124" s="12"/>
      <c r="BR124" s="12"/>
      <c r="BS124" s="12"/>
      <c r="BT124" s="12"/>
      <c r="BU124" s="12"/>
      <c r="BV124" s="12"/>
      <c r="BW124" s="12"/>
      <c r="BX124" s="12"/>
      <c r="BY124" s="12"/>
      <c r="BZ124" s="12"/>
      <c r="CA124" s="12"/>
      <c r="CB124" s="12"/>
      <c r="CC124" s="12"/>
      <c r="CD124" s="365">
        <f t="shared" si="14"/>
        <v>0</v>
      </c>
      <c r="CE124" s="365">
        <f t="shared" si="15"/>
        <v>0</v>
      </c>
      <c r="CF124" s="366" t="str">
        <f t="shared" si="11"/>
        <v/>
      </c>
      <c r="CG124" s="365">
        <f t="shared" si="16"/>
        <v>0</v>
      </c>
      <c r="CH124" s="365">
        <f t="shared" si="17"/>
        <v>0</v>
      </c>
      <c r="CI124" s="366" t="str">
        <f t="shared" si="12"/>
        <v/>
      </c>
      <c r="CJ124" s="365">
        <f t="shared" si="18"/>
        <v>0</v>
      </c>
      <c r="CK124" s="365">
        <f t="shared" si="19"/>
        <v>0</v>
      </c>
      <c r="CL124" s="366" t="str">
        <f t="shared" si="13"/>
        <v/>
      </c>
      <c r="CM124" s="15"/>
    </row>
    <row r="125" spans="1:91" s="359" customFormat="1" ht="13.5" hidden="1" customHeight="1">
      <c r="A125" s="358">
        <f>'F5 ESTUDIANTES PREVENCIÓN'!D118</f>
        <v>0</v>
      </c>
      <c r="B125" s="358">
        <f>'F5 ESTUDIANTES PREVENCIÓN'!A118</f>
        <v>0</v>
      </c>
      <c r="C125" s="360">
        <f>'F5 ESTUDIANTES PREVENCIÓN'!F118</f>
        <v>0</v>
      </c>
      <c r="D125" s="361">
        <f>'F5 ESTUDIANTES PREVENCIÓN'!G118</f>
        <v>0</v>
      </c>
      <c r="E125" s="358">
        <f>'F5 ESTUDIANTES PREVENCIÓN'!K118</f>
        <v>0</v>
      </c>
      <c r="F125" s="358">
        <f>'F5 ESTUDIANTES PREVENCIÓN'!J118</f>
        <v>0</v>
      </c>
      <c r="G125" s="362">
        <f>'F5 ESTUDIANTES PREVENCIÓN'!L118</f>
        <v>0</v>
      </c>
      <c r="H125" s="358">
        <f>'F5 ESTUDIANTES PREVENCIÓN'!M118</f>
        <v>0</v>
      </c>
      <c r="I125" s="363">
        <f>'F5 ESTUDIANTES PREVENCIÓN'!N118</f>
        <v>0</v>
      </c>
      <c r="J125" s="363">
        <f>'F5 ESTUDIANTES PREVENCIÓN'!O118</f>
        <v>0</v>
      </c>
      <c r="K125" s="363">
        <f>'F5 ESTUDIANTES PREVENCIÓN'!P118</f>
        <v>0</v>
      </c>
      <c r="L125" s="364">
        <f>'F5 ESTUDIANTES PREVENCIÓN'!Q118</f>
        <v>0</v>
      </c>
      <c r="M125" s="360">
        <f>'F5 ESTUDIANTES PREVENCIÓN'!R118</f>
        <v>0</v>
      </c>
      <c r="N125" s="358">
        <f>'F5 ESTUDIANTES PREVENCIÓN'!T118</f>
        <v>0</v>
      </c>
      <c r="O125" s="358">
        <f>'F5 ESTUDIANTES PREVENCIÓN'!U118</f>
        <v>0</v>
      </c>
      <c r="P125" s="358">
        <f>'F5 ESTUDIANTES PREVENCIÓN'!V118</f>
        <v>0</v>
      </c>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58"/>
      <c r="BF125" s="358">
        <f>'F5 ESTUDIANTES PREVENCIÓN'!AU118</f>
        <v>0</v>
      </c>
      <c r="BG125" s="12"/>
      <c r="BH125" s="13"/>
      <c r="BI125" s="12"/>
      <c r="BJ125" s="14"/>
      <c r="BK125" s="12"/>
      <c r="BL125" s="12"/>
      <c r="BM125" s="12"/>
      <c r="BN125" s="12"/>
      <c r="BO125" s="12"/>
      <c r="BP125" s="12"/>
      <c r="BQ125" s="12"/>
      <c r="BR125" s="12"/>
      <c r="BS125" s="12"/>
      <c r="BT125" s="12"/>
      <c r="BU125" s="12"/>
      <c r="BV125" s="12"/>
      <c r="BW125" s="12"/>
      <c r="BX125" s="12"/>
      <c r="BY125" s="12"/>
      <c r="BZ125" s="12"/>
      <c r="CA125" s="12"/>
      <c r="CB125" s="12"/>
      <c r="CC125" s="12"/>
      <c r="CD125" s="365">
        <f t="shared" si="14"/>
        <v>0</v>
      </c>
      <c r="CE125" s="365">
        <f t="shared" si="15"/>
        <v>0</v>
      </c>
      <c r="CF125" s="366" t="str">
        <f t="shared" si="11"/>
        <v/>
      </c>
      <c r="CG125" s="365">
        <f t="shared" si="16"/>
        <v>0</v>
      </c>
      <c r="CH125" s="365">
        <f t="shared" si="17"/>
        <v>0</v>
      </c>
      <c r="CI125" s="366" t="str">
        <f t="shared" si="12"/>
        <v/>
      </c>
      <c r="CJ125" s="365">
        <f t="shared" si="18"/>
        <v>0</v>
      </c>
      <c r="CK125" s="365">
        <f t="shared" si="19"/>
        <v>0</v>
      </c>
      <c r="CL125" s="366" t="str">
        <f t="shared" si="13"/>
        <v/>
      </c>
      <c r="CM125" s="15"/>
    </row>
    <row r="126" spans="1:91" s="359" customFormat="1" ht="13.5" hidden="1" customHeight="1">
      <c r="A126" s="358">
        <f>'F5 ESTUDIANTES PREVENCIÓN'!D119</f>
        <v>0</v>
      </c>
      <c r="B126" s="358">
        <f>'F5 ESTUDIANTES PREVENCIÓN'!A119</f>
        <v>0</v>
      </c>
      <c r="C126" s="360">
        <f>'F5 ESTUDIANTES PREVENCIÓN'!F119</f>
        <v>0</v>
      </c>
      <c r="D126" s="361">
        <f>'F5 ESTUDIANTES PREVENCIÓN'!G119</f>
        <v>0</v>
      </c>
      <c r="E126" s="358">
        <f>'F5 ESTUDIANTES PREVENCIÓN'!K119</f>
        <v>0</v>
      </c>
      <c r="F126" s="358">
        <f>'F5 ESTUDIANTES PREVENCIÓN'!J119</f>
        <v>0</v>
      </c>
      <c r="G126" s="362">
        <f>'F5 ESTUDIANTES PREVENCIÓN'!L119</f>
        <v>0</v>
      </c>
      <c r="H126" s="358">
        <f>'F5 ESTUDIANTES PREVENCIÓN'!M119</f>
        <v>0</v>
      </c>
      <c r="I126" s="363">
        <f>'F5 ESTUDIANTES PREVENCIÓN'!N119</f>
        <v>0</v>
      </c>
      <c r="J126" s="363">
        <f>'F5 ESTUDIANTES PREVENCIÓN'!O119</f>
        <v>0</v>
      </c>
      <c r="K126" s="363">
        <f>'F5 ESTUDIANTES PREVENCIÓN'!P119</f>
        <v>0</v>
      </c>
      <c r="L126" s="364">
        <f>'F5 ESTUDIANTES PREVENCIÓN'!Q119</f>
        <v>0</v>
      </c>
      <c r="M126" s="360">
        <f>'F5 ESTUDIANTES PREVENCIÓN'!R119</f>
        <v>0</v>
      </c>
      <c r="N126" s="358">
        <f>'F5 ESTUDIANTES PREVENCIÓN'!T119</f>
        <v>0</v>
      </c>
      <c r="O126" s="358">
        <f>'F5 ESTUDIANTES PREVENCIÓN'!U119</f>
        <v>0</v>
      </c>
      <c r="P126" s="358">
        <f>'F5 ESTUDIANTES PREVENCIÓN'!V119</f>
        <v>0</v>
      </c>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58"/>
      <c r="BF126" s="358">
        <f>'F5 ESTUDIANTES PREVENCIÓN'!AU119</f>
        <v>0</v>
      </c>
      <c r="BG126" s="12"/>
      <c r="BH126" s="13"/>
      <c r="BI126" s="12"/>
      <c r="BJ126" s="14"/>
      <c r="BK126" s="12"/>
      <c r="BL126" s="12"/>
      <c r="BM126" s="12"/>
      <c r="BN126" s="12"/>
      <c r="BO126" s="12"/>
      <c r="BP126" s="12"/>
      <c r="BQ126" s="12"/>
      <c r="BR126" s="12"/>
      <c r="BS126" s="12"/>
      <c r="BT126" s="12"/>
      <c r="BU126" s="12"/>
      <c r="BV126" s="12"/>
      <c r="BW126" s="12"/>
      <c r="BX126" s="12"/>
      <c r="BY126" s="12"/>
      <c r="BZ126" s="12"/>
      <c r="CA126" s="12"/>
      <c r="CB126" s="12"/>
      <c r="CC126" s="12"/>
      <c r="CD126" s="365">
        <f t="shared" si="14"/>
        <v>0</v>
      </c>
      <c r="CE126" s="365">
        <f t="shared" si="15"/>
        <v>0</v>
      </c>
      <c r="CF126" s="366" t="str">
        <f t="shared" si="11"/>
        <v/>
      </c>
      <c r="CG126" s="365">
        <f t="shared" si="16"/>
        <v>0</v>
      </c>
      <c r="CH126" s="365">
        <f t="shared" si="17"/>
        <v>0</v>
      </c>
      <c r="CI126" s="366" t="str">
        <f t="shared" si="12"/>
        <v/>
      </c>
      <c r="CJ126" s="365">
        <f t="shared" si="18"/>
        <v>0</v>
      </c>
      <c r="CK126" s="365">
        <f t="shared" si="19"/>
        <v>0</v>
      </c>
      <c r="CL126" s="366" t="str">
        <f t="shared" si="13"/>
        <v/>
      </c>
      <c r="CM126" s="15"/>
    </row>
    <row r="127" spans="1:91" s="359" customFormat="1" ht="13.5" hidden="1" customHeight="1">
      <c r="A127" s="358">
        <f>'F5 ESTUDIANTES PREVENCIÓN'!D120</f>
        <v>0</v>
      </c>
      <c r="B127" s="358">
        <f>'F5 ESTUDIANTES PREVENCIÓN'!A120</f>
        <v>0</v>
      </c>
      <c r="C127" s="360">
        <f>'F5 ESTUDIANTES PREVENCIÓN'!F120</f>
        <v>0</v>
      </c>
      <c r="D127" s="361">
        <f>'F5 ESTUDIANTES PREVENCIÓN'!G120</f>
        <v>0</v>
      </c>
      <c r="E127" s="358">
        <f>'F5 ESTUDIANTES PREVENCIÓN'!K120</f>
        <v>0</v>
      </c>
      <c r="F127" s="358">
        <f>'F5 ESTUDIANTES PREVENCIÓN'!J120</f>
        <v>0</v>
      </c>
      <c r="G127" s="362">
        <f>'F5 ESTUDIANTES PREVENCIÓN'!L120</f>
        <v>0</v>
      </c>
      <c r="H127" s="358">
        <f>'F5 ESTUDIANTES PREVENCIÓN'!M120</f>
        <v>0</v>
      </c>
      <c r="I127" s="363">
        <f>'F5 ESTUDIANTES PREVENCIÓN'!N120</f>
        <v>0</v>
      </c>
      <c r="J127" s="363">
        <f>'F5 ESTUDIANTES PREVENCIÓN'!O120</f>
        <v>0</v>
      </c>
      <c r="K127" s="363">
        <f>'F5 ESTUDIANTES PREVENCIÓN'!P120</f>
        <v>0</v>
      </c>
      <c r="L127" s="364">
        <f>'F5 ESTUDIANTES PREVENCIÓN'!Q120</f>
        <v>0</v>
      </c>
      <c r="M127" s="360">
        <f>'F5 ESTUDIANTES PREVENCIÓN'!R120</f>
        <v>0</v>
      </c>
      <c r="N127" s="358">
        <f>'F5 ESTUDIANTES PREVENCIÓN'!T120</f>
        <v>0</v>
      </c>
      <c r="O127" s="358">
        <f>'F5 ESTUDIANTES PREVENCIÓN'!U120</f>
        <v>0</v>
      </c>
      <c r="P127" s="358">
        <f>'F5 ESTUDIANTES PREVENCIÓN'!V120</f>
        <v>0</v>
      </c>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58"/>
      <c r="BF127" s="358">
        <f>'F5 ESTUDIANTES PREVENCIÓN'!AU120</f>
        <v>0</v>
      </c>
      <c r="BG127" s="12"/>
      <c r="BH127" s="13"/>
      <c r="BI127" s="12"/>
      <c r="BJ127" s="14"/>
      <c r="BK127" s="12"/>
      <c r="BL127" s="12"/>
      <c r="BM127" s="12"/>
      <c r="BN127" s="12"/>
      <c r="BO127" s="12"/>
      <c r="BP127" s="12"/>
      <c r="BQ127" s="12"/>
      <c r="BR127" s="12"/>
      <c r="BS127" s="12"/>
      <c r="BT127" s="12"/>
      <c r="BU127" s="12"/>
      <c r="BV127" s="12"/>
      <c r="BW127" s="12"/>
      <c r="BX127" s="12"/>
      <c r="BY127" s="12"/>
      <c r="BZ127" s="12"/>
      <c r="CA127" s="12"/>
      <c r="CB127" s="12"/>
      <c r="CC127" s="12"/>
      <c r="CD127" s="365">
        <f t="shared" si="14"/>
        <v>0</v>
      </c>
      <c r="CE127" s="365">
        <f t="shared" si="15"/>
        <v>0</v>
      </c>
      <c r="CF127" s="366" t="str">
        <f t="shared" si="11"/>
        <v/>
      </c>
      <c r="CG127" s="365">
        <f t="shared" si="16"/>
        <v>0</v>
      </c>
      <c r="CH127" s="365">
        <f t="shared" si="17"/>
        <v>0</v>
      </c>
      <c r="CI127" s="366" t="str">
        <f t="shared" si="12"/>
        <v/>
      </c>
      <c r="CJ127" s="365">
        <f t="shared" si="18"/>
        <v>0</v>
      </c>
      <c r="CK127" s="365">
        <f t="shared" si="19"/>
        <v>0</v>
      </c>
      <c r="CL127" s="366" t="str">
        <f t="shared" si="13"/>
        <v/>
      </c>
      <c r="CM127" s="15"/>
    </row>
    <row r="128" spans="1:91" s="359" customFormat="1" ht="13.5" hidden="1" customHeight="1">
      <c r="A128" s="358">
        <f>'F5 ESTUDIANTES PREVENCIÓN'!D121</f>
        <v>0</v>
      </c>
      <c r="B128" s="358">
        <f>'F5 ESTUDIANTES PREVENCIÓN'!A121</f>
        <v>0</v>
      </c>
      <c r="C128" s="360">
        <f>'F5 ESTUDIANTES PREVENCIÓN'!F121</f>
        <v>0</v>
      </c>
      <c r="D128" s="361">
        <f>'F5 ESTUDIANTES PREVENCIÓN'!G121</f>
        <v>0</v>
      </c>
      <c r="E128" s="358">
        <f>'F5 ESTUDIANTES PREVENCIÓN'!K121</f>
        <v>0</v>
      </c>
      <c r="F128" s="358">
        <f>'F5 ESTUDIANTES PREVENCIÓN'!J121</f>
        <v>0</v>
      </c>
      <c r="G128" s="362">
        <f>'F5 ESTUDIANTES PREVENCIÓN'!L121</f>
        <v>0</v>
      </c>
      <c r="H128" s="358">
        <f>'F5 ESTUDIANTES PREVENCIÓN'!M121</f>
        <v>0</v>
      </c>
      <c r="I128" s="363">
        <f>'F5 ESTUDIANTES PREVENCIÓN'!N121</f>
        <v>0</v>
      </c>
      <c r="J128" s="363">
        <f>'F5 ESTUDIANTES PREVENCIÓN'!O121</f>
        <v>0</v>
      </c>
      <c r="K128" s="363">
        <f>'F5 ESTUDIANTES PREVENCIÓN'!P121</f>
        <v>0</v>
      </c>
      <c r="L128" s="364">
        <f>'F5 ESTUDIANTES PREVENCIÓN'!Q121</f>
        <v>0</v>
      </c>
      <c r="M128" s="360">
        <f>'F5 ESTUDIANTES PREVENCIÓN'!R121</f>
        <v>0</v>
      </c>
      <c r="N128" s="358">
        <f>'F5 ESTUDIANTES PREVENCIÓN'!T121</f>
        <v>0</v>
      </c>
      <c r="O128" s="358">
        <f>'F5 ESTUDIANTES PREVENCIÓN'!U121</f>
        <v>0</v>
      </c>
      <c r="P128" s="358">
        <f>'F5 ESTUDIANTES PREVENCIÓN'!V121</f>
        <v>0</v>
      </c>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58"/>
      <c r="BF128" s="358">
        <f>'F5 ESTUDIANTES PREVENCIÓN'!AU121</f>
        <v>0</v>
      </c>
      <c r="BG128" s="12"/>
      <c r="BH128" s="13"/>
      <c r="BI128" s="12"/>
      <c r="BJ128" s="14"/>
      <c r="BK128" s="12"/>
      <c r="BL128" s="12"/>
      <c r="BM128" s="12"/>
      <c r="BN128" s="12"/>
      <c r="BO128" s="12"/>
      <c r="BP128" s="12"/>
      <c r="BQ128" s="12"/>
      <c r="BR128" s="12"/>
      <c r="BS128" s="12"/>
      <c r="BT128" s="12"/>
      <c r="BU128" s="12"/>
      <c r="BV128" s="12"/>
      <c r="BW128" s="12"/>
      <c r="BX128" s="12"/>
      <c r="BY128" s="12"/>
      <c r="BZ128" s="12"/>
      <c r="CA128" s="12"/>
      <c r="CB128" s="12"/>
      <c r="CC128" s="12"/>
      <c r="CD128" s="365">
        <f t="shared" si="14"/>
        <v>0</v>
      </c>
      <c r="CE128" s="365">
        <f t="shared" si="15"/>
        <v>0</v>
      </c>
      <c r="CF128" s="366" t="str">
        <f t="shared" si="11"/>
        <v/>
      </c>
      <c r="CG128" s="365">
        <f t="shared" si="16"/>
        <v>0</v>
      </c>
      <c r="CH128" s="365">
        <f t="shared" si="17"/>
        <v>0</v>
      </c>
      <c r="CI128" s="366" t="str">
        <f t="shared" si="12"/>
        <v/>
      </c>
      <c r="CJ128" s="365">
        <f t="shared" si="18"/>
        <v>0</v>
      </c>
      <c r="CK128" s="365">
        <f t="shared" si="19"/>
        <v>0</v>
      </c>
      <c r="CL128" s="366" t="str">
        <f t="shared" si="13"/>
        <v/>
      </c>
      <c r="CM128" s="15"/>
    </row>
    <row r="129" spans="1:91" s="359" customFormat="1" ht="13.5" hidden="1" customHeight="1">
      <c r="A129" s="358">
        <f>'F5 ESTUDIANTES PREVENCIÓN'!D122</f>
        <v>0</v>
      </c>
      <c r="B129" s="358">
        <f>'F5 ESTUDIANTES PREVENCIÓN'!A122</f>
        <v>0</v>
      </c>
      <c r="C129" s="360">
        <f>'F5 ESTUDIANTES PREVENCIÓN'!F122</f>
        <v>0</v>
      </c>
      <c r="D129" s="361">
        <f>'F5 ESTUDIANTES PREVENCIÓN'!G122</f>
        <v>0</v>
      </c>
      <c r="E129" s="358">
        <f>'F5 ESTUDIANTES PREVENCIÓN'!K122</f>
        <v>0</v>
      </c>
      <c r="F129" s="358">
        <f>'F5 ESTUDIANTES PREVENCIÓN'!J122</f>
        <v>0</v>
      </c>
      <c r="G129" s="362">
        <f>'F5 ESTUDIANTES PREVENCIÓN'!L122</f>
        <v>0</v>
      </c>
      <c r="H129" s="358">
        <f>'F5 ESTUDIANTES PREVENCIÓN'!M122</f>
        <v>0</v>
      </c>
      <c r="I129" s="363">
        <f>'F5 ESTUDIANTES PREVENCIÓN'!N122</f>
        <v>0</v>
      </c>
      <c r="J129" s="363">
        <f>'F5 ESTUDIANTES PREVENCIÓN'!O122</f>
        <v>0</v>
      </c>
      <c r="K129" s="363">
        <f>'F5 ESTUDIANTES PREVENCIÓN'!P122</f>
        <v>0</v>
      </c>
      <c r="L129" s="364">
        <f>'F5 ESTUDIANTES PREVENCIÓN'!Q122</f>
        <v>0</v>
      </c>
      <c r="M129" s="360">
        <f>'F5 ESTUDIANTES PREVENCIÓN'!R122</f>
        <v>0</v>
      </c>
      <c r="N129" s="358">
        <f>'F5 ESTUDIANTES PREVENCIÓN'!T122</f>
        <v>0</v>
      </c>
      <c r="O129" s="358">
        <f>'F5 ESTUDIANTES PREVENCIÓN'!U122</f>
        <v>0</v>
      </c>
      <c r="P129" s="358">
        <f>'F5 ESTUDIANTES PREVENCIÓN'!V122</f>
        <v>0</v>
      </c>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f>'F5 ESTUDIANTES PREVENCIÓN'!AU122</f>
        <v>0</v>
      </c>
      <c r="BG129" s="12"/>
      <c r="BH129" s="13"/>
      <c r="BI129" s="12"/>
      <c r="BJ129" s="14"/>
      <c r="BK129" s="12"/>
      <c r="BL129" s="12"/>
      <c r="BM129" s="12"/>
      <c r="BN129" s="12"/>
      <c r="BO129" s="12"/>
      <c r="BP129" s="12"/>
      <c r="BQ129" s="12"/>
      <c r="BR129" s="12"/>
      <c r="BS129" s="12"/>
      <c r="BT129" s="12"/>
      <c r="BU129" s="12"/>
      <c r="BV129" s="12"/>
      <c r="BW129" s="12"/>
      <c r="BX129" s="12"/>
      <c r="BY129" s="12"/>
      <c r="BZ129" s="12"/>
      <c r="CA129" s="12"/>
      <c r="CB129" s="12"/>
      <c r="CC129" s="12"/>
      <c r="CD129" s="365">
        <f t="shared" si="14"/>
        <v>0</v>
      </c>
      <c r="CE129" s="365">
        <f t="shared" si="15"/>
        <v>0</v>
      </c>
      <c r="CF129" s="366" t="str">
        <f t="shared" si="11"/>
        <v/>
      </c>
      <c r="CG129" s="365">
        <f t="shared" si="16"/>
        <v>0</v>
      </c>
      <c r="CH129" s="365">
        <f t="shared" si="17"/>
        <v>0</v>
      </c>
      <c r="CI129" s="366" t="str">
        <f t="shared" si="12"/>
        <v/>
      </c>
      <c r="CJ129" s="365">
        <f t="shared" si="18"/>
        <v>0</v>
      </c>
      <c r="CK129" s="365">
        <f t="shared" si="19"/>
        <v>0</v>
      </c>
      <c r="CL129" s="366" t="str">
        <f t="shared" si="13"/>
        <v/>
      </c>
      <c r="CM129" s="15"/>
    </row>
    <row r="130" spans="1:91" s="359" customFormat="1" ht="13.5" hidden="1" customHeight="1">
      <c r="A130" s="358">
        <f>'F5 ESTUDIANTES PREVENCIÓN'!D123</f>
        <v>0</v>
      </c>
      <c r="B130" s="358">
        <f>'F5 ESTUDIANTES PREVENCIÓN'!A123</f>
        <v>0</v>
      </c>
      <c r="C130" s="360">
        <f>'F5 ESTUDIANTES PREVENCIÓN'!F123</f>
        <v>0</v>
      </c>
      <c r="D130" s="361">
        <f>'F5 ESTUDIANTES PREVENCIÓN'!G123</f>
        <v>0</v>
      </c>
      <c r="E130" s="358">
        <f>'F5 ESTUDIANTES PREVENCIÓN'!K123</f>
        <v>0</v>
      </c>
      <c r="F130" s="358">
        <f>'F5 ESTUDIANTES PREVENCIÓN'!J123</f>
        <v>0</v>
      </c>
      <c r="G130" s="362">
        <f>'F5 ESTUDIANTES PREVENCIÓN'!L123</f>
        <v>0</v>
      </c>
      <c r="H130" s="358">
        <f>'F5 ESTUDIANTES PREVENCIÓN'!M123</f>
        <v>0</v>
      </c>
      <c r="I130" s="363">
        <f>'F5 ESTUDIANTES PREVENCIÓN'!N123</f>
        <v>0</v>
      </c>
      <c r="J130" s="363">
        <f>'F5 ESTUDIANTES PREVENCIÓN'!O123</f>
        <v>0</v>
      </c>
      <c r="K130" s="363">
        <f>'F5 ESTUDIANTES PREVENCIÓN'!P123</f>
        <v>0</v>
      </c>
      <c r="L130" s="364">
        <f>'F5 ESTUDIANTES PREVENCIÓN'!Q123</f>
        <v>0</v>
      </c>
      <c r="M130" s="360">
        <f>'F5 ESTUDIANTES PREVENCIÓN'!R123</f>
        <v>0</v>
      </c>
      <c r="N130" s="358">
        <f>'F5 ESTUDIANTES PREVENCIÓN'!T123</f>
        <v>0</v>
      </c>
      <c r="O130" s="358">
        <f>'F5 ESTUDIANTES PREVENCIÓN'!U123</f>
        <v>0</v>
      </c>
      <c r="P130" s="358">
        <f>'F5 ESTUDIANTES PREVENCIÓN'!V123</f>
        <v>0</v>
      </c>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f>'F5 ESTUDIANTES PREVENCIÓN'!AU123</f>
        <v>0</v>
      </c>
      <c r="BG130" s="12"/>
      <c r="BH130" s="13"/>
      <c r="BI130" s="12"/>
      <c r="BJ130" s="14"/>
      <c r="BK130" s="12"/>
      <c r="BL130" s="12"/>
      <c r="BM130" s="12"/>
      <c r="BN130" s="12"/>
      <c r="BO130" s="12"/>
      <c r="BP130" s="12"/>
      <c r="BQ130" s="12"/>
      <c r="BR130" s="12"/>
      <c r="BS130" s="12"/>
      <c r="BT130" s="12"/>
      <c r="BU130" s="12"/>
      <c r="BV130" s="12"/>
      <c r="BW130" s="12"/>
      <c r="BX130" s="12"/>
      <c r="BY130" s="12"/>
      <c r="BZ130" s="12"/>
      <c r="CA130" s="12"/>
      <c r="CB130" s="12"/>
      <c r="CC130" s="12"/>
      <c r="CD130" s="365">
        <f t="shared" si="14"/>
        <v>0</v>
      </c>
      <c r="CE130" s="365">
        <f t="shared" si="15"/>
        <v>0</v>
      </c>
      <c r="CF130" s="366" t="str">
        <f t="shared" si="11"/>
        <v/>
      </c>
      <c r="CG130" s="365">
        <f t="shared" si="16"/>
        <v>0</v>
      </c>
      <c r="CH130" s="365">
        <f t="shared" si="17"/>
        <v>0</v>
      </c>
      <c r="CI130" s="366" t="str">
        <f t="shared" si="12"/>
        <v/>
      </c>
      <c r="CJ130" s="365">
        <f t="shared" si="18"/>
        <v>0</v>
      </c>
      <c r="CK130" s="365">
        <f t="shared" si="19"/>
        <v>0</v>
      </c>
      <c r="CL130" s="366" t="str">
        <f t="shared" si="13"/>
        <v/>
      </c>
      <c r="CM130" s="15"/>
    </row>
    <row r="131" spans="1:91" s="359" customFormat="1" ht="13.5" hidden="1" customHeight="1">
      <c r="A131" s="358">
        <f>'F5 ESTUDIANTES PREVENCIÓN'!D124</f>
        <v>0</v>
      </c>
      <c r="B131" s="358">
        <f>'F5 ESTUDIANTES PREVENCIÓN'!A124</f>
        <v>0</v>
      </c>
      <c r="C131" s="360">
        <f>'F5 ESTUDIANTES PREVENCIÓN'!F124</f>
        <v>0</v>
      </c>
      <c r="D131" s="361">
        <f>'F5 ESTUDIANTES PREVENCIÓN'!G124</f>
        <v>0</v>
      </c>
      <c r="E131" s="358">
        <f>'F5 ESTUDIANTES PREVENCIÓN'!K124</f>
        <v>0</v>
      </c>
      <c r="F131" s="358">
        <f>'F5 ESTUDIANTES PREVENCIÓN'!J124</f>
        <v>0</v>
      </c>
      <c r="G131" s="362">
        <f>'F5 ESTUDIANTES PREVENCIÓN'!L124</f>
        <v>0</v>
      </c>
      <c r="H131" s="358">
        <f>'F5 ESTUDIANTES PREVENCIÓN'!M124</f>
        <v>0</v>
      </c>
      <c r="I131" s="363">
        <f>'F5 ESTUDIANTES PREVENCIÓN'!N124</f>
        <v>0</v>
      </c>
      <c r="J131" s="363">
        <f>'F5 ESTUDIANTES PREVENCIÓN'!O124</f>
        <v>0</v>
      </c>
      <c r="K131" s="363">
        <f>'F5 ESTUDIANTES PREVENCIÓN'!P124</f>
        <v>0</v>
      </c>
      <c r="L131" s="364">
        <f>'F5 ESTUDIANTES PREVENCIÓN'!Q124</f>
        <v>0</v>
      </c>
      <c r="M131" s="360">
        <f>'F5 ESTUDIANTES PREVENCIÓN'!R124</f>
        <v>0</v>
      </c>
      <c r="N131" s="358">
        <f>'F5 ESTUDIANTES PREVENCIÓN'!T124</f>
        <v>0</v>
      </c>
      <c r="O131" s="358">
        <f>'F5 ESTUDIANTES PREVENCIÓN'!U124</f>
        <v>0</v>
      </c>
      <c r="P131" s="358">
        <f>'F5 ESTUDIANTES PREVENCIÓN'!V124</f>
        <v>0</v>
      </c>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f>'F5 ESTUDIANTES PREVENCIÓN'!AU124</f>
        <v>0</v>
      </c>
      <c r="BG131" s="12"/>
      <c r="BH131" s="13"/>
      <c r="BI131" s="12"/>
      <c r="BJ131" s="14"/>
      <c r="BK131" s="12"/>
      <c r="BL131" s="12"/>
      <c r="BM131" s="12"/>
      <c r="BN131" s="12"/>
      <c r="BO131" s="12"/>
      <c r="BP131" s="12"/>
      <c r="BQ131" s="12"/>
      <c r="BR131" s="12"/>
      <c r="BS131" s="12"/>
      <c r="BT131" s="12"/>
      <c r="BU131" s="12"/>
      <c r="BV131" s="12"/>
      <c r="BW131" s="12"/>
      <c r="BX131" s="12"/>
      <c r="BY131" s="12"/>
      <c r="BZ131" s="12"/>
      <c r="CA131" s="12"/>
      <c r="CB131" s="12"/>
      <c r="CC131" s="12"/>
      <c r="CD131" s="365">
        <f t="shared" si="14"/>
        <v>0</v>
      </c>
      <c r="CE131" s="365">
        <f t="shared" si="15"/>
        <v>0</v>
      </c>
      <c r="CF131" s="366" t="str">
        <f t="shared" si="11"/>
        <v/>
      </c>
      <c r="CG131" s="365">
        <f t="shared" si="16"/>
        <v>0</v>
      </c>
      <c r="CH131" s="365">
        <f t="shared" si="17"/>
        <v>0</v>
      </c>
      <c r="CI131" s="366" t="str">
        <f t="shared" si="12"/>
        <v/>
      </c>
      <c r="CJ131" s="365">
        <f t="shared" si="18"/>
        <v>0</v>
      </c>
      <c r="CK131" s="365">
        <f t="shared" si="19"/>
        <v>0</v>
      </c>
      <c r="CL131" s="366" t="str">
        <f t="shared" si="13"/>
        <v/>
      </c>
      <c r="CM131" s="15"/>
    </row>
    <row r="132" spans="1:91" s="359" customFormat="1" ht="13.5" hidden="1" customHeight="1">
      <c r="A132" s="358">
        <f>'F5 ESTUDIANTES PREVENCIÓN'!D125</f>
        <v>0</v>
      </c>
      <c r="B132" s="358">
        <f>'F5 ESTUDIANTES PREVENCIÓN'!A125</f>
        <v>0</v>
      </c>
      <c r="C132" s="360">
        <f>'F5 ESTUDIANTES PREVENCIÓN'!F125</f>
        <v>0</v>
      </c>
      <c r="D132" s="361">
        <f>'F5 ESTUDIANTES PREVENCIÓN'!G125</f>
        <v>0</v>
      </c>
      <c r="E132" s="358">
        <f>'F5 ESTUDIANTES PREVENCIÓN'!K125</f>
        <v>0</v>
      </c>
      <c r="F132" s="358">
        <f>'F5 ESTUDIANTES PREVENCIÓN'!J125</f>
        <v>0</v>
      </c>
      <c r="G132" s="362">
        <f>'F5 ESTUDIANTES PREVENCIÓN'!L125</f>
        <v>0</v>
      </c>
      <c r="H132" s="358">
        <f>'F5 ESTUDIANTES PREVENCIÓN'!M125</f>
        <v>0</v>
      </c>
      <c r="I132" s="363">
        <f>'F5 ESTUDIANTES PREVENCIÓN'!N125</f>
        <v>0</v>
      </c>
      <c r="J132" s="363">
        <f>'F5 ESTUDIANTES PREVENCIÓN'!O125</f>
        <v>0</v>
      </c>
      <c r="K132" s="363">
        <f>'F5 ESTUDIANTES PREVENCIÓN'!P125</f>
        <v>0</v>
      </c>
      <c r="L132" s="364">
        <f>'F5 ESTUDIANTES PREVENCIÓN'!Q125</f>
        <v>0</v>
      </c>
      <c r="M132" s="360">
        <f>'F5 ESTUDIANTES PREVENCIÓN'!R125</f>
        <v>0</v>
      </c>
      <c r="N132" s="358">
        <f>'F5 ESTUDIANTES PREVENCIÓN'!T125</f>
        <v>0</v>
      </c>
      <c r="O132" s="358">
        <f>'F5 ESTUDIANTES PREVENCIÓN'!U125</f>
        <v>0</v>
      </c>
      <c r="P132" s="358">
        <f>'F5 ESTUDIANTES PREVENCIÓN'!V125</f>
        <v>0</v>
      </c>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f>'F5 ESTUDIANTES PREVENCIÓN'!AU125</f>
        <v>0</v>
      </c>
      <c r="BG132" s="12"/>
      <c r="BH132" s="13"/>
      <c r="BI132" s="12"/>
      <c r="BJ132" s="14"/>
      <c r="BK132" s="12"/>
      <c r="BL132" s="12"/>
      <c r="BM132" s="12"/>
      <c r="BN132" s="12"/>
      <c r="BO132" s="12"/>
      <c r="BP132" s="12"/>
      <c r="BQ132" s="12"/>
      <c r="BR132" s="12"/>
      <c r="BS132" s="12"/>
      <c r="BT132" s="12"/>
      <c r="BU132" s="12"/>
      <c r="BV132" s="12"/>
      <c r="BW132" s="12"/>
      <c r="BX132" s="12"/>
      <c r="BY132" s="12"/>
      <c r="BZ132" s="12"/>
      <c r="CA132" s="12"/>
      <c r="CB132" s="12"/>
      <c r="CC132" s="12"/>
      <c r="CD132" s="365">
        <f t="shared" si="14"/>
        <v>0</v>
      </c>
      <c r="CE132" s="365">
        <f t="shared" si="15"/>
        <v>0</v>
      </c>
      <c r="CF132" s="366" t="str">
        <f t="shared" si="11"/>
        <v/>
      </c>
      <c r="CG132" s="365">
        <f t="shared" si="16"/>
        <v>0</v>
      </c>
      <c r="CH132" s="365">
        <f t="shared" si="17"/>
        <v>0</v>
      </c>
      <c r="CI132" s="366" t="str">
        <f t="shared" si="12"/>
        <v/>
      </c>
      <c r="CJ132" s="365">
        <f t="shared" si="18"/>
        <v>0</v>
      </c>
      <c r="CK132" s="365">
        <f t="shared" si="19"/>
        <v>0</v>
      </c>
      <c r="CL132" s="366" t="str">
        <f t="shared" si="13"/>
        <v/>
      </c>
      <c r="CM132" s="15"/>
    </row>
    <row r="133" spans="1:91" s="359" customFormat="1" ht="13.5" hidden="1" customHeight="1">
      <c r="A133" s="358">
        <f>'F5 ESTUDIANTES PREVENCIÓN'!D126</f>
        <v>0</v>
      </c>
      <c r="B133" s="358">
        <f>'F5 ESTUDIANTES PREVENCIÓN'!A126</f>
        <v>0</v>
      </c>
      <c r="C133" s="360">
        <f>'F5 ESTUDIANTES PREVENCIÓN'!F126</f>
        <v>0</v>
      </c>
      <c r="D133" s="361">
        <f>'F5 ESTUDIANTES PREVENCIÓN'!G126</f>
        <v>0</v>
      </c>
      <c r="E133" s="358">
        <f>'F5 ESTUDIANTES PREVENCIÓN'!K126</f>
        <v>0</v>
      </c>
      <c r="F133" s="358">
        <f>'F5 ESTUDIANTES PREVENCIÓN'!J126</f>
        <v>0</v>
      </c>
      <c r="G133" s="362">
        <f>'F5 ESTUDIANTES PREVENCIÓN'!L126</f>
        <v>0</v>
      </c>
      <c r="H133" s="358">
        <f>'F5 ESTUDIANTES PREVENCIÓN'!M126</f>
        <v>0</v>
      </c>
      <c r="I133" s="363">
        <f>'F5 ESTUDIANTES PREVENCIÓN'!N126</f>
        <v>0</v>
      </c>
      <c r="J133" s="363">
        <f>'F5 ESTUDIANTES PREVENCIÓN'!O126</f>
        <v>0</v>
      </c>
      <c r="K133" s="363">
        <f>'F5 ESTUDIANTES PREVENCIÓN'!P126</f>
        <v>0</v>
      </c>
      <c r="L133" s="364">
        <f>'F5 ESTUDIANTES PREVENCIÓN'!Q126</f>
        <v>0</v>
      </c>
      <c r="M133" s="360">
        <f>'F5 ESTUDIANTES PREVENCIÓN'!R126</f>
        <v>0</v>
      </c>
      <c r="N133" s="358">
        <f>'F5 ESTUDIANTES PREVENCIÓN'!T126</f>
        <v>0</v>
      </c>
      <c r="O133" s="358">
        <f>'F5 ESTUDIANTES PREVENCIÓN'!U126</f>
        <v>0</v>
      </c>
      <c r="P133" s="358">
        <f>'F5 ESTUDIANTES PREVENCIÓN'!V126</f>
        <v>0</v>
      </c>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f>'F5 ESTUDIANTES PREVENCIÓN'!AU126</f>
        <v>0</v>
      </c>
      <c r="BG133" s="12"/>
      <c r="BH133" s="13"/>
      <c r="BI133" s="12"/>
      <c r="BJ133" s="14"/>
      <c r="BK133" s="12"/>
      <c r="BL133" s="12"/>
      <c r="BM133" s="12"/>
      <c r="BN133" s="12"/>
      <c r="BO133" s="12"/>
      <c r="BP133" s="12"/>
      <c r="BQ133" s="12"/>
      <c r="BR133" s="12"/>
      <c r="BS133" s="12"/>
      <c r="BT133" s="12"/>
      <c r="BU133" s="12"/>
      <c r="BV133" s="12"/>
      <c r="BW133" s="12"/>
      <c r="BX133" s="12"/>
      <c r="BY133" s="12"/>
      <c r="BZ133" s="12"/>
      <c r="CA133" s="12"/>
      <c r="CB133" s="12"/>
      <c r="CC133" s="12"/>
      <c r="CD133" s="365">
        <f t="shared" si="14"/>
        <v>0</v>
      </c>
      <c r="CE133" s="365">
        <f t="shared" si="15"/>
        <v>0</v>
      </c>
      <c r="CF133" s="366" t="str">
        <f t="shared" si="11"/>
        <v/>
      </c>
      <c r="CG133" s="365">
        <f t="shared" si="16"/>
        <v>0</v>
      </c>
      <c r="CH133" s="365">
        <f t="shared" si="17"/>
        <v>0</v>
      </c>
      <c r="CI133" s="366" t="str">
        <f t="shared" si="12"/>
        <v/>
      </c>
      <c r="CJ133" s="365">
        <f t="shared" si="18"/>
        <v>0</v>
      </c>
      <c r="CK133" s="365">
        <f t="shared" si="19"/>
        <v>0</v>
      </c>
      <c r="CL133" s="366" t="str">
        <f t="shared" si="13"/>
        <v/>
      </c>
      <c r="CM133" s="15"/>
    </row>
    <row r="134" spans="1:91" s="359" customFormat="1" ht="13.5" hidden="1" customHeight="1">
      <c r="A134" s="358">
        <f>'F5 ESTUDIANTES PREVENCIÓN'!D127</f>
        <v>0</v>
      </c>
      <c r="B134" s="358">
        <f>'F5 ESTUDIANTES PREVENCIÓN'!A127</f>
        <v>0</v>
      </c>
      <c r="C134" s="360">
        <f>'F5 ESTUDIANTES PREVENCIÓN'!F127</f>
        <v>0</v>
      </c>
      <c r="D134" s="361">
        <f>'F5 ESTUDIANTES PREVENCIÓN'!G127</f>
        <v>0</v>
      </c>
      <c r="E134" s="358">
        <f>'F5 ESTUDIANTES PREVENCIÓN'!K127</f>
        <v>0</v>
      </c>
      <c r="F134" s="358">
        <f>'F5 ESTUDIANTES PREVENCIÓN'!J127</f>
        <v>0</v>
      </c>
      <c r="G134" s="362">
        <f>'F5 ESTUDIANTES PREVENCIÓN'!L127</f>
        <v>0</v>
      </c>
      <c r="H134" s="358">
        <f>'F5 ESTUDIANTES PREVENCIÓN'!M127</f>
        <v>0</v>
      </c>
      <c r="I134" s="363">
        <f>'F5 ESTUDIANTES PREVENCIÓN'!N127</f>
        <v>0</v>
      </c>
      <c r="J134" s="363">
        <f>'F5 ESTUDIANTES PREVENCIÓN'!O127</f>
        <v>0</v>
      </c>
      <c r="K134" s="363">
        <f>'F5 ESTUDIANTES PREVENCIÓN'!P127</f>
        <v>0</v>
      </c>
      <c r="L134" s="364">
        <f>'F5 ESTUDIANTES PREVENCIÓN'!Q127</f>
        <v>0</v>
      </c>
      <c r="M134" s="360">
        <f>'F5 ESTUDIANTES PREVENCIÓN'!R127</f>
        <v>0</v>
      </c>
      <c r="N134" s="358">
        <f>'F5 ESTUDIANTES PREVENCIÓN'!T127</f>
        <v>0</v>
      </c>
      <c r="O134" s="358">
        <f>'F5 ESTUDIANTES PREVENCIÓN'!U127</f>
        <v>0</v>
      </c>
      <c r="P134" s="358">
        <f>'F5 ESTUDIANTES PREVENCIÓN'!V127</f>
        <v>0</v>
      </c>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f>'F5 ESTUDIANTES PREVENCIÓN'!AU127</f>
        <v>0</v>
      </c>
      <c r="BG134" s="12"/>
      <c r="BH134" s="13"/>
      <c r="BI134" s="12"/>
      <c r="BJ134" s="14"/>
      <c r="BK134" s="12"/>
      <c r="BL134" s="12"/>
      <c r="BM134" s="12"/>
      <c r="BN134" s="12"/>
      <c r="BO134" s="12"/>
      <c r="BP134" s="12"/>
      <c r="BQ134" s="12"/>
      <c r="BR134" s="12"/>
      <c r="BS134" s="12"/>
      <c r="BT134" s="12"/>
      <c r="BU134" s="12"/>
      <c r="BV134" s="12"/>
      <c r="BW134" s="12"/>
      <c r="BX134" s="12"/>
      <c r="BY134" s="12"/>
      <c r="BZ134" s="12"/>
      <c r="CA134" s="12"/>
      <c r="CB134" s="12"/>
      <c r="CC134" s="12"/>
      <c r="CD134" s="365">
        <f t="shared" si="14"/>
        <v>0</v>
      </c>
      <c r="CE134" s="365">
        <f t="shared" si="15"/>
        <v>0</v>
      </c>
      <c r="CF134" s="366" t="str">
        <f t="shared" si="11"/>
        <v/>
      </c>
      <c r="CG134" s="365">
        <f t="shared" si="16"/>
        <v>0</v>
      </c>
      <c r="CH134" s="365">
        <f t="shared" si="17"/>
        <v>0</v>
      </c>
      <c r="CI134" s="366" t="str">
        <f t="shared" si="12"/>
        <v/>
      </c>
      <c r="CJ134" s="365">
        <f t="shared" si="18"/>
        <v>0</v>
      </c>
      <c r="CK134" s="365">
        <f t="shared" si="19"/>
        <v>0</v>
      </c>
      <c r="CL134" s="366" t="str">
        <f t="shared" si="13"/>
        <v/>
      </c>
      <c r="CM134" s="15"/>
    </row>
    <row r="135" spans="1:91" s="359" customFormat="1" ht="13.5" hidden="1" customHeight="1">
      <c r="A135" s="358">
        <f>'F5 ESTUDIANTES PREVENCIÓN'!D128</f>
        <v>0</v>
      </c>
      <c r="B135" s="358">
        <f>'F5 ESTUDIANTES PREVENCIÓN'!A128</f>
        <v>0</v>
      </c>
      <c r="C135" s="360">
        <f>'F5 ESTUDIANTES PREVENCIÓN'!F128</f>
        <v>0</v>
      </c>
      <c r="D135" s="361">
        <f>'F5 ESTUDIANTES PREVENCIÓN'!G128</f>
        <v>0</v>
      </c>
      <c r="E135" s="358">
        <f>'F5 ESTUDIANTES PREVENCIÓN'!K128</f>
        <v>0</v>
      </c>
      <c r="F135" s="358">
        <f>'F5 ESTUDIANTES PREVENCIÓN'!J128</f>
        <v>0</v>
      </c>
      <c r="G135" s="362">
        <f>'F5 ESTUDIANTES PREVENCIÓN'!L128</f>
        <v>0</v>
      </c>
      <c r="H135" s="358">
        <f>'F5 ESTUDIANTES PREVENCIÓN'!M128</f>
        <v>0</v>
      </c>
      <c r="I135" s="363">
        <f>'F5 ESTUDIANTES PREVENCIÓN'!N128</f>
        <v>0</v>
      </c>
      <c r="J135" s="363">
        <f>'F5 ESTUDIANTES PREVENCIÓN'!O128</f>
        <v>0</v>
      </c>
      <c r="K135" s="363">
        <f>'F5 ESTUDIANTES PREVENCIÓN'!P128</f>
        <v>0</v>
      </c>
      <c r="L135" s="364">
        <f>'F5 ESTUDIANTES PREVENCIÓN'!Q128</f>
        <v>0</v>
      </c>
      <c r="M135" s="360">
        <f>'F5 ESTUDIANTES PREVENCIÓN'!R128</f>
        <v>0</v>
      </c>
      <c r="N135" s="358">
        <f>'F5 ESTUDIANTES PREVENCIÓN'!T128</f>
        <v>0</v>
      </c>
      <c r="O135" s="358">
        <f>'F5 ESTUDIANTES PREVENCIÓN'!U128</f>
        <v>0</v>
      </c>
      <c r="P135" s="358">
        <f>'F5 ESTUDIANTES PREVENCIÓN'!V128</f>
        <v>0</v>
      </c>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58"/>
      <c r="BF135" s="358">
        <f>'F5 ESTUDIANTES PREVENCIÓN'!AU128</f>
        <v>0</v>
      </c>
      <c r="BG135" s="12"/>
      <c r="BH135" s="13"/>
      <c r="BI135" s="12"/>
      <c r="BJ135" s="14"/>
      <c r="BK135" s="12"/>
      <c r="BL135" s="12"/>
      <c r="BM135" s="12"/>
      <c r="BN135" s="12"/>
      <c r="BO135" s="12"/>
      <c r="BP135" s="12"/>
      <c r="BQ135" s="12"/>
      <c r="BR135" s="12"/>
      <c r="BS135" s="12"/>
      <c r="BT135" s="12"/>
      <c r="BU135" s="12"/>
      <c r="BV135" s="12"/>
      <c r="BW135" s="12"/>
      <c r="BX135" s="12"/>
      <c r="BY135" s="12"/>
      <c r="BZ135" s="12"/>
      <c r="CA135" s="12"/>
      <c r="CB135" s="12"/>
      <c r="CC135" s="12"/>
      <c r="CD135" s="365">
        <f t="shared" si="14"/>
        <v>0</v>
      </c>
      <c r="CE135" s="365">
        <f t="shared" si="15"/>
        <v>0</v>
      </c>
      <c r="CF135" s="366" t="str">
        <f t="shared" si="11"/>
        <v/>
      </c>
      <c r="CG135" s="365">
        <f t="shared" si="16"/>
        <v>0</v>
      </c>
      <c r="CH135" s="365">
        <f t="shared" si="17"/>
        <v>0</v>
      </c>
      <c r="CI135" s="366" t="str">
        <f t="shared" si="12"/>
        <v/>
      </c>
      <c r="CJ135" s="365">
        <f t="shared" si="18"/>
        <v>0</v>
      </c>
      <c r="CK135" s="365">
        <f t="shared" si="19"/>
        <v>0</v>
      </c>
      <c r="CL135" s="366" t="str">
        <f t="shared" si="13"/>
        <v/>
      </c>
      <c r="CM135" s="15"/>
    </row>
    <row r="136" spans="1:91" s="359" customFormat="1" ht="13.5" hidden="1" customHeight="1">
      <c r="A136" s="358">
        <f>'F5 ESTUDIANTES PREVENCIÓN'!D129</f>
        <v>0</v>
      </c>
      <c r="B136" s="358">
        <f>'F5 ESTUDIANTES PREVENCIÓN'!A129</f>
        <v>0</v>
      </c>
      <c r="C136" s="360">
        <f>'F5 ESTUDIANTES PREVENCIÓN'!F129</f>
        <v>0</v>
      </c>
      <c r="D136" s="361">
        <f>'F5 ESTUDIANTES PREVENCIÓN'!G129</f>
        <v>0</v>
      </c>
      <c r="E136" s="358">
        <f>'F5 ESTUDIANTES PREVENCIÓN'!K129</f>
        <v>0</v>
      </c>
      <c r="F136" s="358">
        <f>'F5 ESTUDIANTES PREVENCIÓN'!J129</f>
        <v>0</v>
      </c>
      <c r="G136" s="362">
        <f>'F5 ESTUDIANTES PREVENCIÓN'!L129</f>
        <v>0</v>
      </c>
      <c r="H136" s="358">
        <f>'F5 ESTUDIANTES PREVENCIÓN'!M129</f>
        <v>0</v>
      </c>
      <c r="I136" s="363">
        <f>'F5 ESTUDIANTES PREVENCIÓN'!N129</f>
        <v>0</v>
      </c>
      <c r="J136" s="363">
        <f>'F5 ESTUDIANTES PREVENCIÓN'!O129</f>
        <v>0</v>
      </c>
      <c r="K136" s="363">
        <f>'F5 ESTUDIANTES PREVENCIÓN'!P129</f>
        <v>0</v>
      </c>
      <c r="L136" s="364">
        <f>'F5 ESTUDIANTES PREVENCIÓN'!Q129</f>
        <v>0</v>
      </c>
      <c r="M136" s="360">
        <f>'F5 ESTUDIANTES PREVENCIÓN'!R129</f>
        <v>0</v>
      </c>
      <c r="N136" s="358">
        <f>'F5 ESTUDIANTES PREVENCIÓN'!T129</f>
        <v>0</v>
      </c>
      <c r="O136" s="358">
        <f>'F5 ESTUDIANTES PREVENCIÓN'!U129</f>
        <v>0</v>
      </c>
      <c r="P136" s="358">
        <f>'F5 ESTUDIANTES PREVENCIÓN'!V129</f>
        <v>0</v>
      </c>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f>'F5 ESTUDIANTES PREVENCIÓN'!AU129</f>
        <v>0</v>
      </c>
      <c r="BG136" s="12"/>
      <c r="BH136" s="13"/>
      <c r="BI136" s="12"/>
      <c r="BJ136" s="14"/>
      <c r="BK136" s="12"/>
      <c r="BL136" s="12"/>
      <c r="BM136" s="12"/>
      <c r="BN136" s="12"/>
      <c r="BO136" s="12"/>
      <c r="BP136" s="12"/>
      <c r="BQ136" s="12"/>
      <c r="BR136" s="12"/>
      <c r="BS136" s="12"/>
      <c r="BT136" s="12"/>
      <c r="BU136" s="12"/>
      <c r="BV136" s="12"/>
      <c r="BW136" s="12"/>
      <c r="BX136" s="12"/>
      <c r="BY136" s="12"/>
      <c r="BZ136" s="12"/>
      <c r="CA136" s="12"/>
      <c r="CB136" s="12"/>
      <c r="CC136" s="12"/>
      <c r="CD136" s="365">
        <f t="shared" si="14"/>
        <v>0</v>
      </c>
      <c r="CE136" s="365">
        <f t="shared" si="15"/>
        <v>0</v>
      </c>
      <c r="CF136" s="366" t="str">
        <f t="shared" si="11"/>
        <v/>
      </c>
      <c r="CG136" s="365">
        <f t="shared" si="16"/>
        <v>0</v>
      </c>
      <c r="CH136" s="365">
        <f t="shared" si="17"/>
        <v>0</v>
      </c>
      <c r="CI136" s="366" t="str">
        <f t="shared" si="12"/>
        <v/>
      </c>
      <c r="CJ136" s="365">
        <f t="shared" si="18"/>
        <v>0</v>
      </c>
      <c r="CK136" s="365">
        <f t="shared" si="19"/>
        <v>0</v>
      </c>
      <c r="CL136" s="366" t="str">
        <f t="shared" si="13"/>
        <v/>
      </c>
      <c r="CM136" s="15"/>
    </row>
    <row r="137" spans="1:91" s="359" customFormat="1" ht="13.5" hidden="1" customHeight="1">
      <c r="A137" s="358">
        <f>'F5 ESTUDIANTES PREVENCIÓN'!D130</f>
        <v>0</v>
      </c>
      <c r="B137" s="358">
        <f>'F5 ESTUDIANTES PREVENCIÓN'!A130</f>
        <v>0</v>
      </c>
      <c r="C137" s="360">
        <f>'F5 ESTUDIANTES PREVENCIÓN'!F130</f>
        <v>0</v>
      </c>
      <c r="D137" s="361">
        <f>'F5 ESTUDIANTES PREVENCIÓN'!G130</f>
        <v>0</v>
      </c>
      <c r="E137" s="358">
        <f>'F5 ESTUDIANTES PREVENCIÓN'!K130</f>
        <v>0</v>
      </c>
      <c r="F137" s="358">
        <f>'F5 ESTUDIANTES PREVENCIÓN'!J130</f>
        <v>0</v>
      </c>
      <c r="G137" s="362">
        <f>'F5 ESTUDIANTES PREVENCIÓN'!L130</f>
        <v>0</v>
      </c>
      <c r="H137" s="358">
        <f>'F5 ESTUDIANTES PREVENCIÓN'!M130</f>
        <v>0</v>
      </c>
      <c r="I137" s="363">
        <f>'F5 ESTUDIANTES PREVENCIÓN'!N130</f>
        <v>0</v>
      </c>
      <c r="J137" s="363">
        <f>'F5 ESTUDIANTES PREVENCIÓN'!O130</f>
        <v>0</v>
      </c>
      <c r="K137" s="363">
        <f>'F5 ESTUDIANTES PREVENCIÓN'!P130</f>
        <v>0</v>
      </c>
      <c r="L137" s="364">
        <f>'F5 ESTUDIANTES PREVENCIÓN'!Q130</f>
        <v>0</v>
      </c>
      <c r="M137" s="360">
        <f>'F5 ESTUDIANTES PREVENCIÓN'!R130</f>
        <v>0</v>
      </c>
      <c r="N137" s="358">
        <f>'F5 ESTUDIANTES PREVENCIÓN'!T130</f>
        <v>0</v>
      </c>
      <c r="O137" s="358">
        <f>'F5 ESTUDIANTES PREVENCIÓN'!U130</f>
        <v>0</v>
      </c>
      <c r="P137" s="358">
        <f>'F5 ESTUDIANTES PREVENCIÓN'!V130</f>
        <v>0</v>
      </c>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c r="BE137" s="358"/>
      <c r="BF137" s="358">
        <f>'F5 ESTUDIANTES PREVENCIÓN'!AU130</f>
        <v>0</v>
      </c>
      <c r="BG137" s="12"/>
      <c r="BH137" s="13"/>
      <c r="BI137" s="12"/>
      <c r="BJ137" s="14"/>
      <c r="BK137" s="12"/>
      <c r="BL137" s="12"/>
      <c r="BM137" s="12"/>
      <c r="BN137" s="12"/>
      <c r="BO137" s="12"/>
      <c r="BP137" s="12"/>
      <c r="BQ137" s="12"/>
      <c r="BR137" s="12"/>
      <c r="BS137" s="12"/>
      <c r="BT137" s="12"/>
      <c r="BU137" s="12"/>
      <c r="BV137" s="12"/>
      <c r="BW137" s="12"/>
      <c r="BX137" s="12"/>
      <c r="BY137" s="12"/>
      <c r="BZ137" s="12"/>
      <c r="CA137" s="12"/>
      <c r="CB137" s="12"/>
      <c r="CC137" s="12"/>
      <c r="CD137" s="365">
        <f t="shared" si="14"/>
        <v>0</v>
      </c>
      <c r="CE137" s="365">
        <f t="shared" si="15"/>
        <v>0</v>
      </c>
      <c r="CF137" s="366" t="str">
        <f t="shared" si="11"/>
        <v/>
      </c>
      <c r="CG137" s="365">
        <f t="shared" si="16"/>
        <v>0</v>
      </c>
      <c r="CH137" s="365">
        <f t="shared" si="17"/>
        <v>0</v>
      </c>
      <c r="CI137" s="366" t="str">
        <f t="shared" si="12"/>
        <v/>
      </c>
      <c r="CJ137" s="365">
        <f t="shared" si="18"/>
        <v>0</v>
      </c>
      <c r="CK137" s="365">
        <f t="shared" si="19"/>
        <v>0</v>
      </c>
      <c r="CL137" s="366" t="str">
        <f t="shared" si="13"/>
        <v/>
      </c>
      <c r="CM137" s="15"/>
    </row>
    <row r="138" spans="1:91" s="359" customFormat="1" ht="13.5" hidden="1" customHeight="1">
      <c r="A138" s="358">
        <f>'F5 ESTUDIANTES PREVENCIÓN'!D131</f>
        <v>0</v>
      </c>
      <c r="B138" s="358">
        <f>'F5 ESTUDIANTES PREVENCIÓN'!A131</f>
        <v>0</v>
      </c>
      <c r="C138" s="360">
        <f>'F5 ESTUDIANTES PREVENCIÓN'!F131</f>
        <v>0</v>
      </c>
      <c r="D138" s="361">
        <f>'F5 ESTUDIANTES PREVENCIÓN'!G131</f>
        <v>0</v>
      </c>
      <c r="E138" s="358">
        <f>'F5 ESTUDIANTES PREVENCIÓN'!K131</f>
        <v>0</v>
      </c>
      <c r="F138" s="358">
        <f>'F5 ESTUDIANTES PREVENCIÓN'!J131</f>
        <v>0</v>
      </c>
      <c r="G138" s="362">
        <f>'F5 ESTUDIANTES PREVENCIÓN'!L131</f>
        <v>0</v>
      </c>
      <c r="H138" s="358">
        <f>'F5 ESTUDIANTES PREVENCIÓN'!M131</f>
        <v>0</v>
      </c>
      <c r="I138" s="363">
        <f>'F5 ESTUDIANTES PREVENCIÓN'!N131</f>
        <v>0</v>
      </c>
      <c r="J138" s="363">
        <f>'F5 ESTUDIANTES PREVENCIÓN'!O131</f>
        <v>0</v>
      </c>
      <c r="K138" s="363">
        <f>'F5 ESTUDIANTES PREVENCIÓN'!P131</f>
        <v>0</v>
      </c>
      <c r="L138" s="364">
        <f>'F5 ESTUDIANTES PREVENCIÓN'!Q131</f>
        <v>0</v>
      </c>
      <c r="M138" s="360">
        <f>'F5 ESTUDIANTES PREVENCIÓN'!R131</f>
        <v>0</v>
      </c>
      <c r="N138" s="358">
        <f>'F5 ESTUDIANTES PREVENCIÓN'!T131</f>
        <v>0</v>
      </c>
      <c r="O138" s="358">
        <f>'F5 ESTUDIANTES PREVENCIÓN'!U131</f>
        <v>0</v>
      </c>
      <c r="P138" s="358">
        <f>'F5 ESTUDIANTES PREVENCIÓN'!V131</f>
        <v>0</v>
      </c>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c r="BE138" s="358"/>
      <c r="BF138" s="358">
        <f>'F5 ESTUDIANTES PREVENCIÓN'!AU131</f>
        <v>0</v>
      </c>
      <c r="BG138" s="12"/>
      <c r="BH138" s="13"/>
      <c r="BI138" s="12"/>
      <c r="BJ138" s="14"/>
      <c r="BK138" s="12"/>
      <c r="BL138" s="12"/>
      <c r="BM138" s="12"/>
      <c r="BN138" s="12"/>
      <c r="BO138" s="12"/>
      <c r="BP138" s="12"/>
      <c r="BQ138" s="12"/>
      <c r="BR138" s="12"/>
      <c r="BS138" s="12"/>
      <c r="BT138" s="12"/>
      <c r="BU138" s="12"/>
      <c r="BV138" s="12"/>
      <c r="BW138" s="12"/>
      <c r="BX138" s="12"/>
      <c r="BY138" s="12"/>
      <c r="BZ138" s="12"/>
      <c r="CA138" s="12"/>
      <c r="CB138" s="12"/>
      <c r="CC138" s="12"/>
      <c r="CD138" s="365">
        <f t="shared" si="14"/>
        <v>0</v>
      </c>
      <c r="CE138" s="365">
        <f t="shared" si="15"/>
        <v>0</v>
      </c>
      <c r="CF138" s="366" t="str">
        <f t="shared" si="11"/>
        <v/>
      </c>
      <c r="CG138" s="365">
        <f t="shared" si="16"/>
        <v>0</v>
      </c>
      <c r="CH138" s="365">
        <f t="shared" si="17"/>
        <v>0</v>
      </c>
      <c r="CI138" s="366" t="str">
        <f t="shared" si="12"/>
        <v/>
      </c>
      <c r="CJ138" s="365">
        <f t="shared" si="18"/>
        <v>0</v>
      </c>
      <c r="CK138" s="365">
        <f t="shared" si="19"/>
        <v>0</v>
      </c>
      <c r="CL138" s="366" t="str">
        <f t="shared" si="13"/>
        <v/>
      </c>
      <c r="CM138" s="15"/>
    </row>
    <row r="139" spans="1:91" s="359" customFormat="1" ht="13.5" hidden="1" customHeight="1">
      <c r="A139" s="358">
        <f>'F5 ESTUDIANTES PREVENCIÓN'!D132</f>
        <v>0</v>
      </c>
      <c r="B139" s="358">
        <f>'F5 ESTUDIANTES PREVENCIÓN'!A132</f>
        <v>0</v>
      </c>
      <c r="C139" s="360">
        <f>'F5 ESTUDIANTES PREVENCIÓN'!F132</f>
        <v>0</v>
      </c>
      <c r="D139" s="361">
        <f>'F5 ESTUDIANTES PREVENCIÓN'!G132</f>
        <v>0</v>
      </c>
      <c r="E139" s="358">
        <f>'F5 ESTUDIANTES PREVENCIÓN'!K132</f>
        <v>0</v>
      </c>
      <c r="F139" s="358">
        <f>'F5 ESTUDIANTES PREVENCIÓN'!J132</f>
        <v>0</v>
      </c>
      <c r="G139" s="362">
        <f>'F5 ESTUDIANTES PREVENCIÓN'!L132</f>
        <v>0</v>
      </c>
      <c r="H139" s="358">
        <f>'F5 ESTUDIANTES PREVENCIÓN'!M132</f>
        <v>0</v>
      </c>
      <c r="I139" s="363">
        <f>'F5 ESTUDIANTES PREVENCIÓN'!N132</f>
        <v>0</v>
      </c>
      <c r="J139" s="363">
        <f>'F5 ESTUDIANTES PREVENCIÓN'!O132</f>
        <v>0</v>
      </c>
      <c r="K139" s="363">
        <f>'F5 ESTUDIANTES PREVENCIÓN'!P132</f>
        <v>0</v>
      </c>
      <c r="L139" s="364">
        <f>'F5 ESTUDIANTES PREVENCIÓN'!Q132</f>
        <v>0</v>
      </c>
      <c r="M139" s="360">
        <f>'F5 ESTUDIANTES PREVENCIÓN'!R132</f>
        <v>0</v>
      </c>
      <c r="N139" s="358">
        <f>'F5 ESTUDIANTES PREVENCIÓN'!T132</f>
        <v>0</v>
      </c>
      <c r="O139" s="358">
        <f>'F5 ESTUDIANTES PREVENCIÓN'!U132</f>
        <v>0</v>
      </c>
      <c r="P139" s="358">
        <f>'F5 ESTUDIANTES PREVENCIÓN'!V132</f>
        <v>0</v>
      </c>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c r="AS139" s="358"/>
      <c r="AT139" s="358"/>
      <c r="AU139" s="358"/>
      <c r="AV139" s="358"/>
      <c r="AW139" s="358"/>
      <c r="AX139" s="358"/>
      <c r="AY139" s="358"/>
      <c r="AZ139" s="358"/>
      <c r="BA139" s="358"/>
      <c r="BB139" s="358"/>
      <c r="BC139" s="358"/>
      <c r="BD139" s="358"/>
      <c r="BE139" s="358"/>
      <c r="BF139" s="358">
        <f>'F5 ESTUDIANTES PREVENCIÓN'!AU132</f>
        <v>0</v>
      </c>
      <c r="BG139" s="12"/>
      <c r="BH139" s="13"/>
      <c r="BI139" s="12"/>
      <c r="BJ139" s="14"/>
      <c r="BK139" s="12"/>
      <c r="BL139" s="12"/>
      <c r="BM139" s="12"/>
      <c r="BN139" s="12"/>
      <c r="BO139" s="12"/>
      <c r="BP139" s="12"/>
      <c r="BQ139" s="12"/>
      <c r="BR139" s="12"/>
      <c r="BS139" s="12"/>
      <c r="BT139" s="12"/>
      <c r="BU139" s="12"/>
      <c r="BV139" s="12"/>
      <c r="BW139" s="12"/>
      <c r="BX139" s="12"/>
      <c r="BY139" s="12"/>
      <c r="BZ139" s="12"/>
      <c r="CA139" s="12"/>
      <c r="CB139" s="12"/>
      <c r="CC139" s="12"/>
      <c r="CD139" s="365">
        <f t="shared" si="14"/>
        <v>0</v>
      </c>
      <c r="CE139" s="365">
        <f t="shared" si="15"/>
        <v>0</v>
      </c>
      <c r="CF139" s="366" t="str">
        <f t="shared" si="11"/>
        <v/>
      </c>
      <c r="CG139" s="365">
        <f t="shared" si="16"/>
        <v>0</v>
      </c>
      <c r="CH139" s="365">
        <f t="shared" si="17"/>
        <v>0</v>
      </c>
      <c r="CI139" s="366" t="str">
        <f t="shared" si="12"/>
        <v/>
      </c>
      <c r="CJ139" s="365">
        <f t="shared" si="18"/>
        <v>0</v>
      </c>
      <c r="CK139" s="365">
        <f t="shared" si="19"/>
        <v>0</v>
      </c>
      <c r="CL139" s="366" t="str">
        <f t="shared" si="13"/>
        <v/>
      </c>
      <c r="CM139" s="15"/>
    </row>
    <row r="140" spans="1:91" s="359" customFormat="1" ht="13.5" hidden="1" customHeight="1">
      <c r="A140" s="358">
        <f>'F5 ESTUDIANTES PREVENCIÓN'!D133</f>
        <v>0</v>
      </c>
      <c r="B140" s="358">
        <f>'F5 ESTUDIANTES PREVENCIÓN'!A133</f>
        <v>0</v>
      </c>
      <c r="C140" s="360">
        <f>'F5 ESTUDIANTES PREVENCIÓN'!F133</f>
        <v>0</v>
      </c>
      <c r="D140" s="361">
        <f>'F5 ESTUDIANTES PREVENCIÓN'!G133</f>
        <v>0</v>
      </c>
      <c r="E140" s="358">
        <f>'F5 ESTUDIANTES PREVENCIÓN'!K133</f>
        <v>0</v>
      </c>
      <c r="F140" s="358">
        <f>'F5 ESTUDIANTES PREVENCIÓN'!J133</f>
        <v>0</v>
      </c>
      <c r="G140" s="362">
        <f>'F5 ESTUDIANTES PREVENCIÓN'!L133</f>
        <v>0</v>
      </c>
      <c r="H140" s="358">
        <f>'F5 ESTUDIANTES PREVENCIÓN'!M133</f>
        <v>0</v>
      </c>
      <c r="I140" s="363">
        <f>'F5 ESTUDIANTES PREVENCIÓN'!N133</f>
        <v>0</v>
      </c>
      <c r="J140" s="363">
        <f>'F5 ESTUDIANTES PREVENCIÓN'!O133</f>
        <v>0</v>
      </c>
      <c r="K140" s="363">
        <f>'F5 ESTUDIANTES PREVENCIÓN'!P133</f>
        <v>0</v>
      </c>
      <c r="L140" s="364">
        <f>'F5 ESTUDIANTES PREVENCIÓN'!Q133</f>
        <v>0</v>
      </c>
      <c r="M140" s="360">
        <f>'F5 ESTUDIANTES PREVENCIÓN'!R133</f>
        <v>0</v>
      </c>
      <c r="N140" s="358">
        <f>'F5 ESTUDIANTES PREVENCIÓN'!T133</f>
        <v>0</v>
      </c>
      <c r="O140" s="358">
        <f>'F5 ESTUDIANTES PREVENCIÓN'!U133</f>
        <v>0</v>
      </c>
      <c r="P140" s="358">
        <f>'F5 ESTUDIANTES PREVENCIÓN'!V133</f>
        <v>0</v>
      </c>
      <c r="Q140" s="358"/>
      <c r="R140" s="358"/>
      <c r="S140" s="358"/>
      <c r="T140" s="358"/>
      <c r="U140" s="358"/>
      <c r="V140" s="358"/>
      <c r="W140" s="358"/>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c r="BE140" s="358"/>
      <c r="BF140" s="358">
        <f>'F5 ESTUDIANTES PREVENCIÓN'!AU133</f>
        <v>0</v>
      </c>
      <c r="BG140" s="12"/>
      <c r="BH140" s="13"/>
      <c r="BI140" s="12"/>
      <c r="BJ140" s="14"/>
      <c r="BK140" s="12"/>
      <c r="BL140" s="12"/>
      <c r="BM140" s="12"/>
      <c r="BN140" s="12"/>
      <c r="BO140" s="12"/>
      <c r="BP140" s="12"/>
      <c r="BQ140" s="12"/>
      <c r="BR140" s="12"/>
      <c r="BS140" s="12"/>
      <c r="BT140" s="12"/>
      <c r="BU140" s="12"/>
      <c r="BV140" s="12"/>
      <c r="BW140" s="12"/>
      <c r="BX140" s="12"/>
      <c r="BY140" s="12"/>
      <c r="BZ140" s="12"/>
      <c r="CA140" s="12"/>
      <c r="CB140" s="12"/>
      <c r="CC140" s="12"/>
      <c r="CD140" s="365">
        <f t="shared" si="14"/>
        <v>0</v>
      </c>
      <c r="CE140" s="365">
        <f t="shared" si="15"/>
        <v>0</v>
      </c>
      <c r="CF140" s="366" t="str">
        <f t="shared" si="11"/>
        <v/>
      </c>
      <c r="CG140" s="365">
        <f t="shared" si="16"/>
        <v>0</v>
      </c>
      <c r="CH140" s="365">
        <f t="shared" si="17"/>
        <v>0</v>
      </c>
      <c r="CI140" s="366" t="str">
        <f t="shared" si="12"/>
        <v/>
      </c>
      <c r="CJ140" s="365">
        <f t="shared" si="18"/>
        <v>0</v>
      </c>
      <c r="CK140" s="365">
        <f t="shared" si="19"/>
        <v>0</v>
      </c>
      <c r="CL140" s="366" t="str">
        <f t="shared" si="13"/>
        <v/>
      </c>
      <c r="CM140" s="15"/>
    </row>
    <row r="141" spans="1:91" s="359" customFormat="1" ht="13.5" hidden="1" customHeight="1">
      <c r="A141" s="358">
        <f>'F5 ESTUDIANTES PREVENCIÓN'!D134</f>
        <v>0</v>
      </c>
      <c r="B141" s="358">
        <f>'F5 ESTUDIANTES PREVENCIÓN'!A134</f>
        <v>0</v>
      </c>
      <c r="C141" s="360">
        <f>'F5 ESTUDIANTES PREVENCIÓN'!F134</f>
        <v>0</v>
      </c>
      <c r="D141" s="361">
        <f>'F5 ESTUDIANTES PREVENCIÓN'!G134</f>
        <v>0</v>
      </c>
      <c r="E141" s="358">
        <f>'F5 ESTUDIANTES PREVENCIÓN'!K134</f>
        <v>0</v>
      </c>
      <c r="F141" s="358">
        <f>'F5 ESTUDIANTES PREVENCIÓN'!J134</f>
        <v>0</v>
      </c>
      <c r="G141" s="362">
        <f>'F5 ESTUDIANTES PREVENCIÓN'!L134</f>
        <v>0</v>
      </c>
      <c r="H141" s="358">
        <f>'F5 ESTUDIANTES PREVENCIÓN'!M134</f>
        <v>0</v>
      </c>
      <c r="I141" s="363">
        <f>'F5 ESTUDIANTES PREVENCIÓN'!N134</f>
        <v>0</v>
      </c>
      <c r="J141" s="363">
        <f>'F5 ESTUDIANTES PREVENCIÓN'!O134</f>
        <v>0</v>
      </c>
      <c r="K141" s="363">
        <f>'F5 ESTUDIANTES PREVENCIÓN'!P134</f>
        <v>0</v>
      </c>
      <c r="L141" s="364">
        <f>'F5 ESTUDIANTES PREVENCIÓN'!Q134</f>
        <v>0</v>
      </c>
      <c r="M141" s="360">
        <f>'F5 ESTUDIANTES PREVENCIÓN'!R134</f>
        <v>0</v>
      </c>
      <c r="N141" s="358">
        <f>'F5 ESTUDIANTES PREVENCIÓN'!T134</f>
        <v>0</v>
      </c>
      <c r="O141" s="358">
        <f>'F5 ESTUDIANTES PREVENCIÓN'!U134</f>
        <v>0</v>
      </c>
      <c r="P141" s="358">
        <f>'F5 ESTUDIANTES PREVENCIÓN'!V134</f>
        <v>0</v>
      </c>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f>'F5 ESTUDIANTES PREVENCIÓN'!AU134</f>
        <v>0</v>
      </c>
      <c r="BG141" s="12"/>
      <c r="BH141" s="13"/>
      <c r="BI141" s="12"/>
      <c r="BJ141" s="14"/>
      <c r="BK141" s="12"/>
      <c r="BL141" s="12"/>
      <c r="BM141" s="12"/>
      <c r="BN141" s="12"/>
      <c r="BO141" s="12"/>
      <c r="BP141" s="12"/>
      <c r="BQ141" s="12"/>
      <c r="BR141" s="12"/>
      <c r="BS141" s="12"/>
      <c r="BT141" s="12"/>
      <c r="BU141" s="12"/>
      <c r="BV141" s="12"/>
      <c r="BW141" s="12"/>
      <c r="BX141" s="12"/>
      <c r="BY141" s="12"/>
      <c r="BZ141" s="12"/>
      <c r="CA141" s="12"/>
      <c r="CB141" s="12"/>
      <c r="CC141" s="12"/>
      <c r="CD141" s="365">
        <f t="shared" si="14"/>
        <v>0</v>
      </c>
      <c r="CE141" s="365">
        <f t="shared" si="15"/>
        <v>0</v>
      </c>
      <c r="CF141" s="366" t="str">
        <f t="shared" ref="CF141:CF204" si="20">+IF(ISERROR(CE141/CD141),"",CE141/CD141)</f>
        <v/>
      </c>
      <c r="CG141" s="365">
        <f t="shared" si="16"/>
        <v>0</v>
      </c>
      <c r="CH141" s="365">
        <f t="shared" si="17"/>
        <v>0</v>
      </c>
      <c r="CI141" s="366" t="str">
        <f t="shared" ref="CI141:CI204" si="21">+IF(ISERROR(CH141/CG141),"",CH141/CG141)</f>
        <v/>
      </c>
      <c r="CJ141" s="365">
        <f t="shared" si="18"/>
        <v>0</v>
      </c>
      <c r="CK141" s="365">
        <f t="shared" si="19"/>
        <v>0</v>
      </c>
      <c r="CL141" s="366" t="str">
        <f t="shared" ref="CL141:CL204" si="22">+IF(ISERROR(CK141/CJ141),"",CK141/CJ141)</f>
        <v/>
      </c>
      <c r="CM141" s="15"/>
    </row>
    <row r="142" spans="1:91" s="359" customFormat="1" ht="13.5" hidden="1" customHeight="1">
      <c r="A142" s="358">
        <f>'F5 ESTUDIANTES PREVENCIÓN'!D135</f>
        <v>0</v>
      </c>
      <c r="B142" s="358">
        <f>'F5 ESTUDIANTES PREVENCIÓN'!A135</f>
        <v>0</v>
      </c>
      <c r="C142" s="360">
        <f>'F5 ESTUDIANTES PREVENCIÓN'!F135</f>
        <v>0</v>
      </c>
      <c r="D142" s="361">
        <f>'F5 ESTUDIANTES PREVENCIÓN'!G135</f>
        <v>0</v>
      </c>
      <c r="E142" s="358">
        <f>'F5 ESTUDIANTES PREVENCIÓN'!K135</f>
        <v>0</v>
      </c>
      <c r="F142" s="358">
        <f>'F5 ESTUDIANTES PREVENCIÓN'!J135</f>
        <v>0</v>
      </c>
      <c r="G142" s="362">
        <f>'F5 ESTUDIANTES PREVENCIÓN'!L135</f>
        <v>0</v>
      </c>
      <c r="H142" s="358">
        <f>'F5 ESTUDIANTES PREVENCIÓN'!M135</f>
        <v>0</v>
      </c>
      <c r="I142" s="363">
        <f>'F5 ESTUDIANTES PREVENCIÓN'!N135</f>
        <v>0</v>
      </c>
      <c r="J142" s="363">
        <f>'F5 ESTUDIANTES PREVENCIÓN'!O135</f>
        <v>0</v>
      </c>
      <c r="K142" s="363">
        <f>'F5 ESTUDIANTES PREVENCIÓN'!P135</f>
        <v>0</v>
      </c>
      <c r="L142" s="364">
        <f>'F5 ESTUDIANTES PREVENCIÓN'!Q135</f>
        <v>0</v>
      </c>
      <c r="M142" s="360">
        <f>'F5 ESTUDIANTES PREVENCIÓN'!R135</f>
        <v>0</v>
      </c>
      <c r="N142" s="358">
        <f>'F5 ESTUDIANTES PREVENCIÓN'!T135</f>
        <v>0</v>
      </c>
      <c r="O142" s="358">
        <f>'F5 ESTUDIANTES PREVENCIÓN'!U135</f>
        <v>0</v>
      </c>
      <c r="P142" s="358">
        <f>'F5 ESTUDIANTES PREVENCIÓN'!V135</f>
        <v>0</v>
      </c>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58">
        <f>'F5 ESTUDIANTES PREVENCIÓN'!AU135</f>
        <v>0</v>
      </c>
      <c r="BG142" s="12"/>
      <c r="BH142" s="13"/>
      <c r="BI142" s="12"/>
      <c r="BJ142" s="14"/>
      <c r="BK142" s="12"/>
      <c r="BL142" s="12"/>
      <c r="BM142" s="12"/>
      <c r="BN142" s="12"/>
      <c r="BO142" s="12"/>
      <c r="BP142" s="12"/>
      <c r="BQ142" s="12"/>
      <c r="BR142" s="12"/>
      <c r="BS142" s="12"/>
      <c r="BT142" s="12"/>
      <c r="BU142" s="12"/>
      <c r="BV142" s="12"/>
      <c r="BW142" s="12"/>
      <c r="BX142" s="12"/>
      <c r="BY142" s="12"/>
      <c r="BZ142" s="12"/>
      <c r="CA142" s="12"/>
      <c r="CB142" s="12"/>
      <c r="CC142" s="12"/>
      <c r="CD142" s="365">
        <f t="shared" ref="CD142:CD205" si="23">+COUNTA(BM142:BN142)</f>
        <v>0</v>
      </c>
      <c r="CE142" s="365">
        <f t="shared" ref="CE142:CE205" si="24">+COUNTIF($BM142:$BN142,"P")</f>
        <v>0</v>
      </c>
      <c r="CF142" s="366" t="str">
        <f t="shared" si="20"/>
        <v/>
      </c>
      <c r="CG142" s="365">
        <f t="shared" ref="CG142:CG205" si="25">+COUNTA(BO142:BQ142)</f>
        <v>0</v>
      </c>
      <c r="CH142" s="365">
        <f t="shared" ref="CH142:CH205" si="26">+COUNTIF($BO142:$BQ142,"P")</f>
        <v>0</v>
      </c>
      <c r="CI142" s="366" t="str">
        <f t="shared" si="21"/>
        <v/>
      </c>
      <c r="CJ142" s="365">
        <f t="shared" ref="CJ142:CJ205" si="27">+COUNTA($BR142:$CA142)</f>
        <v>0</v>
      </c>
      <c r="CK142" s="365">
        <f t="shared" ref="CK142:CK205" si="28">+COUNTIF($BR142:$CA142,"P")</f>
        <v>0</v>
      </c>
      <c r="CL142" s="366" t="str">
        <f t="shared" si="22"/>
        <v/>
      </c>
      <c r="CM142" s="15"/>
    </row>
    <row r="143" spans="1:91" s="359" customFormat="1" ht="13.5" hidden="1" customHeight="1">
      <c r="A143" s="358">
        <f>'F5 ESTUDIANTES PREVENCIÓN'!D136</f>
        <v>0</v>
      </c>
      <c r="B143" s="358">
        <f>'F5 ESTUDIANTES PREVENCIÓN'!A136</f>
        <v>0</v>
      </c>
      <c r="C143" s="360">
        <f>'F5 ESTUDIANTES PREVENCIÓN'!F136</f>
        <v>0</v>
      </c>
      <c r="D143" s="361">
        <f>'F5 ESTUDIANTES PREVENCIÓN'!G136</f>
        <v>0</v>
      </c>
      <c r="E143" s="358">
        <f>'F5 ESTUDIANTES PREVENCIÓN'!K136</f>
        <v>0</v>
      </c>
      <c r="F143" s="358">
        <f>'F5 ESTUDIANTES PREVENCIÓN'!J136</f>
        <v>0</v>
      </c>
      <c r="G143" s="362">
        <f>'F5 ESTUDIANTES PREVENCIÓN'!L136</f>
        <v>0</v>
      </c>
      <c r="H143" s="358">
        <f>'F5 ESTUDIANTES PREVENCIÓN'!M136</f>
        <v>0</v>
      </c>
      <c r="I143" s="363">
        <f>'F5 ESTUDIANTES PREVENCIÓN'!N136</f>
        <v>0</v>
      </c>
      <c r="J143" s="363">
        <f>'F5 ESTUDIANTES PREVENCIÓN'!O136</f>
        <v>0</v>
      </c>
      <c r="K143" s="363">
        <f>'F5 ESTUDIANTES PREVENCIÓN'!P136</f>
        <v>0</v>
      </c>
      <c r="L143" s="364">
        <f>'F5 ESTUDIANTES PREVENCIÓN'!Q136</f>
        <v>0</v>
      </c>
      <c r="M143" s="360">
        <f>'F5 ESTUDIANTES PREVENCIÓN'!R136</f>
        <v>0</v>
      </c>
      <c r="N143" s="358">
        <f>'F5 ESTUDIANTES PREVENCIÓN'!T136</f>
        <v>0</v>
      </c>
      <c r="O143" s="358">
        <f>'F5 ESTUDIANTES PREVENCIÓN'!U136</f>
        <v>0</v>
      </c>
      <c r="P143" s="358">
        <f>'F5 ESTUDIANTES PREVENCIÓN'!V136</f>
        <v>0</v>
      </c>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c r="BE143" s="358"/>
      <c r="BF143" s="358">
        <f>'F5 ESTUDIANTES PREVENCIÓN'!AU136</f>
        <v>0</v>
      </c>
      <c r="BG143" s="12"/>
      <c r="BH143" s="13"/>
      <c r="BI143" s="12"/>
      <c r="BJ143" s="14"/>
      <c r="BK143" s="12"/>
      <c r="BL143" s="12"/>
      <c r="BM143" s="12"/>
      <c r="BN143" s="12"/>
      <c r="BO143" s="12"/>
      <c r="BP143" s="12"/>
      <c r="BQ143" s="12"/>
      <c r="BR143" s="12"/>
      <c r="BS143" s="12"/>
      <c r="BT143" s="12"/>
      <c r="BU143" s="12"/>
      <c r="BV143" s="12"/>
      <c r="BW143" s="12"/>
      <c r="BX143" s="12"/>
      <c r="BY143" s="12"/>
      <c r="BZ143" s="12"/>
      <c r="CA143" s="12"/>
      <c r="CB143" s="12"/>
      <c r="CC143" s="12"/>
      <c r="CD143" s="365">
        <f t="shared" si="23"/>
        <v>0</v>
      </c>
      <c r="CE143" s="365">
        <f t="shared" si="24"/>
        <v>0</v>
      </c>
      <c r="CF143" s="366" t="str">
        <f t="shared" si="20"/>
        <v/>
      </c>
      <c r="CG143" s="365">
        <f t="shared" si="25"/>
        <v>0</v>
      </c>
      <c r="CH143" s="365">
        <f t="shared" si="26"/>
        <v>0</v>
      </c>
      <c r="CI143" s="366" t="str">
        <f t="shared" si="21"/>
        <v/>
      </c>
      <c r="CJ143" s="365">
        <f t="shared" si="27"/>
        <v>0</v>
      </c>
      <c r="CK143" s="365">
        <f t="shared" si="28"/>
        <v>0</v>
      </c>
      <c r="CL143" s="366" t="str">
        <f t="shared" si="22"/>
        <v/>
      </c>
      <c r="CM143" s="15"/>
    </row>
    <row r="144" spans="1:91" s="359" customFormat="1" ht="13.5" hidden="1" customHeight="1">
      <c r="A144" s="358">
        <f>'F5 ESTUDIANTES PREVENCIÓN'!D137</f>
        <v>0</v>
      </c>
      <c r="B144" s="358">
        <f>'F5 ESTUDIANTES PREVENCIÓN'!A137</f>
        <v>0</v>
      </c>
      <c r="C144" s="360">
        <f>'F5 ESTUDIANTES PREVENCIÓN'!F137</f>
        <v>0</v>
      </c>
      <c r="D144" s="361">
        <f>'F5 ESTUDIANTES PREVENCIÓN'!G137</f>
        <v>0</v>
      </c>
      <c r="E144" s="358">
        <f>'F5 ESTUDIANTES PREVENCIÓN'!K137</f>
        <v>0</v>
      </c>
      <c r="F144" s="358">
        <f>'F5 ESTUDIANTES PREVENCIÓN'!J137</f>
        <v>0</v>
      </c>
      <c r="G144" s="362">
        <f>'F5 ESTUDIANTES PREVENCIÓN'!L137</f>
        <v>0</v>
      </c>
      <c r="H144" s="358">
        <f>'F5 ESTUDIANTES PREVENCIÓN'!M137</f>
        <v>0</v>
      </c>
      <c r="I144" s="363">
        <f>'F5 ESTUDIANTES PREVENCIÓN'!N137</f>
        <v>0</v>
      </c>
      <c r="J144" s="363">
        <f>'F5 ESTUDIANTES PREVENCIÓN'!O137</f>
        <v>0</v>
      </c>
      <c r="K144" s="363">
        <f>'F5 ESTUDIANTES PREVENCIÓN'!P137</f>
        <v>0</v>
      </c>
      <c r="L144" s="364">
        <f>'F5 ESTUDIANTES PREVENCIÓN'!Q137</f>
        <v>0</v>
      </c>
      <c r="M144" s="360">
        <f>'F5 ESTUDIANTES PREVENCIÓN'!R137</f>
        <v>0</v>
      </c>
      <c r="N144" s="358">
        <f>'F5 ESTUDIANTES PREVENCIÓN'!T137</f>
        <v>0</v>
      </c>
      <c r="O144" s="358">
        <f>'F5 ESTUDIANTES PREVENCIÓN'!U137</f>
        <v>0</v>
      </c>
      <c r="P144" s="358">
        <f>'F5 ESTUDIANTES PREVENCIÓN'!V137</f>
        <v>0</v>
      </c>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c r="BE144" s="358"/>
      <c r="BF144" s="358">
        <f>'F5 ESTUDIANTES PREVENCIÓN'!AU137</f>
        <v>0</v>
      </c>
      <c r="BG144" s="12"/>
      <c r="BH144" s="13"/>
      <c r="BI144" s="12"/>
      <c r="BJ144" s="14"/>
      <c r="BK144" s="12"/>
      <c r="BL144" s="12"/>
      <c r="BM144" s="12"/>
      <c r="BN144" s="12"/>
      <c r="BO144" s="12"/>
      <c r="BP144" s="12"/>
      <c r="BQ144" s="12"/>
      <c r="BR144" s="12"/>
      <c r="BS144" s="12"/>
      <c r="BT144" s="12"/>
      <c r="BU144" s="12"/>
      <c r="BV144" s="12"/>
      <c r="BW144" s="12"/>
      <c r="BX144" s="12"/>
      <c r="BY144" s="12"/>
      <c r="BZ144" s="12"/>
      <c r="CA144" s="12"/>
      <c r="CB144" s="12"/>
      <c r="CC144" s="12"/>
      <c r="CD144" s="365">
        <f t="shared" si="23"/>
        <v>0</v>
      </c>
      <c r="CE144" s="365">
        <f t="shared" si="24"/>
        <v>0</v>
      </c>
      <c r="CF144" s="366" t="str">
        <f t="shared" si="20"/>
        <v/>
      </c>
      <c r="CG144" s="365">
        <f t="shared" si="25"/>
        <v>0</v>
      </c>
      <c r="CH144" s="365">
        <f t="shared" si="26"/>
        <v>0</v>
      </c>
      <c r="CI144" s="366" t="str">
        <f t="shared" si="21"/>
        <v/>
      </c>
      <c r="CJ144" s="365">
        <f t="shared" si="27"/>
        <v>0</v>
      </c>
      <c r="CK144" s="365">
        <f t="shared" si="28"/>
        <v>0</v>
      </c>
      <c r="CL144" s="366" t="str">
        <f t="shared" si="22"/>
        <v/>
      </c>
      <c r="CM144" s="15"/>
    </row>
    <row r="145" spans="1:91" s="359" customFormat="1" ht="13.5" hidden="1" customHeight="1">
      <c r="A145" s="358">
        <f>'F5 ESTUDIANTES PREVENCIÓN'!D138</f>
        <v>0</v>
      </c>
      <c r="B145" s="358">
        <f>'F5 ESTUDIANTES PREVENCIÓN'!A138</f>
        <v>0</v>
      </c>
      <c r="C145" s="360">
        <f>'F5 ESTUDIANTES PREVENCIÓN'!F138</f>
        <v>0</v>
      </c>
      <c r="D145" s="361">
        <f>'F5 ESTUDIANTES PREVENCIÓN'!G138</f>
        <v>0</v>
      </c>
      <c r="E145" s="358">
        <f>'F5 ESTUDIANTES PREVENCIÓN'!K138</f>
        <v>0</v>
      </c>
      <c r="F145" s="358">
        <f>'F5 ESTUDIANTES PREVENCIÓN'!J138</f>
        <v>0</v>
      </c>
      <c r="G145" s="362">
        <f>'F5 ESTUDIANTES PREVENCIÓN'!L138</f>
        <v>0</v>
      </c>
      <c r="H145" s="358">
        <f>'F5 ESTUDIANTES PREVENCIÓN'!M138</f>
        <v>0</v>
      </c>
      <c r="I145" s="363">
        <f>'F5 ESTUDIANTES PREVENCIÓN'!N138</f>
        <v>0</v>
      </c>
      <c r="J145" s="363">
        <f>'F5 ESTUDIANTES PREVENCIÓN'!O138</f>
        <v>0</v>
      </c>
      <c r="K145" s="363">
        <f>'F5 ESTUDIANTES PREVENCIÓN'!P138</f>
        <v>0</v>
      </c>
      <c r="L145" s="364">
        <f>'F5 ESTUDIANTES PREVENCIÓN'!Q138</f>
        <v>0</v>
      </c>
      <c r="M145" s="360">
        <f>'F5 ESTUDIANTES PREVENCIÓN'!R138</f>
        <v>0</v>
      </c>
      <c r="N145" s="358">
        <f>'F5 ESTUDIANTES PREVENCIÓN'!T138</f>
        <v>0</v>
      </c>
      <c r="O145" s="358">
        <f>'F5 ESTUDIANTES PREVENCIÓN'!U138</f>
        <v>0</v>
      </c>
      <c r="P145" s="358">
        <f>'F5 ESTUDIANTES PREVENCIÓN'!V138</f>
        <v>0</v>
      </c>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f>'F5 ESTUDIANTES PREVENCIÓN'!AU138</f>
        <v>0</v>
      </c>
      <c r="BG145" s="12"/>
      <c r="BH145" s="13"/>
      <c r="BI145" s="12"/>
      <c r="BJ145" s="14"/>
      <c r="BK145" s="12"/>
      <c r="BL145" s="12"/>
      <c r="BM145" s="12"/>
      <c r="BN145" s="12"/>
      <c r="BO145" s="12"/>
      <c r="BP145" s="12"/>
      <c r="BQ145" s="12"/>
      <c r="BR145" s="12"/>
      <c r="BS145" s="12"/>
      <c r="BT145" s="12"/>
      <c r="BU145" s="12"/>
      <c r="BV145" s="12"/>
      <c r="BW145" s="12"/>
      <c r="BX145" s="12"/>
      <c r="BY145" s="12"/>
      <c r="BZ145" s="12"/>
      <c r="CA145" s="12"/>
      <c r="CB145" s="12"/>
      <c r="CC145" s="12"/>
      <c r="CD145" s="365">
        <f t="shared" si="23"/>
        <v>0</v>
      </c>
      <c r="CE145" s="365">
        <f t="shared" si="24"/>
        <v>0</v>
      </c>
      <c r="CF145" s="366" t="str">
        <f t="shared" si="20"/>
        <v/>
      </c>
      <c r="CG145" s="365">
        <f t="shared" si="25"/>
        <v>0</v>
      </c>
      <c r="CH145" s="365">
        <f t="shared" si="26"/>
        <v>0</v>
      </c>
      <c r="CI145" s="366" t="str">
        <f t="shared" si="21"/>
        <v/>
      </c>
      <c r="CJ145" s="365">
        <f t="shared" si="27"/>
        <v>0</v>
      </c>
      <c r="CK145" s="365">
        <f t="shared" si="28"/>
        <v>0</v>
      </c>
      <c r="CL145" s="366" t="str">
        <f t="shared" si="22"/>
        <v/>
      </c>
      <c r="CM145" s="15"/>
    </row>
    <row r="146" spans="1:91" s="359" customFormat="1" ht="13.5" hidden="1" customHeight="1">
      <c r="A146" s="358">
        <f>'F5 ESTUDIANTES PREVENCIÓN'!D139</f>
        <v>0</v>
      </c>
      <c r="B146" s="358">
        <f>'F5 ESTUDIANTES PREVENCIÓN'!A139</f>
        <v>0</v>
      </c>
      <c r="C146" s="360">
        <f>'F5 ESTUDIANTES PREVENCIÓN'!F139</f>
        <v>0</v>
      </c>
      <c r="D146" s="361">
        <f>'F5 ESTUDIANTES PREVENCIÓN'!G139</f>
        <v>0</v>
      </c>
      <c r="E146" s="358">
        <f>'F5 ESTUDIANTES PREVENCIÓN'!K139</f>
        <v>0</v>
      </c>
      <c r="F146" s="358">
        <f>'F5 ESTUDIANTES PREVENCIÓN'!J139</f>
        <v>0</v>
      </c>
      <c r="G146" s="362">
        <f>'F5 ESTUDIANTES PREVENCIÓN'!L139</f>
        <v>0</v>
      </c>
      <c r="H146" s="358">
        <f>'F5 ESTUDIANTES PREVENCIÓN'!M139</f>
        <v>0</v>
      </c>
      <c r="I146" s="363">
        <f>'F5 ESTUDIANTES PREVENCIÓN'!N139</f>
        <v>0</v>
      </c>
      <c r="J146" s="363">
        <f>'F5 ESTUDIANTES PREVENCIÓN'!O139</f>
        <v>0</v>
      </c>
      <c r="K146" s="363">
        <f>'F5 ESTUDIANTES PREVENCIÓN'!P139</f>
        <v>0</v>
      </c>
      <c r="L146" s="364">
        <f>'F5 ESTUDIANTES PREVENCIÓN'!Q139</f>
        <v>0</v>
      </c>
      <c r="M146" s="360">
        <f>'F5 ESTUDIANTES PREVENCIÓN'!R139</f>
        <v>0</v>
      </c>
      <c r="N146" s="358">
        <f>'F5 ESTUDIANTES PREVENCIÓN'!T139</f>
        <v>0</v>
      </c>
      <c r="O146" s="358">
        <f>'F5 ESTUDIANTES PREVENCIÓN'!U139</f>
        <v>0</v>
      </c>
      <c r="P146" s="358">
        <f>'F5 ESTUDIANTES PREVENCIÓN'!V139</f>
        <v>0</v>
      </c>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c r="BE146" s="358"/>
      <c r="BF146" s="358">
        <f>'F5 ESTUDIANTES PREVENCIÓN'!AU139</f>
        <v>0</v>
      </c>
      <c r="BG146" s="12"/>
      <c r="BH146" s="13"/>
      <c r="BI146" s="12"/>
      <c r="BJ146" s="14"/>
      <c r="BK146" s="12"/>
      <c r="BL146" s="12"/>
      <c r="BM146" s="12"/>
      <c r="BN146" s="12"/>
      <c r="BO146" s="12"/>
      <c r="BP146" s="12"/>
      <c r="BQ146" s="12"/>
      <c r="BR146" s="12"/>
      <c r="BS146" s="12"/>
      <c r="BT146" s="12"/>
      <c r="BU146" s="12"/>
      <c r="BV146" s="12"/>
      <c r="BW146" s="12"/>
      <c r="BX146" s="12"/>
      <c r="BY146" s="12"/>
      <c r="BZ146" s="12"/>
      <c r="CA146" s="12"/>
      <c r="CB146" s="12"/>
      <c r="CC146" s="12"/>
      <c r="CD146" s="365">
        <f t="shared" si="23"/>
        <v>0</v>
      </c>
      <c r="CE146" s="365">
        <f t="shared" si="24"/>
        <v>0</v>
      </c>
      <c r="CF146" s="366" t="str">
        <f t="shared" si="20"/>
        <v/>
      </c>
      <c r="CG146" s="365">
        <f t="shared" si="25"/>
        <v>0</v>
      </c>
      <c r="CH146" s="365">
        <f t="shared" si="26"/>
        <v>0</v>
      </c>
      <c r="CI146" s="366" t="str">
        <f t="shared" si="21"/>
        <v/>
      </c>
      <c r="CJ146" s="365">
        <f t="shared" si="27"/>
        <v>0</v>
      </c>
      <c r="CK146" s="365">
        <f t="shared" si="28"/>
        <v>0</v>
      </c>
      <c r="CL146" s="366" t="str">
        <f t="shared" si="22"/>
        <v/>
      </c>
      <c r="CM146" s="15"/>
    </row>
    <row r="147" spans="1:91" s="359" customFormat="1" ht="13.5" hidden="1" customHeight="1">
      <c r="A147" s="358">
        <f>'F5 ESTUDIANTES PREVENCIÓN'!D140</f>
        <v>0</v>
      </c>
      <c r="B147" s="358">
        <f>'F5 ESTUDIANTES PREVENCIÓN'!A140</f>
        <v>0</v>
      </c>
      <c r="C147" s="360">
        <f>'F5 ESTUDIANTES PREVENCIÓN'!F140</f>
        <v>0</v>
      </c>
      <c r="D147" s="361">
        <f>'F5 ESTUDIANTES PREVENCIÓN'!G140</f>
        <v>0</v>
      </c>
      <c r="E147" s="358">
        <f>'F5 ESTUDIANTES PREVENCIÓN'!K140</f>
        <v>0</v>
      </c>
      <c r="F147" s="358">
        <f>'F5 ESTUDIANTES PREVENCIÓN'!J140</f>
        <v>0</v>
      </c>
      <c r="G147" s="362">
        <f>'F5 ESTUDIANTES PREVENCIÓN'!L140</f>
        <v>0</v>
      </c>
      <c r="H147" s="358">
        <f>'F5 ESTUDIANTES PREVENCIÓN'!M140</f>
        <v>0</v>
      </c>
      <c r="I147" s="363">
        <f>'F5 ESTUDIANTES PREVENCIÓN'!N140</f>
        <v>0</v>
      </c>
      <c r="J147" s="363">
        <f>'F5 ESTUDIANTES PREVENCIÓN'!O140</f>
        <v>0</v>
      </c>
      <c r="K147" s="363">
        <f>'F5 ESTUDIANTES PREVENCIÓN'!P140</f>
        <v>0</v>
      </c>
      <c r="L147" s="364">
        <f>'F5 ESTUDIANTES PREVENCIÓN'!Q140</f>
        <v>0</v>
      </c>
      <c r="M147" s="360">
        <f>'F5 ESTUDIANTES PREVENCIÓN'!R140</f>
        <v>0</v>
      </c>
      <c r="N147" s="358">
        <f>'F5 ESTUDIANTES PREVENCIÓN'!T140</f>
        <v>0</v>
      </c>
      <c r="O147" s="358">
        <f>'F5 ESTUDIANTES PREVENCIÓN'!U140</f>
        <v>0</v>
      </c>
      <c r="P147" s="358">
        <f>'F5 ESTUDIANTES PREVENCIÓN'!V140</f>
        <v>0</v>
      </c>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f>'F5 ESTUDIANTES PREVENCIÓN'!AU140</f>
        <v>0</v>
      </c>
      <c r="BG147" s="12"/>
      <c r="BH147" s="13"/>
      <c r="BI147" s="12"/>
      <c r="BJ147" s="14"/>
      <c r="BK147" s="12"/>
      <c r="BL147" s="12"/>
      <c r="BM147" s="12"/>
      <c r="BN147" s="12"/>
      <c r="BO147" s="12"/>
      <c r="BP147" s="12"/>
      <c r="BQ147" s="12"/>
      <c r="BR147" s="12"/>
      <c r="BS147" s="12"/>
      <c r="BT147" s="12"/>
      <c r="BU147" s="12"/>
      <c r="BV147" s="12"/>
      <c r="BW147" s="12"/>
      <c r="BX147" s="12"/>
      <c r="BY147" s="12"/>
      <c r="BZ147" s="12"/>
      <c r="CA147" s="12"/>
      <c r="CB147" s="12"/>
      <c r="CC147" s="12"/>
      <c r="CD147" s="365">
        <f t="shared" si="23"/>
        <v>0</v>
      </c>
      <c r="CE147" s="365">
        <f t="shared" si="24"/>
        <v>0</v>
      </c>
      <c r="CF147" s="366" t="str">
        <f t="shared" si="20"/>
        <v/>
      </c>
      <c r="CG147" s="365">
        <f t="shared" si="25"/>
        <v>0</v>
      </c>
      <c r="CH147" s="365">
        <f t="shared" si="26"/>
        <v>0</v>
      </c>
      <c r="CI147" s="366" t="str">
        <f t="shared" si="21"/>
        <v/>
      </c>
      <c r="CJ147" s="365">
        <f t="shared" si="27"/>
        <v>0</v>
      </c>
      <c r="CK147" s="365">
        <f t="shared" si="28"/>
        <v>0</v>
      </c>
      <c r="CL147" s="366" t="str">
        <f t="shared" si="22"/>
        <v/>
      </c>
      <c r="CM147" s="15"/>
    </row>
    <row r="148" spans="1:91" s="359" customFormat="1" ht="13.5" hidden="1" customHeight="1">
      <c r="A148" s="358">
        <f>'F5 ESTUDIANTES PREVENCIÓN'!D141</f>
        <v>0</v>
      </c>
      <c r="B148" s="358">
        <f>'F5 ESTUDIANTES PREVENCIÓN'!A141</f>
        <v>0</v>
      </c>
      <c r="C148" s="360">
        <f>'F5 ESTUDIANTES PREVENCIÓN'!F141</f>
        <v>0</v>
      </c>
      <c r="D148" s="361">
        <f>'F5 ESTUDIANTES PREVENCIÓN'!G141</f>
        <v>0</v>
      </c>
      <c r="E148" s="358">
        <f>'F5 ESTUDIANTES PREVENCIÓN'!K141</f>
        <v>0</v>
      </c>
      <c r="F148" s="358">
        <f>'F5 ESTUDIANTES PREVENCIÓN'!J141</f>
        <v>0</v>
      </c>
      <c r="G148" s="362">
        <f>'F5 ESTUDIANTES PREVENCIÓN'!L141</f>
        <v>0</v>
      </c>
      <c r="H148" s="358">
        <f>'F5 ESTUDIANTES PREVENCIÓN'!M141</f>
        <v>0</v>
      </c>
      <c r="I148" s="363">
        <f>'F5 ESTUDIANTES PREVENCIÓN'!N141</f>
        <v>0</v>
      </c>
      <c r="J148" s="363">
        <f>'F5 ESTUDIANTES PREVENCIÓN'!O141</f>
        <v>0</v>
      </c>
      <c r="K148" s="363">
        <f>'F5 ESTUDIANTES PREVENCIÓN'!P141</f>
        <v>0</v>
      </c>
      <c r="L148" s="364">
        <f>'F5 ESTUDIANTES PREVENCIÓN'!Q141</f>
        <v>0</v>
      </c>
      <c r="M148" s="360">
        <f>'F5 ESTUDIANTES PREVENCIÓN'!R141</f>
        <v>0</v>
      </c>
      <c r="N148" s="358">
        <f>'F5 ESTUDIANTES PREVENCIÓN'!T141</f>
        <v>0</v>
      </c>
      <c r="O148" s="358">
        <f>'F5 ESTUDIANTES PREVENCIÓN'!U141</f>
        <v>0</v>
      </c>
      <c r="P148" s="358">
        <f>'F5 ESTUDIANTES PREVENCIÓN'!V141</f>
        <v>0</v>
      </c>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f>'F5 ESTUDIANTES PREVENCIÓN'!AU141</f>
        <v>0</v>
      </c>
      <c r="BG148" s="12"/>
      <c r="BH148" s="13"/>
      <c r="BI148" s="12"/>
      <c r="BJ148" s="14"/>
      <c r="BK148" s="12"/>
      <c r="BL148" s="12"/>
      <c r="BM148" s="12"/>
      <c r="BN148" s="12"/>
      <c r="BO148" s="12"/>
      <c r="BP148" s="12"/>
      <c r="BQ148" s="12"/>
      <c r="BR148" s="12"/>
      <c r="BS148" s="12"/>
      <c r="BT148" s="12"/>
      <c r="BU148" s="12"/>
      <c r="BV148" s="12"/>
      <c r="BW148" s="12"/>
      <c r="BX148" s="12"/>
      <c r="BY148" s="12"/>
      <c r="BZ148" s="12"/>
      <c r="CA148" s="12"/>
      <c r="CB148" s="12"/>
      <c r="CC148" s="12"/>
      <c r="CD148" s="365">
        <f t="shared" si="23"/>
        <v>0</v>
      </c>
      <c r="CE148" s="365">
        <f t="shared" si="24"/>
        <v>0</v>
      </c>
      <c r="CF148" s="366" t="str">
        <f t="shared" si="20"/>
        <v/>
      </c>
      <c r="CG148" s="365">
        <f t="shared" si="25"/>
        <v>0</v>
      </c>
      <c r="CH148" s="365">
        <f t="shared" si="26"/>
        <v>0</v>
      </c>
      <c r="CI148" s="366" t="str">
        <f t="shared" si="21"/>
        <v/>
      </c>
      <c r="CJ148" s="365">
        <f t="shared" si="27"/>
        <v>0</v>
      </c>
      <c r="CK148" s="365">
        <f t="shared" si="28"/>
        <v>0</v>
      </c>
      <c r="CL148" s="366" t="str">
        <f t="shared" si="22"/>
        <v/>
      </c>
      <c r="CM148" s="15"/>
    </row>
    <row r="149" spans="1:91" s="359" customFormat="1" ht="13.5" hidden="1" customHeight="1">
      <c r="A149" s="358">
        <f>'F5 ESTUDIANTES PREVENCIÓN'!D142</f>
        <v>0</v>
      </c>
      <c r="B149" s="358">
        <f>'F5 ESTUDIANTES PREVENCIÓN'!A142</f>
        <v>0</v>
      </c>
      <c r="C149" s="360">
        <f>'F5 ESTUDIANTES PREVENCIÓN'!F142</f>
        <v>0</v>
      </c>
      <c r="D149" s="361">
        <f>'F5 ESTUDIANTES PREVENCIÓN'!G142</f>
        <v>0</v>
      </c>
      <c r="E149" s="358">
        <f>'F5 ESTUDIANTES PREVENCIÓN'!K142</f>
        <v>0</v>
      </c>
      <c r="F149" s="358">
        <f>'F5 ESTUDIANTES PREVENCIÓN'!J142</f>
        <v>0</v>
      </c>
      <c r="G149" s="362">
        <f>'F5 ESTUDIANTES PREVENCIÓN'!L142</f>
        <v>0</v>
      </c>
      <c r="H149" s="358">
        <f>'F5 ESTUDIANTES PREVENCIÓN'!M142</f>
        <v>0</v>
      </c>
      <c r="I149" s="363">
        <f>'F5 ESTUDIANTES PREVENCIÓN'!N142</f>
        <v>0</v>
      </c>
      <c r="J149" s="363">
        <f>'F5 ESTUDIANTES PREVENCIÓN'!O142</f>
        <v>0</v>
      </c>
      <c r="K149" s="363">
        <f>'F5 ESTUDIANTES PREVENCIÓN'!P142</f>
        <v>0</v>
      </c>
      <c r="L149" s="364">
        <f>'F5 ESTUDIANTES PREVENCIÓN'!Q142</f>
        <v>0</v>
      </c>
      <c r="M149" s="360">
        <f>'F5 ESTUDIANTES PREVENCIÓN'!R142</f>
        <v>0</v>
      </c>
      <c r="N149" s="358">
        <f>'F5 ESTUDIANTES PREVENCIÓN'!T142</f>
        <v>0</v>
      </c>
      <c r="O149" s="358">
        <f>'F5 ESTUDIANTES PREVENCIÓN'!U142</f>
        <v>0</v>
      </c>
      <c r="P149" s="358">
        <f>'F5 ESTUDIANTES PREVENCIÓN'!V142</f>
        <v>0</v>
      </c>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c r="BF149" s="358">
        <f>'F5 ESTUDIANTES PREVENCIÓN'!AU142</f>
        <v>0</v>
      </c>
      <c r="BG149" s="12"/>
      <c r="BH149" s="13"/>
      <c r="BI149" s="12"/>
      <c r="BJ149" s="14"/>
      <c r="BK149" s="12"/>
      <c r="BL149" s="12"/>
      <c r="BM149" s="12"/>
      <c r="BN149" s="12"/>
      <c r="BO149" s="12"/>
      <c r="BP149" s="12"/>
      <c r="BQ149" s="12"/>
      <c r="BR149" s="12"/>
      <c r="BS149" s="12"/>
      <c r="BT149" s="12"/>
      <c r="BU149" s="12"/>
      <c r="BV149" s="12"/>
      <c r="BW149" s="12"/>
      <c r="BX149" s="12"/>
      <c r="BY149" s="12"/>
      <c r="BZ149" s="12"/>
      <c r="CA149" s="12"/>
      <c r="CB149" s="12"/>
      <c r="CC149" s="12"/>
      <c r="CD149" s="365">
        <f t="shared" si="23"/>
        <v>0</v>
      </c>
      <c r="CE149" s="365">
        <f t="shared" si="24"/>
        <v>0</v>
      </c>
      <c r="CF149" s="366" t="str">
        <f t="shared" si="20"/>
        <v/>
      </c>
      <c r="CG149" s="365">
        <f t="shared" si="25"/>
        <v>0</v>
      </c>
      <c r="CH149" s="365">
        <f t="shared" si="26"/>
        <v>0</v>
      </c>
      <c r="CI149" s="366" t="str">
        <f t="shared" si="21"/>
        <v/>
      </c>
      <c r="CJ149" s="365">
        <f t="shared" si="27"/>
        <v>0</v>
      </c>
      <c r="CK149" s="365">
        <f t="shared" si="28"/>
        <v>0</v>
      </c>
      <c r="CL149" s="366" t="str">
        <f t="shared" si="22"/>
        <v/>
      </c>
      <c r="CM149" s="15"/>
    </row>
    <row r="150" spans="1:91" s="359" customFormat="1" ht="13.5" hidden="1" customHeight="1">
      <c r="A150" s="358">
        <f>'F5 ESTUDIANTES PREVENCIÓN'!D143</f>
        <v>0</v>
      </c>
      <c r="B150" s="358">
        <f>'F5 ESTUDIANTES PREVENCIÓN'!A143</f>
        <v>0</v>
      </c>
      <c r="C150" s="360">
        <f>'F5 ESTUDIANTES PREVENCIÓN'!F143</f>
        <v>0</v>
      </c>
      <c r="D150" s="361">
        <f>'F5 ESTUDIANTES PREVENCIÓN'!G143</f>
        <v>0</v>
      </c>
      <c r="E150" s="358">
        <f>'F5 ESTUDIANTES PREVENCIÓN'!K143</f>
        <v>0</v>
      </c>
      <c r="F150" s="358">
        <f>'F5 ESTUDIANTES PREVENCIÓN'!J143</f>
        <v>0</v>
      </c>
      <c r="G150" s="362">
        <f>'F5 ESTUDIANTES PREVENCIÓN'!L143</f>
        <v>0</v>
      </c>
      <c r="H150" s="358">
        <f>'F5 ESTUDIANTES PREVENCIÓN'!M143</f>
        <v>0</v>
      </c>
      <c r="I150" s="363">
        <f>'F5 ESTUDIANTES PREVENCIÓN'!N143</f>
        <v>0</v>
      </c>
      <c r="J150" s="363">
        <f>'F5 ESTUDIANTES PREVENCIÓN'!O143</f>
        <v>0</v>
      </c>
      <c r="K150" s="363">
        <f>'F5 ESTUDIANTES PREVENCIÓN'!P143</f>
        <v>0</v>
      </c>
      <c r="L150" s="364">
        <f>'F5 ESTUDIANTES PREVENCIÓN'!Q143</f>
        <v>0</v>
      </c>
      <c r="M150" s="360">
        <f>'F5 ESTUDIANTES PREVENCIÓN'!R143</f>
        <v>0</v>
      </c>
      <c r="N150" s="358">
        <f>'F5 ESTUDIANTES PREVENCIÓN'!T143</f>
        <v>0</v>
      </c>
      <c r="O150" s="358">
        <f>'F5 ESTUDIANTES PREVENCIÓN'!U143</f>
        <v>0</v>
      </c>
      <c r="P150" s="358">
        <f>'F5 ESTUDIANTES PREVENCIÓN'!V143</f>
        <v>0</v>
      </c>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c r="BE150" s="358"/>
      <c r="BF150" s="358">
        <f>'F5 ESTUDIANTES PREVENCIÓN'!AU143</f>
        <v>0</v>
      </c>
      <c r="BG150" s="12"/>
      <c r="BH150" s="13"/>
      <c r="BI150" s="12"/>
      <c r="BJ150" s="14"/>
      <c r="BK150" s="12"/>
      <c r="BL150" s="12"/>
      <c r="BM150" s="12"/>
      <c r="BN150" s="12"/>
      <c r="BO150" s="12"/>
      <c r="BP150" s="12"/>
      <c r="BQ150" s="12"/>
      <c r="BR150" s="12"/>
      <c r="BS150" s="12"/>
      <c r="BT150" s="12"/>
      <c r="BU150" s="12"/>
      <c r="BV150" s="12"/>
      <c r="BW150" s="12"/>
      <c r="BX150" s="12"/>
      <c r="BY150" s="12"/>
      <c r="BZ150" s="12"/>
      <c r="CA150" s="12"/>
      <c r="CB150" s="12"/>
      <c r="CC150" s="12"/>
      <c r="CD150" s="365">
        <f t="shared" si="23"/>
        <v>0</v>
      </c>
      <c r="CE150" s="365">
        <f t="shared" si="24"/>
        <v>0</v>
      </c>
      <c r="CF150" s="366" t="str">
        <f t="shared" si="20"/>
        <v/>
      </c>
      <c r="CG150" s="365">
        <f t="shared" si="25"/>
        <v>0</v>
      </c>
      <c r="CH150" s="365">
        <f t="shared" si="26"/>
        <v>0</v>
      </c>
      <c r="CI150" s="366" t="str">
        <f t="shared" si="21"/>
        <v/>
      </c>
      <c r="CJ150" s="365">
        <f t="shared" si="27"/>
        <v>0</v>
      </c>
      <c r="CK150" s="365">
        <f t="shared" si="28"/>
        <v>0</v>
      </c>
      <c r="CL150" s="366" t="str">
        <f t="shared" si="22"/>
        <v/>
      </c>
      <c r="CM150" s="15"/>
    </row>
    <row r="151" spans="1:91" s="359" customFormat="1" ht="13.5" hidden="1" customHeight="1">
      <c r="A151" s="358">
        <f>'F5 ESTUDIANTES PREVENCIÓN'!D144</f>
        <v>0</v>
      </c>
      <c r="B151" s="358">
        <f>'F5 ESTUDIANTES PREVENCIÓN'!A144</f>
        <v>0</v>
      </c>
      <c r="C151" s="360">
        <f>'F5 ESTUDIANTES PREVENCIÓN'!F144</f>
        <v>0</v>
      </c>
      <c r="D151" s="361">
        <f>'F5 ESTUDIANTES PREVENCIÓN'!G144</f>
        <v>0</v>
      </c>
      <c r="E151" s="358">
        <f>'F5 ESTUDIANTES PREVENCIÓN'!K144</f>
        <v>0</v>
      </c>
      <c r="F151" s="358">
        <f>'F5 ESTUDIANTES PREVENCIÓN'!J144</f>
        <v>0</v>
      </c>
      <c r="G151" s="362">
        <f>'F5 ESTUDIANTES PREVENCIÓN'!L144</f>
        <v>0</v>
      </c>
      <c r="H151" s="358">
        <f>'F5 ESTUDIANTES PREVENCIÓN'!M144</f>
        <v>0</v>
      </c>
      <c r="I151" s="363">
        <f>'F5 ESTUDIANTES PREVENCIÓN'!N144</f>
        <v>0</v>
      </c>
      <c r="J151" s="363">
        <f>'F5 ESTUDIANTES PREVENCIÓN'!O144</f>
        <v>0</v>
      </c>
      <c r="K151" s="363">
        <f>'F5 ESTUDIANTES PREVENCIÓN'!P144</f>
        <v>0</v>
      </c>
      <c r="L151" s="364">
        <f>'F5 ESTUDIANTES PREVENCIÓN'!Q144</f>
        <v>0</v>
      </c>
      <c r="M151" s="360">
        <f>'F5 ESTUDIANTES PREVENCIÓN'!R144</f>
        <v>0</v>
      </c>
      <c r="N151" s="358">
        <f>'F5 ESTUDIANTES PREVENCIÓN'!T144</f>
        <v>0</v>
      </c>
      <c r="O151" s="358">
        <f>'F5 ESTUDIANTES PREVENCIÓN'!U144</f>
        <v>0</v>
      </c>
      <c r="P151" s="358">
        <f>'F5 ESTUDIANTES PREVENCIÓN'!V144</f>
        <v>0</v>
      </c>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f>'F5 ESTUDIANTES PREVENCIÓN'!AU144</f>
        <v>0</v>
      </c>
      <c r="BG151" s="12"/>
      <c r="BH151" s="13"/>
      <c r="BI151" s="12"/>
      <c r="BJ151" s="14"/>
      <c r="BK151" s="12"/>
      <c r="BL151" s="12"/>
      <c r="BM151" s="12"/>
      <c r="BN151" s="12"/>
      <c r="BO151" s="12"/>
      <c r="BP151" s="12"/>
      <c r="BQ151" s="12"/>
      <c r="BR151" s="12"/>
      <c r="BS151" s="12"/>
      <c r="BT151" s="12"/>
      <c r="BU151" s="12"/>
      <c r="BV151" s="12"/>
      <c r="BW151" s="12"/>
      <c r="BX151" s="12"/>
      <c r="BY151" s="12"/>
      <c r="BZ151" s="12"/>
      <c r="CA151" s="12"/>
      <c r="CB151" s="12"/>
      <c r="CC151" s="12"/>
      <c r="CD151" s="365">
        <f t="shared" si="23"/>
        <v>0</v>
      </c>
      <c r="CE151" s="365">
        <f t="shared" si="24"/>
        <v>0</v>
      </c>
      <c r="CF151" s="366" t="str">
        <f t="shared" si="20"/>
        <v/>
      </c>
      <c r="CG151" s="365">
        <f t="shared" si="25"/>
        <v>0</v>
      </c>
      <c r="CH151" s="365">
        <f t="shared" si="26"/>
        <v>0</v>
      </c>
      <c r="CI151" s="366" t="str">
        <f t="shared" si="21"/>
        <v/>
      </c>
      <c r="CJ151" s="365">
        <f t="shared" si="27"/>
        <v>0</v>
      </c>
      <c r="CK151" s="365">
        <f t="shared" si="28"/>
        <v>0</v>
      </c>
      <c r="CL151" s="366" t="str">
        <f t="shared" si="22"/>
        <v/>
      </c>
      <c r="CM151" s="15"/>
    </row>
    <row r="152" spans="1:91" s="359" customFormat="1" ht="13.5" hidden="1" customHeight="1">
      <c r="A152" s="358">
        <f>'F5 ESTUDIANTES PREVENCIÓN'!D145</f>
        <v>0</v>
      </c>
      <c r="B152" s="358">
        <f>'F5 ESTUDIANTES PREVENCIÓN'!A145</f>
        <v>0</v>
      </c>
      <c r="C152" s="360">
        <f>'F5 ESTUDIANTES PREVENCIÓN'!F145</f>
        <v>0</v>
      </c>
      <c r="D152" s="361">
        <f>'F5 ESTUDIANTES PREVENCIÓN'!G145</f>
        <v>0</v>
      </c>
      <c r="E152" s="358">
        <f>'F5 ESTUDIANTES PREVENCIÓN'!K145</f>
        <v>0</v>
      </c>
      <c r="F152" s="358">
        <f>'F5 ESTUDIANTES PREVENCIÓN'!J145</f>
        <v>0</v>
      </c>
      <c r="G152" s="362">
        <f>'F5 ESTUDIANTES PREVENCIÓN'!L145</f>
        <v>0</v>
      </c>
      <c r="H152" s="358">
        <f>'F5 ESTUDIANTES PREVENCIÓN'!M145</f>
        <v>0</v>
      </c>
      <c r="I152" s="363">
        <f>'F5 ESTUDIANTES PREVENCIÓN'!N145</f>
        <v>0</v>
      </c>
      <c r="J152" s="363">
        <f>'F5 ESTUDIANTES PREVENCIÓN'!O145</f>
        <v>0</v>
      </c>
      <c r="K152" s="363">
        <f>'F5 ESTUDIANTES PREVENCIÓN'!P145</f>
        <v>0</v>
      </c>
      <c r="L152" s="364">
        <f>'F5 ESTUDIANTES PREVENCIÓN'!Q145</f>
        <v>0</v>
      </c>
      <c r="M152" s="360">
        <f>'F5 ESTUDIANTES PREVENCIÓN'!R145</f>
        <v>0</v>
      </c>
      <c r="N152" s="358">
        <f>'F5 ESTUDIANTES PREVENCIÓN'!T145</f>
        <v>0</v>
      </c>
      <c r="O152" s="358">
        <f>'F5 ESTUDIANTES PREVENCIÓN'!U145</f>
        <v>0</v>
      </c>
      <c r="P152" s="358">
        <f>'F5 ESTUDIANTES PREVENCIÓN'!V145</f>
        <v>0</v>
      </c>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c r="BE152" s="358"/>
      <c r="BF152" s="358">
        <f>'F5 ESTUDIANTES PREVENCIÓN'!AU145</f>
        <v>0</v>
      </c>
      <c r="BG152" s="12"/>
      <c r="BH152" s="13"/>
      <c r="BI152" s="12"/>
      <c r="BJ152" s="14"/>
      <c r="BK152" s="12"/>
      <c r="BL152" s="12"/>
      <c r="BM152" s="12"/>
      <c r="BN152" s="12"/>
      <c r="BO152" s="12"/>
      <c r="BP152" s="12"/>
      <c r="BQ152" s="12"/>
      <c r="BR152" s="12"/>
      <c r="BS152" s="12"/>
      <c r="BT152" s="12"/>
      <c r="BU152" s="12"/>
      <c r="BV152" s="12"/>
      <c r="BW152" s="12"/>
      <c r="BX152" s="12"/>
      <c r="BY152" s="12"/>
      <c r="BZ152" s="12"/>
      <c r="CA152" s="12"/>
      <c r="CB152" s="12"/>
      <c r="CC152" s="12"/>
      <c r="CD152" s="365">
        <f t="shared" si="23"/>
        <v>0</v>
      </c>
      <c r="CE152" s="365">
        <f t="shared" si="24"/>
        <v>0</v>
      </c>
      <c r="CF152" s="366" t="str">
        <f t="shared" si="20"/>
        <v/>
      </c>
      <c r="CG152" s="365">
        <f t="shared" si="25"/>
        <v>0</v>
      </c>
      <c r="CH152" s="365">
        <f t="shared" si="26"/>
        <v>0</v>
      </c>
      <c r="CI152" s="366" t="str">
        <f t="shared" si="21"/>
        <v/>
      </c>
      <c r="CJ152" s="365">
        <f t="shared" si="27"/>
        <v>0</v>
      </c>
      <c r="CK152" s="365">
        <f t="shared" si="28"/>
        <v>0</v>
      </c>
      <c r="CL152" s="366" t="str">
        <f t="shared" si="22"/>
        <v/>
      </c>
      <c r="CM152" s="15"/>
    </row>
    <row r="153" spans="1:91" s="359" customFormat="1" ht="13.5" hidden="1" customHeight="1">
      <c r="A153" s="358">
        <f>'F5 ESTUDIANTES PREVENCIÓN'!D146</f>
        <v>0</v>
      </c>
      <c r="B153" s="358">
        <f>'F5 ESTUDIANTES PREVENCIÓN'!A146</f>
        <v>0</v>
      </c>
      <c r="C153" s="360">
        <f>'F5 ESTUDIANTES PREVENCIÓN'!F146</f>
        <v>0</v>
      </c>
      <c r="D153" s="361">
        <f>'F5 ESTUDIANTES PREVENCIÓN'!G146</f>
        <v>0</v>
      </c>
      <c r="E153" s="358">
        <f>'F5 ESTUDIANTES PREVENCIÓN'!K146</f>
        <v>0</v>
      </c>
      <c r="F153" s="358">
        <f>'F5 ESTUDIANTES PREVENCIÓN'!J146</f>
        <v>0</v>
      </c>
      <c r="G153" s="362">
        <f>'F5 ESTUDIANTES PREVENCIÓN'!L146</f>
        <v>0</v>
      </c>
      <c r="H153" s="358">
        <f>'F5 ESTUDIANTES PREVENCIÓN'!M146</f>
        <v>0</v>
      </c>
      <c r="I153" s="363">
        <f>'F5 ESTUDIANTES PREVENCIÓN'!N146</f>
        <v>0</v>
      </c>
      <c r="J153" s="363">
        <f>'F5 ESTUDIANTES PREVENCIÓN'!O146</f>
        <v>0</v>
      </c>
      <c r="K153" s="363">
        <f>'F5 ESTUDIANTES PREVENCIÓN'!P146</f>
        <v>0</v>
      </c>
      <c r="L153" s="364">
        <f>'F5 ESTUDIANTES PREVENCIÓN'!Q146</f>
        <v>0</v>
      </c>
      <c r="M153" s="360">
        <f>'F5 ESTUDIANTES PREVENCIÓN'!R146</f>
        <v>0</v>
      </c>
      <c r="N153" s="358">
        <f>'F5 ESTUDIANTES PREVENCIÓN'!T146</f>
        <v>0</v>
      </c>
      <c r="O153" s="358">
        <f>'F5 ESTUDIANTES PREVENCIÓN'!U146</f>
        <v>0</v>
      </c>
      <c r="P153" s="358">
        <f>'F5 ESTUDIANTES PREVENCIÓN'!V146</f>
        <v>0</v>
      </c>
      <c r="Q153" s="358"/>
      <c r="R153" s="358"/>
      <c r="S153" s="358"/>
      <c r="T153" s="358"/>
      <c r="U153" s="358"/>
      <c r="V153" s="358"/>
      <c r="W153" s="358"/>
      <c r="X153" s="358"/>
      <c r="Y153" s="358"/>
      <c r="Z153" s="358"/>
      <c r="AA153" s="358"/>
      <c r="AB153" s="358"/>
      <c r="AC153" s="358"/>
      <c r="AD153" s="358"/>
      <c r="AE153" s="358"/>
      <c r="AF153" s="358"/>
      <c r="AG153" s="358"/>
      <c r="AH153" s="358"/>
      <c r="AI153" s="358"/>
      <c r="AJ153" s="358"/>
      <c r="AK153" s="358"/>
      <c r="AL153" s="358"/>
      <c r="AM153" s="358"/>
      <c r="AN153" s="358"/>
      <c r="AO153" s="358"/>
      <c r="AP153" s="358"/>
      <c r="AQ153" s="358"/>
      <c r="AR153" s="358"/>
      <c r="AS153" s="358"/>
      <c r="AT153" s="358"/>
      <c r="AU153" s="358"/>
      <c r="AV153" s="358"/>
      <c r="AW153" s="358"/>
      <c r="AX153" s="358"/>
      <c r="AY153" s="358"/>
      <c r="AZ153" s="358"/>
      <c r="BA153" s="358"/>
      <c r="BB153" s="358"/>
      <c r="BC153" s="358"/>
      <c r="BD153" s="358"/>
      <c r="BE153" s="358"/>
      <c r="BF153" s="358">
        <f>'F5 ESTUDIANTES PREVENCIÓN'!AU146</f>
        <v>0</v>
      </c>
      <c r="BG153" s="12"/>
      <c r="BH153" s="13"/>
      <c r="BI153" s="12"/>
      <c r="BJ153" s="14"/>
      <c r="BK153" s="12"/>
      <c r="BL153" s="12"/>
      <c r="BM153" s="12"/>
      <c r="BN153" s="12"/>
      <c r="BO153" s="12"/>
      <c r="BP153" s="12"/>
      <c r="BQ153" s="12"/>
      <c r="BR153" s="12"/>
      <c r="BS153" s="12"/>
      <c r="BT153" s="12"/>
      <c r="BU153" s="12"/>
      <c r="BV153" s="12"/>
      <c r="BW153" s="12"/>
      <c r="BX153" s="12"/>
      <c r="BY153" s="12"/>
      <c r="BZ153" s="12"/>
      <c r="CA153" s="12"/>
      <c r="CB153" s="12"/>
      <c r="CC153" s="12"/>
      <c r="CD153" s="365">
        <f t="shared" si="23"/>
        <v>0</v>
      </c>
      <c r="CE153" s="365">
        <f t="shared" si="24"/>
        <v>0</v>
      </c>
      <c r="CF153" s="366" t="str">
        <f t="shared" si="20"/>
        <v/>
      </c>
      <c r="CG153" s="365">
        <f t="shared" si="25"/>
        <v>0</v>
      </c>
      <c r="CH153" s="365">
        <f t="shared" si="26"/>
        <v>0</v>
      </c>
      <c r="CI153" s="366" t="str">
        <f t="shared" si="21"/>
        <v/>
      </c>
      <c r="CJ153" s="365">
        <f t="shared" si="27"/>
        <v>0</v>
      </c>
      <c r="CK153" s="365">
        <f t="shared" si="28"/>
        <v>0</v>
      </c>
      <c r="CL153" s="366" t="str">
        <f t="shared" si="22"/>
        <v/>
      </c>
      <c r="CM153" s="15"/>
    </row>
    <row r="154" spans="1:91" s="359" customFormat="1" ht="13.5" hidden="1" customHeight="1">
      <c r="A154" s="358">
        <f>'F5 ESTUDIANTES PREVENCIÓN'!D147</f>
        <v>0</v>
      </c>
      <c r="B154" s="358">
        <f>'F5 ESTUDIANTES PREVENCIÓN'!A147</f>
        <v>0</v>
      </c>
      <c r="C154" s="360">
        <f>'F5 ESTUDIANTES PREVENCIÓN'!F147</f>
        <v>0</v>
      </c>
      <c r="D154" s="361">
        <f>'F5 ESTUDIANTES PREVENCIÓN'!G147</f>
        <v>0</v>
      </c>
      <c r="E154" s="358">
        <f>'F5 ESTUDIANTES PREVENCIÓN'!K147</f>
        <v>0</v>
      </c>
      <c r="F154" s="358">
        <f>'F5 ESTUDIANTES PREVENCIÓN'!J147</f>
        <v>0</v>
      </c>
      <c r="G154" s="362">
        <f>'F5 ESTUDIANTES PREVENCIÓN'!L147</f>
        <v>0</v>
      </c>
      <c r="H154" s="358">
        <f>'F5 ESTUDIANTES PREVENCIÓN'!M147</f>
        <v>0</v>
      </c>
      <c r="I154" s="363">
        <f>'F5 ESTUDIANTES PREVENCIÓN'!N147</f>
        <v>0</v>
      </c>
      <c r="J154" s="363">
        <f>'F5 ESTUDIANTES PREVENCIÓN'!O147</f>
        <v>0</v>
      </c>
      <c r="K154" s="363">
        <f>'F5 ESTUDIANTES PREVENCIÓN'!P147</f>
        <v>0</v>
      </c>
      <c r="L154" s="364">
        <f>'F5 ESTUDIANTES PREVENCIÓN'!Q147</f>
        <v>0</v>
      </c>
      <c r="M154" s="360">
        <f>'F5 ESTUDIANTES PREVENCIÓN'!R147</f>
        <v>0</v>
      </c>
      <c r="N154" s="358">
        <f>'F5 ESTUDIANTES PREVENCIÓN'!T147</f>
        <v>0</v>
      </c>
      <c r="O154" s="358">
        <f>'F5 ESTUDIANTES PREVENCIÓN'!U147</f>
        <v>0</v>
      </c>
      <c r="P154" s="358">
        <f>'F5 ESTUDIANTES PREVENCIÓN'!V147</f>
        <v>0</v>
      </c>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c r="BE154" s="358"/>
      <c r="BF154" s="358">
        <f>'F5 ESTUDIANTES PREVENCIÓN'!AU147</f>
        <v>0</v>
      </c>
      <c r="BG154" s="12"/>
      <c r="BH154" s="13"/>
      <c r="BI154" s="12"/>
      <c r="BJ154" s="14"/>
      <c r="BK154" s="12"/>
      <c r="BL154" s="12"/>
      <c r="BM154" s="12"/>
      <c r="BN154" s="12"/>
      <c r="BO154" s="12"/>
      <c r="BP154" s="12"/>
      <c r="BQ154" s="12"/>
      <c r="BR154" s="12"/>
      <c r="BS154" s="12"/>
      <c r="BT154" s="12"/>
      <c r="BU154" s="12"/>
      <c r="BV154" s="12"/>
      <c r="BW154" s="12"/>
      <c r="BX154" s="12"/>
      <c r="BY154" s="12"/>
      <c r="BZ154" s="12"/>
      <c r="CA154" s="12"/>
      <c r="CB154" s="12"/>
      <c r="CC154" s="12"/>
      <c r="CD154" s="365">
        <f t="shared" si="23"/>
        <v>0</v>
      </c>
      <c r="CE154" s="365">
        <f t="shared" si="24"/>
        <v>0</v>
      </c>
      <c r="CF154" s="366" t="str">
        <f t="shared" si="20"/>
        <v/>
      </c>
      <c r="CG154" s="365">
        <f t="shared" si="25"/>
        <v>0</v>
      </c>
      <c r="CH154" s="365">
        <f t="shared" si="26"/>
        <v>0</v>
      </c>
      <c r="CI154" s="366" t="str">
        <f t="shared" si="21"/>
        <v/>
      </c>
      <c r="CJ154" s="365">
        <f t="shared" si="27"/>
        <v>0</v>
      </c>
      <c r="CK154" s="365">
        <f t="shared" si="28"/>
        <v>0</v>
      </c>
      <c r="CL154" s="366" t="str">
        <f t="shared" si="22"/>
        <v/>
      </c>
      <c r="CM154" s="15"/>
    </row>
    <row r="155" spans="1:91" s="359" customFormat="1" ht="13.5" hidden="1" customHeight="1">
      <c r="A155" s="358">
        <f>'F5 ESTUDIANTES PREVENCIÓN'!D148</f>
        <v>0</v>
      </c>
      <c r="B155" s="358">
        <f>'F5 ESTUDIANTES PREVENCIÓN'!A148</f>
        <v>0</v>
      </c>
      <c r="C155" s="360">
        <f>'F5 ESTUDIANTES PREVENCIÓN'!F148</f>
        <v>0</v>
      </c>
      <c r="D155" s="361">
        <f>'F5 ESTUDIANTES PREVENCIÓN'!G148</f>
        <v>0</v>
      </c>
      <c r="E155" s="358">
        <f>'F5 ESTUDIANTES PREVENCIÓN'!K148</f>
        <v>0</v>
      </c>
      <c r="F155" s="358">
        <f>'F5 ESTUDIANTES PREVENCIÓN'!J148</f>
        <v>0</v>
      </c>
      <c r="G155" s="362">
        <f>'F5 ESTUDIANTES PREVENCIÓN'!L148</f>
        <v>0</v>
      </c>
      <c r="H155" s="358">
        <f>'F5 ESTUDIANTES PREVENCIÓN'!M148</f>
        <v>0</v>
      </c>
      <c r="I155" s="363">
        <f>'F5 ESTUDIANTES PREVENCIÓN'!N148</f>
        <v>0</v>
      </c>
      <c r="J155" s="363">
        <f>'F5 ESTUDIANTES PREVENCIÓN'!O148</f>
        <v>0</v>
      </c>
      <c r="K155" s="363">
        <f>'F5 ESTUDIANTES PREVENCIÓN'!P148</f>
        <v>0</v>
      </c>
      <c r="L155" s="364">
        <f>'F5 ESTUDIANTES PREVENCIÓN'!Q148</f>
        <v>0</v>
      </c>
      <c r="M155" s="360">
        <f>'F5 ESTUDIANTES PREVENCIÓN'!R148</f>
        <v>0</v>
      </c>
      <c r="N155" s="358">
        <f>'F5 ESTUDIANTES PREVENCIÓN'!T148</f>
        <v>0</v>
      </c>
      <c r="O155" s="358">
        <f>'F5 ESTUDIANTES PREVENCIÓN'!U148</f>
        <v>0</v>
      </c>
      <c r="P155" s="358">
        <f>'F5 ESTUDIANTES PREVENCIÓN'!V148</f>
        <v>0</v>
      </c>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f>'F5 ESTUDIANTES PREVENCIÓN'!AU148</f>
        <v>0</v>
      </c>
      <c r="BG155" s="12"/>
      <c r="BH155" s="13"/>
      <c r="BI155" s="12"/>
      <c r="BJ155" s="14"/>
      <c r="BK155" s="12"/>
      <c r="BL155" s="12"/>
      <c r="BM155" s="12"/>
      <c r="BN155" s="12"/>
      <c r="BO155" s="12"/>
      <c r="BP155" s="12"/>
      <c r="BQ155" s="12"/>
      <c r="BR155" s="12"/>
      <c r="BS155" s="12"/>
      <c r="BT155" s="12"/>
      <c r="BU155" s="12"/>
      <c r="BV155" s="12"/>
      <c r="BW155" s="12"/>
      <c r="BX155" s="12"/>
      <c r="BY155" s="12"/>
      <c r="BZ155" s="12"/>
      <c r="CA155" s="12"/>
      <c r="CB155" s="12"/>
      <c r="CC155" s="12"/>
      <c r="CD155" s="365">
        <f t="shared" si="23"/>
        <v>0</v>
      </c>
      <c r="CE155" s="365">
        <f t="shared" si="24"/>
        <v>0</v>
      </c>
      <c r="CF155" s="366" t="str">
        <f t="shared" si="20"/>
        <v/>
      </c>
      <c r="CG155" s="365">
        <f t="shared" si="25"/>
        <v>0</v>
      </c>
      <c r="CH155" s="365">
        <f t="shared" si="26"/>
        <v>0</v>
      </c>
      <c r="CI155" s="366" t="str">
        <f t="shared" si="21"/>
        <v/>
      </c>
      <c r="CJ155" s="365">
        <f t="shared" si="27"/>
        <v>0</v>
      </c>
      <c r="CK155" s="365">
        <f t="shared" si="28"/>
        <v>0</v>
      </c>
      <c r="CL155" s="366" t="str">
        <f t="shared" si="22"/>
        <v/>
      </c>
      <c r="CM155" s="15"/>
    </row>
    <row r="156" spans="1:91" s="359" customFormat="1" ht="13.5" hidden="1" customHeight="1">
      <c r="A156" s="358">
        <f>'F5 ESTUDIANTES PREVENCIÓN'!D149</f>
        <v>0</v>
      </c>
      <c r="B156" s="358">
        <f>'F5 ESTUDIANTES PREVENCIÓN'!A149</f>
        <v>0</v>
      </c>
      <c r="C156" s="360">
        <f>'F5 ESTUDIANTES PREVENCIÓN'!F149</f>
        <v>0</v>
      </c>
      <c r="D156" s="361">
        <f>'F5 ESTUDIANTES PREVENCIÓN'!G149</f>
        <v>0</v>
      </c>
      <c r="E156" s="358">
        <f>'F5 ESTUDIANTES PREVENCIÓN'!K149</f>
        <v>0</v>
      </c>
      <c r="F156" s="358">
        <f>'F5 ESTUDIANTES PREVENCIÓN'!J149</f>
        <v>0</v>
      </c>
      <c r="G156" s="362">
        <f>'F5 ESTUDIANTES PREVENCIÓN'!L149</f>
        <v>0</v>
      </c>
      <c r="H156" s="358">
        <f>'F5 ESTUDIANTES PREVENCIÓN'!M149</f>
        <v>0</v>
      </c>
      <c r="I156" s="363">
        <f>'F5 ESTUDIANTES PREVENCIÓN'!N149</f>
        <v>0</v>
      </c>
      <c r="J156" s="363">
        <f>'F5 ESTUDIANTES PREVENCIÓN'!O149</f>
        <v>0</v>
      </c>
      <c r="K156" s="363">
        <f>'F5 ESTUDIANTES PREVENCIÓN'!P149</f>
        <v>0</v>
      </c>
      <c r="L156" s="364">
        <f>'F5 ESTUDIANTES PREVENCIÓN'!Q149</f>
        <v>0</v>
      </c>
      <c r="M156" s="360">
        <f>'F5 ESTUDIANTES PREVENCIÓN'!R149</f>
        <v>0</v>
      </c>
      <c r="N156" s="358">
        <f>'F5 ESTUDIANTES PREVENCIÓN'!T149</f>
        <v>0</v>
      </c>
      <c r="O156" s="358">
        <f>'F5 ESTUDIANTES PREVENCIÓN'!U149</f>
        <v>0</v>
      </c>
      <c r="P156" s="358">
        <f>'F5 ESTUDIANTES PREVENCIÓN'!V149</f>
        <v>0</v>
      </c>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c r="BE156" s="358"/>
      <c r="BF156" s="358">
        <f>'F5 ESTUDIANTES PREVENCIÓN'!AU149</f>
        <v>0</v>
      </c>
      <c r="BG156" s="12"/>
      <c r="BH156" s="13"/>
      <c r="BI156" s="12"/>
      <c r="BJ156" s="14"/>
      <c r="BK156" s="12"/>
      <c r="BL156" s="12"/>
      <c r="BM156" s="12"/>
      <c r="BN156" s="12"/>
      <c r="BO156" s="12"/>
      <c r="BP156" s="12"/>
      <c r="BQ156" s="12"/>
      <c r="BR156" s="12"/>
      <c r="BS156" s="12"/>
      <c r="BT156" s="12"/>
      <c r="BU156" s="12"/>
      <c r="BV156" s="12"/>
      <c r="BW156" s="12"/>
      <c r="BX156" s="12"/>
      <c r="BY156" s="12"/>
      <c r="BZ156" s="12"/>
      <c r="CA156" s="12"/>
      <c r="CB156" s="12"/>
      <c r="CC156" s="12"/>
      <c r="CD156" s="365">
        <f t="shared" si="23"/>
        <v>0</v>
      </c>
      <c r="CE156" s="365">
        <f t="shared" si="24"/>
        <v>0</v>
      </c>
      <c r="CF156" s="366" t="str">
        <f t="shared" si="20"/>
        <v/>
      </c>
      <c r="CG156" s="365">
        <f t="shared" si="25"/>
        <v>0</v>
      </c>
      <c r="CH156" s="365">
        <f t="shared" si="26"/>
        <v>0</v>
      </c>
      <c r="CI156" s="366" t="str">
        <f t="shared" si="21"/>
        <v/>
      </c>
      <c r="CJ156" s="365">
        <f t="shared" si="27"/>
        <v>0</v>
      </c>
      <c r="CK156" s="365">
        <f t="shared" si="28"/>
        <v>0</v>
      </c>
      <c r="CL156" s="366" t="str">
        <f t="shared" si="22"/>
        <v/>
      </c>
      <c r="CM156" s="15"/>
    </row>
    <row r="157" spans="1:91" s="359" customFormat="1" ht="13.5" hidden="1" customHeight="1">
      <c r="A157" s="358">
        <f>'F5 ESTUDIANTES PREVENCIÓN'!D150</f>
        <v>0</v>
      </c>
      <c r="B157" s="358">
        <f>'F5 ESTUDIANTES PREVENCIÓN'!A150</f>
        <v>0</v>
      </c>
      <c r="C157" s="360">
        <f>'F5 ESTUDIANTES PREVENCIÓN'!F150</f>
        <v>0</v>
      </c>
      <c r="D157" s="361">
        <f>'F5 ESTUDIANTES PREVENCIÓN'!G150</f>
        <v>0</v>
      </c>
      <c r="E157" s="358">
        <f>'F5 ESTUDIANTES PREVENCIÓN'!K150</f>
        <v>0</v>
      </c>
      <c r="F157" s="358">
        <f>'F5 ESTUDIANTES PREVENCIÓN'!J150</f>
        <v>0</v>
      </c>
      <c r="G157" s="362">
        <f>'F5 ESTUDIANTES PREVENCIÓN'!L150</f>
        <v>0</v>
      </c>
      <c r="H157" s="358">
        <f>'F5 ESTUDIANTES PREVENCIÓN'!M150</f>
        <v>0</v>
      </c>
      <c r="I157" s="363">
        <f>'F5 ESTUDIANTES PREVENCIÓN'!N150</f>
        <v>0</v>
      </c>
      <c r="J157" s="363">
        <f>'F5 ESTUDIANTES PREVENCIÓN'!O150</f>
        <v>0</v>
      </c>
      <c r="K157" s="363">
        <f>'F5 ESTUDIANTES PREVENCIÓN'!P150</f>
        <v>0</v>
      </c>
      <c r="L157" s="364">
        <f>'F5 ESTUDIANTES PREVENCIÓN'!Q150</f>
        <v>0</v>
      </c>
      <c r="M157" s="360">
        <f>'F5 ESTUDIANTES PREVENCIÓN'!R150</f>
        <v>0</v>
      </c>
      <c r="N157" s="358">
        <f>'F5 ESTUDIANTES PREVENCIÓN'!T150</f>
        <v>0</v>
      </c>
      <c r="O157" s="358">
        <f>'F5 ESTUDIANTES PREVENCIÓN'!U150</f>
        <v>0</v>
      </c>
      <c r="P157" s="358">
        <f>'F5 ESTUDIANTES PREVENCIÓN'!V150</f>
        <v>0</v>
      </c>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f>'F5 ESTUDIANTES PREVENCIÓN'!AU150</f>
        <v>0</v>
      </c>
      <c r="BG157" s="12"/>
      <c r="BH157" s="13"/>
      <c r="BI157" s="12"/>
      <c r="BJ157" s="14"/>
      <c r="BK157" s="12"/>
      <c r="BL157" s="12"/>
      <c r="BM157" s="12"/>
      <c r="BN157" s="12"/>
      <c r="BO157" s="12"/>
      <c r="BP157" s="12"/>
      <c r="BQ157" s="12"/>
      <c r="BR157" s="12"/>
      <c r="BS157" s="12"/>
      <c r="BT157" s="12"/>
      <c r="BU157" s="12"/>
      <c r="BV157" s="12"/>
      <c r="BW157" s="12"/>
      <c r="BX157" s="12"/>
      <c r="BY157" s="12"/>
      <c r="BZ157" s="12"/>
      <c r="CA157" s="12"/>
      <c r="CB157" s="12"/>
      <c r="CC157" s="12"/>
      <c r="CD157" s="365">
        <f t="shared" si="23"/>
        <v>0</v>
      </c>
      <c r="CE157" s="365">
        <f t="shared" si="24"/>
        <v>0</v>
      </c>
      <c r="CF157" s="366" t="str">
        <f t="shared" si="20"/>
        <v/>
      </c>
      <c r="CG157" s="365">
        <f t="shared" si="25"/>
        <v>0</v>
      </c>
      <c r="CH157" s="365">
        <f t="shared" si="26"/>
        <v>0</v>
      </c>
      <c r="CI157" s="366" t="str">
        <f t="shared" si="21"/>
        <v/>
      </c>
      <c r="CJ157" s="365">
        <f t="shared" si="27"/>
        <v>0</v>
      </c>
      <c r="CK157" s="365">
        <f t="shared" si="28"/>
        <v>0</v>
      </c>
      <c r="CL157" s="366" t="str">
        <f t="shared" si="22"/>
        <v/>
      </c>
      <c r="CM157" s="15"/>
    </row>
    <row r="158" spans="1:91" s="359" customFormat="1" ht="13.5" hidden="1" customHeight="1">
      <c r="A158" s="358">
        <f>'F5 ESTUDIANTES PREVENCIÓN'!D151</f>
        <v>0</v>
      </c>
      <c r="B158" s="358">
        <f>'F5 ESTUDIANTES PREVENCIÓN'!A151</f>
        <v>0</v>
      </c>
      <c r="C158" s="360">
        <f>'F5 ESTUDIANTES PREVENCIÓN'!F151</f>
        <v>0</v>
      </c>
      <c r="D158" s="361">
        <f>'F5 ESTUDIANTES PREVENCIÓN'!G151</f>
        <v>0</v>
      </c>
      <c r="E158" s="358">
        <f>'F5 ESTUDIANTES PREVENCIÓN'!K151</f>
        <v>0</v>
      </c>
      <c r="F158" s="358">
        <f>'F5 ESTUDIANTES PREVENCIÓN'!J151</f>
        <v>0</v>
      </c>
      <c r="G158" s="362">
        <f>'F5 ESTUDIANTES PREVENCIÓN'!L151</f>
        <v>0</v>
      </c>
      <c r="H158" s="358">
        <f>'F5 ESTUDIANTES PREVENCIÓN'!M151</f>
        <v>0</v>
      </c>
      <c r="I158" s="363">
        <f>'F5 ESTUDIANTES PREVENCIÓN'!N151</f>
        <v>0</v>
      </c>
      <c r="J158" s="363">
        <f>'F5 ESTUDIANTES PREVENCIÓN'!O151</f>
        <v>0</v>
      </c>
      <c r="K158" s="363">
        <f>'F5 ESTUDIANTES PREVENCIÓN'!P151</f>
        <v>0</v>
      </c>
      <c r="L158" s="364">
        <f>'F5 ESTUDIANTES PREVENCIÓN'!Q151</f>
        <v>0</v>
      </c>
      <c r="M158" s="360">
        <f>'F5 ESTUDIANTES PREVENCIÓN'!R151</f>
        <v>0</v>
      </c>
      <c r="N158" s="358">
        <f>'F5 ESTUDIANTES PREVENCIÓN'!T151</f>
        <v>0</v>
      </c>
      <c r="O158" s="358">
        <f>'F5 ESTUDIANTES PREVENCIÓN'!U151</f>
        <v>0</v>
      </c>
      <c r="P158" s="358">
        <f>'F5 ESTUDIANTES PREVENCIÓN'!V151</f>
        <v>0</v>
      </c>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58"/>
      <c r="BF158" s="358">
        <f>'F5 ESTUDIANTES PREVENCIÓN'!AU151</f>
        <v>0</v>
      </c>
      <c r="BG158" s="12"/>
      <c r="BH158" s="13"/>
      <c r="BI158" s="12"/>
      <c r="BJ158" s="14"/>
      <c r="BK158" s="12"/>
      <c r="BL158" s="12"/>
      <c r="BM158" s="12"/>
      <c r="BN158" s="12"/>
      <c r="BO158" s="12"/>
      <c r="BP158" s="12"/>
      <c r="BQ158" s="12"/>
      <c r="BR158" s="12"/>
      <c r="BS158" s="12"/>
      <c r="BT158" s="12"/>
      <c r="BU158" s="12"/>
      <c r="BV158" s="12"/>
      <c r="BW158" s="12"/>
      <c r="BX158" s="12"/>
      <c r="BY158" s="12"/>
      <c r="BZ158" s="12"/>
      <c r="CA158" s="12"/>
      <c r="CB158" s="12"/>
      <c r="CC158" s="12"/>
      <c r="CD158" s="365">
        <f t="shared" si="23"/>
        <v>0</v>
      </c>
      <c r="CE158" s="365">
        <f t="shared" si="24"/>
        <v>0</v>
      </c>
      <c r="CF158" s="366" t="str">
        <f t="shared" si="20"/>
        <v/>
      </c>
      <c r="CG158" s="365">
        <f t="shared" si="25"/>
        <v>0</v>
      </c>
      <c r="CH158" s="365">
        <f t="shared" si="26"/>
        <v>0</v>
      </c>
      <c r="CI158" s="366" t="str">
        <f t="shared" si="21"/>
        <v/>
      </c>
      <c r="CJ158" s="365">
        <f t="shared" si="27"/>
        <v>0</v>
      </c>
      <c r="CK158" s="365">
        <f t="shared" si="28"/>
        <v>0</v>
      </c>
      <c r="CL158" s="366" t="str">
        <f t="shared" si="22"/>
        <v/>
      </c>
      <c r="CM158" s="15"/>
    </row>
    <row r="159" spans="1:91" s="359" customFormat="1" ht="13.5" hidden="1" customHeight="1">
      <c r="A159" s="358">
        <f>'F5 ESTUDIANTES PREVENCIÓN'!D152</f>
        <v>0</v>
      </c>
      <c r="B159" s="358">
        <f>'F5 ESTUDIANTES PREVENCIÓN'!A152</f>
        <v>0</v>
      </c>
      <c r="C159" s="360">
        <f>'F5 ESTUDIANTES PREVENCIÓN'!F152</f>
        <v>0</v>
      </c>
      <c r="D159" s="361">
        <f>'F5 ESTUDIANTES PREVENCIÓN'!G152</f>
        <v>0</v>
      </c>
      <c r="E159" s="358">
        <f>'F5 ESTUDIANTES PREVENCIÓN'!K152</f>
        <v>0</v>
      </c>
      <c r="F159" s="358">
        <f>'F5 ESTUDIANTES PREVENCIÓN'!J152</f>
        <v>0</v>
      </c>
      <c r="G159" s="362">
        <f>'F5 ESTUDIANTES PREVENCIÓN'!L152</f>
        <v>0</v>
      </c>
      <c r="H159" s="358">
        <f>'F5 ESTUDIANTES PREVENCIÓN'!M152</f>
        <v>0</v>
      </c>
      <c r="I159" s="363">
        <f>'F5 ESTUDIANTES PREVENCIÓN'!N152</f>
        <v>0</v>
      </c>
      <c r="J159" s="363">
        <f>'F5 ESTUDIANTES PREVENCIÓN'!O152</f>
        <v>0</v>
      </c>
      <c r="K159" s="363">
        <f>'F5 ESTUDIANTES PREVENCIÓN'!P152</f>
        <v>0</v>
      </c>
      <c r="L159" s="364">
        <f>'F5 ESTUDIANTES PREVENCIÓN'!Q152</f>
        <v>0</v>
      </c>
      <c r="M159" s="360">
        <f>'F5 ESTUDIANTES PREVENCIÓN'!R152</f>
        <v>0</v>
      </c>
      <c r="N159" s="358">
        <f>'F5 ESTUDIANTES PREVENCIÓN'!T152</f>
        <v>0</v>
      </c>
      <c r="O159" s="358">
        <f>'F5 ESTUDIANTES PREVENCIÓN'!U152</f>
        <v>0</v>
      </c>
      <c r="P159" s="358">
        <f>'F5 ESTUDIANTES PREVENCIÓN'!V152</f>
        <v>0</v>
      </c>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c r="BE159" s="358"/>
      <c r="BF159" s="358">
        <f>'F5 ESTUDIANTES PREVENCIÓN'!AU152</f>
        <v>0</v>
      </c>
      <c r="BG159" s="12"/>
      <c r="BH159" s="13"/>
      <c r="BI159" s="12"/>
      <c r="BJ159" s="14"/>
      <c r="BK159" s="12"/>
      <c r="BL159" s="12"/>
      <c r="BM159" s="12"/>
      <c r="BN159" s="12"/>
      <c r="BO159" s="12"/>
      <c r="BP159" s="12"/>
      <c r="BQ159" s="12"/>
      <c r="BR159" s="12"/>
      <c r="BS159" s="12"/>
      <c r="BT159" s="12"/>
      <c r="BU159" s="12"/>
      <c r="BV159" s="12"/>
      <c r="BW159" s="12"/>
      <c r="BX159" s="12"/>
      <c r="BY159" s="12"/>
      <c r="BZ159" s="12"/>
      <c r="CA159" s="12"/>
      <c r="CB159" s="12"/>
      <c r="CC159" s="12"/>
      <c r="CD159" s="365">
        <f t="shared" si="23"/>
        <v>0</v>
      </c>
      <c r="CE159" s="365">
        <f t="shared" si="24"/>
        <v>0</v>
      </c>
      <c r="CF159" s="366" t="str">
        <f t="shared" si="20"/>
        <v/>
      </c>
      <c r="CG159" s="365">
        <f t="shared" si="25"/>
        <v>0</v>
      </c>
      <c r="CH159" s="365">
        <f t="shared" si="26"/>
        <v>0</v>
      </c>
      <c r="CI159" s="366" t="str">
        <f t="shared" si="21"/>
        <v/>
      </c>
      <c r="CJ159" s="365">
        <f t="shared" si="27"/>
        <v>0</v>
      </c>
      <c r="CK159" s="365">
        <f t="shared" si="28"/>
        <v>0</v>
      </c>
      <c r="CL159" s="366" t="str">
        <f t="shared" si="22"/>
        <v/>
      </c>
      <c r="CM159" s="15"/>
    </row>
    <row r="160" spans="1:91" s="359" customFormat="1" ht="13.5" hidden="1" customHeight="1">
      <c r="A160" s="358">
        <f>'F5 ESTUDIANTES PREVENCIÓN'!D153</f>
        <v>0</v>
      </c>
      <c r="B160" s="358">
        <f>'F5 ESTUDIANTES PREVENCIÓN'!A153</f>
        <v>0</v>
      </c>
      <c r="C160" s="360">
        <f>'F5 ESTUDIANTES PREVENCIÓN'!F153</f>
        <v>0</v>
      </c>
      <c r="D160" s="361">
        <f>'F5 ESTUDIANTES PREVENCIÓN'!G153</f>
        <v>0</v>
      </c>
      <c r="E160" s="358">
        <f>'F5 ESTUDIANTES PREVENCIÓN'!K153</f>
        <v>0</v>
      </c>
      <c r="F160" s="358">
        <f>'F5 ESTUDIANTES PREVENCIÓN'!J153</f>
        <v>0</v>
      </c>
      <c r="G160" s="362">
        <f>'F5 ESTUDIANTES PREVENCIÓN'!L153</f>
        <v>0</v>
      </c>
      <c r="H160" s="358">
        <f>'F5 ESTUDIANTES PREVENCIÓN'!M153</f>
        <v>0</v>
      </c>
      <c r="I160" s="363">
        <f>'F5 ESTUDIANTES PREVENCIÓN'!N153</f>
        <v>0</v>
      </c>
      <c r="J160" s="363">
        <f>'F5 ESTUDIANTES PREVENCIÓN'!O153</f>
        <v>0</v>
      </c>
      <c r="K160" s="363">
        <f>'F5 ESTUDIANTES PREVENCIÓN'!P153</f>
        <v>0</v>
      </c>
      <c r="L160" s="364">
        <f>'F5 ESTUDIANTES PREVENCIÓN'!Q153</f>
        <v>0</v>
      </c>
      <c r="M160" s="360">
        <f>'F5 ESTUDIANTES PREVENCIÓN'!R153</f>
        <v>0</v>
      </c>
      <c r="N160" s="358">
        <f>'F5 ESTUDIANTES PREVENCIÓN'!T153</f>
        <v>0</v>
      </c>
      <c r="O160" s="358">
        <f>'F5 ESTUDIANTES PREVENCIÓN'!U153</f>
        <v>0</v>
      </c>
      <c r="P160" s="358">
        <f>'F5 ESTUDIANTES PREVENCIÓN'!V153</f>
        <v>0</v>
      </c>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c r="BE160" s="358"/>
      <c r="BF160" s="358">
        <f>'F5 ESTUDIANTES PREVENCIÓN'!AU153</f>
        <v>0</v>
      </c>
      <c r="BG160" s="12"/>
      <c r="BH160" s="13"/>
      <c r="BI160" s="12"/>
      <c r="BJ160" s="14"/>
      <c r="BK160" s="12"/>
      <c r="BL160" s="12"/>
      <c r="BM160" s="12"/>
      <c r="BN160" s="12"/>
      <c r="BO160" s="12"/>
      <c r="BP160" s="12"/>
      <c r="BQ160" s="12"/>
      <c r="BR160" s="12"/>
      <c r="BS160" s="12"/>
      <c r="BT160" s="12"/>
      <c r="BU160" s="12"/>
      <c r="BV160" s="12"/>
      <c r="BW160" s="12"/>
      <c r="BX160" s="12"/>
      <c r="BY160" s="12"/>
      <c r="BZ160" s="12"/>
      <c r="CA160" s="12"/>
      <c r="CB160" s="12"/>
      <c r="CC160" s="12"/>
      <c r="CD160" s="365">
        <f t="shared" si="23"/>
        <v>0</v>
      </c>
      <c r="CE160" s="365">
        <f t="shared" si="24"/>
        <v>0</v>
      </c>
      <c r="CF160" s="366" t="str">
        <f t="shared" si="20"/>
        <v/>
      </c>
      <c r="CG160" s="365">
        <f t="shared" si="25"/>
        <v>0</v>
      </c>
      <c r="CH160" s="365">
        <f t="shared" si="26"/>
        <v>0</v>
      </c>
      <c r="CI160" s="366" t="str">
        <f t="shared" si="21"/>
        <v/>
      </c>
      <c r="CJ160" s="365">
        <f t="shared" si="27"/>
        <v>0</v>
      </c>
      <c r="CK160" s="365">
        <f t="shared" si="28"/>
        <v>0</v>
      </c>
      <c r="CL160" s="366" t="str">
        <f t="shared" si="22"/>
        <v/>
      </c>
      <c r="CM160" s="15"/>
    </row>
    <row r="161" spans="1:91" s="359" customFormat="1" ht="13.5" hidden="1" customHeight="1">
      <c r="A161" s="358">
        <f>'F5 ESTUDIANTES PREVENCIÓN'!D154</f>
        <v>0</v>
      </c>
      <c r="B161" s="358">
        <f>'F5 ESTUDIANTES PREVENCIÓN'!A154</f>
        <v>0</v>
      </c>
      <c r="C161" s="360">
        <f>'F5 ESTUDIANTES PREVENCIÓN'!F154</f>
        <v>0</v>
      </c>
      <c r="D161" s="361">
        <f>'F5 ESTUDIANTES PREVENCIÓN'!G154</f>
        <v>0</v>
      </c>
      <c r="E161" s="358">
        <f>'F5 ESTUDIANTES PREVENCIÓN'!K154</f>
        <v>0</v>
      </c>
      <c r="F161" s="358">
        <f>'F5 ESTUDIANTES PREVENCIÓN'!J154</f>
        <v>0</v>
      </c>
      <c r="G161" s="362">
        <f>'F5 ESTUDIANTES PREVENCIÓN'!L154</f>
        <v>0</v>
      </c>
      <c r="H161" s="358">
        <f>'F5 ESTUDIANTES PREVENCIÓN'!M154</f>
        <v>0</v>
      </c>
      <c r="I161" s="363">
        <f>'F5 ESTUDIANTES PREVENCIÓN'!N154</f>
        <v>0</v>
      </c>
      <c r="J161" s="363">
        <f>'F5 ESTUDIANTES PREVENCIÓN'!O154</f>
        <v>0</v>
      </c>
      <c r="K161" s="363">
        <f>'F5 ESTUDIANTES PREVENCIÓN'!P154</f>
        <v>0</v>
      </c>
      <c r="L161" s="364">
        <f>'F5 ESTUDIANTES PREVENCIÓN'!Q154</f>
        <v>0</v>
      </c>
      <c r="M161" s="360">
        <f>'F5 ESTUDIANTES PREVENCIÓN'!R154</f>
        <v>0</v>
      </c>
      <c r="N161" s="358">
        <f>'F5 ESTUDIANTES PREVENCIÓN'!T154</f>
        <v>0</v>
      </c>
      <c r="O161" s="358">
        <f>'F5 ESTUDIANTES PREVENCIÓN'!U154</f>
        <v>0</v>
      </c>
      <c r="P161" s="358">
        <f>'F5 ESTUDIANTES PREVENCIÓN'!V154</f>
        <v>0</v>
      </c>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c r="BE161" s="358"/>
      <c r="BF161" s="358">
        <f>'F5 ESTUDIANTES PREVENCIÓN'!AU154</f>
        <v>0</v>
      </c>
      <c r="BG161" s="12"/>
      <c r="BH161" s="13"/>
      <c r="BI161" s="12"/>
      <c r="BJ161" s="14"/>
      <c r="BK161" s="12"/>
      <c r="BL161" s="12"/>
      <c r="BM161" s="12"/>
      <c r="BN161" s="12"/>
      <c r="BO161" s="12"/>
      <c r="BP161" s="12"/>
      <c r="BQ161" s="12"/>
      <c r="BR161" s="12"/>
      <c r="BS161" s="12"/>
      <c r="BT161" s="12"/>
      <c r="BU161" s="12"/>
      <c r="BV161" s="12"/>
      <c r="BW161" s="12"/>
      <c r="BX161" s="12"/>
      <c r="BY161" s="12"/>
      <c r="BZ161" s="12"/>
      <c r="CA161" s="12"/>
      <c r="CB161" s="12"/>
      <c r="CC161" s="12"/>
      <c r="CD161" s="365">
        <f t="shared" si="23"/>
        <v>0</v>
      </c>
      <c r="CE161" s="365">
        <f t="shared" si="24"/>
        <v>0</v>
      </c>
      <c r="CF161" s="366" t="str">
        <f t="shared" si="20"/>
        <v/>
      </c>
      <c r="CG161" s="365">
        <f t="shared" si="25"/>
        <v>0</v>
      </c>
      <c r="CH161" s="365">
        <f t="shared" si="26"/>
        <v>0</v>
      </c>
      <c r="CI161" s="366" t="str">
        <f t="shared" si="21"/>
        <v/>
      </c>
      <c r="CJ161" s="365">
        <f t="shared" si="27"/>
        <v>0</v>
      </c>
      <c r="CK161" s="365">
        <f t="shared" si="28"/>
        <v>0</v>
      </c>
      <c r="CL161" s="366" t="str">
        <f t="shared" si="22"/>
        <v/>
      </c>
      <c r="CM161" s="15"/>
    </row>
    <row r="162" spans="1:91" s="359" customFormat="1" ht="13.5" hidden="1" customHeight="1">
      <c r="A162" s="358">
        <f>'F5 ESTUDIANTES PREVENCIÓN'!D155</f>
        <v>0</v>
      </c>
      <c r="B162" s="358">
        <f>'F5 ESTUDIANTES PREVENCIÓN'!A155</f>
        <v>0</v>
      </c>
      <c r="C162" s="360">
        <f>'F5 ESTUDIANTES PREVENCIÓN'!F155</f>
        <v>0</v>
      </c>
      <c r="D162" s="361">
        <f>'F5 ESTUDIANTES PREVENCIÓN'!G155</f>
        <v>0</v>
      </c>
      <c r="E162" s="358">
        <f>'F5 ESTUDIANTES PREVENCIÓN'!K155</f>
        <v>0</v>
      </c>
      <c r="F162" s="358">
        <f>'F5 ESTUDIANTES PREVENCIÓN'!J155</f>
        <v>0</v>
      </c>
      <c r="G162" s="362">
        <f>'F5 ESTUDIANTES PREVENCIÓN'!L155</f>
        <v>0</v>
      </c>
      <c r="H162" s="358">
        <f>'F5 ESTUDIANTES PREVENCIÓN'!M155</f>
        <v>0</v>
      </c>
      <c r="I162" s="363">
        <f>'F5 ESTUDIANTES PREVENCIÓN'!N155</f>
        <v>0</v>
      </c>
      <c r="J162" s="363">
        <f>'F5 ESTUDIANTES PREVENCIÓN'!O155</f>
        <v>0</v>
      </c>
      <c r="K162" s="363">
        <f>'F5 ESTUDIANTES PREVENCIÓN'!P155</f>
        <v>0</v>
      </c>
      <c r="L162" s="364">
        <f>'F5 ESTUDIANTES PREVENCIÓN'!Q155</f>
        <v>0</v>
      </c>
      <c r="M162" s="360">
        <f>'F5 ESTUDIANTES PREVENCIÓN'!R155</f>
        <v>0</v>
      </c>
      <c r="N162" s="358">
        <f>'F5 ESTUDIANTES PREVENCIÓN'!T155</f>
        <v>0</v>
      </c>
      <c r="O162" s="358">
        <f>'F5 ESTUDIANTES PREVENCIÓN'!U155</f>
        <v>0</v>
      </c>
      <c r="P162" s="358">
        <f>'F5 ESTUDIANTES PREVENCIÓN'!V155</f>
        <v>0</v>
      </c>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c r="BE162" s="358"/>
      <c r="BF162" s="358">
        <f>'F5 ESTUDIANTES PREVENCIÓN'!AU155</f>
        <v>0</v>
      </c>
      <c r="BG162" s="12"/>
      <c r="BH162" s="13"/>
      <c r="BI162" s="12"/>
      <c r="BJ162" s="14"/>
      <c r="BK162" s="12"/>
      <c r="BL162" s="12"/>
      <c r="BM162" s="12"/>
      <c r="BN162" s="12"/>
      <c r="BO162" s="12"/>
      <c r="BP162" s="12"/>
      <c r="BQ162" s="12"/>
      <c r="BR162" s="12"/>
      <c r="BS162" s="12"/>
      <c r="BT162" s="12"/>
      <c r="BU162" s="12"/>
      <c r="BV162" s="12"/>
      <c r="BW162" s="12"/>
      <c r="BX162" s="12"/>
      <c r="BY162" s="12"/>
      <c r="BZ162" s="12"/>
      <c r="CA162" s="12"/>
      <c r="CB162" s="12"/>
      <c r="CC162" s="12"/>
      <c r="CD162" s="365">
        <f t="shared" si="23"/>
        <v>0</v>
      </c>
      <c r="CE162" s="365">
        <f t="shared" si="24"/>
        <v>0</v>
      </c>
      <c r="CF162" s="366" t="str">
        <f t="shared" si="20"/>
        <v/>
      </c>
      <c r="CG162" s="365">
        <f t="shared" si="25"/>
        <v>0</v>
      </c>
      <c r="CH162" s="365">
        <f t="shared" si="26"/>
        <v>0</v>
      </c>
      <c r="CI162" s="366" t="str">
        <f t="shared" si="21"/>
        <v/>
      </c>
      <c r="CJ162" s="365">
        <f t="shared" si="27"/>
        <v>0</v>
      </c>
      <c r="CK162" s="365">
        <f t="shared" si="28"/>
        <v>0</v>
      </c>
      <c r="CL162" s="366" t="str">
        <f t="shared" si="22"/>
        <v/>
      </c>
      <c r="CM162" s="15"/>
    </row>
    <row r="163" spans="1:91" s="359" customFormat="1" ht="13.5" hidden="1" customHeight="1">
      <c r="A163" s="358">
        <f>'F5 ESTUDIANTES PREVENCIÓN'!D156</f>
        <v>0</v>
      </c>
      <c r="B163" s="358">
        <f>'F5 ESTUDIANTES PREVENCIÓN'!A156</f>
        <v>0</v>
      </c>
      <c r="C163" s="360">
        <f>'F5 ESTUDIANTES PREVENCIÓN'!F156</f>
        <v>0</v>
      </c>
      <c r="D163" s="361">
        <f>'F5 ESTUDIANTES PREVENCIÓN'!G156</f>
        <v>0</v>
      </c>
      <c r="E163" s="358">
        <f>'F5 ESTUDIANTES PREVENCIÓN'!K156</f>
        <v>0</v>
      </c>
      <c r="F163" s="358">
        <f>'F5 ESTUDIANTES PREVENCIÓN'!J156</f>
        <v>0</v>
      </c>
      <c r="G163" s="362">
        <f>'F5 ESTUDIANTES PREVENCIÓN'!L156</f>
        <v>0</v>
      </c>
      <c r="H163" s="358">
        <f>'F5 ESTUDIANTES PREVENCIÓN'!M156</f>
        <v>0</v>
      </c>
      <c r="I163" s="363">
        <f>'F5 ESTUDIANTES PREVENCIÓN'!N156</f>
        <v>0</v>
      </c>
      <c r="J163" s="363">
        <f>'F5 ESTUDIANTES PREVENCIÓN'!O156</f>
        <v>0</v>
      </c>
      <c r="K163" s="363">
        <f>'F5 ESTUDIANTES PREVENCIÓN'!P156</f>
        <v>0</v>
      </c>
      <c r="L163" s="364">
        <f>'F5 ESTUDIANTES PREVENCIÓN'!Q156</f>
        <v>0</v>
      </c>
      <c r="M163" s="360">
        <f>'F5 ESTUDIANTES PREVENCIÓN'!R156</f>
        <v>0</v>
      </c>
      <c r="N163" s="358">
        <f>'F5 ESTUDIANTES PREVENCIÓN'!T156</f>
        <v>0</v>
      </c>
      <c r="O163" s="358">
        <f>'F5 ESTUDIANTES PREVENCIÓN'!U156</f>
        <v>0</v>
      </c>
      <c r="P163" s="358">
        <f>'F5 ESTUDIANTES PREVENCIÓN'!V156</f>
        <v>0</v>
      </c>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c r="BE163" s="358"/>
      <c r="BF163" s="358">
        <f>'F5 ESTUDIANTES PREVENCIÓN'!AU156</f>
        <v>0</v>
      </c>
      <c r="BG163" s="12"/>
      <c r="BH163" s="13"/>
      <c r="BI163" s="12"/>
      <c r="BJ163" s="14"/>
      <c r="BK163" s="12"/>
      <c r="BL163" s="12"/>
      <c r="BM163" s="12"/>
      <c r="BN163" s="12"/>
      <c r="BO163" s="12"/>
      <c r="BP163" s="12"/>
      <c r="BQ163" s="12"/>
      <c r="BR163" s="12"/>
      <c r="BS163" s="12"/>
      <c r="BT163" s="12"/>
      <c r="BU163" s="12"/>
      <c r="BV163" s="12"/>
      <c r="BW163" s="12"/>
      <c r="BX163" s="12"/>
      <c r="BY163" s="12"/>
      <c r="BZ163" s="12"/>
      <c r="CA163" s="12"/>
      <c r="CB163" s="12"/>
      <c r="CC163" s="12"/>
      <c r="CD163" s="365">
        <f t="shared" si="23"/>
        <v>0</v>
      </c>
      <c r="CE163" s="365">
        <f t="shared" si="24"/>
        <v>0</v>
      </c>
      <c r="CF163" s="366" t="str">
        <f t="shared" si="20"/>
        <v/>
      </c>
      <c r="CG163" s="365">
        <f t="shared" si="25"/>
        <v>0</v>
      </c>
      <c r="CH163" s="365">
        <f t="shared" si="26"/>
        <v>0</v>
      </c>
      <c r="CI163" s="366" t="str">
        <f t="shared" si="21"/>
        <v/>
      </c>
      <c r="CJ163" s="365">
        <f t="shared" si="27"/>
        <v>0</v>
      </c>
      <c r="CK163" s="365">
        <f t="shared" si="28"/>
        <v>0</v>
      </c>
      <c r="CL163" s="366" t="str">
        <f t="shared" si="22"/>
        <v/>
      </c>
      <c r="CM163" s="15"/>
    </row>
    <row r="164" spans="1:91" s="359" customFormat="1" ht="13.5" hidden="1" customHeight="1">
      <c r="A164" s="358">
        <f>'F5 ESTUDIANTES PREVENCIÓN'!D157</f>
        <v>0</v>
      </c>
      <c r="B164" s="358">
        <f>'F5 ESTUDIANTES PREVENCIÓN'!A157</f>
        <v>0</v>
      </c>
      <c r="C164" s="360">
        <f>'F5 ESTUDIANTES PREVENCIÓN'!F157</f>
        <v>0</v>
      </c>
      <c r="D164" s="361">
        <f>'F5 ESTUDIANTES PREVENCIÓN'!G157</f>
        <v>0</v>
      </c>
      <c r="E164" s="358">
        <f>'F5 ESTUDIANTES PREVENCIÓN'!K157</f>
        <v>0</v>
      </c>
      <c r="F164" s="358">
        <f>'F5 ESTUDIANTES PREVENCIÓN'!J157</f>
        <v>0</v>
      </c>
      <c r="G164" s="362">
        <f>'F5 ESTUDIANTES PREVENCIÓN'!L157</f>
        <v>0</v>
      </c>
      <c r="H164" s="358">
        <f>'F5 ESTUDIANTES PREVENCIÓN'!M157</f>
        <v>0</v>
      </c>
      <c r="I164" s="363">
        <f>'F5 ESTUDIANTES PREVENCIÓN'!N157</f>
        <v>0</v>
      </c>
      <c r="J164" s="363">
        <f>'F5 ESTUDIANTES PREVENCIÓN'!O157</f>
        <v>0</v>
      </c>
      <c r="K164" s="363">
        <f>'F5 ESTUDIANTES PREVENCIÓN'!P157</f>
        <v>0</v>
      </c>
      <c r="L164" s="364">
        <f>'F5 ESTUDIANTES PREVENCIÓN'!Q157</f>
        <v>0</v>
      </c>
      <c r="M164" s="360">
        <f>'F5 ESTUDIANTES PREVENCIÓN'!R157</f>
        <v>0</v>
      </c>
      <c r="N164" s="358">
        <f>'F5 ESTUDIANTES PREVENCIÓN'!T157</f>
        <v>0</v>
      </c>
      <c r="O164" s="358">
        <f>'F5 ESTUDIANTES PREVENCIÓN'!U157</f>
        <v>0</v>
      </c>
      <c r="P164" s="358">
        <f>'F5 ESTUDIANTES PREVENCIÓN'!V157</f>
        <v>0</v>
      </c>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c r="BE164" s="358"/>
      <c r="BF164" s="358">
        <f>'F5 ESTUDIANTES PREVENCIÓN'!AU157</f>
        <v>0</v>
      </c>
      <c r="BG164" s="12"/>
      <c r="BH164" s="13"/>
      <c r="BI164" s="12"/>
      <c r="BJ164" s="14"/>
      <c r="BK164" s="12"/>
      <c r="BL164" s="12"/>
      <c r="BM164" s="12"/>
      <c r="BN164" s="12"/>
      <c r="BO164" s="12"/>
      <c r="BP164" s="12"/>
      <c r="BQ164" s="12"/>
      <c r="BR164" s="12"/>
      <c r="BS164" s="12"/>
      <c r="BT164" s="12"/>
      <c r="BU164" s="12"/>
      <c r="BV164" s="12"/>
      <c r="BW164" s="12"/>
      <c r="BX164" s="12"/>
      <c r="BY164" s="12"/>
      <c r="BZ164" s="12"/>
      <c r="CA164" s="12"/>
      <c r="CB164" s="12"/>
      <c r="CC164" s="12"/>
      <c r="CD164" s="365">
        <f t="shared" si="23"/>
        <v>0</v>
      </c>
      <c r="CE164" s="365">
        <f t="shared" si="24"/>
        <v>0</v>
      </c>
      <c r="CF164" s="366" t="str">
        <f t="shared" si="20"/>
        <v/>
      </c>
      <c r="CG164" s="365">
        <f t="shared" si="25"/>
        <v>0</v>
      </c>
      <c r="CH164" s="365">
        <f t="shared" si="26"/>
        <v>0</v>
      </c>
      <c r="CI164" s="366" t="str">
        <f t="shared" si="21"/>
        <v/>
      </c>
      <c r="CJ164" s="365">
        <f t="shared" si="27"/>
        <v>0</v>
      </c>
      <c r="CK164" s="365">
        <f t="shared" si="28"/>
        <v>0</v>
      </c>
      <c r="CL164" s="366" t="str">
        <f t="shared" si="22"/>
        <v/>
      </c>
      <c r="CM164" s="15"/>
    </row>
    <row r="165" spans="1:91" s="359" customFormat="1" ht="13.5" hidden="1" customHeight="1">
      <c r="A165" s="358">
        <f>'F5 ESTUDIANTES PREVENCIÓN'!D158</f>
        <v>0</v>
      </c>
      <c r="B165" s="358">
        <f>'F5 ESTUDIANTES PREVENCIÓN'!A158</f>
        <v>0</v>
      </c>
      <c r="C165" s="360">
        <f>'F5 ESTUDIANTES PREVENCIÓN'!F158</f>
        <v>0</v>
      </c>
      <c r="D165" s="361">
        <f>'F5 ESTUDIANTES PREVENCIÓN'!G158</f>
        <v>0</v>
      </c>
      <c r="E165" s="358">
        <f>'F5 ESTUDIANTES PREVENCIÓN'!K158</f>
        <v>0</v>
      </c>
      <c r="F165" s="358">
        <f>'F5 ESTUDIANTES PREVENCIÓN'!J158</f>
        <v>0</v>
      </c>
      <c r="G165" s="362">
        <f>'F5 ESTUDIANTES PREVENCIÓN'!L158</f>
        <v>0</v>
      </c>
      <c r="H165" s="358">
        <f>'F5 ESTUDIANTES PREVENCIÓN'!M158</f>
        <v>0</v>
      </c>
      <c r="I165" s="363">
        <f>'F5 ESTUDIANTES PREVENCIÓN'!N158</f>
        <v>0</v>
      </c>
      <c r="J165" s="363">
        <f>'F5 ESTUDIANTES PREVENCIÓN'!O158</f>
        <v>0</v>
      </c>
      <c r="K165" s="363">
        <f>'F5 ESTUDIANTES PREVENCIÓN'!P158</f>
        <v>0</v>
      </c>
      <c r="L165" s="364">
        <f>'F5 ESTUDIANTES PREVENCIÓN'!Q158</f>
        <v>0</v>
      </c>
      <c r="M165" s="360">
        <f>'F5 ESTUDIANTES PREVENCIÓN'!R158</f>
        <v>0</v>
      </c>
      <c r="N165" s="358">
        <f>'F5 ESTUDIANTES PREVENCIÓN'!T158</f>
        <v>0</v>
      </c>
      <c r="O165" s="358">
        <f>'F5 ESTUDIANTES PREVENCIÓN'!U158</f>
        <v>0</v>
      </c>
      <c r="P165" s="358">
        <f>'F5 ESTUDIANTES PREVENCIÓN'!V158</f>
        <v>0</v>
      </c>
      <c r="Q165" s="358"/>
      <c r="R165" s="358"/>
      <c r="S165" s="358"/>
      <c r="T165" s="358"/>
      <c r="U165" s="358"/>
      <c r="V165" s="358"/>
      <c r="W165" s="358"/>
      <c r="X165" s="358"/>
      <c r="Y165" s="358"/>
      <c r="Z165" s="358"/>
      <c r="AA165" s="358"/>
      <c r="AB165" s="358"/>
      <c r="AC165" s="358"/>
      <c r="AD165" s="358"/>
      <c r="AE165" s="358"/>
      <c r="AF165" s="358"/>
      <c r="AG165" s="358"/>
      <c r="AH165" s="358"/>
      <c r="AI165" s="358"/>
      <c r="AJ165" s="358"/>
      <c r="AK165" s="358"/>
      <c r="AL165" s="358"/>
      <c r="AM165" s="358"/>
      <c r="AN165" s="358"/>
      <c r="AO165" s="358"/>
      <c r="AP165" s="358"/>
      <c r="AQ165" s="358"/>
      <c r="AR165" s="358"/>
      <c r="AS165" s="358"/>
      <c r="AT165" s="358"/>
      <c r="AU165" s="358"/>
      <c r="AV165" s="358"/>
      <c r="AW165" s="358"/>
      <c r="AX165" s="358"/>
      <c r="AY165" s="358"/>
      <c r="AZ165" s="358"/>
      <c r="BA165" s="358"/>
      <c r="BB165" s="358"/>
      <c r="BC165" s="358"/>
      <c r="BD165" s="358"/>
      <c r="BE165" s="358"/>
      <c r="BF165" s="358">
        <f>'F5 ESTUDIANTES PREVENCIÓN'!AU158</f>
        <v>0</v>
      </c>
      <c r="BG165" s="12"/>
      <c r="BH165" s="13"/>
      <c r="BI165" s="12"/>
      <c r="BJ165" s="14"/>
      <c r="BK165" s="12"/>
      <c r="BL165" s="12"/>
      <c r="BM165" s="12"/>
      <c r="BN165" s="12"/>
      <c r="BO165" s="12"/>
      <c r="BP165" s="12"/>
      <c r="BQ165" s="12"/>
      <c r="BR165" s="12"/>
      <c r="BS165" s="12"/>
      <c r="BT165" s="12"/>
      <c r="BU165" s="12"/>
      <c r="BV165" s="12"/>
      <c r="BW165" s="12"/>
      <c r="BX165" s="12"/>
      <c r="BY165" s="12"/>
      <c r="BZ165" s="12"/>
      <c r="CA165" s="12"/>
      <c r="CB165" s="12"/>
      <c r="CC165" s="12"/>
      <c r="CD165" s="365">
        <f t="shared" si="23"/>
        <v>0</v>
      </c>
      <c r="CE165" s="365">
        <f t="shared" si="24"/>
        <v>0</v>
      </c>
      <c r="CF165" s="366" t="str">
        <f t="shared" si="20"/>
        <v/>
      </c>
      <c r="CG165" s="365">
        <f t="shared" si="25"/>
        <v>0</v>
      </c>
      <c r="CH165" s="365">
        <f t="shared" si="26"/>
        <v>0</v>
      </c>
      <c r="CI165" s="366" t="str">
        <f t="shared" si="21"/>
        <v/>
      </c>
      <c r="CJ165" s="365">
        <f t="shared" si="27"/>
        <v>0</v>
      </c>
      <c r="CK165" s="365">
        <f t="shared" si="28"/>
        <v>0</v>
      </c>
      <c r="CL165" s="366" t="str">
        <f t="shared" si="22"/>
        <v/>
      </c>
      <c r="CM165" s="15"/>
    </row>
    <row r="166" spans="1:91" s="359" customFormat="1" ht="13.5" hidden="1" customHeight="1">
      <c r="A166" s="358">
        <f>'F5 ESTUDIANTES PREVENCIÓN'!D159</f>
        <v>0</v>
      </c>
      <c r="B166" s="358">
        <f>'F5 ESTUDIANTES PREVENCIÓN'!A159</f>
        <v>0</v>
      </c>
      <c r="C166" s="360">
        <f>'F5 ESTUDIANTES PREVENCIÓN'!F159</f>
        <v>0</v>
      </c>
      <c r="D166" s="361">
        <f>'F5 ESTUDIANTES PREVENCIÓN'!G159</f>
        <v>0</v>
      </c>
      <c r="E166" s="358">
        <f>'F5 ESTUDIANTES PREVENCIÓN'!K159</f>
        <v>0</v>
      </c>
      <c r="F166" s="358">
        <f>'F5 ESTUDIANTES PREVENCIÓN'!J159</f>
        <v>0</v>
      </c>
      <c r="G166" s="362">
        <f>'F5 ESTUDIANTES PREVENCIÓN'!L159</f>
        <v>0</v>
      </c>
      <c r="H166" s="358">
        <f>'F5 ESTUDIANTES PREVENCIÓN'!M159</f>
        <v>0</v>
      </c>
      <c r="I166" s="363">
        <f>'F5 ESTUDIANTES PREVENCIÓN'!N159</f>
        <v>0</v>
      </c>
      <c r="J166" s="363">
        <f>'F5 ESTUDIANTES PREVENCIÓN'!O159</f>
        <v>0</v>
      </c>
      <c r="K166" s="363">
        <f>'F5 ESTUDIANTES PREVENCIÓN'!P159</f>
        <v>0</v>
      </c>
      <c r="L166" s="364">
        <f>'F5 ESTUDIANTES PREVENCIÓN'!Q159</f>
        <v>0</v>
      </c>
      <c r="M166" s="360">
        <f>'F5 ESTUDIANTES PREVENCIÓN'!R159</f>
        <v>0</v>
      </c>
      <c r="N166" s="358">
        <f>'F5 ESTUDIANTES PREVENCIÓN'!T159</f>
        <v>0</v>
      </c>
      <c r="O166" s="358">
        <f>'F5 ESTUDIANTES PREVENCIÓN'!U159</f>
        <v>0</v>
      </c>
      <c r="P166" s="358">
        <f>'F5 ESTUDIANTES PREVENCIÓN'!V159</f>
        <v>0</v>
      </c>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c r="BE166" s="358"/>
      <c r="BF166" s="358">
        <f>'F5 ESTUDIANTES PREVENCIÓN'!AU159</f>
        <v>0</v>
      </c>
      <c r="BG166" s="12"/>
      <c r="BH166" s="13"/>
      <c r="BI166" s="12"/>
      <c r="BJ166" s="14"/>
      <c r="BK166" s="12"/>
      <c r="BL166" s="12"/>
      <c r="BM166" s="12"/>
      <c r="BN166" s="12"/>
      <c r="BO166" s="12"/>
      <c r="BP166" s="12"/>
      <c r="BQ166" s="12"/>
      <c r="BR166" s="12"/>
      <c r="BS166" s="12"/>
      <c r="BT166" s="12"/>
      <c r="BU166" s="12"/>
      <c r="BV166" s="12"/>
      <c r="BW166" s="12"/>
      <c r="BX166" s="12"/>
      <c r="BY166" s="12"/>
      <c r="BZ166" s="12"/>
      <c r="CA166" s="12"/>
      <c r="CB166" s="12"/>
      <c r="CC166" s="12"/>
      <c r="CD166" s="365">
        <f t="shared" si="23"/>
        <v>0</v>
      </c>
      <c r="CE166" s="365">
        <f t="shared" si="24"/>
        <v>0</v>
      </c>
      <c r="CF166" s="366" t="str">
        <f t="shared" si="20"/>
        <v/>
      </c>
      <c r="CG166" s="365">
        <f t="shared" si="25"/>
        <v>0</v>
      </c>
      <c r="CH166" s="365">
        <f t="shared" si="26"/>
        <v>0</v>
      </c>
      <c r="CI166" s="366" t="str">
        <f t="shared" si="21"/>
        <v/>
      </c>
      <c r="CJ166" s="365">
        <f t="shared" si="27"/>
        <v>0</v>
      </c>
      <c r="CK166" s="365">
        <f t="shared" si="28"/>
        <v>0</v>
      </c>
      <c r="CL166" s="366" t="str">
        <f t="shared" si="22"/>
        <v/>
      </c>
      <c r="CM166" s="15"/>
    </row>
    <row r="167" spans="1:91" s="359" customFormat="1" ht="13.5" hidden="1" customHeight="1">
      <c r="A167" s="358">
        <f>'F5 ESTUDIANTES PREVENCIÓN'!D160</f>
        <v>0</v>
      </c>
      <c r="B167" s="358">
        <f>'F5 ESTUDIANTES PREVENCIÓN'!A160</f>
        <v>0</v>
      </c>
      <c r="C167" s="360">
        <f>'F5 ESTUDIANTES PREVENCIÓN'!F160</f>
        <v>0</v>
      </c>
      <c r="D167" s="361">
        <f>'F5 ESTUDIANTES PREVENCIÓN'!G160</f>
        <v>0</v>
      </c>
      <c r="E167" s="358">
        <f>'F5 ESTUDIANTES PREVENCIÓN'!K160</f>
        <v>0</v>
      </c>
      <c r="F167" s="358">
        <f>'F5 ESTUDIANTES PREVENCIÓN'!J160</f>
        <v>0</v>
      </c>
      <c r="G167" s="362">
        <f>'F5 ESTUDIANTES PREVENCIÓN'!L160</f>
        <v>0</v>
      </c>
      <c r="H167" s="358">
        <f>'F5 ESTUDIANTES PREVENCIÓN'!M160</f>
        <v>0</v>
      </c>
      <c r="I167" s="363">
        <f>'F5 ESTUDIANTES PREVENCIÓN'!N160</f>
        <v>0</v>
      </c>
      <c r="J167" s="363">
        <f>'F5 ESTUDIANTES PREVENCIÓN'!O160</f>
        <v>0</v>
      </c>
      <c r="K167" s="363">
        <f>'F5 ESTUDIANTES PREVENCIÓN'!P160</f>
        <v>0</v>
      </c>
      <c r="L167" s="364">
        <f>'F5 ESTUDIANTES PREVENCIÓN'!Q160</f>
        <v>0</v>
      </c>
      <c r="M167" s="360">
        <f>'F5 ESTUDIANTES PREVENCIÓN'!R160</f>
        <v>0</v>
      </c>
      <c r="N167" s="358">
        <f>'F5 ESTUDIANTES PREVENCIÓN'!T160</f>
        <v>0</v>
      </c>
      <c r="O167" s="358">
        <f>'F5 ESTUDIANTES PREVENCIÓN'!U160</f>
        <v>0</v>
      </c>
      <c r="P167" s="358">
        <f>'F5 ESTUDIANTES PREVENCIÓN'!V160</f>
        <v>0</v>
      </c>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c r="BE167" s="358"/>
      <c r="BF167" s="358">
        <f>'F5 ESTUDIANTES PREVENCIÓN'!AU160</f>
        <v>0</v>
      </c>
      <c r="BG167" s="12"/>
      <c r="BH167" s="13"/>
      <c r="BI167" s="12"/>
      <c r="BJ167" s="14"/>
      <c r="BK167" s="12"/>
      <c r="BL167" s="12"/>
      <c r="BM167" s="12"/>
      <c r="BN167" s="12"/>
      <c r="BO167" s="12"/>
      <c r="BP167" s="12"/>
      <c r="BQ167" s="12"/>
      <c r="BR167" s="12"/>
      <c r="BS167" s="12"/>
      <c r="BT167" s="12"/>
      <c r="BU167" s="12"/>
      <c r="BV167" s="12"/>
      <c r="BW167" s="12"/>
      <c r="BX167" s="12"/>
      <c r="BY167" s="12"/>
      <c r="BZ167" s="12"/>
      <c r="CA167" s="12"/>
      <c r="CB167" s="12"/>
      <c r="CC167" s="12"/>
      <c r="CD167" s="365">
        <f t="shared" si="23"/>
        <v>0</v>
      </c>
      <c r="CE167" s="365">
        <f t="shared" si="24"/>
        <v>0</v>
      </c>
      <c r="CF167" s="366" t="str">
        <f t="shared" si="20"/>
        <v/>
      </c>
      <c r="CG167" s="365">
        <f t="shared" si="25"/>
        <v>0</v>
      </c>
      <c r="CH167" s="365">
        <f t="shared" si="26"/>
        <v>0</v>
      </c>
      <c r="CI167" s="366" t="str">
        <f t="shared" si="21"/>
        <v/>
      </c>
      <c r="CJ167" s="365">
        <f t="shared" si="27"/>
        <v>0</v>
      </c>
      <c r="CK167" s="365">
        <f t="shared" si="28"/>
        <v>0</v>
      </c>
      <c r="CL167" s="366" t="str">
        <f t="shared" si="22"/>
        <v/>
      </c>
      <c r="CM167" s="15"/>
    </row>
    <row r="168" spans="1:91" s="359" customFormat="1" ht="13.5" hidden="1" customHeight="1">
      <c r="A168" s="358">
        <f>'F5 ESTUDIANTES PREVENCIÓN'!D161</f>
        <v>0</v>
      </c>
      <c r="B168" s="358">
        <f>'F5 ESTUDIANTES PREVENCIÓN'!A161</f>
        <v>0</v>
      </c>
      <c r="C168" s="360">
        <f>'F5 ESTUDIANTES PREVENCIÓN'!F161</f>
        <v>0</v>
      </c>
      <c r="D168" s="361">
        <f>'F5 ESTUDIANTES PREVENCIÓN'!G161</f>
        <v>0</v>
      </c>
      <c r="E168" s="358">
        <f>'F5 ESTUDIANTES PREVENCIÓN'!K161</f>
        <v>0</v>
      </c>
      <c r="F168" s="358">
        <f>'F5 ESTUDIANTES PREVENCIÓN'!J161</f>
        <v>0</v>
      </c>
      <c r="G168" s="362">
        <f>'F5 ESTUDIANTES PREVENCIÓN'!L161</f>
        <v>0</v>
      </c>
      <c r="H168" s="358">
        <f>'F5 ESTUDIANTES PREVENCIÓN'!M161</f>
        <v>0</v>
      </c>
      <c r="I168" s="363">
        <f>'F5 ESTUDIANTES PREVENCIÓN'!N161</f>
        <v>0</v>
      </c>
      <c r="J168" s="363">
        <f>'F5 ESTUDIANTES PREVENCIÓN'!O161</f>
        <v>0</v>
      </c>
      <c r="K168" s="363">
        <f>'F5 ESTUDIANTES PREVENCIÓN'!P161</f>
        <v>0</v>
      </c>
      <c r="L168" s="364">
        <f>'F5 ESTUDIANTES PREVENCIÓN'!Q161</f>
        <v>0</v>
      </c>
      <c r="M168" s="360">
        <f>'F5 ESTUDIANTES PREVENCIÓN'!R161</f>
        <v>0</v>
      </c>
      <c r="N168" s="358">
        <f>'F5 ESTUDIANTES PREVENCIÓN'!T161</f>
        <v>0</v>
      </c>
      <c r="O168" s="358">
        <f>'F5 ESTUDIANTES PREVENCIÓN'!U161</f>
        <v>0</v>
      </c>
      <c r="P168" s="358">
        <f>'F5 ESTUDIANTES PREVENCIÓN'!V161</f>
        <v>0</v>
      </c>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c r="BB168" s="358"/>
      <c r="BC168" s="358"/>
      <c r="BD168" s="358"/>
      <c r="BE168" s="358"/>
      <c r="BF168" s="358">
        <f>'F5 ESTUDIANTES PREVENCIÓN'!AU161</f>
        <v>0</v>
      </c>
      <c r="BG168" s="12"/>
      <c r="BH168" s="13"/>
      <c r="BI168" s="12"/>
      <c r="BJ168" s="14"/>
      <c r="BK168" s="12"/>
      <c r="BL168" s="12"/>
      <c r="BM168" s="12"/>
      <c r="BN168" s="12"/>
      <c r="BO168" s="12"/>
      <c r="BP168" s="12"/>
      <c r="BQ168" s="12"/>
      <c r="BR168" s="12"/>
      <c r="BS168" s="12"/>
      <c r="BT168" s="12"/>
      <c r="BU168" s="12"/>
      <c r="BV168" s="12"/>
      <c r="BW168" s="12"/>
      <c r="BX168" s="12"/>
      <c r="BY168" s="12"/>
      <c r="BZ168" s="12"/>
      <c r="CA168" s="12"/>
      <c r="CB168" s="12"/>
      <c r="CC168" s="12"/>
      <c r="CD168" s="365">
        <f t="shared" si="23"/>
        <v>0</v>
      </c>
      <c r="CE168" s="365">
        <f t="shared" si="24"/>
        <v>0</v>
      </c>
      <c r="CF168" s="366" t="str">
        <f t="shared" si="20"/>
        <v/>
      </c>
      <c r="CG168" s="365">
        <f t="shared" si="25"/>
        <v>0</v>
      </c>
      <c r="CH168" s="365">
        <f t="shared" si="26"/>
        <v>0</v>
      </c>
      <c r="CI168" s="366" t="str">
        <f t="shared" si="21"/>
        <v/>
      </c>
      <c r="CJ168" s="365">
        <f t="shared" si="27"/>
        <v>0</v>
      </c>
      <c r="CK168" s="365">
        <f t="shared" si="28"/>
        <v>0</v>
      </c>
      <c r="CL168" s="366" t="str">
        <f t="shared" si="22"/>
        <v/>
      </c>
      <c r="CM168" s="15"/>
    </row>
    <row r="169" spans="1:91" s="359" customFormat="1" ht="13.5" hidden="1" customHeight="1">
      <c r="A169" s="358">
        <f>'F5 ESTUDIANTES PREVENCIÓN'!D162</f>
        <v>0</v>
      </c>
      <c r="B169" s="358">
        <f>'F5 ESTUDIANTES PREVENCIÓN'!A162</f>
        <v>0</v>
      </c>
      <c r="C169" s="360">
        <f>'F5 ESTUDIANTES PREVENCIÓN'!F162</f>
        <v>0</v>
      </c>
      <c r="D169" s="361">
        <f>'F5 ESTUDIANTES PREVENCIÓN'!G162</f>
        <v>0</v>
      </c>
      <c r="E169" s="358">
        <f>'F5 ESTUDIANTES PREVENCIÓN'!K162</f>
        <v>0</v>
      </c>
      <c r="F169" s="358">
        <f>'F5 ESTUDIANTES PREVENCIÓN'!J162</f>
        <v>0</v>
      </c>
      <c r="G169" s="362">
        <f>'F5 ESTUDIANTES PREVENCIÓN'!L162</f>
        <v>0</v>
      </c>
      <c r="H169" s="358">
        <f>'F5 ESTUDIANTES PREVENCIÓN'!M162</f>
        <v>0</v>
      </c>
      <c r="I169" s="363">
        <f>'F5 ESTUDIANTES PREVENCIÓN'!N162</f>
        <v>0</v>
      </c>
      <c r="J169" s="363">
        <f>'F5 ESTUDIANTES PREVENCIÓN'!O162</f>
        <v>0</v>
      </c>
      <c r="K169" s="363">
        <f>'F5 ESTUDIANTES PREVENCIÓN'!P162</f>
        <v>0</v>
      </c>
      <c r="L169" s="364">
        <f>'F5 ESTUDIANTES PREVENCIÓN'!Q162</f>
        <v>0</v>
      </c>
      <c r="M169" s="360">
        <f>'F5 ESTUDIANTES PREVENCIÓN'!R162</f>
        <v>0</v>
      </c>
      <c r="N169" s="358">
        <f>'F5 ESTUDIANTES PREVENCIÓN'!T162</f>
        <v>0</v>
      </c>
      <c r="O169" s="358">
        <f>'F5 ESTUDIANTES PREVENCIÓN'!U162</f>
        <v>0</v>
      </c>
      <c r="P169" s="358">
        <f>'F5 ESTUDIANTES PREVENCIÓN'!V162</f>
        <v>0</v>
      </c>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f>'F5 ESTUDIANTES PREVENCIÓN'!AU162</f>
        <v>0</v>
      </c>
      <c r="BG169" s="12"/>
      <c r="BH169" s="13"/>
      <c r="BI169" s="12"/>
      <c r="BJ169" s="14"/>
      <c r="BK169" s="12"/>
      <c r="BL169" s="12"/>
      <c r="BM169" s="12"/>
      <c r="BN169" s="12"/>
      <c r="BO169" s="12"/>
      <c r="BP169" s="12"/>
      <c r="BQ169" s="12"/>
      <c r="BR169" s="12"/>
      <c r="BS169" s="12"/>
      <c r="BT169" s="12"/>
      <c r="BU169" s="12"/>
      <c r="BV169" s="12"/>
      <c r="BW169" s="12"/>
      <c r="BX169" s="12"/>
      <c r="BY169" s="12"/>
      <c r="BZ169" s="12"/>
      <c r="CA169" s="12"/>
      <c r="CB169" s="12"/>
      <c r="CC169" s="12"/>
      <c r="CD169" s="365">
        <f t="shared" si="23"/>
        <v>0</v>
      </c>
      <c r="CE169" s="365">
        <f t="shared" si="24"/>
        <v>0</v>
      </c>
      <c r="CF169" s="366" t="str">
        <f t="shared" si="20"/>
        <v/>
      </c>
      <c r="CG169" s="365">
        <f t="shared" si="25"/>
        <v>0</v>
      </c>
      <c r="CH169" s="365">
        <f t="shared" si="26"/>
        <v>0</v>
      </c>
      <c r="CI169" s="366" t="str">
        <f t="shared" si="21"/>
        <v/>
      </c>
      <c r="CJ169" s="365">
        <f t="shared" si="27"/>
        <v>0</v>
      </c>
      <c r="CK169" s="365">
        <f t="shared" si="28"/>
        <v>0</v>
      </c>
      <c r="CL169" s="366" t="str">
        <f t="shared" si="22"/>
        <v/>
      </c>
      <c r="CM169" s="15"/>
    </row>
    <row r="170" spans="1:91" s="359" customFormat="1" ht="13.5" hidden="1" customHeight="1">
      <c r="A170" s="358">
        <f>'F5 ESTUDIANTES PREVENCIÓN'!D163</f>
        <v>0</v>
      </c>
      <c r="B170" s="358">
        <f>'F5 ESTUDIANTES PREVENCIÓN'!A163</f>
        <v>0</v>
      </c>
      <c r="C170" s="360">
        <f>'F5 ESTUDIANTES PREVENCIÓN'!F163</f>
        <v>0</v>
      </c>
      <c r="D170" s="361">
        <f>'F5 ESTUDIANTES PREVENCIÓN'!G163</f>
        <v>0</v>
      </c>
      <c r="E170" s="358">
        <f>'F5 ESTUDIANTES PREVENCIÓN'!K163</f>
        <v>0</v>
      </c>
      <c r="F170" s="358">
        <f>'F5 ESTUDIANTES PREVENCIÓN'!J163</f>
        <v>0</v>
      </c>
      <c r="G170" s="362">
        <f>'F5 ESTUDIANTES PREVENCIÓN'!L163</f>
        <v>0</v>
      </c>
      <c r="H170" s="358">
        <f>'F5 ESTUDIANTES PREVENCIÓN'!M163</f>
        <v>0</v>
      </c>
      <c r="I170" s="363">
        <f>'F5 ESTUDIANTES PREVENCIÓN'!N163</f>
        <v>0</v>
      </c>
      <c r="J170" s="363">
        <f>'F5 ESTUDIANTES PREVENCIÓN'!O163</f>
        <v>0</v>
      </c>
      <c r="K170" s="363">
        <f>'F5 ESTUDIANTES PREVENCIÓN'!P163</f>
        <v>0</v>
      </c>
      <c r="L170" s="364">
        <f>'F5 ESTUDIANTES PREVENCIÓN'!Q163</f>
        <v>0</v>
      </c>
      <c r="M170" s="360">
        <f>'F5 ESTUDIANTES PREVENCIÓN'!R163</f>
        <v>0</v>
      </c>
      <c r="N170" s="358">
        <f>'F5 ESTUDIANTES PREVENCIÓN'!T163</f>
        <v>0</v>
      </c>
      <c r="O170" s="358">
        <f>'F5 ESTUDIANTES PREVENCIÓN'!U163</f>
        <v>0</v>
      </c>
      <c r="P170" s="358">
        <f>'F5 ESTUDIANTES PREVENCIÓN'!V163</f>
        <v>0</v>
      </c>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f>'F5 ESTUDIANTES PREVENCIÓN'!AU163</f>
        <v>0</v>
      </c>
      <c r="BG170" s="12"/>
      <c r="BH170" s="13"/>
      <c r="BI170" s="12"/>
      <c r="BJ170" s="14"/>
      <c r="BK170" s="12"/>
      <c r="BL170" s="12"/>
      <c r="BM170" s="12"/>
      <c r="BN170" s="12"/>
      <c r="BO170" s="12"/>
      <c r="BP170" s="12"/>
      <c r="BQ170" s="12"/>
      <c r="BR170" s="12"/>
      <c r="BS170" s="12"/>
      <c r="BT170" s="12"/>
      <c r="BU170" s="12"/>
      <c r="BV170" s="12"/>
      <c r="BW170" s="12"/>
      <c r="BX170" s="12"/>
      <c r="BY170" s="12"/>
      <c r="BZ170" s="12"/>
      <c r="CA170" s="12"/>
      <c r="CB170" s="12"/>
      <c r="CC170" s="12"/>
      <c r="CD170" s="365">
        <f t="shared" si="23"/>
        <v>0</v>
      </c>
      <c r="CE170" s="365">
        <f t="shared" si="24"/>
        <v>0</v>
      </c>
      <c r="CF170" s="366" t="str">
        <f t="shared" si="20"/>
        <v/>
      </c>
      <c r="CG170" s="365">
        <f t="shared" si="25"/>
        <v>0</v>
      </c>
      <c r="CH170" s="365">
        <f t="shared" si="26"/>
        <v>0</v>
      </c>
      <c r="CI170" s="366" t="str">
        <f t="shared" si="21"/>
        <v/>
      </c>
      <c r="CJ170" s="365">
        <f t="shared" si="27"/>
        <v>0</v>
      </c>
      <c r="CK170" s="365">
        <f t="shared" si="28"/>
        <v>0</v>
      </c>
      <c r="CL170" s="366" t="str">
        <f t="shared" si="22"/>
        <v/>
      </c>
      <c r="CM170" s="15"/>
    </row>
    <row r="171" spans="1:91" s="359" customFormat="1" ht="13.5" hidden="1" customHeight="1">
      <c r="A171" s="358">
        <f>'F5 ESTUDIANTES PREVENCIÓN'!D164</f>
        <v>0</v>
      </c>
      <c r="B171" s="358">
        <f>'F5 ESTUDIANTES PREVENCIÓN'!A164</f>
        <v>0</v>
      </c>
      <c r="C171" s="360">
        <f>'F5 ESTUDIANTES PREVENCIÓN'!F164</f>
        <v>0</v>
      </c>
      <c r="D171" s="361">
        <f>'F5 ESTUDIANTES PREVENCIÓN'!G164</f>
        <v>0</v>
      </c>
      <c r="E171" s="358">
        <f>'F5 ESTUDIANTES PREVENCIÓN'!K164</f>
        <v>0</v>
      </c>
      <c r="F171" s="358">
        <f>'F5 ESTUDIANTES PREVENCIÓN'!J164</f>
        <v>0</v>
      </c>
      <c r="G171" s="362">
        <f>'F5 ESTUDIANTES PREVENCIÓN'!L164</f>
        <v>0</v>
      </c>
      <c r="H171" s="358">
        <f>'F5 ESTUDIANTES PREVENCIÓN'!M164</f>
        <v>0</v>
      </c>
      <c r="I171" s="363">
        <f>'F5 ESTUDIANTES PREVENCIÓN'!N164</f>
        <v>0</v>
      </c>
      <c r="J171" s="363">
        <f>'F5 ESTUDIANTES PREVENCIÓN'!O164</f>
        <v>0</v>
      </c>
      <c r="K171" s="363">
        <f>'F5 ESTUDIANTES PREVENCIÓN'!P164</f>
        <v>0</v>
      </c>
      <c r="L171" s="364">
        <f>'F5 ESTUDIANTES PREVENCIÓN'!Q164</f>
        <v>0</v>
      </c>
      <c r="M171" s="360">
        <f>'F5 ESTUDIANTES PREVENCIÓN'!R164</f>
        <v>0</v>
      </c>
      <c r="N171" s="358">
        <f>'F5 ESTUDIANTES PREVENCIÓN'!T164</f>
        <v>0</v>
      </c>
      <c r="O171" s="358">
        <f>'F5 ESTUDIANTES PREVENCIÓN'!U164</f>
        <v>0</v>
      </c>
      <c r="P171" s="358">
        <f>'F5 ESTUDIANTES PREVENCIÓN'!V164</f>
        <v>0</v>
      </c>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f>'F5 ESTUDIANTES PREVENCIÓN'!AU164</f>
        <v>0</v>
      </c>
      <c r="BG171" s="12"/>
      <c r="BH171" s="13"/>
      <c r="BI171" s="12"/>
      <c r="BJ171" s="14"/>
      <c r="BK171" s="12"/>
      <c r="BL171" s="12"/>
      <c r="BM171" s="12"/>
      <c r="BN171" s="12"/>
      <c r="BO171" s="12"/>
      <c r="BP171" s="12"/>
      <c r="BQ171" s="12"/>
      <c r="BR171" s="12"/>
      <c r="BS171" s="12"/>
      <c r="BT171" s="12"/>
      <c r="BU171" s="12"/>
      <c r="BV171" s="12"/>
      <c r="BW171" s="12"/>
      <c r="BX171" s="12"/>
      <c r="BY171" s="12"/>
      <c r="BZ171" s="12"/>
      <c r="CA171" s="12"/>
      <c r="CB171" s="12"/>
      <c r="CC171" s="12"/>
      <c r="CD171" s="365">
        <f t="shared" si="23"/>
        <v>0</v>
      </c>
      <c r="CE171" s="365">
        <f t="shared" si="24"/>
        <v>0</v>
      </c>
      <c r="CF171" s="366" t="str">
        <f t="shared" si="20"/>
        <v/>
      </c>
      <c r="CG171" s="365">
        <f t="shared" si="25"/>
        <v>0</v>
      </c>
      <c r="CH171" s="365">
        <f t="shared" si="26"/>
        <v>0</v>
      </c>
      <c r="CI171" s="366" t="str">
        <f t="shared" si="21"/>
        <v/>
      </c>
      <c r="CJ171" s="365">
        <f t="shared" si="27"/>
        <v>0</v>
      </c>
      <c r="CK171" s="365">
        <f t="shared" si="28"/>
        <v>0</v>
      </c>
      <c r="CL171" s="366" t="str">
        <f t="shared" si="22"/>
        <v/>
      </c>
      <c r="CM171" s="15"/>
    </row>
    <row r="172" spans="1:91" s="359" customFormat="1" ht="13.5" hidden="1" customHeight="1">
      <c r="A172" s="358">
        <f>'F5 ESTUDIANTES PREVENCIÓN'!D165</f>
        <v>0</v>
      </c>
      <c r="B172" s="358">
        <f>'F5 ESTUDIANTES PREVENCIÓN'!A165</f>
        <v>0</v>
      </c>
      <c r="C172" s="360">
        <f>'F5 ESTUDIANTES PREVENCIÓN'!F165</f>
        <v>0</v>
      </c>
      <c r="D172" s="361">
        <f>'F5 ESTUDIANTES PREVENCIÓN'!G165</f>
        <v>0</v>
      </c>
      <c r="E172" s="358">
        <f>'F5 ESTUDIANTES PREVENCIÓN'!K165</f>
        <v>0</v>
      </c>
      <c r="F172" s="358">
        <f>'F5 ESTUDIANTES PREVENCIÓN'!J165</f>
        <v>0</v>
      </c>
      <c r="G172" s="362">
        <f>'F5 ESTUDIANTES PREVENCIÓN'!L165</f>
        <v>0</v>
      </c>
      <c r="H172" s="358">
        <f>'F5 ESTUDIANTES PREVENCIÓN'!M165</f>
        <v>0</v>
      </c>
      <c r="I172" s="363">
        <f>'F5 ESTUDIANTES PREVENCIÓN'!N165</f>
        <v>0</v>
      </c>
      <c r="J172" s="363">
        <f>'F5 ESTUDIANTES PREVENCIÓN'!O165</f>
        <v>0</v>
      </c>
      <c r="K172" s="363">
        <f>'F5 ESTUDIANTES PREVENCIÓN'!P165</f>
        <v>0</v>
      </c>
      <c r="L172" s="364">
        <f>'F5 ESTUDIANTES PREVENCIÓN'!Q165</f>
        <v>0</v>
      </c>
      <c r="M172" s="360">
        <f>'F5 ESTUDIANTES PREVENCIÓN'!R165</f>
        <v>0</v>
      </c>
      <c r="N172" s="358">
        <f>'F5 ESTUDIANTES PREVENCIÓN'!T165</f>
        <v>0</v>
      </c>
      <c r="O172" s="358">
        <f>'F5 ESTUDIANTES PREVENCIÓN'!U165</f>
        <v>0</v>
      </c>
      <c r="P172" s="358">
        <f>'F5 ESTUDIANTES PREVENCIÓN'!V165</f>
        <v>0</v>
      </c>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f>'F5 ESTUDIANTES PREVENCIÓN'!AU165</f>
        <v>0</v>
      </c>
      <c r="BG172" s="12"/>
      <c r="BH172" s="13"/>
      <c r="BI172" s="12"/>
      <c r="BJ172" s="14"/>
      <c r="BK172" s="12"/>
      <c r="BL172" s="12"/>
      <c r="BM172" s="12"/>
      <c r="BN172" s="12"/>
      <c r="BO172" s="12"/>
      <c r="BP172" s="12"/>
      <c r="BQ172" s="12"/>
      <c r="BR172" s="12"/>
      <c r="BS172" s="12"/>
      <c r="BT172" s="12"/>
      <c r="BU172" s="12"/>
      <c r="BV172" s="12"/>
      <c r="BW172" s="12"/>
      <c r="BX172" s="12"/>
      <c r="BY172" s="12"/>
      <c r="BZ172" s="12"/>
      <c r="CA172" s="12"/>
      <c r="CB172" s="12"/>
      <c r="CC172" s="12"/>
      <c r="CD172" s="365">
        <f t="shared" si="23"/>
        <v>0</v>
      </c>
      <c r="CE172" s="365">
        <f t="shared" si="24"/>
        <v>0</v>
      </c>
      <c r="CF172" s="366" t="str">
        <f t="shared" si="20"/>
        <v/>
      </c>
      <c r="CG172" s="365">
        <f t="shared" si="25"/>
        <v>0</v>
      </c>
      <c r="CH172" s="365">
        <f t="shared" si="26"/>
        <v>0</v>
      </c>
      <c r="CI172" s="366" t="str">
        <f t="shared" si="21"/>
        <v/>
      </c>
      <c r="CJ172" s="365">
        <f t="shared" si="27"/>
        <v>0</v>
      </c>
      <c r="CK172" s="365">
        <f t="shared" si="28"/>
        <v>0</v>
      </c>
      <c r="CL172" s="366" t="str">
        <f t="shared" si="22"/>
        <v/>
      </c>
      <c r="CM172" s="15"/>
    </row>
    <row r="173" spans="1:91" s="359" customFormat="1" ht="13.5" hidden="1" customHeight="1">
      <c r="A173" s="358">
        <f>'F5 ESTUDIANTES PREVENCIÓN'!D166</f>
        <v>0</v>
      </c>
      <c r="B173" s="358">
        <f>'F5 ESTUDIANTES PREVENCIÓN'!A166</f>
        <v>0</v>
      </c>
      <c r="C173" s="360">
        <f>'F5 ESTUDIANTES PREVENCIÓN'!F166</f>
        <v>0</v>
      </c>
      <c r="D173" s="361">
        <f>'F5 ESTUDIANTES PREVENCIÓN'!G166</f>
        <v>0</v>
      </c>
      <c r="E173" s="358">
        <f>'F5 ESTUDIANTES PREVENCIÓN'!K166</f>
        <v>0</v>
      </c>
      <c r="F173" s="358">
        <f>'F5 ESTUDIANTES PREVENCIÓN'!J166</f>
        <v>0</v>
      </c>
      <c r="G173" s="362">
        <f>'F5 ESTUDIANTES PREVENCIÓN'!L166</f>
        <v>0</v>
      </c>
      <c r="H173" s="358">
        <f>'F5 ESTUDIANTES PREVENCIÓN'!M166</f>
        <v>0</v>
      </c>
      <c r="I173" s="363">
        <f>'F5 ESTUDIANTES PREVENCIÓN'!N166</f>
        <v>0</v>
      </c>
      <c r="J173" s="363">
        <f>'F5 ESTUDIANTES PREVENCIÓN'!O166</f>
        <v>0</v>
      </c>
      <c r="K173" s="363">
        <f>'F5 ESTUDIANTES PREVENCIÓN'!P166</f>
        <v>0</v>
      </c>
      <c r="L173" s="364">
        <f>'F5 ESTUDIANTES PREVENCIÓN'!Q166</f>
        <v>0</v>
      </c>
      <c r="M173" s="360">
        <f>'F5 ESTUDIANTES PREVENCIÓN'!R166</f>
        <v>0</v>
      </c>
      <c r="N173" s="358">
        <f>'F5 ESTUDIANTES PREVENCIÓN'!T166</f>
        <v>0</v>
      </c>
      <c r="O173" s="358">
        <f>'F5 ESTUDIANTES PREVENCIÓN'!U166</f>
        <v>0</v>
      </c>
      <c r="P173" s="358">
        <f>'F5 ESTUDIANTES PREVENCIÓN'!V166</f>
        <v>0</v>
      </c>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f>'F5 ESTUDIANTES PREVENCIÓN'!AU166</f>
        <v>0</v>
      </c>
      <c r="BG173" s="12"/>
      <c r="BH173" s="13"/>
      <c r="BI173" s="12"/>
      <c r="BJ173" s="14"/>
      <c r="BK173" s="12"/>
      <c r="BL173" s="12"/>
      <c r="BM173" s="12"/>
      <c r="BN173" s="12"/>
      <c r="BO173" s="12"/>
      <c r="BP173" s="12"/>
      <c r="BQ173" s="12"/>
      <c r="BR173" s="12"/>
      <c r="BS173" s="12"/>
      <c r="BT173" s="12"/>
      <c r="BU173" s="12"/>
      <c r="BV173" s="12"/>
      <c r="BW173" s="12"/>
      <c r="BX173" s="12"/>
      <c r="BY173" s="12"/>
      <c r="BZ173" s="12"/>
      <c r="CA173" s="12"/>
      <c r="CB173" s="12"/>
      <c r="CC173" s="12"/>
      <c r="CD173" s="365">
        <f t="shared" si="23"/>
        <v>0</v>
      </c>
      <c r="CE173" s="365">
        <f t="shared" si="24"/>
        <v>0</v>
      </c>
      <c r="CF173" s="366" t="str">
        <f t="shared" si="20"/>
        <v/>
      </c>
      <c r="CG173" s="365">
        <f t="shared" si="25"/>
        <v>0</v>
      </c>
      <c r="CH173" s="365">
        <f t="shared" si="26"/>
        <v>0</v>
      </c>
      <c r="CI173" s="366" t="str">
        <f t="shared" si="21"/>
        <v/>
      </c>
      <c r="CJ173" s="365">
        <f t="shared" si="27"/>
        <v>0</v>
      </c>
      <c r="CK173" s="365">
        <f t="shared" si="28"/>
        <v>0</v>
      </c>
      <c r="CL173" s="366" t="str">
        <f t="shared" si="22"/>
        <v/>
      </c>
      <c r="CM173" s="15"/>
    </row>
    <row r="174" spans="1:91" s="359" customFormat="1" ht="13.5" hidden="1" customHeight="1">
      <c r="A174" s="358">
        <f>'F5 ESTUDIANTES PREVENCIÓN'!D167</f>
        <v>0</v>
      </c>
      <c r="B174" s="358">
        <f>'F5 ESTUDIANTES PREVENCIÓN'!A167</f>
        <v>0</v>
      </c>
      <c r="C174" s="360">
        <f>'F5 ESTUDIANTES PREVENCIÓN'!F167</f>
        <v>0</v>
      </c>
      <c r="D174" s="361">
        <f>'F5 ESTUDIANTES PREVENCIÓN'!G167</f>
        <v>0</v>
      </c>
      <c r="E174" s="358">
        <f>'F5 ESTUDIANTES PREVENCIÓN'!K167</f>
        <v>0</v>
      </c>
      <c r="F174" s="358">
        <f>'F5 ESTUDIANTES PREVENCIÓN'!J167</f>
        <v>0</v>
      </c>
      <c r="G174" s="362">
        <f>'F5 ESTUDIANTES PREVENCIÓN'!L167</f>
        <v>0</v>
      </c>
      <c r="H174" s="358">
        <f>'F5 ESTUDIANTES PREVENCIÓN'!M167</f>
        <v>0</v>
      </c>
      <c r="I174" s="363">
        <f>'F5 ESTUDIANTES PREVENCIÓN'!N167</f>
        <v>0</v>
      </c>
      <c r="J174" s="363">
        <f>'F5 ESTUDIANTES PREVENCIÓN'!O167</f>
        <v>0</v>
      </c>
      <c r="K174" s="363">
        <f>'F5 ESTUDIANTES PREVENCIÓN'!P167</f>
        <v>0</v>
      </c>
      <c r="L174" s="364">
        <f>'F5 ESTUDIANTES PREVENCIÓN'!Q167</f>
        <v>0</v>
      </c>
      <c r="M174" s="360">
        <f>'F5 ESTUDIANTES PREVENCIÓN'!R167</f>
        <v>0</v>
      </c>
      <c r="N174" s="358">
        <f>'F5 ESTUDIANTES PREVENCIÓN'!T167</f>
        <v>0</v>
      </c>
      <c r="O174" s="358">
        <f>'F5 ESTUDIANTES PREVENCIÓN'!U167</f>
        <v>0</v>
      </c>
      <c r="P174" s="358">
        <f>'F5 ESTUDIANTES PREVENCIÓN'!V167</f>
        <v>0</v>
      </c>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f>'F5 ESTUDIANTES PREVENCIÓN'!AU167</f>
        <v>0</v>
      </c>
      <c r="BG174" s="12"/>
      <c r="BH174" s="13"/>
      <c r="BI174" s="12"/>
      <c r="BJ174" s="14"/>
      <c r="BK174" s="12"/>
      <c r="BL174" s="12"/>
      <c r="BM174" s="12"/>
      <c r="BN174" s="12"/>
      <c r="BO174" s="12"/>
      <c r="BP174" s="12"/>
      <c r="BQ174" s="12"/>
      <c r="BR174" s="12"/>
      <c r="BS174" s="12"/>
      <c r="BT174" s="12"/>
      <c r="BU174" s="12"/>
      <c r="BV174" s="12"/>
      <c r="BW174" s="12"/>
      <c r="BX174" s="12"/>
      <c r="BY174" s="12"/>
      <c r="BZ174" s="12"/>
      <c r="CA174" s="12"/>
      <c r="CB174" s="12"/>
      <c r="CC174" s="12"/>
      <c r="CD174" s="365">
        <f t="shared" si="23"/>
        <v>0</v>
      </c>
      <c r="CE174" s="365">
        <f t="shared" si="24"/>
        <v>0</v>
      </c>
      <c r="CF174" s="366" t="str">
        <f t="shared" si="20"/>
        <v/>
      </c>
      <c r="CG174" s="365">
        <f t="shared" si="25"/>
        <v>0</v>
      </c>
      <c r="CH174" s="365">
        <f t="shared" si="26"/>
        <v>0</v>
      </c>
      <c r="CI174" s="366" t="str">
        <f t="shared" si="21"/>
        <v/>
      </c>
      <c r="CJ174" s="365">
        <f t="shared" si="27"/>
        <v>0</v>
      </c>
      <c r="CK174" s="365">
        <f t="shared" si="28"/>
        <v>0</v>
      </c>
      <c r="CL174" s="366" t="str">
        <f t="shared" si="22"/>
        <v/>
      </c>
      <c r="CM174" s="15"/>
    </row>
    <row r="175" spans="1:91" s="359" customFormat="1" ht="13.5" hidden="1" customHeight="1">
      <c r="A175" s="358">
        <f>'F5 ESTUDIANTES PREVENCIÓN'!D168</f>
        <v>0</v>
      </c>
      <c r="B175" s="358">
        <f>'F5 ESTUDIANTES PREVENCIÓN'!A168</f>
        <v>0</v>
      </c>
      <c r="C175" s="360">
        <f>'F5 ESTUDIANTES PREVENCIÓN'!F168</f>
        <v>0</v>
      </c>
      <c r="D175" s="361">
        <f>'F5 ESTUDIANTES PREVENCIÓN'!G168</f>
        <v>0</v>
      </c>
      <c r="E175" s="358">
        <f>'F5 ESTUDIANTES PREVENCIÓN'!K168</f>
        <v>0</v>
      </c>
      <c r="F175" s="358">
        <f>'F5 ESTUDIANTES PREVENCIÓN'!J168</f>
        <v>0</v>
      </c>
      <c r="G175" s="362">
        <f>'F5 ESTUDIANTES PREVENCIÓN'!L168</f>
        <v>0</v>
      </c>
      <c r="H175" s="358">
        <f>'F5 ESTUDIANTES PREVENCIÓN'!M168</f>
        <v>0</v>
      </c>
      <c r="I175" s="363">
        <f>'F5 ESTUDIANTES PREVENCIÓN'!N168</f>
        <v>0</v>
      </c>
      <c r="J175" s="363">
        <f>'F5 ESTUDIANTES PREVENCIÓN'!O168</f>
        <v>0</v>
      </c>
      <c r="K175" s="363">
        <f>'F5 ESTUDIANTES PREVENCIÓN'!P168</f>
        <v>0</v>
      </c>
      <c r="L175" s="364">
        <f>'F5 ESTUDIANTES PREVENCIÓN'!Q168</f>
        <v>0</v>
      </c>
      <c r="M175" s="360">
        <f>'F5 ESTUDIANTES PREVENCIÓN'!R168</f>
        <v>0</v>
      </c>
      <c r="N175" s="358">
        <f>'F5 ESTUDIANTES PREVENCIÓN'!T168</f>
        <v>0</v>
      </c>
      <c r="O175" s="358">
        <f>'F5 ESTUDIANTES PREVENCIÓN'!U168</f>
        <v>0</v>
      </c>
      <c r="P175" s="358">
        <f>'F5 ESTUDIANTES PREVENCIÓN'!V168</f>
        <v>0</v>
      </c>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f>'F5 ESTUDIANTES PREVENCIÓN'!AU168</f>
        <v>0</v>
      </c>
      <c r="BG175" s="12"/>
      <c r="BH175" s="13"/>
      <c r="BI175" s="12"/>
      <c r="BJ175" s="14"/>
      <c r="BK175" s="12"/>
      <c r="BL175" s="12"/>
      <c r="BM175" s="12"/>
      <c r="BN175" s="12"/>
      <c r="BO175" s="12"/>
      <c r="BP175" s="12"/>
      <c r="BQ175" s="12"/>
      <c r="BR175" s="12"/>
      <c r="BS175" s="12"/>
      <c r="BT175" s="12"/>
      <c r="BU175" s="12"/>
      <c r="BV175" s="12"/>
      <c r="BW175" s="12"/>
      <c r="BX175" s="12"/>
      <c r="BY175" s="12"/>
      <c r="BZ175" s="12"/>
      <c r="CA175" s="12"/>
      <c r="CB175" s="12"/>
      <c r="CC175" s="12"/>
      <c r="CD175" s="365">
        <f t="shared" si="23"/>
        <v>0</v>
      </c>
      <c r="CE175" s="365">
        <f t="shared" si="24"/>
        <v>0</v>
      </c>
      <c r="CF175" s="366" t="str">
        <f t="shared" si="20"/>
        <v/>
      </c>
      <c r="CG175" s="365">
        <f t="shared" si="25"/>
        <v>0</v>
      </c>
      <c r="CH175" s="365">
        <f t="shared" si="26"/>
        <v>0</v>
      </c>
      <c r="CI175" s="366" t="str">
        <f t="shared" si="21"/>
        <v/>
      </c>
      <c r="CJ175" s="365">
        <f t="shared" si="27"/>
        <v>0</v>
      </c>
      <c r="CK175" s="365">
        <f t="shared" si="28"/>
        <v>0</v>
      </c>
      <c r="CL175" s="366" t="str">
        <f t="shared" si="22"/>
        <v/>
      </c>
      <c r="CM175" s="15"/>
    </row>
    <row r="176" spans="1:91" s="359" customFormat="1" ht="13.5" hidden="1" customHeight="1">
      <c r="A176" s="358">
        <f>'F5 ESTUDIANTES PREVENCIÓN'!D169</f>
        <v>0</v>
      </c>
      <c r="B176" s="358">
        <f>'F5 ESTUDIANTES PREVENCIÓN'!A169</f>
        <v>0</v>
      </c>
      <c r="C176" s="360">
        <f>'F5 ESTUDIANTES PREVENCIÓN'!F169</f>
        <v>0</v>
      </c>
      <c r="D176" s="361">
        <f>'F5 ESTUDIANTES PREVENCIÓN'!G169</f>
        <v>0</v>
      </c>
      <c r="E176" s="358">
        <f>'F5 ESTUDIANTES PREVENCIÓN'!K169</f>
        <v>0</v>
      </c>
      <c r="F176" s="358">
        <f>'F5 ESTUDIANTES PREVENCIÓN'!J169</f>
        <v>0</v>
      </c>
      <c r="G176" s="362">
        <f>'F5 ESTUDIANTES PREVENCIÓN'!L169</f>
        <v>0</v>
      </c>
      <c r="H176" s="358">
        <f>'F5 ESTUDIANTES PREVENCIÓN'!M169</f>
        <v>0</v>
      </c>
      <c r="I176" s="363">
        <f>'F5 ESTUDIANTES PREVENCIÓN'!N169</f>
        <v>0</v>
      </c>
      <c r="J176" s="363">
        <f>'F5 ESTUDIANTES PREVENCIÓN'!O169</f>
        <v>0</v>
      </c>
      <c r="K176" s="363">
        <f>'F5 ESTUDIANTES PREVENCIÓN'!P169</f>
        <v>0</v>
      </c>
      <c r="L176" s="364">
        <f>'F5 ESTUDIANTES PREVENCIÓN'!Q169</f>
        <v>0</v>
      </c>
      <c r="M176" s="360">
        <f>'F5 ESTUDIANTES PREVENCIÓN'!R169</f>
        <v>0</v>
      </c>
      <c r="N176" s="358">
        <f>'F5 ESTUDIANTES PREVENCIÓN'!T169</f>
        <v>0</v>
      </c>
      <c r="O176" s="358">
        <f>'F5 ESTUDIANTES PREVENCIÓN'!U169</f>
        <v>0</v>
      </c>
      <c r="P176" s="358">
        <f>'F5 ESTUDIANTES PREVENCIÓN'!V169</f>
        <v>0</v>
      </c>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f>'F5 ESTUDIANTES PREVENCIÓN'!AU169</f>
        <v>0</v>
      </c>
      <c r="BG176" s="12"/>
      <c r="BH176" s="13"/>
      <c r="BI176" s="12"/>
      <c r="BJ176" s="14"/>
      <c r="BK176" s="12"/>
      <c r="BL176" s="12"/>
      <c r="BM176" s="12"/>
      <c r="BN176" s="12"/>
      <c r="BO176" s="12"/>
      <c r="BP176" s="12"/>
      <c r="BQ176" s="12"/>
      <c r="BR176" s="12"/>
      <c r="BS176" s="12"/>
      <c r="BT176" s="12"/>
      <c r="BU176" s="12"/>
      <c r="BV176" s="12"/>
      <c r="BW176" s="12"/>
      <c r="BX176" s="12"/>
      <c r="BY176" s="12"/>
      <c r="BZ176" s="12"/>
      <c r="CA176" s="12"/>
      <c r="CB176" s="12"/>
      <c r="CC176" s="12"/>
      <c r="CD176" s="365">
        <f t="shared" si="23"/>
        <v>0</v>
      </c>
      <c r="CE176" s="365">
        <f t="shared" si="24"/>
        <v>0</v>
      </c>
      <c r="CF176" s="366" t="str">
        <f t="shared" si="20"/>
        <v/>
      </c>
      <c r="CG176" s="365">
        <f t="shared" si="25"/>
        <v>0</v>
      </c>
      <c r="CH176" s="365">
        <f t="shared" si="26"/>
        <v>0</v>
      </c>
      <c r="CI176" s="366" t="str">
        <f t="shared" si="21"/>
        <v/>
      </c>
      <c r="CJ176" s="365">
        <f t="shared" si="27"/>
        <v>0</v>
      </c>
      <c r="CK176" s="365">
        <f t="shared" si="28"/>
        <v>0</v>
      </c>
      <c r="CL176" s="366" t="str">
        <f t="shared" si="22"/>
        <v/>
      </c>
      <c r="CM176" s="15"/>
    </row>
    <row r="177" spans="1:91" s="359" customFormat="1" ht="13.5" hidden="1" customHeight="1">
      <c r="A177" s="358">
        <f>'F5 ESTUDIANTES PREVENCIÓN'!D170</f>
        <v>0</v>
      </c>
      <c r="B177" s="358">
        <f>'F5 ESTUDIANTES PREVENCIÓN'!A170</f>
        <v>0</v>
      </c>
      <c r="C177" s="360">
        <f>'F5 ESTUDIANTES PREVENCIÓN'!F170</f>
        <v>0</v>
      </c>
      <c r="D177" s="361">
        <f>'F5 ESTUDIANTES PREVENCIÓN'!G170</f>
        <v>0</v>
      </c>
      <c r="E177" s="358">
        <f>'F5 ESTUDIANTES PREVENCIÓN'!K170</f>
        <v>0</v>
      </c>
      <c r="F177" s="358">
        <f>'F5 ESTUDIANTES PREVENCIÓN'!J170</f>
        <v>0</v>
      </c>
      <c r="G177" s="362">
        <f>'F5 ESTUDIANTES PREVENCIÓN'!L170</f>
        <v>0</v>
      </c>
      <c r="H177" s="358">
        <f>'F5 ESTUDIANTES PREVENCIÓN'!M170</f>
        <v>0</v>
      </c>
      <c r="I177" s="363">
        <f>'F5 ESTUDIANTES PREVENCIÓN'!N170</f>
        <v>0</v>
      </c>
      <c r="J177" s="363">
        <f>'F5 ESTUDIANTES PREVENCIÓN'!O170</f>
        <v>0</v>
      </c>
      <c r="K177" s="363">
        <f>'F5 ESTUDIANTES PREVENCIÓN'!P170</f>
        <v>0</v>
      </c>
      <c r="L177" s="364">
        <f>'F5 ESTUDIANTES PREVENCIÓN'!Q170</f>
        <v>0</v>
      </c>
      <c r="M177" s="360">
        <f>'F5 ESTUDIANTES PREVENCIÓN'!R170</f>
        <v>0</v>
      </c>
      <c r="N177" s="358">
        <f>'F5 ESTUDIANTES PREVENCIÓN'!T170</f>
        <v>0</v>
      </c>
      <c r="O177" s="358">
        <f>'F5 ESTUDIANTES PREVENCIÓN'!U170</f>
        <v>0</v>
      </c>
      <c r="P177" s="358">
        <f>'F5 ESTUDIANTES PREVENCIÓN'!V170</f>
        <v>0</v>
      </c>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f>'F5 ESTUDIANTES PREVENCIÓN'!AU170</f>
        <v>0</v>
      </c>
      <c r="BG177" s="12"/>
      <c r="BH177" s="13"/>
      <c r="BI177" s="12"/>
      <c r="BJ177" s="14"/>
      <c r="BK177" s="12"/>
      <c r="BL177" s="12"/>
      <c r="BM177" s="12"/>
      <c r="BN177" s="12"/>
      <c r="BO177" s="12"/>
      <c r="BP177" s="12"/>
      <c r="BQ177" s="12"/>
      <c r="BR177" s="12"/>
      <c r="BS177" s="12"/>
      <c r="BT177" s="12"/>
      <c r="BU177" s="12"/>
      <c r="BV177" s="12"/>
      <c r="BW177" s="12"/>
      <c r="BX177" s="12"/>
      <c r="BY177" s="12"/>
      <c r="BZ177" s="12"/>
      <c r="CA177" s="12"/>
      <c r="CB177" s="12"/>
      <c r="CC177" s="12"/>
      <c r="CD177" s="365">
        <f t="shared" si="23"/>
        <v>0</v>
      </c>
      <c r="CE177" s="365">
        <f t="shared" si="24"/>
        <v>0</v>
      </c>
      <c r="CF177" s="366" t="str">
        <f t="shared" si="20"/>
        <v/>
      </c>
      <c r="CG177" s="365">
        <f t="shared" si="25"/>
        <v>0</v>
      </c>
      <c r="CH177" s="365">
        <f t="shared" si="26"/>
        <v>0</v>
      </c>
      <c r="CI177" s="366" t="str">
        <f t="shared" si="21"/>
        <v/>
      </c>
      <c r="CJ177" s="365">
        <f t="shared" si="27"/>
        <v>0</v>
      </c>
      <c r="CK177" s="365">
        <f t="shared" si="28"/>
        <v>0</v>
      </c>
      <c r="CL177" s="366" t="str">
        <f t="shared" si="22"/>
        <v/>
      </c>
      <c r="CM177" s="15"/>
    </row>
    <row r="178" spans="1:91" s="359" customFormat="1" ht="13.5" hidden="1" customHeight="1">
      <c r="A178" s="358">
        <f>'F5 ESTUDIANTES PREVENCIÓN'!D171</f>
        <v>0</v>
      </c>
      <c r="B178" s="358">
        <f>'F5 ESTUDIANTES PREVENCIÓN'!A171</f>
        <v>0</v>
      </c>
      <c r="C178" s="360">
        <f>'F5 ESTUDIANTES PREVENCIÓN'!F171</f>
        <v>0</v>
      </c>
      <c r="D178" s="361">
        <f>'F5 ESTUDIANTES PREVENCIÓN'!G171</f>
        <v>0</v>
      </c>
      <c r="E178" s="358">
        <f>'F5 ESTUDIANTES PREVENCIÓN'!K171</f>
        <v>0</v>
      </c>
      <c r="F178" s="358">
        <f>'F5 ESTUDIANTES PREVENCIÓN'!J171</f>
        <v>0</v>
      </c>
      <c r="G178" s="362">
        <f>'F5 ESTUDIANTES PREVENCIÓN'!L171</f>
        <v>0</v>
      </c>
      <c r="H178" s="358">
        <f>'F5 ESTUDIANTES PREVENCIÓN'!M171</f>
        <v>0</v>
      </c>
      <c r="I178" s="363">
        <f>'F5 ESTUDIANTES PREVENCIÓN'!N171</f>
        <v>0</v>
      </c>
      <c r="J178" s="363">
        <f>'F5 ESTUDIANTES PREVENCIÓN'!O171</f>
        <v>0</v>
      </c>
      <c r="K178" s="363">
        <f>'F5 ESTUDIANTES PREVENCIÓN'!P171</f>
        <v>0</v>
      </c>
      <c r="L178" s="364">
        <f>'F5 ESTUDIANTES PREVENCIÓN'!Q171</f>
        <v>0</v>
      </c>
      <c r="M178" s="360">
        <f>'F5 ESTUDIANTES PREVENCIÓN'!R171</f>
        <v>0</v>
      </c>
      <c r="N178" s="358">
        <f>'F5 ESTUDIANTES PREVENCIÓN'!T171</f>
        <v>0</v>
      </c>
      <c r="O178" s="358">
        <f>'F5 ESTUDIANTES PREVENCIÓN'!U171</f>
        <v>0</v>
      </c>
      <c r="P178" s="358">
        <f>'F5 ESTUDIANTES PREVENCIÓN'!V171</f>
        <v>0</v>
      </c>
      <c r="Q178" s="358"/>
      <c r="R178" s="358"/>
      <c r="S178" s="358"/>
      <c r="T178" s="358"/>
      <c r="U178" s="358"/>
      <c r="V178" s="358"/>
      <c r="W178" s="358"/>
      <c r="X178" s="358"/>
      <c r="Y178" s="358"/>
      <c r="Z178" s="358"/>
      <c r="AA178" s="358"/>
      <c r="AB178" s="358"/>
      <c r="AC178" s="358"/>
      <c r="AD178" s="358"/>
      <c r="AE178" s="358"/>
      <c r="AF178" s="358"/>
      <c r="AG178" s="358"/>
      <c r="AH178" s="358"/>
      <c r="AI178" s="358"/>
      <c r="AJ178" s="358"/>
      <c r="AK178" s="358"/>
      <c r="AL178" s="358"/>
      <c r="AM178" s="358"/>
      <c r="AN178" s="358"/>
      <c r="AO178" s="358"/>
      <c r="AP178" s="358"/>
      <c r="AQ178" s="358"/>
      <c r="AR178" s="358"/>
      <c r="AS178" s="358"/>
      <c r="AT178" s="358"/>
      <c r="AU178" s="358"/>
      <c r="AV178" s="358"/>
      <c r="AW178" s="358"/>
      <c r="AX178" s="358"/>
      <c r="AY178" s="358"/>
      <c r="AZ178" s="358"/>
      <c r="BA178" s="358"/>
      <c r="BB178" s="358"/>
      <c r="BC178" s="358"/>
      <c r="BD178" s="358"/>
      <c r="BE178" s="358"/>
      <c r="BF178" s="358">
        <f>'F5 ESTUDIANTES PREVENCIÓN'!AU171</f>
        <v>0</v>
      </c>
      <c r="BG178" s="12"/>
      <c r="BH178" s="13"/>
      <c r="BI178" s="12"/>
      <c r="BJ178" s="14"/>
      <c r="BK178" s="12"/>
      <c r="BL178" s="12"/>
      <c r="BM178" s="12"/>
      <c r="BN178" s="12"/>
      <c r="BO178" s="12"/>
      <c r="BP178" s="12"/>
      <c r="BQ178" s="12"/>
      <c r="BR178" s="12"/>
      <c r="BS178" s="12"/>
      <c r="BT178" s="12"/>
      <c r="BU178" s="12"/>
      <c r="BV178" s="12"/>
      <c r="BW178" s="12"/>
      <c r="BX178" s="12"/>
      <c r="BY178" s="12"/>
      <c r="BZ178" s="12"/>
      <c r="CA178" s="12"/>
      <c r="CB178" s="12"/>
      <c r="CC178" s="12"/>
      <c r="CD178" s="365">
        <f t="shared" si="23"/>
        <v>0</v>
      </c>
      <c r="CE178" s="365">
        <f t="shared" si="24"/>
        <v>0</v>
      </c>
      <c r="CF178" s="366" t="str">
        <f t="shared" si="20"/>
        <v/>
      </c>
      <c r="CG178" s="365">
        <f t="shared" si="25"/>
        <v>0</v>
      </c>
      <c r="CH178" s="365">
        <f t="shared" si="26"/>
        <v>0</v>
      </c>
      <c r="CI178" s="366" t="str">
        <f t="shared" si="21"/>
        <v/>
      </c>
      <c r="CJ178" s="365">
        <f t="shared" si="27"/>
        <v>0</v>
      </c>
      <c r="CK178" s="365">
        <f t="shared" si="28"/>
        <v>0</v>
      </c>
      <c r="CL178" s="366" t="str">
        <f t="shared" si="22"/>
        <v/>
      </c>
      <c r="CM178" s="15"/>
    </row>
    <row r="179" spans="1:91" s="359" customFormat="1" ht="13.5" hidden="1" customHeight="1">
      <c r="A179" s="358">
        <f>'F5 ESTUDIANTES PREVENCIÓN'!D172</f>
        <v>0</v>
      </c>
      <c r="B179" s="358">
        <f>'F5 ESTUDIANTES PREVENCIÓN'!A172</f>
        <v>0</v>
      </c>
      <c r="C179" s="360">
        <f>'F5 ESTUDIANTES PREVENCIÓN'!F172</f>
        <v>0</v>
      </c>
      <c r="D179" s="361">
        <f>'F5 ESTUDIANTES PREVENCIÓN'!G172</f>
        <v>0</v>
      </c>
      <c r="E179" s="358">
        <f>'F5 ESTUDIANTES PREVENCIÓN'!K172</f>
        <v>0</v>
      </c>
      <c r="F179" s="358">
        <f>'F5 ESTUDIANTES PREVENCIÓN'!J172</f>
        <v>0</v>
      </c>
      <c r="G179" s="362">
        <f>'F5 ESTUDIANTES PREVENCIÓN'!L172</f>
        <v>0</v>
      </c>
      <c r="H179" s="358">
        <f>'F5 ESTUDIANTES PREVENCIÓN'!M172</f>
        <v>0</v>
      </c>
      <c r="I179" s="363">
        <f>'F5 ESTUDIANTES PREVENCIÓN'!N172</f>
        <v>0</v>
      </c>
      <c r="J179" s="363">
        <f>'F5 ESTUDIANTES PREVENCIÓN'!O172</f>
        <v>0</v>
      </c>
      <c r="K179" s="363">
        <f>'F5 ESTUDIANTES PREVENCIÓN'!P172</f>
        <v>0</v>
      </c>
      <c r="L179" s="364">
        <f>'F5 ESTUDIANTES PREVENCIÓN'!Q172</f>
        <v>0</v>
      </c>
      <c r="M179" s="360">
        <f>'F5 ESTUDIANTES PREVENCIÓN'!R172</f>
        <v>0</v>
      </c>
      <c r="N179" s="358">
        <f>'F5 ESTUDIANTES PREVENCIÓN'!T172</f>
        <v>0</v>
      </c>
      <c r="O179" s="358">
        <f>'F5 ESTUDIANTES PREVENCIÓN'!U172</f>
        <v>0</v>
      </c>
      <c r="P179" s="358">
        <f>'F5 ESTUDIANTES PREVENCIÓN'!V172</f>
        <v>0</v>
      </c>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f>'F5 ESTUDIANTES PREVENCIÓN'!AU172</f>
        <v>0</v>
      </c>
      <c r="BG179" s="12"/>
      <c r="BH179" s="13"/>
      <c r="BI179" s="12"/>
      <c r="BJ179" s="14"/>
      <c r="BK179" s="12"/>
      <c r="BL179" s="12"/>
      <c r="BM179" s="12"/>
      <c r="BN179" s="12"/>
      <c r="BO179" s="12"/>
      <c r="BP179" s="12"/>
      <c r="BQ179" s="12"/>
      <c r="BR179" s="12"/>
      <c r="BS179" s="12"/>
      <c r="BT179" s="12"/>
      <c r="BU179" s="12"/>
      <c r="BV179" s="12"/>
      <c r="BW179" s="12"/>
      <c r="BX179" s="12"/>
      <c r="BY179" s="12"/>
      <c r="BZ179" s="12"/>
      <c r="CA179" s="12"/>
      <c r="CB179" s="12"/>
      <c r="CC179" s="12"/>
      <c r="CD179" s="365">
        <f t="shared" si="23"/>
        <v>0</v>
      </c>
      <c r="CE179" s="365">
        <f t="shared" si="24"/>
        <v>0</v>
      </c>
      <c r="CF179" s="366" t="str">
        <f t="shared" si="20"/>
        <v/>
      </c>
      <c r="CG179" s="365">
        <f t="shared" si="25"/>
        <v>0</v>
      </c>
      <c r="CH179" s="365">
        <f t="shared" si="26"/>
        <v>0</v>
      </c>
      <c r="CI179" s="366" t="str">
        <f t="shared" si="21"/>
        <v/>
      </c>
      <c r="CJ179" s="365">
        <f t="shared" si="27"/>
        <v>0</v>
      </c>
      <c r="CK179" s="365">
        <f t="shared" si="28"/>
        <v>0</v>
      </c>
      <c r="CL179" s="366" t="str">
        <f t="shared" si="22"/>
        <v/>
      </c>
      <c r="CM179" s="15"/>
    </row>
    <row r="180" spans="1:91" s="359" customFormat="1" ht="13.5" hidden="1" customHeight="1">
      <c r="A180" s="358">
        <f>'F5 ESTUDIANTES PREVENCIÓN'!D173</f>
        <v>0</v>
      </c>
      <c r="B180" s="358">
        <f>'F5 ESTUDIANTES PREVENCIÓN'!A173</f>
        <v>0</v>
      </c>
      <c r="C180" s="360">
        <f>'F5 ESTUDIANTES PREVENCIÓN'!F173</f>
        <v>0</v>
      </c>
      <c r="D180" s="361">
        <f>'F5 ESTUDIANTES PREVENCIÓN'!G173</f>
        <v>0</v>
      </c>
      <c r="E180" s="358">
        <f>'F5 ESTUDIANTES PREVENCIÓN'!K173</f>
        <v>0</v>
      </c>
      <c r="F180" s="358">
        <f>'F5 ESTUDIANTES PREVENCIÓN'!J173</f>
        <v>0</v>
      </c>
      <c r="G180" s="362">
        <f>'F5 ESTUDIANTES PREVENCIÓN'!L173</f>
        <v>0</v>
      </c>
      <c r="H180" s="358">
        <f>'F5 ESTUDIANTES PREVENCIÓN'!M173</f>
        <v>0</v>
      </c>
      <c r="I180" s="363">
        <f>'F5 ESTUDIANTES PREVENCIÓN'!N173</f>
        <v>0</v>
      </c>
      <c r="J180" s="363">
        <f>'F5 ESTUDIANTES PREVENCIÓN'!O173</f>
        <v>0</v>
      </c>
      <c r="K180" s="363">
        <f>'F5 ESTUDIANTES PREVENCIÓN'!P173</f>
        <v>0</v>
      </c>
      <c r="L180" s="364">
        <f>'F5 ESTUDIANTES PREVENCIÓN'!Q173</f>
        <v>0</v>
      </c>
      <c r="M180" s="360">
        <f>'F5 ESTUDIANTES PREVENCIÓN'!R173</f>
        <v>0</v>
      </c>
      <c r="N180" s="358">
        <f>'F5 ESTUDIANTES PREVENCIÓN'!T173</f>
        <v>0</v>
      </c>
      <c r="O180" s="358">
        <f>'F5 ESTUDIANTES PREVENCIÓN'!U173</f>
        <v>0</v>
      </c>
      <c r="P180" s="358">
        <f>'F5 ESTUDIANTES PREVENCIÓN'!V173</f>
        <v>0</v>
      </c>
      <c r="Q180" s="358"/>
      <c r="R180" s="358"/>
      <c r="S180" s="358"/>
      <c r="T180" s="358"/>
      <c r="U180" s="358"/>
      <c r="V180" s="358"/>
      <c r="W180" s="358"/>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f>'F5 ESTUDIANTES PREVENCIÓN'!AU173</f>
        <v>0</v>
      </c>
      <c r="BG180" s="12"/>
      <c r="BH180" s="13"/>
      <c r="BI180" s="12"/>
      <c r="BJ180" s="14"/>
      <c r="BK180" s="12"/>
      <c r="BL180" s="12"/>
      <c r="BM180" s="12"/>
      <c r="BN180" s="12"/>
      <c r="BO180" s="12"/>
      <c r="BP180" s="12"/>
      <c r="BQ180" s="12"/>
      <c r="BR180" s="12"/>
      <c r="BS180" s="12"/>
      <c r="BT180" s="12"/>
      <c r="BU180" s="12"/>
      <c r="BV180" s="12"/>
      <c r="BW180" s="12"/>
      <c r="BX180" s="12"/>
      <c r="BY180" s="12"/>
      <c r="BZ180" s="12"/>
      <c r="CA180" s="12"/>
      <c r="CB180" s="12"/>
      <c r="CC180" s="12"/>
      <c r="CD180" s="365">
        <f t="shared" si="23"/>
        <v>0</v>
      </c>
      <c r="CE180" s="365">
        <f t="shared" si="24"/>
        <v>0</v>
      </c>
      <c r="CF180" s="366" t="str">
        <f t="shared" si="20"/>
        <v/>
      </c>
      <c r="CG180" s="365">
        <f t="shared" si="25"/>
        <v>0</v>
      </c>
      <c r="CH180" s="365">
        <f t="shared" si="26"/>
        <v>0</v>
      </c>
      <c r="CI180" s="366" t="str">
        <f t="shared" si="21"/>
        <v/>
      </c>
      <c r="CJ180" s="365">
        <f t="shared" si="27"/>
        <v>0</v>
      </c>
      <c r="CK180" s="365">
        <f t="shared" si="28"/>
        <v>0</v>
      </c>
      <c r="CL180" s="366" t="str">
        <f t="shared" si="22"/>
        <v/>
      </c>
      <c r="CM180" s="15"/>
    </row>
    <row r="181" spans="1:91" s="359" customFormat="1" ht="13.5" hidden="1" customHeight="1">
      <c r="A181" s="358">
        <f>'F5 ESTUDIANTES PREVENCIÓN'!D174</f>
        <v>0</v>
      </c>
      <c r="B181" s="358">
        <f>'F5 ESTUDIANTES PREVENCIÓN'!A174</f>
        <v>0</v>
      </c>
      <c r="C181" s="360">
        <f>'F5 ESTUDIANTES PREVENCIÓN'!F174</f>
        <v>0</v>
      </c>
      <c r="D181" s="361">
        <f>'F5 ESTUDIANTES PREVENCIÓN'!G174</f>
        <v>0</v>
      </c>
      <c r="E181" s="358">
        <f>'F5 ESTUDIANTES PREVENCIÓN'!K174</f>
        <v>0</v>
      </c>
      <c r="F181" s="358">
        <f>'F5 ESTUDIANTES PREVENCIÓN'!J174</f>
        <v>0</v>
      </c>
      <c r="G181" s="362">
        <f>'F5 ESTUDIANTES PREVENCIÓN'!L174</f>
        <v>0</v>
      </c>
      <c r="H181" s="358">
        <f>'F5 ESTUDIANTES PREVENCIÓN'!M174</f>
        <v>0</v>
      </c>
      <c r="I181" s="363">
        <f>'F5 ESTUDIANTES PREVENCIÓN'!N174</f>
        <v>0</v>
      </c>
      <c r="J181" s="363">
        <f>'F5 ESTUDIANTES PREVENCIÓN'!O174</f>
        <v>0</v>
      </c>
      <c r="K181" s="363">
        <f>'F5 ESTUDIANTES PREVENCIÓN'!P174</f>
        <v>0</v>
      </c>
      <c r="L181" s="364">
        <f>'F5 ESTUDIANTES PREVENCIÓN'!Q174</f>
        <v>0</v>
      </c>
      <c r="M181" s="360">
        <f>'F5 ESTUDIANTES PREVENCIÓN'!R174</f>
        <v>0</v>
      </c>
      <c r="N181" s="358">
        <f>'F5 ESTUDIANTES PREVENCIÓN'!T174</f>
        <v>0</v>
      </c>
      <c r="O181" s="358">
        <f>'F5 ESTUDIANTES PREVENCIÓN'!U174</f>
        <v>0</v>
      </c>
      <c r="P181" s="358">
        <f>'F5 ESTUDIANTES PREVENCIÓN'!V174</f>
        <v>0</v>
      </c>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c r="AL181" s="358"/>
      <c r="AM181" s="358"/>
      <c r="AN181" s="358"/>
      <c r="AO181" s="358"/>
      <c r="AP181" s="358"/>
      <c r="AQ181" s="358"/>
      <c r="AR181" s="358"/>
      <c r="AS181" s="358"/>
      <c r="AT181" s="358"/>
      <c r="AU181" s="358"/>
      <c r="AV181" s="358"/>
      <c r="AW181" s="358"/>
      <c r="AX181" s="358"/>
      <c r="AY181" s="358"/>
      <c r="AZ181" s="358"/>
      <c r="BA181" s="358"/>
      <c r="BB181" s="358"/>
      <c r="BC181" s="358"/>
      <c r="BD181" s="358"/>
      <c r="BE181" s="358"/>
      <c r="BF181" s="358">
        <f>'F5 ESTUDIANTES PREVENCIÓN'!AU174</f>
        <v>0</v>
      </c>
      <c r="BG181" s="12"/>
      <c r="BH181" s="13"/>
      <c r="BI181" s="12"/>
      <c r="BJ181" s="14"/>
      <c r="BK181" s="12"/>
      <c r="BL181" s="12"/>
      <c r="BM181" s="12"/>
      <c r="BN181" s="12"/>
      <c r="BO181" s="12"/>
      <c r="BP181" s="12"/>
      <c r="BQ181" s="12"/>
      <c r="BR181" s="12"/>
      <c r="BS181" s="12"/>
      <c r="BT181" s="12"/>
      <c r="BU181" s="12"/>
      <c r="BV181" s="12"/>
      <c r="BW181" s="12"/>
      <c r="BX181" s="12"/>
      <c r="BY181" s="12"/>
      <c r="BZ181" s="12"/>
      <c r="CA181" s="12"/>
      <c r="CB181" s="12"/>
      <c r="CC181" s="12"/>
      <c r="CD181" s="365">
        <f t="shared" si="23"/>
        <v>0</v>
      </c>
      <c r="CE181" s="365">
        <f t="shared" si="24"/>
        <v>0</v>
      </c>
      <c r="CF181" s="366" t="str">
        <f t="shared" si="20"/>
        <v/>
      </c>
      <c r="CG181" s="365">
        <f t="shared" si="25"/>
        <v>0</v>
      </c>
      <c r="CH181" s="365">
        <f t="shared" si="26"/>
        <v>0</v>
      </c>
      <c r="CI181" s="366" t="str">
        <f t="shared" si="21"/>
        <v/>
      </c>
      <c r="CJ181" s="365">
        <f t="shared" si="27"/>
        <v>0</v>
      </c>
      <c r="CK181" s="365">
        <f t="shared" si="28"/>
        <v>0</v>
      </c>
      <c r="CL181" s="366" t="str">
        <f t="shared" si="22"/>
        <v/>
      </c>
      <c r="CM181" s="15"/>
    </row>
    <row r="182" spans="1:91" s="359" customFormat="1" ht="13.5" hidden="1" customHeight="1">
      <c r="A182" s="358">
        <f>'F5 ESTUDIANTES PREVENCIÓN'!D175</f>
        <v>0</v>
      </c>
      <c r="B182" s="358">
        <f>'F5 ESTUDIANTES PREVENCIÓN'!A175</f>
        <v>0</v>
      </c>
      <c r="C182" s="360">
        <f>'F5 ESTUDIANTES PREVENCIÓN'!F175</f>
        <v>0</v>
      </c>
      <c r="D182" s="361">
        <f>'F5 ESTUDIANTES PREVENCIÓN'!G175</f>
        <v>0</v>
      </c>
      <c r="E182" s="358">
        <f>'F5 ESTUDIANTES PREVENCIÓN'!K175</f>
        <v>0</v>
      </c>
      <c r="F182" s="358">
        <f>'F5 ESTUDIANTES PREVENCIÓN'!J175</f>
        <v>0</v>
      </c>
      <c r="G182" s="362">
        <f>'F5 ESTUDIANTES PREVENCIÓN'!L175</f>
        <v>0</v>
      </c>
      <c r="H182" s="358">
        <f>'F5 ESTUDIANTES PREVENCIÓN'!M175</f>
        <v>0</v>
      </c>
      <c r="I182" s="363">
        <f>'F5 ESTUDIANTES PREVENCIÓN'!N175</f>
        <v>0</v>
      </c>
      <c r="J182" s="363">
        <f>'F5 ESTUDIANTES PREVENCIÓN'!O175</f>
        <v>0</v>
      </c>
      <c r="K182" s="363">
        <f>'F5 ESTUDIANTES PREVENCIÓN'!P175</f>
        <v>0</v>
      </c>
      <c r="L182" s="364">
        <f>'F5 ESTUDIANTES PREVENCIÓN'!Q175</f>
        <v>0</v>
      </c>
      <c r="M182" s="360">
        <f>'F5 ESTUDIANTES PREVENCIÓN'!R175</f>
        <v>0</v>
      </c>
      <c r="N182" s="358">
        <f>'F5 ESTUDIANTES PREVENCIÓN'!T175</f>
        <v>0</v>
      </c>
      <c r="O182" s="358">
        <f>'F5 ESTUDIANTES PREVENCIÓN'!U175</f>
        <v>0</v>
      </c>
      <c r="P182" s="358">
        <f>'F5 ESTUDIANTES PREVENCIÓN'!V175</f>
        <v>0</v>
      </c>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c r="BE182" s="358"/>
      <c r="BF182" s="358">
        <f>'F5 ESTUDIANTES PREVENCIÓN'!AU175</f>
        <v>0</v>
      </c>
      <c r="BG182" s="12"/>
      <c r="BH182" s="13"/>
      <c r="BI182" s="12"/>
      <c r="BJ182" s="14"/>
      <c r="BK182" s="12"/>
      <c r="BL182" s="12"/>
      <c r="BM182" s="12"/>
      <c r="BN182" s="12"/>
      <c r="BO182" s="12"/>
      <c r="BP182" s="12"/>
      <c r="BQ182" s="12"/>
      <c r="BR182" s="12"/>
      <c r="BS182" s="12"/>
      <c r="BT182" s="12"/>
      <c r="BU182" s="12"/>
      <c r="BV182" s="12"/>
      <c r="BW182" s="12"/>
      <c r="BX182" s="12"/>
      <c r="BY182" s="12"/>
      <c r="BZ182" s="12"/>
      <c r="CA182" s="12"/>
      <c r="CB182" s="12"/>
      <c r="CC182" s="12"/>
      <c r="CD182" s="365">
        <f t="shared" si="23"/>
        <v>0</v>
      </c>
      <c r="CE182" s="365">
        <f t="shared" si="24"/>
        <v>0</v>
      </c>
      <c r="CF182" s="366" t="str">
        <f t="shared" si="20"/>
        <v/>
      </c>
      <c r="CG182" s="365">
        <f t="shared" si="25"/>
        <v>0</v>
      </c>
      <c r="CH182" s="365">
        <f t="shared" si="26"/>
        <v>0</v>
      </c>
      <c r="CI182" s="366" t="str">
        <f t="shared" si="21"/>
        <v/>
      </c>
      <c r="CJ182" s="365">
        <f t="shared" si="27"/>
        <v>0</v>
      </c>
      <c r="CK182" s="365">
        <f t="shared" si="28"/>
        <v>0</v>
      </c>
      <c r="CL182" s="366" t="str">
        <f t="shared" si="22"/>
        <v/>
      </c>
      <c r="CM182" s="15"/>
    </row>
    <row r="183" spans="1:91" s="359" customFormat="1" ht="13.5" hidden="1" customHeight="1">
      <c r="A183" s="358">
        <f>'F5 ESTUDIANTES PREVENCIÓN'!D176</f>
        <v>0</v>
      </c>
      <c r="B183" s="358">
        <f>'F5 ESTUDIANTES PREVENCIÓN'!A176</f>
        <v>0</v>
      </c>
      <c r="C183" s="360">
        <f>'F5 ESTUDIANTES PREVENCIÓN'!F176</f>
        <v>0</v>
      </c>
      <c r="D183" s="361">
        <f>'F5 ESTUDIANTES PREVENCIÓN'!G176</f>
        <v>0</v>
      </c>
      <c r="E183" s="358">
        <f>'F5 ESTUDIANTES PREVENCIÓN'!K176</f>
        <v>0</v>
      </c>
      <c r="F183" s="358">
        <f>'F5 ESTUDIANTES PREVENCIÓN'!J176</f>
        <v>0</v>
      </c>
      <c r="G183" s="362">
        <f>'F5 ESTUDIANTES PREVENCIÓN'!L176</f>
        <v>0</v>
      </c>
      <c r="H183" s="358">
        <f>'F5 ESTUDIANTES PREVENCIÓN'!M176</f>
        <v>0</v>
      </c>
      <c r="I183" s="363">
        <f>'F5 ESTUDIANTES PREVENCIÓN'!N176</f>
        <v>0</v>
      </c>
      <c r="J183" s="363">
        <f>'F5 ESTUDIANTES PREVENCIÓN'!O176</f>
        <v>0</v>
      </c>
      <c r="K183" s="363">
        <f>'F5 ESTUDIANTES PREVENCIÓN'!P176</f>
        <v>0</v>
      </c>
      <c r="L183" s="364">
        <f>'F5 ESTUDIANTES PREVENCIÓN'!Q176</f>
        <v>0</v>
      </c>
      <c r="M183" s="360">
        <f>'F5 ESTUDIANTES PREVENCIÓN'!R176</f>
        <v>0</v>
      </c>
      <c r="N183" s="358">
        <f>'F5 ESTUDIANTES PREVENCIÓN'!T176</f>
        <v>0</v>
      </c>
      <c r="O183" s="358">
        <f>'F5 ESTUDIANTES PREVENCIÓN'!U176</f>
        <v>0</v>
      </c>
      <c r="P183" s="358">
        <f>'F5 ESTUDIANTES PREVENCIÓN'!V176</f>
        <v>0</v>
      </c>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f>'F5 ESTUDIANTES PREVENCIÓN'!AU176</f>
        <v>0</v>
      </c>
      <c r="BG183" s="12"/>
      <c r="BH183" s="13"/>
      <c r="BI183" s="12"/>
      <c r="BJ183" s="14"/>
      <c r="BK183" s="12"/>
      <c r="BL183" s="12"/>
      <c r="BM183" s="12"/>
      <c r="BN183" s="12"/>
      <c r="BO183" s="12"/>
      <c r="BP183" s="12"/>
      <c r="BQ183" s="12"/>
      <c r="BR183" s="12"/>
      <c r="BS183" s="12"/>
      <c r="BT183" s="12"/>
      <c r="BU183" s="12"/>
      <c r="BV183" s="12"/>
      <c r="BW183" s="12"/>
      <c r="BX183" s="12"/>
      <c r="BY183" s="12"/>
      <c r="BZ183" s="12"/>
      <c r="CA183" s="12"/>
      <c r="CB183" s="12"/>
      <c r="CC183" s="12"/>
      <c r="CD183" s="365">
        <f t="shared" si="23"/>
        <v>0</v>
      </c>
      <c r="CE183" s="365">
        <f t="shared" si="24"/>
        <v>0</v>
      </c>
      <c r="CF183" s="366" t="str">
        <f t="shared" si="20"/>
        <v/>
      </c>
      <c r="CG183" s="365">
        <f t="shared" si="25"/>
        <v>0</v>
      </c>
      <c r="CH183" s="365">
        <f t="shared" si="26"/>
        <v>0</v>
      </c>
      <c r="CI183" s="366" t="str">
        <f t="shared" si="21"/>
        <v/>
      </c>
      <c r="CJ183" s="365">
        <f t="shared" si="27"/>
        <v>0</v>
      </c>
      <c r="CK183" s="365">
        <f t="shared" si="28"/>
        <v>0</v>
      </c>
      <c r="CL183" s="366" t="str">
        <f t="shared" si="22"/>
        <v/>
      </c>
      <c r="CM183" s="15"/>
    </row>
    <row r="184" spans="1:91" s="359" customFormat="1" ht="13.5" hidden="1" customHeight="1">
      <c r="A184" s="358">
        <f>'F5 ESTUDIANTES PREVENCIÓN'!D177</f>
        <v>0</v>
      </c>
      <c r="B184" s="358">
        <f>'F5 ESTUDIANTES PREVENCIÓN'!A177</f>
        <v>0</v>
      </c>
      <c r="C184" s="360">
        <f>'F5 ESTUDIANTES PREVENCIÓN'!F177</f>
        <v>0</v>
      </c>
      <c r="D184" s="361">
        <f>'F5 ESTUDIANTES PREVENCIÓN'!G177</f>
        <v>0</v>
      </c>
      <c r="E184" s="358">
        <f>'F5 ESTUDIANTES PREVENCIÓN'!K177</f>
        <v>0</v>
      </c>
      <c r="F184" s="358">
        <f>'F5 ESTUDIANTES PREVENCIÓN'!J177</f>
        <v>0</v>
      </c>
      <c r="G184" s="362">
        <f>'F5 ESTUDIANTES PREVENCIÓN'!L177</f>
        <v>0</v>
      </c>
      <c r="H184" s="358">
        <f>'F5 ESTUDIANTES PREVENCIÓN'!M177</f>
        <v>0</v>
      </c>
      <c r="I184" s="363">
        <f>'F5 ESTUDIANTES PREVENCIÓN'!N177</f>
        <v>0</v>
      </c>
      <c r="J184" s="363">
        <f>'F5 ESTUDIANTES PREVENCIÓN'!O177</f>
        <v>0</v>
      </c>
      <c r="K184" s="363">
        <f>'F5 ESTUDIANTES PREVENCIÓN'!P177</f>
        <v>0</v>
      </c>
      <c r="L184" s="364">
        <f>'F5 ESTUDIANTES PREVENCIÓN'!Q177</f>
        <v>0</v>
      </c>
      <c r="M184" s="360">
        <f>'F5 ESTUDIANTES PREVENCIÓN'!R177</f>
        <v>0</v>
      </c>
      <c r="N184" s="358">
        <f>'F5 ESTUDIANTES PREVENCIÓN'!T177</f>
        <v>0</v>
      </c>
      <c r="O184" s="358">
        <f>'F5 ESTUDIANTES PREVENCIÓN'!U177</f>
        <v>0</v>
      </c>
      <c r="P184" s="358">
        <f>'F5 ESTUDIANTES PREVENCIÓN'!V177</f>
        <v>0</v>
      </c>
      <c r="Q184" s="358"/>
      <c r="R184" s="358"/>
      <c r="S184" s="358"/>
      <c r="T184" s="358"/>
      <c r="U184" s="358"/>
      <c r="V184" s="358"/>
      <c r="W184" s="358"/>
      <c r="X184" s="358"/>
      <c r="Y184" s="358"/>
      <c r="Z184" s="358"/>
      <c r="AA184" s="358"/>
      <c r="AB184" s="358"/>
      <c r="AC184" s="358"/>
      <c r="AD184" s="358"/>
      <c r="AE184" s="358"/>
      <c r="AF184" s="358"/>
      <c r="AG184" s="358"/>
      <c r="AH184" s="358"/>
      <c r="AI184" s="358"/>
      <c r="AJ184" s="358"/>
      <c r="AK184" s="358"/>
      <c r="AL184" s="358"/>
      <c r="AM184" s="358"/>
      <c r="AN184" s="358"/>
      <c r="AO184" s="358"/>
      <c r="AP184" s="358"/>
      <c r="AQ184" s="358"/>
      <c r="AR184" s="358"/>
      <c r="AS184" s="358"/>
      <c r="AT184" s="358"/>
      <c r="AU184" s="358"/>
      <c r="AV184" s="358"/>
      <c r="AW184" s="358"/>
      <c r="AX184" s="358"/>
      <c r="AY184" s="358"/>
      <c r="AZ184" s="358"/>
      <c r="BA184" s="358"/>
      <c r="BB184" s="358"/>
      <c r="BC184" s="358"/>
      <c r="BD184" s="358"/>
      <c r="BE184" s="358"/>
      <c r="BF184" s="358">
        <f>'F5 ESTUDIANTES PREVENCIÓN'!AU177</f>
        <v>0</v>
      </c>
      <c r="BG184" s="12"/>
      <c r="BH184" s="13"/>
      <c r="BI184" s="12"/>
      <c r="BJ184" s="14"/>
      <c r="BK184" s="12"/>
      <c r="BL184" s="12"/>
      <c r="BM184" s="12"/>
      <c r="BN184" s="12"/>
      <c r="BO184" s="12"/>
      <c r="BP184" s="12"/>
      <c r="BQ184" s="12"/>
      <c r="BR184" s="12"/>
      <c r="BS184" s="12"/>
      <c r="BT184" s="12"/>
      <c r="BU184" s="12"/>
      <c r="BV184" s="12"/>
      <c r="BW184" s="12"/>
      <c r="BX184" s="12"/>
      <c r="BY184" s="12"/>
      <c r="BZ184" s="12"/>
      <c r="CA184" s="12"/>
      <c r="CB184" s="12"/>
      <c r="CC184" s="12"/>
      <c r="CD184" s="365">
        <f t="shared" si="23"/>
        <v>0</v>
      </c>
      <c r="CE184" s="365">
        <f t="shared" si="24"/>
        <v>0</v>
      </c>
      <c r="CF184" s="366" t="str">
        <f t="shared" si="20"/>
        <v/>
      </c>
      <c r="CG184" s="365">
        <f t="shared" si="25"/>
        <v>0</v>
      </c>
      <c r="CH184" s="365">
        <f t="shared" si="26"/>
        <v>0</v>
      </c>
      <c r="CI184" s="366" t="str">
        <f t="shared" si="21"/>
        <v/>
      </c>
      <c r="CJ184" s="365">
        <f t="shared" si="27"/>
        <v>0</v>
      </c>
      <c r="CK184" s="365">
        <f t="shared" si="28"/>
        <v>0</v>
      </c>
      <c r="CL184" s="366" t="str">
        <f t="shared" si="22"/>
        <v/>
      </c>
      <c r="CM184" s="15"/>
    </row>
    <row r="185" spans="1:91" s="359" customFormat="1" ht="13.5" hidden="1" customHeight="1">
      <c r="A185" s="358">
        <f>'F5 ESTUDIANTES PREVENCIÓN'!D178</f>
        <v>0</v>
      </c>
      <c r="B185" s="358">
        <f>'F5 ESTUDIANTES PREVENCIÓN'!A178</f>
        <v>0</v>
      </c>
      <c r="C185" s="360">
        <f>'F5 ESTUDIANTES PREVENCIÓN'!F178</f>
        <v>0</v>
      </c>
      <c r="D185" s="361">
        <f>'F5 ESTUDIANTES PREVENCIÓN'!G178</f>
        <v>0</v>
      </c>
      <c r="E185" s="358">
        <f>'F5 ESTUDIANTES PREVENCIÓN'!K178</f>
        <v>0</v>
      </c>
      <c r="F185" s="358">
        <f>'F5 ESTUDIANTES PREVENCIÓN'!J178</f>
        <v>0</v>
      </c>
      <c r="G185" s="362">
        <f>'F5 ESTUDIANTES PREVENCIÓN'!L178</f>
        <v>0</v>
      </c>
      <c r="H185" s="358">
        <f>'F5 ESTUDIANTES PREVENCIÓN'!M178</f>
        <v>0</v>
      </c>
      <c r="I185" s="363">
        <f>'F5 ESTUDIANTES PREVENCIÓN'!N178</f>
        <v>0</v>
      </c>
      <c r="J185" s="363">
        <f>'F5 ESTUDIANTES PREVENCIÓN'!O178</f>
        <v>0</v>
      </c>
      <c r="K185" s="363">
        <f>'F5 ESTUDIANTES PREVENCIÓN'!P178</f>
        <v>0</v>
      </c>
      <c r="L185" s="364">
        <f>'F5 ESTUDIANTES PREVENCIÓN'!Q178</f>
        <v>0</v>
      </c>
      <c r="M185" s="360">
        <f>'F5 ESTUDIANTES PREVENCIÓN'!R178</f>
        <v>0</v>
      </c>
      <c r="N185" s="358">
        <f>'F5 ESTUDIANTES PREVENCIÓN'!T178</f>
        <v>0</v>
      </c>
      <c r="O185" s="358">
        <f>'F5 ESTUDIANTES PREVENCIÓN'!U178</f>
        <v>0</v>
      </c>
      <c r="P185" s="358">
        <f>'F5 ESTUDIANTES PREVENCIÓN'!V178</f>
        <v>0</v>
      </c>
      <c r="Q185" s="358"/>
      <c r="R185" s="358"/>
      <c r="S185" s="358"/>
      <c r="T185" s="358"/>
      <c r="U185" s="358"/>
      <c r="V185" s="358"/>
      <c r="W185" s="358"/>
      <c r="X185" s="358"/>
      <c r="Y185" s="358"/>
      <c r="Z185" s="358"/>
      <c r="AA185" s="358"/>
      <c r="AB185" s="358"/>
      <c r="AC185" s="358"/>
      <c r="AD185" s="358"/>
      <c r="AE185" s="358"/>
      <c r="AF185" s="358"/>
      <c r="AG185" s="358"/>
      <c r="AH185" s="358"/>
      <c r="AI185" s="358"/>
      <c r="AJ185" s="358"/>
      <c r="AK185" s="358"/>
      <c r="AL185" s="358"/>
      <c r="AM185" s="358"/>
      <c r="AN185" s="358"/>
      <c r="AO185" s="358"/>
      <c r="AP185" s="358"/>
      <c r="AQ185" s="358"/>
      <c r="AR185" s="358"/>
      <c r="AS185" s="358"/>
      <c r="AT185" s="358"/>
      <c r="AU185" s="358"/>
      <c r="AV185" s="358"/>
      <c r="AW185" s="358"/>
      <c r="AX185" s="358"/>
      <c r="AY185" s="358"/>
      <c r="AZ185" s="358"/>
      <c r="BA185" s="358"/>
      <c r="BB185" s="358"/>
      <c r="BC185" s="358"/>
      <c r="BD185" s="358"/>
      <c r="BE185" s="358"/>
      <c r="BF185" s="358">
        <f>'F5 ESTUDIANTES PREVENCIÓN'!AU178</f>
        <v>0</v>
      </c>
      <c r="BG185" s="12"/>
      <c r="BH185" s="13"/>
      <c r="BI185" s="12"/>
      <c r="BJ185" s="14"/>
      <c r="BK185" s="12"/>
      <c r="BL185" s="12"/>
      <c r="BM185" s="12"/>
      <c r="BN185" s="12"/>
      <c r="BO185" s="12"/>
      <c r="BP185" s="12"/>
      <c r="BQ185" s="12"/>
      <c r="BR185" s="12"/>
      <c r="BS185" s="12"/>
      <c r="BT185" s="12"/>
      <c r="BU185" s="12"/>
      <c r="BV185" s="12"/>
      <c r="BW185" s="12"/>
      <c r="BX185" s="12"/>
      <c r="BY185" s="12"/>
      <c r="BZ185" s="12"/>
      <c r="CA185" s="12"/>
      <c r="CB185" s="12"/>
      <c r="CC185" s="12"/>
      <c r="CD185" s="365">
        <f t="shared" si="23"/>
        <v>0</v>
      </c>
      <c r="CE185" s="365">
        <f t="shared" si="24"/>
        <v>0</v>
      </c>
      <c r="CF185" s="366" t="str">
        <f t="shared" si="20"/>
        <v/>
      </c>
      <c r="CG185" s="365">
        <f t="shared" si="25"/>
        <v>0</v>
      </c>
      <c r="CH185" s="365">
        <f t="shared" si="26"/>
        <v>0</v>
      </c>
      <c r="CI185" s="366" t="str">
        <f t="shared" si="21"/>
        <v/>
      </c>
      <c r="CJ185" s="365">
        <f t="shared" si="27"/>
        <v>0</v>
      </c>
      <c r="CK185" s="365">
        <f t="shared" si="28"/>
        <v>0</v>
      </c>
      <c r="CL185" s="366" t="str">
        <f t="shared" si="22"/>
        <v/>
      </c>
      <c r="CM185" s="15"/>
    </row>
    <row r="186" spans="1:91" s="359" customFormat="1" ht="13.5" hidden="1" customHeight="1">
      <c r="A186" s="358">
        <f>'F5 ESTUDIANTES PREVENCIÓN'!D179</f>
        <v>0</v>
      </c>
      <c r="B186" s="358">
        <f>'F5 ESTUDIANTES PREVENCIÓN'!A179</f>
        <v>0</v>
      </c>
      <c r="C186" s="360">
        <f>'F5 ESTUDIANTES PREVENCIÓN'!F179</f>
        <v>0</v>
      </c>
      <c r="D186" s="361">
        <f>'F5 ESTUDIANTES PREVENCIÓN'!G179</f>
        <v>0</v>
      </c>
      <c r="E186" s="358">
        <f>'F5 ESTUDIANTES PREVENCIÓN'!K179</f>
        <v>0</v>
      </c>
      <c r="F186" s="358">
        <f>'F5 ESTUDIANTES PREVENCIÓN'!J179</f>
        <v>0</v>
      </c>
      <c r="G186" s="362">
        <f>'F5 ESTUDIANTES PREVENCIÓN'!L179</f>
        <v>0</v>
      </c>
      <c r="H186" s="358">
        <f>'F5 ESTUDIANTES PREVENCIÓN'!M179</f>
        <v>0</v>
      </c>
      <c r="I186" s="363">
        <f>'F5 ESTUDIANTES PREVENCIÓN'!N179</f>
        <v>0</v>
      </c>
      <c r="J186" s="363">
        <f>'F5 ESTUDIANTES PREVENCIÓN'!O179</f>
        <v>0</v>
      </c>
      <c r="K186" s="363">
        <f>'F5 ESTUDIANTES PREVENCIÓN'!P179</f>
        <v>0</v>
      </c>
      <c r="L186" s="364">
        <f>'F5 ESTUDIANTES PREVENCIÓN'!Q179</f>
        <v>0</v>
      </c>
      <c r="M186" s="360">
        <f>'F5 ESTUDIANTES PREVENCIÓN'!R179</f>
        <v>0</v>
      </c>
      <c r="N186" s="358">
        <f>'F5 ESTUDIANTES PREVENCIÓN'!T179</f>
        <v>0</v>
      </c>
      <c r="O186" s="358">
        <f>'F5 ESTUDIANTES PREVENCIÓN'!U179</f>
        <v>0</v>
      </c>
      <c r="P186" s="358">
        <f>'F5 ESTUDIANTES PREVENCIÓN'!V179</f>
        <v>0</v>
      </c>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c r="AL186" s="358"/>
      <c r="AM186" s="358"/>
      <c r="AN186" s="358"/>
      <c r="AO186" s="358"/>
      <c r="AP186" s="358"/>
      <c r="AQ186" s="358"/>
      <c r="AR186" s="358"/>
      <c r="AS186" s="358"/>
      <c r="AT186" s="358"/>
      <c r="AU186" s="358"/>
      <c r="AV186" s="358"/>
      <c r="AW186" s="358"/>
      <c r="AX186" s="358"/>
      <c r="AY186" s="358"/>
      <c r="AZ186" s="358"/>
      <c r="BA186" s="358"/>
      <c r="BB186" s="358"/>
      <c r="BC186" s="358"/>
      <c r="BD186" s="358"/>
      <c r="BE186" s="358"/>
      <c r="BF186" s="358">
        <f>'F5 ESTUDIANTES PREVENCIÓN'!AU179</f>
        <v>0</v>
      </c>
      <c r="BG186" s="12"/>
      <c r="BH186" s="13"/>
      <c r="BI186" s="12"/>
      <c r="BJ186" s="14"/>
      <c r="BK186" s="12"/>
      <c r="BL186" s="12"/>
      <c r="BM186" s="12"/>
      <c r="BN186" s="12"/>
      <c r="BO186" s="12"/>
      <c r="BP186" s="12"/>
      <c r="BQ186" s="12"/>
      <c r="BR186" s="12"/>
      <c r="BS186" s="12"/>
      <c r="BT186" s="12"/>
      <c r="BU186" s="12"/>
      <c r="BV186" s="12"/>
      <c r="BW186" s="12"/>
      <c r="BX186" s="12"/>
      <c r="BY186" s="12"/>
      <c r="BZ186" s="12"/>
      <c r="CA186" s="12"/>
      <c r="CB186" s="12"/>
      <c r="CC186" s="12"/>
      <c r="CD186" s="365">
        <f t="shared" si="23"/>
        <v>0</v>
      </c>
      <c r="CE186" s="365">
        <f t="shared" si="24"/>
        <v>0</v>
      </c>
      <c r="CF186" s="366" t="str">
        <f t="shared" si="20"/>
        <v/>
      </c>
      <c r="CG186" s="365">
        <f t="shared" si="25"/>
        <v>0</v>
      </c>
      <c r="CH186" s="365">
        <f t="shared" si="26"/>
        <v>0</v>
      </c>
      <c r="CI186" s="366" t="str">
        <f t="shared" si="21"/>
        <v/>
      </c>
      <c r="CJ186" s="365">
        <f t="shared" si="27"/>
        <v>0</v>
      </c>
      <c r="CK186" s="365">
        <f t="shared" si="28"/>
        <v>0</v>
      </c>
      <c r="CL186" s="366" t="str">
        <f t="shared" si="22"/>
        <v/>
      </c>
      <c r="CM186" s="15"/>
    </row>
    <row r="187" spans="1:91" s="359" customFormat="1" ht="13.5" hidden="1" customHeight="1">
      <c r="A187" s="358">
        <f>'F5 ESTUDIANTES PREVENCIÓN'!D180</f>
        <v>0</v>
      </c>
      <c r="B187" s="358">
        <f>'F5 ESTUDIANTES PREVENCIÓN'!A180</f>
        <v>0</v>
      </c>
      <c r="C187" s="360">
        <f>'F5 ESTUDIANTES PREVENCIÓN'!F180</f>
        <v>0</v>
      </c>
      <c r="D187" s="361">
        <f>'F5 ESTUDIANTES PREVENCIÓN'!G180</f>
        <v>0</v>
      </c>
      <c r="E187" s="358">
        <f>'F5 ESTUDIANTES PREVENCIÓN'!K180</f>
        <v>0</v>
      </c>
      <c r="F187" s="358">
        <f>'F5 ESTUDIANTES PREVENCIÓN'!J180</f>
        <v>0</v>
      </c>
      <c r="G187" s="362">
        <f>'F5 ESTUDIANTES PREVENCIÓN'!L180</f>
        <v>0</v>
      </c>
      <c r="H187" s="358">
        <f>'F5 ESTUDIANTES PREVENCIÓN'!M180</f>
        <v>0</v>
      </c>
      <c r="I187" s="363">
        <f>'F5 ESTUDIANTES PREVENCIÓN'!N180</f>
        <v>0</v>
      </c>
      <c r="J187" s="363">
        <f>'F5 ESTUDIANTES PREVENCIÓN'!O180</f>
        <v>0</v>
      </c>
      <c r="K187" s="363">
        <f>'F5 ESTUDIANTES PREVENCIÓN'!P180</f>
        <v>0</v>
      </c>
      <c r="L187" s="364">
        <f>'F5 ESTUDIANTES PREVENCIÓN'!Q180</f>
        <v>0</v>
      </c>
      <c r="M187" s="360">
        <f>'F5 ESTUDIANTES PREVENCIÓN'!R180</f>
        <v>0</v>
      </c>
      <c r="N187" s="358">
        <f>'F5 ESTUDIANTES PREVENCIÓN'!T180</f>
        <v>0</v>
      </c>
      <c r="O187" s="358">
        <f>'F5 ESTUDIANTES PREVENCIÓN'!U180</f>
        <v>0</v>
      </c>
      <c r="P187" s="358">
        <f>'F5 ESTUDIANTES PREVENCIÓN'!V180</f>
        <v>0</v>
      </c>
      <c r="Q187" s="358"/>
      <c r="R187" s="358"/>
      <c r="S187" s="358"/>
      <c r="T187" s="358"/>
      <c r="U187" s="358"/>
      <c r="V187" s="358"/>
      <c r="W187" s="358"/>
      <c r="X187" s="358"/>
      <c r="Y187" s="358"/>
      <c r="Z187" s="358"/>
      <c r="AA187" s="358"/>
      <c r="AB187" s="358"/>
      <c r="AC187" s="358"/>
      <c r="AD187" s="358"/>
      <c r="AE187" s="358"/>
      <c r="AF187" s="358"/>
      <c r="AG187" s="358"/>
      <c r="AH187" s="358"/>
      <c r="AI187" s="358"/>
      <c r="AJ187" s="358"/>
      <c r="AK187" s="358"/>
      <c r="AL187" s="358"/>
      <c r="AM187" s="358"/>
      <c r="AN187" s="358"/>
      <c r="AO187" s="358"/>
      <c r="AP187" s="358"/>
      <c r="AQ187" s="358"/>
      <c r="AR187" s="358"/>
      <c r="AS187" s="358"/>
      <c r="AT187" s="358"/>
      <c r="AU187" s="358"/>
      <c r="AV187" s="358"/>
      <c r="AW187" s="358"/>
      <c r="AX187" s="358"/>
      <c r="AY187" s="358"/>
      <c r="AZ187" s="358"/>
      <c r="BA187" s="358"/>
      <c r="BB187" s="358"/>
      <c r="BC187" s="358"/>
      <c r="BD187" s="358"/>
      <c r="BE187" s="358"/>
      <c r="BF187" s="358">
        <f>'F5 ESTUDIANTES PREVENCIÓN'!AU180</f>
        <v>0</v>
      </c>
      <c r="BG187" s="12"/>
      <c r="BH187" s="13"/>
      <c r="BI187" s="12"/>
      <c r="BJ187" s="14"/>
      <c r="BK187" s="12"/>
      <c r="BL187" s="12"/>
      <c r="BM187" s="12"/>
      <c r="BN187" s="12"/>
      <c r="BO187" s="12"/>
      <c r="BP187" s="12"/>
      <c r="BQ187" s="12"/>
      <c r="BR187" s="12"/>
      <c r="BS187" s="12"/>
      <c r="BT187" s="12"/>
      <c r="BU187" s="12"/>
      <c r="BV187" s="12"/>
      <c r="BW187" s="12"/>
      <c r="BX187" s="12"/>
      <c r="BY187" s="12"/>
      <c r="BZ187" s="12"/>
      <c r="CA187" s="12"/>
      <c r="CB187" s="12"/>
      <c r="CC187" s="12"/>
      <c r="CD187" s="365">
        <f t="shared" si="23"/>
        <v>0</v>
      </c>
      <c r="CE187" s="365">
        <f t="shared" si="24"/>
        <v>0</v>
      </c>
      <c r="CF187" s="366" t="str">
        <f t="shared" si="20"/>
        <v/>
      </c>
      <c r="CG187" s="365">
        <f t="shared" si="25"/>
        <v>0</v>
      </c>
      <c r="CH187" s="365">
        <f t="shared" si="26"/>
        <v>0</v>
      </c>
      <c r="CI187" s="366" t="str">
        <f t="shared" si="21"/>
        <v/>
      </c>
      <c r="CJ187" s="365">
        <f t="shared" si="27"/>
        <v>0</v>
      </c>
      <c r="CK187" s="365">
        <f t="shared" si="28"/>
        <v>0</v>
      </c>
      <c r="CL187" s="366" t="str">
        <f t="shared" si="22"/>
        <v/>
      </c>
      <c r="CM187" s="15"/>
    </row>
    <row r="188" spans="1:91" s="359" customFormat="1" ht="13.5" hidden="1" customHeight="1">
      <c r="A188" s="358">
        <f>'F5 ESTUDIANTES PREVENCIÓN'!D181</f>
        <v>0</v>
      </c>
      <c r="B188" s="358">
        <f>'F5 ESTUDIANTES PREVENCIÓN'!A181</f>
        <v>0</v>
      </c>
      <c r="C188" s="360">
        <f>'F5 ESTUDIANTES PREVENCIÓN'!F181</f>
        <v>0</v>
      </c>
      <c r="D188" s="361">
        <f>'F5 ESTUDIANTES PREVENCIÓN'!G181</f>
        <v>0</v>
      </c>
      <c r="E188" s="358">
        <f>'F5 ESTUDIANTES PREVENCIÓN'!K181</f>
        <v>0</v>
      </c>
      <c r="F188" s="358">
        <f>'F5 ESTUDIANTES PREVENCIÓN'!J181</f>
        <v>0</v>
      </c>
      <c r="G188" s="362">
        <f>'F5 ESTUDIANTES PREVENCIÓN'!L181</f>
        <v>0</v>
      </c>
      <c r="H188" s="358">
        <f>'F5 ESTUDIANTES PREVENCIÓN'!M181</f>
        <v>0</v>
      </c>
      <c r="I188" s="363">
        <f>'F5 ESTUDIANTES PREVENCIÓN'!N181</f>
        <v>0</v>
      </c>
      <c r="J188" s="363">
        <f>'F5 ESTUDIANTES PREVENCIÓN'!O181</f>
        <v>0</v>
      </c>
      <c r="K188" s="363">
        <f>'F5 ESTUDIANTES PREVENCIÓN'!P181</f>
        <v>0</v>
      </c>
      <c r="L188" s="364">
        <f>'F5 ESTUDIANTES PREVENCIÓN'!Q181</f>
        <v>0</v>
      </c>
      <c r="M188" s="360">
        <f>'F5 ESTUDIANTES PREVENCIÓN'!R181</f>
        <v>0</v>
      </c>
      <c r="N188" s="358">
        <f>'F5 ESTUDIANTES PREVENCIÓN'!T181</f>
        <v>0</v>
      </c>
      <c r="O188" s="358">
        <f>'F5 ESTUDIANTES PREVENCIÓN'!U181</f>
        <v>0</v>
      </c>
      <c r="P188" s="358">
        <f>'F5 ESTUDIANTES PREVENCIÓN'!V181</f>
        <v>0</v>
      </c>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c r="AL188" s="358"/>
      <c r="AM188" s="358"/>
      <c r="AN188" s="358"/>
      <c r="AO188" s="358"/>
      <c r="AP188" s="358"/>
      <c r="AQ188" s="358"/>
      <c r="AR188" s="358"/>
      <c r="AS188" s="358"/>
      <c r="AT188" s="358"/>
      <c r="AU188" s="358"/>
      <c r="AV188" s="358"/>
      <c r="AW188" s="358"/>
      <c r="AX188" s="358"/>
      <c r="AY188" s="358"/>
      <c r="AZ188" s="358"/>
      <c r="BA188" s="358"/>
      <c r="BB188" s="358"/>
      <c r="BC188" s="358"/>
      <c r="BD188" s="358"/>
      <c r="BE188" s="358"/>
      <c r="BF188" s="358">
        <f>'F5 ESTUDIANTES PREVENCIÓN'!AU181</f>
        <v>0</v>
      </c>
      <c r="BG188" s="12"/>
      <c r="BH188" s="13"/>
      <c r="BI188" s="12"/>
      <c r="BJ188" s="14"/>
      <c r="BK188" s="12"/>
      <c r="BL188" s="12"/>
      <c r="BM188" s="12"/>
      <c r="BN188" s="12"/>
      <c r="BO188" s="12"/>
      <c r="BP188" s="12"/>
      <c r="BQ188" s="12"/>
      <c r="BR188" s="12"/>
      <c r="BS188" s="12"/>
      <c r="BT188" s="12"/>
      <c r="BU188" s="12"/>
      <c r="BV188" s="12"/>
      <c r="BW188" s="12"/>
      <c r="BX188" s="12"/>
      <c r="BY188" s="12"/>
      <c r="BZ188" s="12"/>
      <c r="CA188" s="12"/>
      <c r="CB188" s="12"/>
      <c r="CC188" s="12"/>
      <c r="CD188" s="365">
        <f t="shared" si="23"/>
        <v>0</v>
      </c>
      <c r="CE188" s="365">
        <f t="shared" si="24"/>
        <v>0</v>
      </c>
      <c r="CF188" s="366" t="str">
        <f t="shared" si="20"/>
        <v/>
      </c>
      <c r="CG188" s="365">
        <f t="shared" si="25"/>
        <v>0</v>
      </c>
      <c r="CH188" s="365">
        <f t="shared" si="26"/>
        <v>0</v>
      </c>
      <c r="CI188" s="366" t="str">
        <f t="shared" si="21"/>
        <v/>
      </c>
      <c r="CJ188" s="365">
        <f t="shared" si="27"/>
        <v>0</v>
      </c>
      <c r="CK188" s="365">
        <f t="shared" si="28"/>
        <v>0</v>
      </c>
      <c r="CL188" s="366" t="str">
        <f t="shared" si="22"/>
        <v/>
      </c>
      <c r="CM188" s="15"/>
    </row>
    <row r="189" spans="1:91" s="359" customFormat="1" ht="13.5" hidden="1" customHeight="1">
      <c r="A189" s="358">
        <f>'F5 ESTUDIANTES PREVENCIÓN'!D182</f>
        <v>0</v>
      </c>
      <c r="B189" s="358">
        <f>'F5 ESTUDIANTES PREVENCIÓN'!A182</f>
        <v>0</v>
      </c>
      <c r="C189" s="360">
        <f>'F5 ESTUDIANTES PREVENCIÓN'!F182</f>
        <v>0</v>
      </c>
      <c r="D189" s="361">
        <f>'F5 ESTUDIANTES PREVENCIÓN'!G182</f>
        <v>0</v>
      </c>
      <c r="E189" s="358">
        <f>'F5 ESTUDIANTES PREVENCIÓN'!K182</f>
        <v>0</v>
      </c>
      <c r="F189" s="358">
        <f>'F5 ESTUDIANTES PREVENCIÓN'!J182</f>
        <v>0</v>
      </c>
      <c r="G189" s="362">
        <f>'F5 ESTUDIANTES PREVENCIÓN'!L182</f>
        <v>0</v>
      </c>
      <c r="H189" s="358">
        <f>'F5 ESTUDIANTES PREVENCIÓN'!M182</f>
        <v>0</v>
      </c>
      <c r="I189" s="363">
        <f>'F5 ESTUDIANTES PREVENCIÓN'!N182</f>
        <v>0</v>
      </c>
      <c r="J189" s="363">
        <f>'F5 ESTUDIANTES PREVENCIÓN'!O182</f>
        <v>0</v>
      </c>
      <c r="K189" s="363">
        <f>'F5 ESTUDIANTES PREVENCIÓN'!P182</f>
        <v>0</v>
      </c>
      <c r="L189" s="364">
        <f>'F5 ESTUDIANTES PREVENCIÓN'!Q182</f>
        <v>0</v>
      </c>
      <c r="M189" s="360">
        <f>'F5 ESTUDIANTES PREVENCIÓN'!R182</f>
        <v>0</v>
      </c>
      <c r="N189" s="358">
        <f>'F5 ESTUDIANTES PREVENCIÓN'!T182</f>
        <v>0</v>
      </c>
      <c r="O189" s="358">
        <f>'F5 ESTUDIANTES PREVENCIÓN'!U182</f>
        <v>0</v>
      </c>
      <c r="P189" s="358">
        <f>'F5 ESTUDIANTES PREVENCIÓN'!V182</f>
        <v>0</v>
      </c>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c r="AL189" s="358"/>
      <c r="AM189" s="358"/>
      <c r="AN189" s="358"/>
      <c r="AO189" s="358"/>
      <c r="AP189" s="358"/>
      <c r="AQ189" s="358"/>
      <c r="AR189" s="358"/>
      <c r="AS189" s="358"/>
      <c r="AT189" s="358"/>
      <c r="AU189" s="358"/>
      <c r="AV189" s="358"/>
      <c r="AW189" s="358"/>
      <c r="AX189" s="358"/>
      <c r="AY189" s="358"/>
      <c r="AZ189" s="358"/>
      <c r="BA189" s="358"/>
      <c r="BB189" s="358"/>
      <c r="BC189" s="358"/>
      <c r="BD189" s="358"/>
      <c r="BE189" s="358"/>
      <c r="BF189" s="358">
        <f>'F5 ESTUDIANTES PREVENCIÓN'!AU182</f>
        <v>0</v>
      </c>
      <c r="BG189" s="12"/>
      <c r="BH189" s="13"/>
      <c r="BI189" s="12"/>
      <c r="BJ189" s="14"/>
      <c r="BK189" s="12"/>
      <c r="BL189" s="12"/>
      <c r="BM189" s="12"/>
      <c r="BN189" s="12"/>
      <c r="BO189" s="12"/>
      <c r="BP189" s="12"/>
      <c r="BQ189" s="12"/>
      <c r="BR189" s="12"/>
      <c r="BS189" s="12"/>
      <c r="BT189" s="12"/>
      <c r="BU189" s="12"/>
      <c r="BV189" s="12"/>
      <c r="BW189" s="12"/>
      <c r="BX189" s="12"/>
      <c r="BY189" s="12"/>
      <c r="BZ189" s="12"/>
      <c r="CA189" s="12"/>
      <c r="CB189" s="12"/>
      <c r="CC189" s="12"/>
      <c r="CD189" s="365">
        <f t="shared" si="23"/>
        <v>0</v>
      </c>
      <c r="CE189" s="365">
        <f t="shared" si="24"/>
        <v>0</v>
      </c>
      <c r="CF189" s="366" t="str">
        <f t="shared" si="20"/>
        <v/>
      </c>
      <c r="CG189" s="365">
        <f t="shared" si="25"/>
        <v>0</v>
      </c>
      <c r="CH189" s="365">
        <f t="shared" si="26"/>
        <v>0</v>
      </c>
      <c r="CI189" s="366" t="str">
        <f t="shared" si="21"/>
        <v/>
      </c>
      <c r="CJ189" s="365">
        <f t="shared" si="27"/>
        <v>0</v>
      </c>
      <c r="CK189" s="365">
        <f t="shared" si="28"/>
        <v>0</v>
      </c>
      <c r="CL189" s="366" t="str">
        <f t="shared" si="22"/>
        <v/>
      </c>
      <c r="CM189" s="15"/>
    </row>
    <row r="190" spans="1:91" s="359" customFormat="1" ht="13.5" hidden="1" customHeight="1">
      <c r="A190" s="358">
        <f>'F5 ESTUDIANTES PREVENCIÓN'!D183</f>
        <v>0</v>
      </c>
      <c r="B190" s="358">
        <f>'F5 ESTUDIANTES PREVENCIÓN'!A183</f>
        <v>0</v>
      </c>
      <c r="C190" s="360">
        <f>'F5 ESTUDIANTES PREVENCIÓN'!F183</f>
        <v>0</v>
      </c>
      <c r="D190" s="361">
        <f>'F5 ESTUDIANTES PREVENCIÓN'!G183</f>
        <v>0</v>
      </c>
      <c r="E190" s="358">
        <f>'F5 ESTUDIANTES PREVENCIÓN'!K183</f>
        <v>0</v>
      </c>
      <c r="F190" s="358">
        <f>'F5 ESTUDIANTES PREVENCIÓN'!J183</f>
        <v>0</v>
      </c>
      <c r="G190" s="362">
        <f>'F5 ESTUDIANTES PREVENCIÓN'!L183</f>
        <v>0</v>
      </c>
      <c r="H190" s="358">
        <f>'F5 ESTUDIANTES PREVENCIÓN'!M183</f>
        <v>0</v>
      </c>
      <c r="I190" s="363">
        <f>'F5 ESTUDIANTES PREVENCIÓN'!N183</f>
        <v>0</v>
      </c>
      <c r="J190" s="363">
        <f>'F5 ESTUDIANTES PREVENCIÓN'!O183</f>
        <v>0</v>
      </c>
      <c r="K190" s="363">
        <f>'F5 ESTUDIANTES PREVENCIÓN'!P183</f>
        <v>0</v>
      </c>
      <c r="L190" s="364">
        <f>'F5 ESTUDIANTES PREVENCIÓN'!Q183</f>
        <v>0</v>
      </c>
      <c r="M190" s="360">
        <f>'F5 ESTUDIANTES PREVENCIÓN'!R183</f>
        <v>0</v>
      </c>
      <c r="N190" s="358">
        <f>'F5 ESTUDIANTES PREVENCIÓN'!T183</f>
        <v>0</v>
      </c>
      <c r="O190" s="358">
        <f>'F5 ESTUDIANTES PREVENCIÓN'!U183</f>
        <v>0</v>
      </c>
      <c r="P190" s="358">
        <f>'F5 ESTUDIANTES PREVENCIÓN'!V183</f>
        <v>0</v>
      </c>
      <c r="Q190" s="358"/>
      <c r="R190" s="358"/>
      <c r="S190" s="358"/>
      <c r="T190" s="358"/>
      <c r="U190" s="358"/>
      <c r="V190" s="358"/>
      <c r="W190" s="358"/>
      <c r="X190" s="358"/>
      <c r="Y190" s="358"/>
      <c r="Z190" s="358"/>
      <c r="AA190" s="358"/>
      <c r="AB190" s="358"/>
      <c r="AC190" s="358"/>
      <c r="AD190" s="358"/>
      <c r="AE190" s="358"/>
      <c r="AF190" s="358"/>
      <c r="AG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c r="BE190" s="358"/>
      <c r="BF190" s="358">
        <f>'F5 ESTUDIANTES PREVENCIÓN'!AU183</f>
        <v>0</v>
      </c>
      <c r="BG190" s="12"/>
      <c r="BH190" s="13"/>
      <c r="BI190" s="12"/>
      <c r="BJ190" s="14"/>
      <c r="BK190" s="12"/>
      <c r="BL190" s="12"/>
      <c r="BM190" s="12"/>
      <c r="BN190" s="12"/>
      <c r="BO190" s="12"/>
      <c r="BP190" s="12"/>
      <c r="BQ190" s="12"/>
      <c r="BR190" s="12"/>
      <c r="BS190" s="12"/>
      <c r="BT190" s="12"/>
      <c r="BU190" s="12"/>
      <c r="BV190" s="12"/>
      <c r="BW190" s="12"/>
      <c r="BX190" s="12"/>
      <c r="BY190" s="12"/>
      <c r="BZ190" s="12"/>
      <c r="CA190" s="12"/>
      <c r="CB190" s="12"/>
      <c r="CC190" s="12"/>
      <c r="CD190" s="365">
        <f t="shared" si="23"/>
        <v>0</v>
      </c>
      <c r="CE190" s="365">
        <f t="shared" si="24"/>
        <v>0</v>
      </c>
      <c r="CF190" s="366" t="str">
        <f t="shared" si="20"/>
        <v/>
      </c>
      <c r="CG190" s="365">
        <f t="shared" si="25"/>
        <v>0</v>
      </c>
      <c r="CH190" s="365">
        <f t="shared" si="26"/>
        <v>0</v>
      </c>
      <c r="CI190" s="366" t="str">
        <f t="shared" si="21"/>
        <v/>
      </c>
      <c r="CJ190" s="365">
        <f t="shared" si="27"/>
        <v>0</v>
      </c>
      <c r="CK190" s="365">
        <f t="shared" si="28"/>
        <v>0</v>
      </c>
      <c r="CL190" s="366" t="str">
        <f t="shared" si="22"/>
        <v/>
      </c>
      <c r="CM190" s="15"/>
    </row>
    <row r="191" spans="1:91" s="359" customFormat="1" ht="13.5" hidden="1" customHeight="1">
      <c r="A191" s="358">
        <f>'F5 ESTUDIANTES PREVENCIÓN'!D184</f>
        <v>0</v>
      </c>
      <c r="B191" s="358">
        <f>'F5 ESTUDIANTES PREVENCIÓN'!A184</f>
        <v>0</v>
      </c>
      <c r="C191" s="360">
        <f>'F5 ESTUDIANTES PREVENCIÓN'!F184</f>
        <v>0</v>
      </c>
      <c r="D191" s="361">
        <f>'F5 ESTUDIANTES PREVENCIÓN'!G184</f>
        <v>0</v>
      </c>
      <c r="E191" s="358">
        <f>'F5 ESTUDIANTES PREVENCIÓN'!K184</f>
        <v>0</v>
      </c>
      <c r="F191" s="358">
        <f>'F5 ESTUDIANTES PREVENCIÓN'!J184</f>
        <v>0</v>
      </c>
      <c r="G191" s="362">
        <f>'F5 ESTUDIANTES PREVENCIÓN'!L184</f>
        <v>0</v>
      </c>
      <c r="H191" s="358">
        <f>'F5 ESTUDIANTES PREVENCIÓN'!M184</f>
        <v>0</v>
      </c>
      <c r="I191" s="363">
        <f>'F5 ESTUDIANTES PREVENCIÓN'!N184</f>
        <v>0</v>
      </c>
      <c r="J191" s="363">
        <f>'F5 ESTUDIANTES PREVENCIÓN'!O184</f>
        <v>0</v>
      </c>
      <c r="K191" s="363">
        <f>'F5 ESTUDIANTES PREVENCIÓN'!P184</f>
        <v>0</v>
      </c>
      <c r="L191" s="364">
        <f>'F5 ESTUDIANTES PREVENCIÓN'!Q184</f>
        <v>0</v>
      </c>
      <c r="M191" s="360">
        <f>'F5 ESTUDIANTES PREVENCIÓN'!R184</f>
        <v>0</v>
      </c>
      <c r="N191" s="358">
        <f>'F5 ESTUDIANTES PREVENCIÓN'!T184</f>
        <v>0</v>
      </c>
      <c r="O191" s="358">
        <f>'F5 ESTUDIANTES PREVENCIÓN'!U184</f>
        <v>0</v>
      </c>
      <c r="P191" s="358">
        <f>'F5 ESTUDIANTES PREVENCIÓN'!V184</f>
        <v>0</v>
      </c>
      <c r="Q191" s="358"/>
      <c r="R191" s="358"/>
      <c r="S191" s="358"/>
      <c r="T191" s="358"/>
      <c r="U191" s="358"/>
      <c r="V191" s="358"/>
      <c r="W191" s="358"/>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f>'F5 ESTUDIANTES PREVENCIÓN'!AU184</f>
        <v>0</v>
      </c>
      <c r="BG191" s="12"/>
      <c r="BH191" s="13"/>
      <c r="BI191" s="12"/>
      <c r="BJ191" s="14"/>
      <c r="BK191" s="12"/>
      <c r="BL191" s="12"/>
      <c r="BM191" s="12"/>
      <c r="BN191" s="12"/>
      <c r="BO191" s="12"/>
      <c r="BP191" s="12"/>
      <c r="BQ191" s="12"/>
      <c r="BR191" s="12"/>
      <c r="BS191" s="12"/>
      <c r="BT191" s="12"/>
      <c r="BU191" s="12"/>
      <c r="BV191" s="12"/>
      <c r="BW191" s="12"/>
      <c r="BX191" s="12"/>
      <c r="BY191" s="12"/>
      <c r="BZ191" s="12"/>
      <c r="CA191" s="12"/>
      <c r="CB191" s="12"/>
      <c r="CC191" s="12"/>
      <c r="CD191" s="365">
        <f t="shared" si="23"/>
        <v>0</v>
      </c>
      <c r="CE191" s="365">
        <f t="shared" si="24"/>
        <v>0</v>
      </c>
      <c r="CF191" s="366" t="str">
        <f t="shared" si="20"/>
        <v/>
      </c>
      <c r="CG191" s="365">
        <f t="shared" si="25"/>
        <v>0</v>
      </c>
      <c r="CH191" s="365">
        <f t="shared" si="26"/>
        <v>0</v>
      </c>
      <c r="CI191" s="366" t="str">
        <f t="shared" si="21"/>
        <v/>
      </c>
      <c r="CJ191" s="365">
        <f t="shared" si="27"/>
        <v>0</v>
      </c>
      <c r="CK191" s="365">
        <f t="shared" si="28"/>
        <v>0</v>
      </c>
      <c r="CL191" s="366" t="str">
        <f t="shared" si="22"/>
        <v/>
      </c>
      <c r="CM191" s="15"/>
    </row>
    <row r="192" spans="1:91" s="359" customFormat="1" ht="13.5" hidden="1" customHeight="1">
      <c r="A192" s="358">
        <f>'F5 ESTUDIANTES PREVENCIÓN'!D185</f>
        <v>0</v>
      </c>
      <c r="B192" s="358">
        <f>'F5 ESTUDIANTES PREVENCIÓN'!A185</f>
        <v>0</v>
      </c>
      <c r="C192" s="360">
        <f>'F5 ESTUDIANTES PREVENCIÓN'!F185</f>
        <v>0</v>
      </c>
      <c r="D192" s="361">
        <f>'F5 ESTUDIANTES PREVENCIÓN'!G185</f>
        <v>0</v>
      </c>
      <c r="E192" s="358">
        <f>'F5 ESTUDIANTES PREVENCIÓN'!K185</f>
        <v>0</v>
      </c>
      <c r="F192" s="358">
        <f>'F5 ESTUDIANTES PREVENCIÓN'!J185</f>
        <v>0</v>
      </c>
      <c r="G192" s="362">
        <f>'F5 ESTUDIANTES PREVENCIÓN'!L185</f>
        <v>0</v>
      </c>
      <c r="H192" s="358">
        <f>'F5 ESTUDIANTES PREVENCIÓN'!M185</f>
        <v>0</v>
      </c>
      <c r="I192" s="363">
        <f>'F5 ESTUDIANTES PREVENCIÓN'!N185</f>
        <v>0</v>
      </c>
      <c r="J192" s="363">
        <f>'F5 ESTUDIANTES PREVENCIÓN'!O185</f>
        <v>0</v>
      </c>
      <c r="K192" s="363">
        <f>'F5 ESTUDIANTES PREVENCIÓN'!P185</f>
        <v>0</v>
      </c>
      <c r="L192" s="364">
        <f>'F5 ESTUDIANTES PREVENCIÓN'!Q185</f>
        <v>0</v>
      </c>
      <c r="M192" s="360">
        <f>'F5 ESTUDIANTES PREVENCIÓN'!R185</f>
        <v>0</v>
      </c>
      <c r="N192" s="358">
        <f>'F5 ESTUDIANTES PREVENCIÓN'!T185</f>
        <v>0</v>
      </c>
      <c r="O192" s="358">
        <f>'F5 ESTUDIANTES PREVENCIÓN'!U185</f>
        <v>0</v>
      </c>
      <c r="P192" s="358">
        <f>'F5 ESTUDIANTES PREVENCIÓN'!V185</f>
        <v>0</v>
      </c>
      <c r="Q192" s="358"/>
      <c r="R192" s="358"/>
      <c r="S192" s="358"/>
      <c r="T192" s="358"/>
      <c r="U192" s="358"/>
      <c r="V192" s="358"/>
      <c r="W192" s="358"/>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f>'F5 ESTUDIANTES PREVENCIÓN'!AU185</f>
        <v>0</v>
      </c>
      <c r="BG192" s="12"/>
      <c r="BH192" s="13"/>
      <c r="BI192" s="12"/>
      <c r="BJ192" s="14"/>
      <c r="BK192" s="12"/>
      <c r="BL192" s="12"/>
      <c r="BM192" s="12"/>
      <c r="BN192" s="12"/>
      <c r="BO192" s="12"/>
      <c r="BP192" s="12"/>
      <c r="BQ192" s="12"/>
      <c r="BR192" s="12"/>
      <c r="BS192" s="12"/>
      <c r="BT192" s="12"/>
      <c r="BU192" s="12"/>
      <c r="BV192" s="12"/>
      <c r="BW192" s="12"/>
      <c r="BX192" s="12"/>
      <c r="BY192" s="12"/>
      <c r="BZ192" s="12"/>
      <c r="CA192" s="12"/>
      <c r="CB192" s="12"/>
      <c r="CC192" s="12"/>
      <c r="CD192" s="365">
        <f t="shared" si="23"/>
        <v>0</v>
      </c>
      <c r="CE192" s="365">
        <f t="shared" si="24"/>
        <v>0</v>
      </c>
      <c r="CF192" s="366" t="str">
        <f t="shared" si="20"/>
        <v/>
      </c>
      <c r="CG192" s="365">
        <f t="shared" si="25"/>
        <v>0</v>
      </c>
      <c r="CH192" s="365">
        <f t="shared" si="26"/>
        <v>0</v>
      </c>
      <c r="CI192" s="366" t="str">
        <f t="shared" si="21"/>
        <v/>
      </c>
      <c r="CJ192" s="365">
        <f t="shared" si="27"/>
        <v>0</v>
      </c>
      <c r="CK192" s="365">
        <f t="shared" si="28"/>
        <v>0</v>
      </c>
      <c r="CL192" s="366" t="str">
        <f t="shared" si="22"/>
        <v/>
      </c>
      <c r="CM192" s="15"/>
    </row>
    <row r="193" spans="1:91" s="359" customFormat="1" ht="13.5" hidden="1" customHeight="1">
      <c r="A193" s="358">
        <f>'F5 ESTUDIANTES PREVENCIÓN'!D186</f>
        <v>0</v>
      </c>
      <c r="B193" s="358">
        <f>'F5 ESTUDIANTES PREVENCIÓN'!A186</f>
        <v>0</v>
      </c>
      <c r="C193" s="360">
        <f>'F5 ESTUDIANTES PREVENCIÓN'!F186</f>
        <v>0</v>
      </c>
      <c r="D193" s="361">
        <f>'F5 ESTUDIANTES PREVENCIÓN'!G186</f>
        <v>0</v>
      </c>
      <c r="E193" s="358">
        <f>'F5 ESTUDIANTES PREVENCIÓN'!K186</f>
        <v>0</v>
      </c>
      <c r="F193" s="358">
        <f>'F5 ESTUDIANTES PREVENCIÓN'!J186</f>
        <v>0</v>
      </c>
      <c r="G193" s="362">
        <f>'F5 ESTUDIANTES PREVENCIÓN'!L186</f>
        <v>0</v>
      </c>
      <c r="H193" s="358">
        <f>'F5 ESTUDIANTES PREVENCIÓN'!M186</f>
        <v>0</v>
      </c>
      <c r="I193" s="363">
        <f>'F5 ESTUDIANTES PREVENCIÓN'!N186</f>
        <v>0</v>
      </c>
      <c r="J193" s="363">
        <f>'F5 ESTUDIANTES PREVENCIÓN'!O186</f>
        <v>0</v>
      </c>
      <c r="K193" s="363">
        <f>'F5 ESTUDIANTES PREVENCIÓN'!P186</f>
        <v>0</v>
      </c>
      <c r="L193" s="364">
        <f>'F5 ESTUDIANTES PREVENCIÓN'!Q186</f>
        <v>0</v>
      </c>
      <c r="M193" s="360">
        <f>'F5 ESTUDIANTES PREVENCIÓN'!R186</f>
        <v>0</v>
      </c>
      <c r="N193" s="358">
        <f>'F5 ESTUDIANTES PREVENCIÓN'!T186</f>
        <v>0</v>
      </c>
      <c r="O193" s="358">
        <f>'F5 ESTUDIANTES PREVENCIÓN'!U186</f>
        <v>0</v>
      </c>
      <c r="P193" s="358">
        <f>'F5 ESTUDIANTES PREVENCIÓN'!V186</f>
        <v>0</v>
      </c>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f>'F5 ESTUDIANTES PREVENCIÓN'!AU186</f>
        <v>0</v>
      </c>
      <c r="BG193" s="12"/>
      <c r="BH193" s="13"/>
      <c r="BI193" s="12"/>
      <c r="BJ193" s="14"/>
      <c r="BK193" s="12"/>
      <c r="BL193" s="12"/>
      <c r="BM193" s="12"/>
      <c r="BN193" s="12"/>
      <c r="BO193" s="12"/>
      <c r="BP193" s="12"/>
      <c r="BQ193" s="12"/>
      <c r="BR193" s="12"/>
      <c r="BS193" s="12"/>
      <c r="BT193" s="12"/>
      <c r="BU193" s="12"/>
      <c r="BV193" s="12"/>
      <c r="BW193" s="12"/>
      <c r="BX193" s="12"/>
      <c r="BY193" s="12"/>
      <c r="BZ193" s="12"/>
      <c r="CA193" s="12"/>
      <c r="CB193" s="12"/>
      <c r="CC193" s="12"/>
      <c r="CD193" s="365">
        <f t="shared" si="23"/>
        <v>0</v>
      </c>
      <c r="CE193" s="365">
        <f t="shared" si="24"/>
        <v>0</v>
      </c>
      <c r="CF193" s="366" t="str">
        <f t="shared" si="20"/>
        <v/>
      </c>
      <c r="CG193" s="365">
        <f t="shared" si="25"/>
        <v>0</v>
      </c>
      <c r="CH193" s="365">
        <f t="shared" si="26"/>
        <v>0</v>
      </c>
      <c r="CI193" s="366" t="str">
        <f t="shared" si="21"/>
        <v/>
      </c>
      <c r="CJ193" s="365">
        <f t="shared" si="27"/>
        <v>0</v>
      </c>
      <c r="CK193" s="365">
        <f t="shared" si="28"/>
        <v>0</v>
      </c>
      <c r="CL193" s="366" t="str">
        <f t="shared" si="22"/>
        <v/>
      </c>
      <c r="CM193" s="15"/>
    </row>
    <row r="194" spans="1:91" s="359" customFormat="1" ht="13.5" hidden="1" customHeight="1">
      <c r="A194" s="358">
        <f>'F5 ESTUDIANTES PREVENCIÓN'!D187</f>
        <v>0</v>
      </c>
      <c r="B194" s="358">
        <f>'F5 ESTUDIANTES PREVENCIÓN'!A187</f>
        <v>0</v>
      </c>
      <c r="C194" s="360">
        <f>'F5 ESTUDIANTES PREVENCIÓN'!F187</f>
        <v>0</v>
      </c>
      <c r="D194" s="361">
        <f>'F5 ESTUDIANTES PREVENCIÓN'!G187</f>
        <v>0</v>
      </c>
      <c r="E194" s="358">
        <f>'F5 ESTUDIANTES PREVENCIÓN'!K187</f>
        <v>0</v>
      </c>
      <c r="F194" s="358">
        <f>'F5 ESTUDIANTES PREVENCIÓN'!J187</f>
        <v>0</v>
      </c>
      <c r="G194" s="362">
        <f>'F5 ESTUDIANTES PREVENCIÓN'!L187</f>
        <v>0</v>
      </c>
      <c r="H194" s="358">
        <f>'F5 ESTUDIANTES PREVENCIÓN'!M187</f>
        <v>0</v>
      </c>
      <c r="I194" s="363">
        <f>'F5 ESTUDIANTES PREVENCIÓN'!N187</f>
        <v>0</v>
      </c>
      <c r="J194" s="363">
        <f>'F5 ESTUDIANTES PREVENCIÓN'!O187</f>
        <v>0</v>
      </c>
      <c r="K194" s="363">
        <f>'F5 ESTUDIANTES PREVENCIÓN'!P187</f>
        <v>0</v>
      </c>
      <c r="L194" s="364">
        <f>'F5 ESTUDIANTES PREVENCIÓN'!Q187</f>
        <v>0</v>
      </c>
      <c r="M194" s="360">
        <f>'F5 ESTUDIANTES PREVENCIÓN'!R187</f>
        <v>0</v>
      </c>
      <c r="N194" s="358">
        <f>'F5 ESTUDIANTES PREVENCIÓN'!T187</f>
        <v>0</v>
      </c>
      <c r="O194" s="358">
        <f>'F5 ESTUDIANTES PREVENCIÓN'!U187</f>
        <v>0</v>
      </c>
      <c r="P194" s="358">
        <f>'F5 ESTUDIANTES PREVENCIÓN'!V187</f>
        <v>0</v>
      </c>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f>'F5 ESTUDIANTES PREVENCIÓN'!AU187</f>
        <v>0</v>
      </c>
      <c r="BG194" s="12"/>
      <c r="BH194" s="13"/>
      <c r="BI194" s="12"/>
      <c r="BJ194" s="14"/>
      <c r="BK194" s="12"/>
      <c r="BL194" s="12"/>
      <c r="BM194" s="12"/>
      <c r="BN194" s="12"/>
      <c r="BO194" s="12"/>
      <c r="BP194" s="12"/>
      <c r="BQ194" s="12"/>
      <c r="BR194" s="12"/>
      <c r="BS194" s="12"/>
      <c r="BT194" s="12"/>
      <c r="BU194" s="12"/>
      <c r="BV194" s="12"/>
      <c r="BW194" s="12"/>
      <c r="BX194" s="12"/>
      <c r="BY194" s="12"/>
      <c r="BZ194" s="12"/>
      <c r="CA194" s="12"/>
      <c r="CB194" s="12"/>
      <c r="CC194" s="12"/>
      <c r="CD194" s="365">
        <f t="shared" si="23"/>
        <v>0</v>
      </c>
      <c r="CE194" s="365">
        <f t="shared" si="24"/>
        <v>0</v>
      </c>
      <c r="CF194" s="366" t="str">
        <f t="shared" si="20"/>
        <v/>
      </c>
      <c r="CG194" s="365">
        <f t="shared" si="25"/>
        <v>0</v>
      </c>
      <c r="CH194" s="365">
        <f t="shared" si="26"/>
        <v>0</v>
      </c>
      <c r="CI194" s="366" t="str">
        <f t="shared" si="21"/>
        <v/>
      </c>
      <c r="CJ194" s="365">
        <f t="shared" si="27"/>
        <v>0</v>
      </c>
      <c r="CK194" s="365">
        <f t="shared" si="28"/>
        <v>0</v>
      </c>
      <c r="CL194" s="366" t="str">
        <f t="shared" si="22"/>
        <v/>
      </c>
      <c r="CM194" s="15"/>
    </row>
    <row r="195" spans="1:91" s="359" customFormat="1" ht="13.5" hidden="1" customHeight="1">
      <c r="A195" s="358">
        <f>'F5 ESTUDIANTES PREVENCIÓN'!D188</f>
        <v>0</v>
      </c>
      <c r="B195" s="358">
        <f>'F5 ESTUDIANTES PREVENCIÓN'!A188</f>
        <v>0</v>
      </c>
      <c r="C195" s="360">
        <f>'F5 ESTUDIANTES PREVENCIÓN'!F188</f>
        <v>0</v>
      </c>
      <c r="D195" s="361">
        <f>'F5 ESTUDIANTES PREVENCIÓN'!G188</f>
        <v>0</v>
      </c>
      <c r="E195" s="358">
        <f>'F5 ESTUDIANTES PREVENCIÓN'!K188</f>
        <v>0</v>
      </c>
      <c r="F195" s="358">
        <f>'F5 ESTUDIANTES PREVENCIÓN'!J188</f>
        <v>0</v>
      </c>
      <c r="G195" s="362">
        <f>'F5 ESTUDIANTES PREVENCIÓN'!L188</f>
        <v>0</v>
      </c>
      <c r="H195" s="358">
        <f>'F5 ESTUDIANTES PREVENCIÓN'!M188</f>
        <v>0</v>
      </c>
      <c r="I195" s="363">
        <f>'F5 ESTUDIANTES PREVENCIÓN'!N188</f>
        <v>0</v>
      </c>
      <c r="J195" s="363">
        <f>'F5 ESTUDIANTES PREVENCIÓN'!O188</f>
        <v>0</v>
      </c>
      <c r="K195" s="363">
        <f>'F5 ESTUDIANTES PREVENCIÓN'!P188</f>
        <v>0</v>
      </c>
      <c r="L195" s="364">
        <f>'F5 ESTUDIANTES PREVENCIÓN'!Q188</f>
        <v>0</v>
      </c>
      <c r="M195" s="360">
        <f>'F5 ESTUDIANTES PREVENCIÓN'!R188</f>
        <v>0</v>
      </c>
      <c r="N195" s="358">
        <f>'F5 ESTUDIANTES PREVENCIÓN'!T188</f>
        <v>0</v>
      </c>
      <c r="O195" s="358">
        <f>'F5 ESTUDIANTES PREVENCIÓN'!U188</f>
        <v>0</v>
      </c>
      <c r="P195" s="358">
        <f>'F5 ESTUDIANTES PREVENCIÓN'!V188</f>
        <v>0</v>
      </c>
      <c r="Q195" s="358"/>
      <c r="R195" s="358"/>
      <c r="S195" s="358"/>
      <c r="T195" s="358"/>
      <c r="U195" s="358"/>
      <c r="V195" s="358"/>
      <c r="W195" s="358"/>
      <c r="X195" s="358"/>
      <c r="Y195" s="358"/>
      <c r="Z195" s="358"/>
      <c r="AA195" s="358"/>
      <c r="AB195" s="358"/>
      <c r="AC195" s="358"/>
      <c r="AD195" s="358"/>
      <c r="AE195" s="358"/>
      <c r="AF195" s="358"/>
      <c r="AG195" s="358"/>
      <c r="AH195" s="358"/>
      <c r="AI195" s="358"/>
      <c r="AJ195" s="358"/>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c r="BE195" s="358"/>
      <c r="BF195" s="358">
        <f>'F5 ESTUDIANTES PREVENCIÓN'!AU188</f>
        <v>0</v>
      </c>
      <c r="BG195" s="12"/>
      <c r="BH195" s="13"/>
      <c r="BI195" s="12"/>
      <c r="BJ195" s="14"/>
      <c r="BK195" s="12"/>
      <c r="BL195" s="12"/>
      <c r="BM195" s="12"/>
      <c r="BN195" s="12"/>
      <c r="BO195" s="12"/>
      <c r="BP195" s="12"/>
      <c r="BQ195" s="12"/>
      <c r="BR195" s="12"/>
      <c r="BS195" s="12"/>
      <c r="BT195" s="12"/>
      <c r="BU195" s="12"/>
      <c r="BV195" s="12"/>
      <c r="BW195" s="12"/>
      <c r="BX195" s="12"/>
      <c r="BY195" s="12"/>
      <c r="BZ195" s="12"/>
      <c r="CA195" s="12"/>
      <c r="CB195" s="12"/>
      <c r="CC195" s="12"/>
      <c r="CD195" s="365">
        <f t="shared" si="23"/>
        <v>0</v>
      </c>
      <c r="CE195" s="365">
        <f t="shared" si="24"/>
        <v>0</v>
      </c>
      <c r="CF195" s="366" t="str">
        <f t="shared" si="20"/>
        <v/>
      </c>
      <c r="CG195" s="365">
        <f t="shared" si="25"/>
        <v>0</v>
      </c>
      <c r="CH195" s="365">
        <f t="shared" si="26"/>
        <v>0</v>
      </c>
      <c r="CI195" s="366" t="str">
        <f t="shared" si="21"/>
        <v/>
      </c>
      <c r="CJ195" s="365">
        <f t="shared" si="27"/>
        <v>0</v>
      </c>
      <c r="CK195" s="365">
        <f t="shared" si="28"/>
        <v>0</v>
      </c>
      <c r="CL195" s="366" t="str">
        <f t="shared" si="22"/>
        <v/>
      </c>
      <c r="CM195" s="15"/>
    </row>
    <row r="196" spans="1:91" s="359" customFormat="1" ht="13.5" hidden="1" customHeight="1">
      <c r="A196" s="358">
        <f>'F5 ESTUDIANTES PREVENCIÓN'!D189</f>
        <v>0</v>
      </c>
      <c r="B196" s="358">
        <f>'F5 ESTUDIANTES PREVENCIÓN'!A189</f>
        <v>0</v>
      </c>
      <c r="C196" s="360">
        <f>'F5 ESTUDIANTES PREVENCIÓN'!F189</f>
        <v>0</v>
      </c>
      <c r="D196" s="361">
        <f>'F5 ESTUDIANTES PREVENCIÓN'!G189</f>
        <v>0</v>
      </c>
      <c r="E196" s="358">
        <f>'F5 ESTUDIANTES PREVENCIÓN'!K189</f>
        <v>0</v>
      </c>
      <c r="F196" s="358">
        <f>'F5 ESTUDIANTES PREVENCIÓN'!J189</f>
        <v>0</v>
      </c>
      <c r="G196" s="362">
        <f>'F5 ESTUDIANTES PREVENCIÓN'!L189</f>
        <v>0</v>
      </c>
      <c r="H196" s="358">
        <f>'F5 ESTUDIANTES PREVENCIÓN'!M189</f>
        <v>0</v>
      </c>
      <c r="I196" s="363">
        <f>'F5 ESTUDIANTES PREVENCIÓN'!N189</f>
        <v>0</v>
      </c>
      <c r="J196" s="363">
        <f>'F5 ESTUDIANTES PREVENCIÓN'!O189</f>
        <v>0</v>
      </c>
      <c r="K196" s="363">
        <f>'F5 ESTUDIANTES PREVENCIÓN'!P189</f>
        <v>0</v>
      </c>
      <c r="L196" s="364">
        <f>'F5 ESTUDIANTES PREVENCIÓN'!Q189</f>
        <v>0</v>
      </c>
      <c r="M196" s="360">
        <f>'F5 ESTUDIANTES PREVENCIÓN'!R189</f>
        <v>0</v>
      </c>
      <c r="N196" s="358">
        <f>'F5 ESTUDIANTES PREVENCIÓN'!T189</f>
        <v>0</v>
      </c>
      <c r="O196" s="358">
        <f>'F5 ESTUDIANTES PREVENCIÓN'!U189</f>
        <v>0</v>
      </c>
      <c r="P196" s="358">
        <f>'F5 ESTUDIANTES PREVENCIÓN'!V189</f>
        <v>0</v>
      </c>
      <c r="Q196" s="358"/>
      <c r="R196" s="358"/>
      <c r="S196" s="358"/>
      <c r="T196" s="358"/>
      <c r="U196" s="358"/>
      <c r="V196" s="358"/>
      <c r="W196" s="358"/>
      <c r="X196" s="358"/>
      <c r="Y196" s="358"/>
      <c r="Z196" s="358"/>
      <c r="AA196" s="358"/>
      <c r="AB196" s="358"/>
      <c r="AC196" s="358"/>
      <c r="AD196" s="358"/>
      <c r="AE196" s="358"/>
      <c r="AF196" s="358"/>
      <c r="AG196" s="358"/>
      <c r="AH196" s="358"/>
      <c r="AI196" s="358"/>
      <c r="AJ196" s="358"/>
      <c r="AK196" s="358"/>
      <c r="AL196" s="358"/>
      <c r="AM196" s="358"/>
      <c r="AN196" s="358"/>
      <c r="AO196" s="358"/>
      <c r="AP196" s="358"/>
      <c r="AQ196" s="358"/>
      <c r="AR196" s="358"/>
      <c r="AS196" s="358"/>
      <c r="AT196" s="358"/>
      <c r="AU196" s="358"/>
      <c r="AV196" s="358"/>
      <c r="AW196" s="358"/>
      <c r="AX196" s="358"/>
      <c r="AY196" s="358"/>
      <c r="AZ196" s="358"/>
      <c r="BA196" s="358"/>
      <c r="BB196" s="358"/>
      <c r="BC196" s="358"/>
      <c r="BD196" s="358"/>
      <c r="BE196" s="358"/>
      <c r="BF196" s="358">
        <f>'F5 ESTUDIANTES PREVENCIÓN'!AU189</f>
        <v>0</v>
      </c>
      <c r="BG196" s="12"/>
      <c r="BH196" s="13"/>
      <c r="BI196" s="12"/>
      <c r="BJ196" s="14"/>
      <c r="BK196" s="12"/>
      <c r="BL196" s="12"/>
      <c r="BM196" s="12"/>
      <c r="BN196" s="12"/>
      <c r="BO196" s="12"/>
      <c r="BP196" s="12"/>
      <c r="BQ196" s="12"/>
      <c r="BR196" s="12"/>
      <c r="BS196" s="12"/>
      <c r="BT196" s="12"/>
      <c r="BU196" s="12"/>
      <c r="BV196" s="12"/>
      <c r="BW196" s="12"/>
      <c r="BX196" s="12"/>
      <c r="BY196" s="12"/>
      <c r="BZ196" s="12"/>
      <c r="CA196" s="12"/>
      <c r="CB196" s="12"/>
      <c r="CC196" s="12"/>
      <c r="CD196" s="365">
        <f t="shared" si="23"/>
        <v>0</v>
      </c>
      <c r="CE196" s="365">
        <f t="shared" si="24"/>
        <v>0</v>
      </c>
      <c r="CF196" s="366" t="str">
        <f t="shared" si="20"/>
        <v/>
      </c>
      <c r="CG196" s="365">
        <f t="shared" si="25"/>
        <v>0</v>
      </c>
      <c r="CH196" s="365">
        <f t="shared" si="26"/>
        <v>0</v>
      </c>
      <c r="CI196" s="366" t="str">
        <f t="shared" si="21"/>
        <v/>
      </c>
      <c r="CJ196" s="365">
        <f t="shared" si="27"/>
        <v>0</v>
      </c>
      <c r="CK196" s="365">
        <f t="shared" si="28"/>
        <v>0</v>
      </c>
      <c r="CL196" s="366" t="str">
        <f t="shared" si="22"/>
        <v/>
      </c>
      <c r="CM196" s="15"/>
    </row>
    <row r="197" spans="1:91" s="359" customFormat="1" ht="13.5" hidden="1" customHeight="1">
      <c r="A197" s="358">
        <f>'F5 ESTUDIANTES PREVENCIÓN'!D190</f>
        <v>0</v>
      </c>
      <c r="B197" s="358">
        <f>'F5 ESTUDIANTES PREVENCIÓN'!A190</f>
        <v>0</v>
      </c>
      <c r="C197" s="360">
        <f>'F5 ESTUDIANTES PREVENCIÓN'!F190</f>
        <v>0</v>
      </c>
      <c r="D197" s="361">
        <f>'F5 ESTUDIANTES PREVENCIÓN'!G190</f>
        <v>0</v>
      </c>
      <c r="E197" s="358">
        <f>'F5 ESTUDIANTES PREVENCIÓN'!K190</f>
        <v>0</v>
      </c>
      <c r="F197" s="358">
        <f>'F5 ESTUDIANTES PREVENCIÓN'!J190</f>
        <v>0</v>
      </c>
      <c r="G197" s="362">
        <f>'F5 ESTUDIANTES PREVENCIÓN'!L190</f>
        <v>0</v>
      </c>
      <c r="H197" s="358">
        <f>'F5 ESTUDIANTES PREVENCIÓN'!M190</f>
        <v>0</v>
      </c>
      <c r="I197" s="363">
        <f>'F5 ESTUDIANTES PREVENCIÓN'!N190</f>
        <v>0</v>
      </c>
      <c r="J197" s="363">
        <f>'F5 ESTUDIANTES PREVENCIÓN'!O190</f>
        <v>0</v>
      </c>
      <c r="K197" s="363">
        <f>'F5 ESTUDIANTES PREVENCIÓN'!P190</f>
        <v>0</v>
      </c>
      <c r="L197" s="364">
        <f>'F5 ESTUDIANTES PREVENCIÓN'!Q190</f>
        <v>0</v>
      </c>
      <c r="M197" s="360">
        <f>'F5 ESTUDIANTES PREVENCIÓN'!R190</f>
        <v>0</v>
      </c>
      <c r="N197" s="358">
        <f>'F5 ESTUDIANTES PREVENCIÓN'!T190</f>
        <v>0</v>
      </c>
      <c r="O197" s="358">
        <f>'F5 ESTUDIANTES PREVENCIÓN'!U190</f>
        <v>0</v>
      </c>
      <c r="P197" s="358">
        <f>'F5 ESTUDIANTES PREVENCIÓN'!V190</f>
        <v>0</v>
      </c>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c r="AL197" s="358"/>
      <c r="AM197" s="358"/>
      <c r="AN197" s="358"/>
      <c r="AO197" s="358"/>
      <c r="AP197" s="358"/>
      <c r="AQ197" s="358"/>
      <c r="AR197" s="358"/>
      <c r="AS197" s="358"/>
      <c r="AT197" s="358"/>
      <c r="AU197" s="358"/>
      <c r="AV197" s="358"/>
      <c r="AW197" s="358"/>
      <c r="AX197" s="358"/>
      <c r="AY197" s="358"/>
      <c r="AZ197" s="358"/>
      <c r="BA197" s="358"/>
      <c r="BB197" s="358"/>
      <c r="BC197" s="358"/>
      <c r="BD197" s="358"/>
      <c r="BE197" s="358"/>
      <c r="BF197" s="358">
        <f>'F5 ESTUDIANTES PREVENCIÓN'!AU190</f>
        <v>0</v>
      </c>
      <c r="BG197" s="12"/>
      <c r="BH197" s="13"/>
      <c r="BI197" s="12"/>
      <c r="BJ197" s="14"/>
      <c r="BK197" s="12"/>
      <c r="BL197" s="12"/>
      <c r="BM197" s="12"/>
      <c r="BN197" s="12"/>
      <c r="BO197" s="12"/>
      <c r="BP197" s="12"/>
      <c r="BQ197" s="12"/>
      <c r="BR197" s="12"/>
      <c r="BS197" s="12"/>
      <c r="BT197" s="12"/>
      <c r="BU197" s="12"/>
      <c r="BV197" s="12"/>
      <c r="BW197" s="12"/>
      <c r="BX197" s="12"/>
      <c r="BY197" s="12"/>
      <c r="BZ197" s="12"/>
      <c r="CA197" s="12"/>
      <c r="CB197" s="12"/>
      <c r="CC197" s="12"/>
      <c r="CD197" s="365">
        <f t="shared" si="23"/>
        <v>0</v>
      </c>
      <c r="CE197" s="365">
        <f t="shared" si="24"/>
        <v>0</v>
      </c>
      <c r="CF197" s="366" t="str">
        <f t="shared" si="20"/>
        <v/>
      </c>
      <c r="CG197" s="365">
        <f t="shared" si="25"/>
        <v>0</v>
      </c>
      <c r="CH197" s="365">
        <f t="shared" si="26"/>
        <v>0</v>
      </c>
      <c r="CI197" s="366" t="str">
        <f t="shared" si="21"/>
        <v/>
      </c>
      <c r="CJ197" s="365">
        <f t="shared" si="27"/>
        <v>0</v>
      </c>
      <c r="CK197" s="365">
        <f t="shared" si="28"/>
        <v>0</v>
      </c>
      <c r="CL197" s="366" t="str">
        <f t="shared" si="22"/>
        <v/>
      </c>
      <c r="CM197" s="15"/>
    </row>
    <row r="198" spans="1:91" s="359" customFormat="1" ht="13.5" hidden="1" customHeight="1">
      <c r="A198" s="358">
        <f>'F5 ESTUDIANTES PREVENCIÓN'!D191</f>
        <v>0</v>
      </c>
      <c r="B198" s="358">
        <f>'F5 ESTUDIANTES PREVENCIÓN'!A191</f>
        <v>0</v>
      </c>
      <c r="C198" s="360">
        <f>'F5 ESTUDIANTES PREVENCIÓN'!F191</f>
        <v>0</v>
      </c>
      <c r="D198" s="361">
        <f>'F5 ESTUDIANTES PREVENCIÓN'!G191</f>
        <v>0</v>
      </c>
      <c r="E198" s="358">
        <f>'F5 ESTUDIANTES PREVENCIÓN'!K191</f>
        <v>0</v>
      </c>
      <c r="F198" s="358">
        <f>'F5 ESTUDIANTES PREVENCIÓN'!J191</f>
        <v>0</v>
      </c>
      <c r="G198" s="362">
        <f>'F5 ESTUDIANTES PREVENCIÓN'!L191</f>
        <v>0</v>
      </c>
      <c r="H198" s="358">
        <f>'F5 ESTUDIANTES PREVENCIÓN'!M191</f>
        <v>0</v>
      </c>
      <c r="I198" s="363">
        <f>'F5 ESTUDIANTES PREVENCIÓN'!N191</f>
        <v>0</v>
      </c>
      <c r="J198" s="363">
        <f>'F5 ESTUDIANTES PREVENCIÓN'!O191</f>
        <v>0</v>
      </c>
      <c r="K198" s="363">
        <f>'F5 ESTUDIANTES PREVENCIÓN'!P191</f>
        <v>0</v>
      </c>
      <c r="L198" s="364">
        <f>'F5 ESTUDIANTES PREVENCIÓN'!Q191</f>
        <v>0</v>
      </c>
      <c r="M198" s="360">
        <f>'F5 ESTUDIANTES PREVENCIÓN'!R191</f>
        <v>0</v>
      </c>
      <c r="N198" s="358">
        <f>'F5 ESTUDIANTES PREVENCIÓN'!T191</f>
        <v>0</v>
      </c>
      <c r="O198" s="358">
        <f>'F5 ESTUDIANTES PREVENCIÓN'!U191</f>
        <v>0</v>
      </c>
      <c r="P198" s="358">
        <f>'F5 ESTUDIANTES PREVENCIÓN'!V191</f>
        <v>0</v>
      </c>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f>'F5 ESTUDIANTES PREVENCIÓN'!AU191</f>
        <v>0</v>
      </c>
      <c r="BG198" s="12"/>
      <c r="BH198" s="13"/>
      <c r="BI198" s="12"/>
      <c r="BJ198" s="14"/>
      <c r="BK198" s="12"/>
      <c r="BL198" s="12"/>
      <c r="BM198" s="12"/>
      <c r="BN198" s="12"/>
      <c r="BO198" s="12"/>
      <c r="BP198" s="12"/>
      <c r="BQ198" s="12"/>
      <c r="BR198" s="12"/>
      <c r="BS198" s="12"/>
      <c r="BT198" s="12"/>
      <c r="BU198" s="12"/>
      <c r="BV198" s="12"/>
      <c r="BW198" s="12"/>
      <c r="BX198" s="12"/>
      <c r="BY198" s="12"/>
      <c r="BZ198" s="12"/>
      <c r="CA198" s="12"/>
      <c r="CB198" s="12"/>
      <c r="CC198" s="12"/>
      <c r="CD198" s="365">
        <f t="shared" si="23"/>
        <v>0</v>
      </c>
      <c r="CE198" s="365">
        <f t="shared" si="24"/>
        <v>0</v>
      </c>
      <c r="CF198" s="366" t="str">
        <f t="shared" si="20"/>
        <v/>
      </c>
      <c r="CG198" s="365">
        <f t="shared" si="25"/>
        <v>0</v>
      </c>
      <c r="CH198" s="365">
        <f t="shared" si="26"/>
        <v>0</v>
      </c>
      <c r="CI198" s="366" t="str">
        <f t="shared" si="21"/>
        <v/>
      </c>
      <c r="CJ198" s="365">
        <f t="shared" si="27"/>
        <v>0</v>
      </c>
      <c r="CK198" s="365">
        <f t="shared" si="28"/>
        <v>0</v>
      </c>
      <c r="CL198" s="366" t="str">
        <f t="shared" si="22"/>
        <v/>
      </c>
      <c r="CM198" s="15"/>
    </row>
    <row r="199" spans="1:91" s="359" customFormat="1" ht="13.5" hidden="1" customHeight="1">
      <c r="A199" s="358">
        <f>'F5 ESTUDIANTES PREVENCIÓN'!D192</f>
        <v>0</v>
      </c>
      <c r="B199" s="358">
        <f>'F5 ESTUDIANTES PREVENCIÓN'!A192</f>
        <v>0</v>
      </c>
      <c r="C199" s="360">
        <f>'F5 ESTUDIANTES PREVENCIÓN'!F192</f>
        <v>0</v>
      </c>
      <c r="D199" s="361">
        <f>'F5 ESTUDIANTES PREVENCIÓN'!G192</f>
        <v>0</v>
      </c>
      <c r="E199" s="358">
        <f>'F5 ESTUDIANTES PREVENCIÓN'!K192</f>
        <v>0</v>
      </c>
      <c r="F199" s="358">
        <f>'F5 ESTUDIANTES PREVENCIÓN'!J192</f>
        <v>0</v>
      </c>
      <c r="G199" s="362">
        <f>'F5 ESTUDIANTES PREVENCIÓN'!L192</f>
        <v>0</v>
      </c>
      <c r="H199" s="358">
        <f>'F5 ESTUDIANTES PREVENCIÓN'!M192</f>
        <v>0</v>
      </c>
      <c r="I199" s="363">
        <f>'F5 ESTUDIANTES PREVENCIÓN'!N192</f>
        <v>0</v>
      </c>
      <c r="J199" s="363">
        <f>'F5 ESTUDIANTES PREVENCIÓN'!O192</f>
        <v>0</v>
      </c>
      <c r="K199" s="363">
        <f>'F5 ESTUDIANTES PREVENCIÓN'!P192</f>
        <v>0</v>
      </c>
      <c r="L199" s="364">
        <f>'F5 ESTUDIANTES PREVENCIÓN'!Q192</f>
        <v>0</v>
      </c>
      <c r="M199" s="360">
        <f>'F5 ESTUDIANTES PREVENCIÓN'!R192</f>
        <v>0</v>
      </c>
      <c r="N199" s="358">
        <f>'F5 ESTUDIANTES PREVENCIÓN'!T192</f>
        <v>0</v>
      </c>
      <c r="O199" s="358">
        <f>'F5 ESTUDIANTES PREVENCIÓN'!U192</f>
        <v>0</v>
      </c>
      <c r="P199" s="358">
        <f>'F5 ESTUDIANTES PREVENCIÓN'!V192</f>
        <v>0</v>
      </c>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c r="BE199" s="358"/>
      <c r="BF199" s="358">
        <f>'F5 ESTUDIANTES PREVENCIÓN'!AU192</f>
        <v>0</v>
      </c>
      <c r="BG199" s="12"/>
      <c r="BH199" s="13"/>
      <c r="BI199" s="12"/>
      <c r="BJ199" s="14"/>
      <c r="BK199" s="12"/>
      <c r="BL199" s="12"/>
      <c r="BM199" s="12"/>
      <c r="BN199" s="12"/>
      <c r="BO199" s="12"/>
      <c r="BP199" s="12"/>
      <c r="BQ199" s="12"/>
      <c r="BR199" s="12"/>
      <c r="BS199" s="12"/>
      <c r="BT199" s="12"/>
      <c r="BU199" s="12"/>
      <c r="BV199" s="12"/>
      <c r="BW199" s="12"/>
      <c r="BX199" s="12"/>
      <c r="BY199" s="12"/>
      <c r="BZ199" s="12"/>
      <c r="CA199" s="12"/>
      <c r="CB199" s="12"/>
      <c r="CC199" s="12"/>
      <c r="CD199" s="365">
        <f t="shared" si="23"/>
        <v>0</v>
      </c>
      <c r="CE199" s="365">
        <f t="shared" si="24"/>
        <v>0</v>
      </c>
      <c r="CF199" s="366" t="str">
        <f t="shared" si="20"/>
        <v/>
      </c>
      <c r="CG199" s="365">
        <f t="shared" si="25"/>
        <v>0</v>
      </c>
      <c r="CH199" s="365">
        <f t="shared" si="26"/>
        <v>0</v>
      </c>
      <c r="CI199" s="366" t="str">
        <f t="shared" si="21"/>
        <v/>
      </c>
      <c r="CJ199" s="365">
        <f t="shared" si="27"/>
        <v>0</v>
      </c>
      <c r="CK199" s="365">
        <f t="shared" si="28"/>
        <v>0</v>
      </c>
      <c r="CL199" s="366" t="str">
        <f t="shared" si="22"/>
        <v/>
      </c>
      <c r="CM199" s="15"/>
    </row>
    <row r="200" spans="1:91" s="359" customFormat="1" ht="13.5" hidden="1" customHeight="1">
      <c r="A200" s="358">
        <f>'F5 ESTUDIANTES PREVENCIÓN'!D193</f>
        <v>0</v>
      </c>
      <c r="B200" s="358">
        <f>'F5 ESTUDIANTES PREVENCIÓN'!A193</f>
        <v>0</v>
      </c>
      <c r="C200" s="360">
        <f>'F5 ESTUDIANTES PREVENCIÓN'!F193</f>
        <v>0</v>
      </c>
      <c r="D200" s="361">
        <f>'F5 ESTUDIANTES PREVENCIÓN'!G193</f>
        <v>0</v>
      </c>
      <c r="E200" s="358">
        <f>'F5 ESTUDIANTES PREVENCIÓN'!K193</f>
        <v>0</v>
      </c>
      <c r="F200" s="358">
        <f>'F5 ESTUDIANTES PREVENCIÓN'!J193</f>
        <v>0</v>
      </c>
      <c r="G200" s="362">
        <f>'F5 ESTUDIANTES PREVENCIÓN'!L193</f>
        <v>0</v>
      </c>
      <c r="H200" s="358">
        <f>'F5 ESTUDIANTES PREVENCIÓN'!M193</f>
        <v>0</v>
      </c>
      <c r="I200" s="363">
        <f>'F5 ESTUDIANTES PREVENCIÓN'!N193</f>
        <v>0</v>
      </c>
      <c r="J200" s="363">
        <f>'F5 ESTUDIANTES PREVENCIÓN'!O193</f>
        <v>0</v>
      </c>
      <c r="K200" s="363">
        <f>'F5 ESTUDIANTES PREVENCIÓN'!P193</f>
        <v>0</v>
      </c>
      <c r="L200" s="364">
        <f>'F5 ESTUDIANTES PREVENCIÓN'!Q193</f>
        <v>0</v>
      </c>
      <c r="M200" s="360">
        <f>'F5 ESTUDIANTES PREVENCIÓN'!R193</f>
        <v>0</v>
      </c>
      <c r="N200" s="358">
        <f>'F5 ESTUDIANTES PREVENCIÓN'!T193</f>
        <v>0</v>
      </c>
      <c r="O200" s="358">
        <f>'F5 ESTUDIANTES PREVENCIÓN'!U193</f>
        <v>0</v>
      </c>
      <c r="P200" s="358">
        <f>'F5 ESTUDIANTES PREVENCIÓN'!V193</f>
        <v>0</v>
      </c>
      <c r="Q200" s="358"/>
      <c r="R200" s="358"/>
      <c r="S200" s="358"/>
      <c r="T200" s="358"/>
      <c r="U200" s="358"/>
      <c r="V200" s="358"/>
      <c r="W200" s="358"/>
      <c r="X200" s="358"/>
      <c r="Y200" s="358"/>
      <c r="Z200" s="358"/>
      <c r="AA200" s="358"/>
      <c r="AB200" s="358"/>
      <c r="AC200" s="358"/>
      <c r="AD200" s="358"/>
      <c r="AE200" s="358"/>
      <c r="AF200" s="358"/>
      <c r="AG200" s="358"/>
      <c r="AH200" s="358"/>
      <c r="AI200" s="358"/>
      <c r="AJ200" s="358"/>
      <c r="AK200" s="358"/>
      <c r="AL200" s="358"/>
      <c r="AM200" s="358"/>
      <c r="AN200" s="358"/>
      <c r="AO200" s="358"/>
      <c r="AP200" s="358"/>
      <c r="AQ200" s="358"/>
      <c r="AR200" s="358"/>
      <c r="AS200" s="358"/>
      <c r="AT200" s="358"/>
      <c r="AU200" s="358"/>
      <c r="AV200" s="358"/>
      <c r="AW200" s="358"/>
      <c r="AX200" s="358"/>
      <c r="AY200" s="358"/>
      <c r="AZ200" s="358"/>
      <c r="BA200" s="358"/>
      <c r="BB200" s="358"/>
      <c r="BC200" s="358"/>
      <c r="BD200" s="358"/>
      <c r="BE200" s="358"/>
      <c r="BF200" s="358">
        <f>'F5 ESTUDIANTES PREVENCIÓN'!AU193</f>
        <v>0</v>
      </c>
      <c r="BG200" s="12"/>
      <c r="BH200" s="13"/>
      <c r="BI200" s="12"/>
      <c r="BJ200" s="14"/>
      <c r="BK200" s="12"/>
      <c r="BL200" s="12"/>
      <c r="BM200" s="12"/>
      <c r="BN200" s="12"/>
      <c r="BO200" s="12"/>
      <c r="BP200" s="12"/>
      <c r="BQ200" s="12"/>
      <c r="BR200" s="12"/>
      <c r="BS200" s="12"/>
      <c r="BT200" s="12"/>
      <c r="BU200" s="12"/>
      <c r="BV200" s="12"/>
      <c r="BW200" s="12"/>
      <c r="BX200" s="12"/>
      <c r="BY200" s="12"/>
      <c r="BZ200" s="12"/>
      <c r="CA200" s="12"/>
      <c r="CB200" s="12"/>
      <c r="CC200" s="12"/>
      <c r="CD200" s="365">
        <f t="shared" si="23"/>
        <v>0</v>
      </c>
      <c r="CE200" s="365">
        <f t="shared" si="24"/>
        <v>0</v>
      </c>
      <c r="CF200" s="366" t="str">
        <f t="shared" si="20"/>
        <v/>
      </c>
      <c r="CG200" s="365">
        <f t="shared" si="25"/>
        <v>0</v>
      </c>
      <c r="CH200" s="365">
        <f t="shared" si="26"/>
        <v>0</v>
      </c>
      <c r="CI200" s="366" t="str">
        <f t="shared" si="21"/>
        <v/>
      </c>
      <c r="CJ200" s="365">
        <f t="shared" si="27"/>
        <v>0</v>
      </c>
      <c r="CK200" s="365">
        <f t="shared" si="28"/>
        <v>0</v>
      </c>
      <c r="CL200" s="366" t="str">
        <f t="shared" si="22"/>
        <v/>
      </c>
      <c r="CM200" s="15"/>
    </row>
    <row r="201" spans="1:91" s="359" customFormat="1" ht="13.5" hidden="1" customHeight="1">
      <c r="A201" s="358">
        <f>'F5 ESTUDIANTES PREVENCIÓN'!D194</f>
        <v>0</v>
      </c>
      <c r="B201" s="358">
        <f>'F5 ESTUDIANTES PREVENCIÓN'!A194</f>
        <v>0</v>
      </c>
      <c r="C201" s="360">
        <f>'F5 ESTUDIANTES PREVENCIÓN'!F194</f>
        <v>0</v>
      </c>
      <c r="D201" s="361">
        <f>'F5 ESTUDIANTES PREVENCIÓN'!G194</f>
        <v>0</v>
      </c>
      <c r="E201" s="358">
        <f>'F5 ESTUDIANTES PREVENCIÓN'!K194</f>
        <v>0</v>
      </c>
      <c r="F201" s="358">
        <f>'F5 ESTUDIANTES PREVENCIÓN'!J194</f>
        <v>0</v>
      </c>
      <c r="G201" s="362">
        <f>'F5 ESTUDIANTES PREVENCIÓN'!L194</f>
        <v>0</v>
      </c>
      <c r="H201" s="358">
        <f>'F5 ESTUDIANTES PREVENCIÓN'!M194</f>
        <v>0</v>
      </c>
      <c r="I201" s="363">
        <f>'F5 ESTUDIANTES PREVENCIÓN'!N194</f>
        <v>0</v>
      </c>
      <c r="J201" s="363">
        <f>'F5 ESTUDIANTES PREVENCIÓN'!O194</f>
        <v>0</v>
      </c>
      <c r="K201" s="363">
        <f>'F5 ESTUDIANTES PREVENCIÓN'!P194</f>
        <v>0</v>
      </c>
      <c r="L201" s="364">
        <f>'F5 ESTUDIANTES PREVENCIÓN'!Q194</f>
        <v>0</v>
      </c>
      <c r="M201" s="360">
        <f>'F5 ESTUDIANTES PREVENCIÓN'!R194</f>
        <v>0</v>
      </c>
      <c r="N201" s="358">
        <f>'F5 ESTUDIANTES PREVENCIÓN'!T194</f>
        <v>0</v>
      </c>
      <c r="O201" s="358">
        <f>'F5 ESTUDIANTES PREVENCIÓN'!U194</f>
        <v>0</v>
      </c>
      <c r="P201" s="358">
        <f>'F5 ESTUDIANTES PREVENCIÓN'!V194</f>
        <v>0</v>
      </c>
      <c r="Q201" s="358"/>
      <c r="R201" s="358"/>
      <c r="S201" s="358"/>
      <c r="T201" s="358"/>
      <c r="U201" s="358"/>
      <c r="V201" s="358"/>
      <c r="W201" s="358"/>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f>'F5 ESTUDIANTES PREVENCIÓN'!AU194</f>
        <v>0</v>
      </c>
      <c r="BG201" s="12"/>
      <c r="BH201" s="13"/>
      <c r="BI201" s="12"/>
      <c r="BJ201" s="14"/>
      <c r="BK201" s="12"/>
      <c r="BL201" s="12"/>
      <c r="BM201" s="12"/>
      <c r="BN201" s="12"/>
      <c r="BO201" s="12"/>
      <c r="BP201" s="12"/>
      <c r="BQ201" s="12"/>
      <c r="BR201" s="12"/>
      <c r="BS201" s="12"/>
      <c r="BT201" s="12"/>
      <c r="BU201" s="12"/>
      <c r="BV201" s="12"/>
      <c r="BW201" s="12"/>
      <c r="BX201" s="12"/>
      <c r="BY201" s="12"/>
      <c r="BZ201" s="12"/>
      <c r="CA201" s="12"/>
      <c r="CB201" s="12"/>
      <c r="CC201" s="12"/>
      <c r="CD201" s="365">
        <f t="shared" si="23"/>
        <v>0</v>
      </c>
      <c r="CE201" s="365">
        <f t="shared" si="24"/>
        <v>0</v>
      </c>
      <c r="CF201" s="366" t="str">
        <f t="shared" si="20"/>
        <v/>
      </c>
      <c r="CG201" s="365">
        <f t="shared" si="25"/>
        <v>0</v>
      </c>
      <c r="CH201" s="365">
        <f t="shared" si="26"/>
        <v>0</v>
      </c>
      <c r="CI201" s="366" t="str">
        <f t="shared" si="21"/>
        <v/>
      </c>
      <c r="CJ201" s="365">
        <f t="shared" si="27"/>
        <v>0</v>
      </c>
      <c r="CK201" s="365">
        <f t="shared" si="28"/>
        <v>0</v>
      </c>
      <c r="CL201" s="366" t="str">
        <f t="shared" si="22"/>
        <v/>
      </c>
      <c r="CM201" s="15"/>
    </row>
    <row r="202" spans="1:91" s="359" customFormat="1" ht="13.5" hidden="1" customHeight="1">
      <c r="A202" s="358">
        <f>'F5 ESTUDIANTES PREVENCIÓN'!D195</f>
        <v>0</v>
      </c>
      <c r="B202" s="358">
        <f>'F5 ESTUDIANTES PREVENCIÓN'!A195</f>
        <v>0</v>
      </c>
      <c r="C202" s="360">
        <f>'F5 ESTUDIANTES PREVENCIÓN'!F195</f>
        <v>0</v>
      </c>
      <c r="D202" s="361">
        <f>'F5 ESTUDIANTES PREVENCIÓN'!G195</f>
        <v>0</v>
      </c>
      <c r="E202" s="358">
        <f>'F5 ESTUDIANTES PREVENCIÓN'!K195</f>
        <v>0</v>
      </c>
      <c r="F202" s="358">
        <f>'F5 ESTUDIANTES PREVENCIÓN'!J195</f>
        <v>0</v>
      </c>
      <c r="G202" s="362">
        <f>'F5 ESTUDIANTES PREVENCIÓN'!L195</f>
        <v>0</v>
      </c>
      <c r="H202" s="358">
        <f>'F5 ESTUDIANTES PREVENCIÓN'!M195</f>
        <v>0</v>
      </c>
      <c r="I202" s="363">
        <f>'F5 ESTUDIANTES PREVENCIÓN'!N195</f>
        <v>0</v>
      </c>
      <c r="J202" s="363">
        <f>'F5 ESTUDIANTES PREVENCIÓN'!O195</f>
        <v>0</v>
      </c>
      <c r="K202" s="363">
        <f>'F5 ESTUDIANTES PREVENCIÓN'!P195</f>
        <v>0</v>
      </c>
      <c r="L202" s="364">
        <f>'F5 ESTUDIANTES PREVENCIÓN'!Q195</f>
        <v>0</v>
      </c>
      <c r="M202" s="360">
        <f>'F5 ESTUDIANTES PREVENCIÓN'!R195</f>
        <v>0</v>
      </c>
      <c r="N202" s="358">
        <f>'F5 ESTUDIANTES PREVENCIÓN'!T195</f>
        <v>0</v>
      </c>
      <c r="O202" s="358">
        <f>'F5 ESTUDIANTES PREVENCIÓN'!U195</f>
        <v>0</v>
      </c>
      <c r="P202" s="358">
        <f>'F5 ESTUDIANTES PREVENCIÓN'!V195</f>
        <v>0</v>
      </c>
      <c r="Q202" s="358"/>
      <c r="R202" s="358"/>
      <c r="S202" s="358"/>
      <c r="T202" s="358"/>
      <c r="U202" s="358"/>
      <c r="V202" s="358"/>
      <c r="W202" s="358"/>
      <c r="X202" s="358"/>
      <c r="Y202" s="358"/>
      <c r="Z202" s="358"/>
      <c r="AA202" s="358"/>
      <c r="AB202" s="358"/>
      <c r="AC202" s="358"/>
      <c r="AD202" s="358"/>
      <c r="AE202" s="358"/>
      <c r="AF202" s="358"/>
      <c r="AG202" s="358"/>
      <c r="AH202" s="358"/>
      <c r="AI202" s="358"/>
      <c r="AJ202" s="358"/>
      <c r="AK202" s="358"/>
      <c r="AL202" s="358"/>
      <c r="AM202" s="358"/>
      <c r="AN202" s="358"/>
      <c r="AO202" s="358"/>
      <c r="AP202" s="358"/>
      <c r="AQ202" s="358"/>
      <c r="AR202" s="358"/>
      <c r="AS202" s="358"/>
      <c r="AT202" s="358"/>
      <c r="AU202" s="358"/>
      <c r="AV202" s="358"/>
      <c r="AW202" s="358"/>
      <c r="AX202" s="358"/>
      <c r="AY202" s="358"/>
      <c r="AZ202" s="358"/>
      <c r="BA202" s="358"/>
      <c r="BB202" s="358"/>
      <c r="BC202" s="358"/>
      <c r="BD202" s="358"/>
      <c r="BE202" s="358"/>
      <c r="BF202" s="358">
        <f>'F5 ESTUDIANTES PREVENCIÓN'!AU195</f>
        <v>0</v>
      </c>
      <c r="BG202" s="12"/>
      <c r="BH202" s="13"/>
      <c r="BI202" s="12"/>
      <c r="BJ202" s="14"/>
      <c r="BK202" s="12"/>
      <c r="BL202" s="12"/>
      <c r="BM202" s="12"/>
      <c r="BN202" s="12"/>
      <c r="BO202" s="12"/>
      <c r="BP202" s="12"/>
      <c r="BQ202" s="12"/>
      <c r="BR202" s="12"/>
      <c r="BS202" s="12"/>
      <c r="BT202" s="12"/>
      <c r="BU202" s="12"/>
      <c r="BV202" s="12"/>
      <c r="BW202" s="12"/>
      <c r="BX202" s="12"/>
      <c r="BY202" s="12"/>
      <c r="BZ202" s="12"/>
      <c r="CA202" s="12"/>
      <c r="CB202" s="12"/>
      <c r="CC202" s="12"/>
      <c r="CD202" s="365">
        <f t="shared" si="23"/>
        <v>0</v>
      </c>
      <c r="CE202" s="365">
        <f t="shared" si="24"/>
        <v>0</v>
      </c>
      <c r="CF202" s="366" t="str">
        <f t="shared" si="20"/>
        <v/>
      </c>
      <c r="CG202" s="365">
        <f t="shared" si="25"/>
        <v>0</v>
      </c>
      <c r="CH202" s="365">
        <f t="shared" si="26"/>
        <v>0</v>
      </c>
      <c r="CI202" s="366" t="str">
        <f t="shared" si="21"/>
        <v/>
      </c>
      <c r="CJ202" s="365">
        <f t="shared" si="27"/>
        <v>0</v>
      </c>
      <c r="CK202" s="365">
        <f t="shared" si="28"/>
        <v>0</v>
      </c>
      <c r="CL202" s="366" t="str">
        <f t="shared" si="22"/>
        <v/>
      </c>
      <c r="CM202" s="15"/>
    </row>
    <row r="203" spans="1:91" s="359" customFormat="1" ht="13.5" hidden="1" customHeight="1">
      <c r="A203" s="358">
        <f>'F5 ESTUDIANTES PREVENCIÓN'!D196</f>
        <v>0</v>
      </c>
      <c r="B203" s="358">
        <f>'F5 ESTUDIANTES PREVENCIÓN'!A196</f>
        <v>0</v>
      </c>
      <c r="C203" s="360">
        <f>'F5 ESTUDIANTES PREVENCIÓN'!F196</f>
        <v>0</v>
      </c>
      <c r="D203" s="361">
        <f>'F5 ESTUDIANTES PREVENCIÓN'!G196</f>
        <v>0</v>
      </c>
      <c r="E203" s="358">
        <f>'F5 ESTUDIANTES PREVENCIÓN'!K196</f>
        <v>0</v>
      </c>
      <c r="F203" s="358">
        <f>'F5 ESTUDIANTES PREVENCIÓN'!J196</f>
        <v>0</v>
      </c>
      <c r="G203" s="362">
        <f>'F5 ESTUDIANTES PREVENCIÓN'!L196</f>
        <v>0</v>
      </c>
      <c r="H203" s="358">
        <f>'F5 ESTUDIANTES PREVENCIÓN'!M196</f>
        <v>0</v>
      </c>
      <c r="I203" s="363">
        <f>'F5 ESTUDIANTES PREVENCIÓN'!N196</f>
        <v>0</v>
      </c>
      <c r="J203" s="363">
        <f>'F5 ESTUDIANTES PREVENCIÓN'!O196</f>
        <v>0</v>
      </c>
      <c r="K203" s="363">
        <f>'F5 ESTUDIANTES PREVENCIÓN'!P196</f>
        <v>0</v>
      </c>
      <c r="L203" s="364">
        <f>'F5 ESTUDIANTES PREVENCIÓN'!Q196</f>
        <v>0</v>
      </c>
      <c r="M203" s="360">
        <f>'F5 ESTUDIANTES PREVENCIÓN'!R196</f>
        <v>0</v>
      </c>
      <c r="N203" s="358">
        <f>'F5 ESTUDIANTES PREVENCIÓN'!T196</f>
        <v>0</v>
      </c>
      <c r="O203" s="358">
        <f>'F5 ESTUDIANTES PREVENCIÓN'!U196</f>
        <v>0</v>
      </c>
      <c r="P203" s="358">
        <f>'F5 ESTUDIANTES PREVENCIÓN'!V196</f>
        <v>0</v>
      </c>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c r="BE203" s="358"/>
      <c r="BF203" s="358">
        <f>'F5 ESTUDIANTES PREVENCIÓN'!AU196</f>
        <v>0</v>
      </c>
      <c r="BG203" s="12"/>
      <c r="BH203" s="13"/>
      <c r="BI203" s="12"/>
      <c r="BJ203" s="14"/>
      <c r="BK203" s="12"/>
      <c r="BL203" s="12"/>
      <c r="BM203" s="12"/>
      <c r="BN203" s="12"/>
      <c r="BO203" s="12"/>
      <c r="BP203" s="12"/>
      <c r="BQ203" s="12"/>
      <c r="BR203" s="12"/>
      <c r="BS203" s="12"/>
      <c r="BT203" s="12"/>
      <c r="BU203" s="12"/>
      <c r="BV203" s="12"/>
      <c r="BW203" s="12"/>
      <c r="BX203" s="12"/>
      <c r="BY203" s="12"/>
      <c r="BZ203" s="12"/>
      <c r="CA203" s="12"/>
      <c r="CB203" s="12"/>
      <c r="CC203" s="12"/>
      <c r="CD203" s="365">
        <f t="shared" si="23"/>
        <v>0</v>
      </c>
      <c r="CE203" s="365">
        <f t="shared" si="24"/>
        <v>0</v>
      </c>
      <c r="CF203" s="366" t="str">
        <f t="shared" si="20"/>
        <v/>
      </c>
      <c r="CG203" s="365">
        <f t="shared" si="25"/>
        <v>0</v>
      </c>
      <c r="CH203" s="365">
        <f t="shared" si="26"/>
        <v>0</v>
      </c>
      <c r="CI203" s="366" t="str">
        <f t="shared" si="21"/>
        <v/>
      </c>
      <c r="CJ203" s="365">
        <f t="shared" si="27"/>
        <v>0</v>
      </c>
      <c r="CK203" s="365">
        <f t="shared" si="28"/>
        <v>0</v>
      </c>
      <c r="CL203" s="366" t="str">
        <f t="shared" si="22"/>
        <v/>
      </c>
      <c r="CM203" s="15"/>
    </row>
    <row r="204" spans="1:91" s="359" customFormat="1" ht="13.5" hidden="1" customHeight="1">
      <c r="A204" s="358">
        <f>'F5 ESTUDIANTES PREVENCIÓN'!D197</f>
        <v>0</v>
      </c>
      <c r="B204" s="358">
        <f>'F5 ESTUDIANTES PREVENCIÓN'!A197</f>
        <v>0</v>
      </c>
      <c r="C204" s="360">
        <f>'F5 ESTUDIANTES PREVENCIÓN'!F197</f>
        <v>0</v>
      </c>
      <c r="D204" s="361">
        <f>'F5 ESTUDIANTES PREVENCIÓN'!G197</f>
        <v>0</v>
      </c>
      <c r="E204" s="358">
        <f>'F5 ESTUDIANTES PREVENCIÓN'!K197</f>
        <v>0</v>
      </c>
      <c r="F204" s="358">
        <f>'F5 ESTUDIANTES PREVENCIÓN'!J197</f>
        <v>0</v>
      </c>
      <c r="G204" s="362">
        <f>'F5 ESTUDIANTES PREVENCIÓN'!L197</f>
        <v>0</v>
      </c>
      <c r="H204" s="358">
        <f>'F5 ESTUDIANTES PREVENCIÓN'!M197</f>
        <v>0</v>
      </c>
      <c r="I204" s="363">
        <f>'F5 ESTUDIANTES PREVENCIÓN'!N197</f>
        <v>0</v>
      </c>
      <c r="J204" s="363">
        <f>'F5 ESTUDIANTES PREVENCIÓN'!O197</f>
        <v>0</v>
      </c>
      <c r="K204" s="363">
        <f>'F5 ESTUDIANTES PREVENCIÓN'!P197</f>
        <v>0</v>
      </c>
      <c r="L204" s="364">
        <f>'F5 ESTUDIANTES PREVENCIÓN'!Q197</f>
        <v>0</v>
      </c>
      <c r="M204" s="360">
        <f>'F5 ESTUDIANTES PREVENCIÓN'!R197</f>
        <v>0</v>
      </c>
      <c r="N204" s="358">
        <f>'F5 ESTUDIANTES PREVENCIÓN'!T197</f>
        <v>0</v>
      </c>
      <c r="O204" s="358">
        <f>'F5 ESTUDIANTES PREVENCIÓN'!U197</f>
        <v>0</v>
      </c>
      <c r="P204" s="358">
        <f>'F5 ESTUDIANTES PREVENCIÓN'!V197</f>
        <v>0</v>
      </c>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58"/>
      <c r="BD204" s="358"/>
      <c r="BE204" s="358"/>
      <c r="BF204" s="358">
        <f>'F5 ESTUDIANTES PREVENCIÓN'!AU197</f>
        <v>0</v>
      </c>
      <c r="BG204" s="12"/>
      <c r="BH204" s="13"/>
      <c r="BI204" s="12"/>
      <c r="BJ204" s="14"/>
      <c r="BK204" s="12"/>
      <c r="BL204" s="12"/>
      <c r="BM204" s="12"/>
      <c r="BN204" s="12"/>
      <c r="BO204" s="12"/>
      <c r="BP204" s="12"/>
      <c r="BQ204" s="12"/>
      <c r="BR204" s="12"/>
      <c r="BS204" s="12"/>
      <c r="BT204" s="12"/>
      <c r="BU204" s="12"/>
      <c r="BV204" s="12"/>
      <c r="BW204" s="12"/>
      <c r="BX204" s="12"/>
      <c r="BY204" s="12"/>
      <c r="BZ204" s="12"/>
      <c r="CA204" s="12"/>
      <c r="CB204" s="12"/>
      <c r="CC204" s="12"/>
      <c r="CD204" s="365">
        <f t="shared" si="23"/>
        <v>0</v>
      </c>
      <c r="CE204" s="365">
        <f t="shared" si="24"/>
        <v>0</v>
      </c>
      <c r="CF204" s="366" t="str">
        <f t="shared" si="20"/>
        <v/>
      </c>
      <c r="CG204" s="365">
        <f t="shared" si="25"/>
        <v>0</v>
      </c>
      <c r="CH204" s="365">
        <f t="shared" si="26"/>
        <v>0</v>
      </c>
      <c r="CI204" s="366" t="str">
        <f t="shared" si="21"/>
        <v/>
      </c>
      <c r="CJ204" s="365">
        <f t="shared" si="27"/>
        <v>0</v>
      </c>
      <c r="CK204" s="365">
        <f t="shared" si="28"/>
        <v>0</v>
      </c>
      <c r="CL204" s="366" t="str">
        <f t="shared" si="22"/>
        <v/>
      </c>
      <c r="CM204" s="15"/>
    </row>
    <row r="205" spans="1:91" s="359" customFormat="1" ht="13.5" hidden="1" customHeight="1">
      <c r="A205" s="358">
        <f>'F5 ESTUDIANTES PREVENCIÓN'!D198</f>
        <v>0</v>
      </c>
      <c r="B205" s="358">
        <f>'F5 ESTUDIANTES PREVENCIÓN'!A198</f>
        <v>0</v>
      </c>
      <c r="C205" s="360">
        <f>'F5 ESTUDIANTES PREVENCIÓN'!F198</f>
        <v>0</v>
      </c>
      <c r="D205" s="361">
        <f>'F5 ESTUDIANTES PREVENCIÓN'!G198</f>
        <v>0</v>
      </c>
      <c r="E205" s="358">
        <f>'F5 ESTUDIANTES PREVENCIÓN'!K198</f>
        <v>0</v>
      </c>
      <c r="F205" s="358">
        <f>'F5 ESTUDIANTES PREVENCIÓN'!J198</f>
        <v>0</v>
      </c>
      <c r="G205" s="362">
        <f>'F5 ESTUDIANTES PREVENCIÓN'!L198</f>
        <v>0</v>
      </c>
      <c r="H205" s="358">
        <f>'F5 ESTUDIANTES PREVENCIÓN'!M198</f>
        <v>0</v>
      </c>
      <c r="I205" s="363">
        <f>'F5 ESTUDIANTES PREVENCIÓN'!N198</f>
        <v>0</v>
      </c>
      <c r="J205" s="363">
        <f>'F5 ESTUDIANTES PREVENCIÓN'!O198</f>
        <v>0</v>
      </c>
      <c r="K205" s="363">
        <f>'F5 ESTUDIANTES PREVENCIÓN'!P198</f>
        <v>0</v>
      </c>
      <c r="L205" s="364">
        <f>'F5 ESTUDIANTES PREVENCIÓN'!Q198</f>
        <v>0</v>
      </c>
      <c r="M205" s="360">
        <f>'F5 ESTUDIANTES PREVENCIÓN'!R198</f>
        <v>0</v>
      </c>
      <c r="N205" s="358">
        <f>'F5 ESTUDIANTES PREVENCIÓN'!T198</f>
        <v>0</v>
      </c>
      <c r="O205" s="358">
        <f>'F5 ESTUDIANTES PREVENCIÓN'!U198</f>
        <v>0</v>
      </c>
      <c r="P205" s="358">
        <f>'F5 ESTUDIANTES PREVENCIÓN'!V198</f>
        <v>0</v>
      </c>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f>'F5 ESTUDIANTES PREVENCIÓN'!AU198</f>
        <v>0</v>
      </c>
      <c r="BG205" s="12"/>
      <c r="BH205" s="13"/>
      <c r="BI205" s="12"/>
      <c r="BJ205" s="14"/>
      <c r="BK205" s="12"/>
      <c r="BL205" s="12"/>
      <c r="BM205" s="12"/>
      <c r="BN205" s="12"/>
      <c r="BO205" s="12"/>
      <c r="BP205" s="12"/>
      <c r="BQ205" s="12"/>
      <c r="BR205" s="12"/>
      <c r="BS205" s="12"/>
      <c r="BT205" s="12"/>
      <c r="BU205" s="12"/>
      <c r="BV205" s="12"/>
      <c r="BW205" s="12"/>
      <c r="BX205" s="12"/>
      <c r="BY205" s="12"/>
      <c r="BZ205" s="12"/>
      <c r="CA205" s="12"/>
      <c r="CB205" s="12"/>
      <c r="CC205" s="12"/>
      <c r="CD205" s="365">
        <f t="shared" si="23"/>
        <v>0</v>
      </c>
      <c r="CE205" s="365">
        <f t="shared" si="24"/>
        <v>0</v>
      </c>
      <c r="CF205" s="366" t="str">
        <f t="shared" ref="CF205:CF268" si="29">+IF(ISERROR(CE205/CD205),"",CE205/CD205)</f>
        <v/>
      </c>
      <c r="CG205" s="365">
        <f t="shared" si="25"/>
        <v>0</v>
      </c>
      <c r="CH205" s="365">
        <f t="shared" si="26"/>
        <v>0</v>
      </c>
      <c r="CI205" s="366" t="str">
        <f t="shared" ref="CI205:CI268" si="30">+IF(ISERROR(CH205/CG205),"",CH205/CG205)</f>
        <v/>
      </c>
      <c r="CJ205" s="365">
        <f t="shared" si="27"/>
        <v>0</v>
      </c>
      <c r="CK205" s="365">
        <f t="shared" si="28"/>
        <v>0</v>
      </c>
      <c r="CL205" s="366" t="str">
        <f t="shared" ref="CL205:CL268" si="31">+IF(ISERROR(CK205/CJ205),"",CK205/CJ205)</f>
        <v/>
      </c>
      <c r="CM205" s="15"/>
    </row>
    <row r="206" spans="1:91" s="359" customFormat="1" ht="13.5" hidden="1" customHeight="1">
      <c r="A206" s="358">
        <f>'F5 ESTUDIANTES PREVENCIÓN'!D199</f>
        <v>0</v>
      </c>
      <c r="B206" s="358">
        <f>'F5 ESTUDIANTES PREVENCIÓN'!A199</f>
        <v>0</v>
      </c>
      <c r="C206" s="360">
        <f>'F5 ESTUDIANTES PREVENCIÓN'!F199</f>
        <v>0</v>
      </c>
      <c r="D206" s="361">
        <f>'F5 ESTUDIANTES PREVENCIÓN'!G199</f>
        <v>0</v>
      </c>
      <c r="E206" s="358">
        <f>'F5 ESTUDIANTES PREVENCIÓN'!K199</f>
        <v>0</v>
      </c>
      <c r="F206" s="358">
        <f>'F5 ESTUDIANTES PREVENCIÓN'!J199</f>
        <v>0</v>
      </c>
      <c r="G206" s="362">
        <f>'F5 ESTUDIANTES PREVENCIÓN'!L199</f>
        <v>0</v>
      </c>
      <c r="H206" s="358">
        <f>'F5 ESTUDIANTES PREVENCIÓN'!M199</f>
        <v>0</v>
      </c>
      <c r="I206" s="363">
        <f>'F5 ESTUDIANTES PREVENCIÓN'!N199</f>
        <v>0</v>
      </c>
      <c r="J206" s="363">
        <f>'F5 ESTUDIANTES PREVENCIÓN'!O199</f>
        <v>0</v>
      </c>
      <c r="K206" s="363">
        <f>'F5 ESTUDIANTES PREVENCIÓN'!P199</f>
        <v>0</v>
      </c>
      <c r="L206" s="364">
        <f>'F5 ESTUDIANTES PREVENCIÓN'!Q199</f>
        <v>0</v>
      </c>
      <c r="M206" s="360">
        <f>'F5 ESTUDIANTES PREVENCIÓN'!R199</f>
        <v>0</v>
      </c>
      <c r="N206" s="358">
        <f>'F5 ESTUDIANTES PREVENCIÓN'!T199</f>
        <v>0</v>
      </c>
      <c r="O206" s="358">
        <f>'F5 ESTUDIANTES PREVENCIÓN'!U199</f>
        <v>0</v>
      </c>
      <c r="P206" s="358">
        <f>'F5 ESTUDIANTES PREVENCIÓN'!V199</f>
        <v>0</v>
      </c>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c r="BE206" s="358"/>
      <c r="BF206" s="358">
        <f>'F5 ESTUDIANTES PREVENCIÓN'!AU199</f>
        <v>0</v>
      </c>
      <c r="BG206" s="12"/>
      <c r="BH206" s="13"/>
      <c r="BI206" s="12"/>
      <c r="BJ206" s="14"/>
      <c r="BK206" s="12"/>
      <c r="BL206" s="12"/>
      <c r="BM206" s="12"/>
      <c r="BN206" s="12"/>
      <c r="BO206" s="12"/>
      <c r="BP206" s="12"/>
      <c r="BQ206" s="12"/>
      <c r="BR206" s="12"/>
      <c r="BS206" s="12"/>
      <c r="BT206" s="12"/>
      <c r="BU206" s="12"/>
      <c r="BV206" s="12"/>
      <c r="BW206" s="12"/>
      <c r="BX206" s="12"/>
      <c r="BY206" s="12"/>
      <c r="BZ206" s="12"/>
      <c r="CA206" s="12"/>
      <c r="CB206" s="12"/>
      <c r="CC206" s="12"/>
      <c r="CD206" s="365">
        <f t="shared" ref="CD206:CD269" si="32">+COUNTA(BM206:BN206)</f>
        <v>0</v>
      </c>
      <c r="CE206" s="365">
        <f t="shared" ref="CE206:CE269" si="33">+COUNTIF($BM206:$BN206,"P")</f>
        <v>0</v>
      </c>
      <c r="CF206" s="366" t="str">
        <f t="shared" si="29"/>
        <v/>
      </c>
      <c r="CG206" s="365">
        <f t="shared" ref="CG206:CG269" si="34">+COUNTA(BO206:BQ206)</f>
        <v>0</v>
      </c>
      <c r="CH206" s="365">
        <f t="shared" ref="CH206:CH269" si="35">+COUNTIF($BO206:$BQ206,"P")</f>
        <v>0</v>
      </c>
      <c r="CI206" s="366" t="str">
        <f t="shared" si="30"/>
        <v/>
      </c>
      <c r="CJ206" s="365">
        <f t="shared" ref="CJ206:CJ269" si="36">+COUNTA($BR206:$CA206)</f>
        <v>0</v>
      </c>
      <c r="CK206" s="365">
        <f t="shared" ref="CK206:CK269" si="37">+COUNTIF($BR206:$CA206,"P")</f>
        <v>0</v>
      </c>
      <c r="CL206" s="366" t="str">
        <f t="shared" si="31"/>
        <v/>
      </c>
      <c r="CM206" s="15"/>
    </row>
    <row r="207" spans="1:91" s="359" customFormat="1" ht="13.5" hidden="1" customHeight="1">
      <c r="A207" s="358">
        <f>'F5 ESTUDIANTES PREVENCIÓN'!D200</f>
        <v>0</v>
      </c>
      <c r="B207" s="358">
        <f>'F5 ESTUDIANTES PREVENCIÓN'!A200</f>
        <v>0</v>
      </c>
      <c r="C207" s="360">
        <f>'F5 ESTUDIANTES PREVENCIÓN'!F200</f>
        <v>0</v>
      </c>
      <c r="D207" s="361">
        <f>'F5 ESTUDIANTES PREVENCIÓN'!G200</f>
        <v>0</v>
      </c>
      <c r="E207" s="358">
        <f>'F5 ESTUDIANTES PREVENCIÓN'!K200</f>
        <v>0</v>
      </c>
      <c r="F207" s="358">
        <f>'F5 ESTUDIANTES PREVENCIÓN'!J200</f>
        <v>0</v>
      </c>
      <c r="G207" s="362">
        <f>'F5 ESTUDIANTES PREVENCIÓN'!L200</f>
        <v>0</v>
      </c>
      <c r="H207" s="358">
        <f>'F5 ESTUDIANTES PREVENCIÓN'!M200</f>
        <v>0</v>
      </c>
      <c r="I207" s="363">
        <f>'F5 ESTUDIANTES PREVENCIÓN'!N200</f>
        <v>0</v>
      </c>
      <c r="J207" s="363">
        <f>'F5 ESTUDIANTES PREVENCIÓN'!O200</f>
        <v>0</v>
      </c>
      <c r="K207" s="363">
        <f>'F5 ESTUDIANTES PREVENCIÓN'!P200</f>
        <v>0</v>
      </c>
      <c r="L207" s="364">
        <f>'F5 ESTUDIANTES PREVENCIÓN'!Q200</f>
        <v>0</v>
      </c>
      <c r="M207" s="360">
        <f>'F5 ESTUDIANTES PREVENCIÓN'!R200</f>
        <v>0</v>
      </c>
      <c r="N207" s="358">
        <f>'F5 ESTUDIANTES PREVENCIÓN'!T200</f>
        <v>0</v>
      </c>
      <c r="O207" s="358">
        <f>'F5 ESTUDIANTES PREVENCIÓN'!U200</f>
        <v>0</v>
      </c>
      <c r="P207" s="358">
        <f>'F5 ESTUDIANTES PREVENCIÓN'!V200</f>
        <v>0</v>
      </c>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58">
        <f>'F5 ESTUDIANTES PREVENCIÓN'!AU200</f>
        <v>0</v>
      </c>
      <c r="BG207" s="12"/>
      <c r="BH207" s="13"/>
      <c r="BI207" s="12"/>
      <c r="BJ207" s="14"/>
      <c r="BK207" s="12"/>
      <c r="BL207" s="12"/>
      <c r="BM207" s="12"/>
      <c r="BN207" s="12"/>
      <c r="BO207" s="12"/>
      <c r="BP207" s="12"/>
      <c r="BQ207" s="12"/>
      <c r="BR207" s="12"/>
      <c r="BS207" s="12"/>
      <c r="BT207" s="12"/>
      <c r="BU207" s="12"/>
      <c r="BV207" s="12"/>
      <c r="BW207" s="12"/>
      <c r="BX207" s="12"/>
      <c r="BY207" s="12"/>
      <c r="BZ207" s="12"/>
      <c r="CA207" s="12"/>
      <c r="CB207" s="12"/>
      <c r="CC207" s="12"/>
      <c r="CD207" s="365">
        <f t="shared" si="32"/>
        <v>0</v>
      </c>
      <c r="CE207" s="365">
        <f t="shared" si="33"/>
        <v>0</v>
      </c>
      <c r="CF207" s="366" t="str">
        <f t="shared" si="29"/>
        <v/>
      </c>
      <c r="CG207" s="365">
        <f t="shared" si="34"/>
        <v>0</v>
      </c>
      <c r="CH207" s="365">
        <f t="shared" si="35"/>
        <v>0</v>
      </c>
      <c r="CI207" s="366" t="str">
        <f t="shared" si="30"/>
        <v/>
      </c>
      <c r="CJ207" s="365">
        <f t="shared" si="36"/>
        <v>0</v>
      </c>
      <c r="CK207" s="365">
        <f t="shared" si="37"/>
        <v>0</v>
      </c>
      <c r="CL207" s="366" t="str">
        <f t="shared" si="31"/>
        <v/>
      </c>
      <c r="CM207" s="15"/>
    </row>
    <row r="208" spans="1:91" s="359" customFormat="1" ht="13.5" hidden="1" customHeight="1">
      <c r="A208" s="358">
        <f>'F5 ESTUDIANTES PREVENCIÓN'!D201</f>
        <v>0</v>
      </c>
      <c r="B208" s="358">
        <f>'F5 ESTUDIANTES PREVENCIÓN'!A201</f>
        <v>0</v>
      </c>
      <c r="C208" s="360">
        <f>'F5 ESTUDIANTES PREVENCIÓN'!F201</f>
        <v>0</v>
      </c>
      <c r="D208" s="361">
        <f>'F5 ESTUDIANTES PREVENCIÓN'!G201</f>
        <v>0</v>
      </c>
      <c r="E208" s="358">
        <f>'F5 ESTUDIANTES PREVENCIÓN'!K201</f>
        <v>0</v>
      </c>
      <c r="F208" s="358">
        <f>'F5 ESTUDIANTES PREVENCIÓN'!J201</f>
        <v>0</v>
      </c>
      <c r="G208" s="362">
        <f>'F5 ESTUDIANTES PREVENCIÓN'!L201</f>
        <v>0</v>
      </c>
      <c r="H208" s="358">
        <f>'F5 ESTUDIANTES PREVENCIÓN'!M201</f>
        <v>0</v>
      </c>
      <c r="I208" s="363">
        <f>'F5 ESTUDIANTES PREVENCIÓN'!N201</f>
        <v>0</v>
      </c>
      <c r="J208" s="363">
        <f>'F5 ESTUDIANTES PREVENCIÓN'!O201</f>
        <v>0</v>
      </c>
      <c r="K208" s="363">
        <f>'F5 ESTUDIANTES PREVENCIÓN'!P201</f>
        <v>0</v>
      </c>
      <c r="L208" s="364">
        <f>'F5 ESTUDIANTES PREVENCIÓN'!Q201</f>
        <v>0</v>
      </c>
      <c r="M208" s="360">
        <f>'F5 ESTUDIANTES PREVENCIÓN'!R201</f>
        <v>0</v>
      </c>
      <c r="N208" s="358">
        <f>'F5 ESTUDIANTES PREVENCIÓN'!T201</f>
        <v>0</v>
      </c>
      <c r="O208" s="358">
        <f>'F5 ESTUDIANTES PREVENCIÓN'!U201</f>
        <v>0</v>
      </c>
      <c r="P208" s="358">
        <f>'F5 ESTUDIANTES PREVENCIÓN'!V201</f>
        <v>0</v>
      </c>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f>'F5 ESTUDIANTES PREVENCIÓN'!AU201</f>
        <v>0</v>
      </c>
      <c r="BG208" s="12"/>
      <c r="BH208" s="13"/>
      <c r="BI208" s="12"/>
      <c r="BJ208" s="14"/>
      <c r="BK208" s="12"/>
      <c r="BL208" s="12"/>
      <c r="BM208" s="12"/>
      <c r="BN208" s="12"/>
      <c r="BO208" s="12"/>
      <c r="BP208" s="12"/>
      <c r="BQ208" s="12"/>
      <c r="BR208" s="12"/>
      <c r="BS208" s="12"/>
      <c r="BT208" s="12"/>
      <c r="BU208" s="12"/>
      <c r="BV208" s="12"/>
      <c r="BW208" s="12"/>
      <c r="BX208" s="12"/>
      <c r="BY208" s="12"/>
      <c r="BZ208" s="12"/>
      <c r="CA208" s="12"/>
      <c r="CB208" s="12"/>
      <c r="CC208" s="12"/>
      <c r="CD208" s="365">
        <f t="shared" si="32"/>
        <v>0</v>
      </c>
      <c r="CE208" s="365">
        <f t="shared" si="33"/>
        <v>0</v>
      </c>
      <c r="CF208" s="366" t="str">
        <f t="shared" si="29"/>
        <v/>
      </c>
      <c r="CG208" s="365">
        <f t="shared" si="34"/>
        <v>0</v>
      </c>
      <c r="CH208" s="365">
        <f t="shared" si="35"/>
        <v>0</v>
      </c>
      <c r="CI208" s="366" t="str">
        <f t="shared" si="30"/>
        <v/>
      </c>
      <c r="CJ208" s="365">
        <f t="shared" si="36"/>
        <v>0</v>
      </c>
      <c r="CK208" s="365">
        <f t="shared" si="37"/>
        <v>0</v>
      </c>
      <c r="CL208" s="366" t="str">
        <f t="shared" si="31"/>
        <v/>
      </c>
      <c r="CM208" s="15"/>
    </row>
    <row r="209" spans="1:91" s="359" customFormat="1" ht="13.5" hidden="1" customHeight="1">
      <c r="A209" s="358">
        <f>'F5 ESTUDIANTES PREVENCIÓN'!D202</f>
        <v>0</v>
      </c>
      <c r="B209" s="358">
        <f>'F5 ESTUDIANTES PREVENCIÓN'!A202</f>
        <v>0</v>
      </c>
      <c r="C209" s="360">
        <f>'F5 ESTUDIANTES PREVENCIÓN'!F202</f>
        <v>0</v>
      </c>
      <c r="D209" s="361">
        <f>'F5 ESTUDIANTES PREVENCIÓN'!G202</f>
        <v>0</v>
      </c>
      <c r="E209" s="358">
        <f>'F5 ESTUDIANTES PREVENCIÓN'!K202</f>
        <v>0</v>
      </c>
      <c r="F209" s="358">
        <f>'F5 ESTUDIANTES PREVENCIÓN'!J202</f>
        <v>0</v>
      </c>
      <c r="G209" s="362">
        <f>'F5 ESTUDIANTES PREVENCIÓN'!L202</f>
        <v>0</v>
      </c>
      <c r="H209" s="358">
        <f>'F5 ESTUDIANTES PREVENCIÓN'!M202</f>
        <v>0</v>
      </c>
      <c r="I209" s="363">
        <f>'F5 ESTUDIANTES PREVENCIÓN'!N202</f>
        <v>0</v>
      </c>
      <c r="J209" s="363">
        <f>'F5 ESTUDIANTES PREVENCIÓN'!O202</f>
        <v>0</v>
      </c>
      <c r="K209" s="363">
        <f>'F5 ESTUDIANTES PREVENCIÓN'!P202</f>
        <v>0</v>
      </c>
      <c r="L209" s="364">
        <f>'F5 ESTUDIANTES PREVENCIÓN'!Q202</f>
        <v>0</v>
      </c>
      <c r="M209" s="360">
        <f>'F5 ESTUDIANTES PREVENCIÓN'!R202</f>
        <v>0</v>
      </c>
      <c r="N209" s="358">
        <f>'F5 ESTUDIANTES PREVENCIÓN'!T202</f>
        <v>0</v>
      </c>
      <c r="O209" s="358">
        <f>'F5 ESTUDIANTES PREVENCIÓN'!U202</f>
        <v>0</v>
      </c>
      <c r="P209" s="358">
        <f>'F5 ESTUDIANTES PREVENCIÓN'!V202</f>
        <v>0</v>
      </c>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c r="BE209" s="358"/>
      <c r="BF209" s="358">
        <f>'F5 ESTUDIANTES PREVENCIÓN'!AU202</f>
        <v>0</v>
      </c>
      <c r="BG209" s="12"/>
      <c r="BH209" s="13"/>
      <c r="BI209" s="12"/>
      <c r="BJ209" s="14"/>
      <c r="BK209" s="12"/>
      <c r="BL209" s="12"/>
      <c r="BM209" s="12"/>
      <c r="BN209" s="12"/>
      <c r="BO209" s="12"/>
      <c r="BP209" s="12"/>
      <c r="BQ209" s="12"/>
      <c r="BR209" s="12"/>
      <c r="BS209" s="12"/>
      <c r="BT209" s="12"/>
      <c r="BU209" s="12"/>
      <c r="BV209" s="12"/>
      <c r="BW209" s="12"/>
      <c r="BX209" s="12"/>
      <c r="BY209" s="12"/>
      <c r="BZ209" s="12"/>
      <c r="CA209" s="12"/>
      <c r="CB209" s="12"/>
      <c r="CC209" s="12"/>
      <c r="CD209" s="365">
        <f t="shared" si="32"/>
        <v>0</v>
      </c>
      <c r="CE209" s="365">
        <f t="shared" si="33"/>
        <v>0</v>
      </c>
      <c r="CF209" s="366" t="str">
        <f t="shared" si="29"/>
        <v/>
      </c>
      <c r="CG209" s="365">
        <f t="shared" si="34"/>
        <v>0</v>
      </c>
      <c r="CH209" s="365">
        <f t="shared" si="35"/>
        <v>0</v>
      </c>
      <c r="CI209" s="366" t="str">
        <f t="shared" si="30"/>
        <v/>
      </c>
      <c r="CJ209" s="365">
        <f t="shared" si="36"/>
        <v>0</v>
      </c>
      <c r="CK209" s="365">
        <f t="shared" si="37"/>
        <v>0</v>
      </c>
      <c r="CL209" s="366" t="str">
        <f t="shared" si="31"/>
        <v/>
      </c>
      <c r="CM209" s="15"/>
    </row>
    <row r="210" spans="1:91" s="359" customFormat="1" ht="13.5" hidden="1" customHeight="1">
      <c r="A210" s="358">
        <f>'F5 ESTUDIANTES PREVENCIÓN'!D203</f>
        <v>0</v>
      </c>
      <c r="B210" s="358">
        <f>'F5 ESTUDIANTES PREVENCIÓN'!A203</f>
        <v>0</v>
      </c>
      <c r="C210" s="360">
        <f>'F5 ESTUDIANTES PREVENCIÓN'!F203</f>
        <v>0</v>
      </c>
      <c r="D210" s="361">
        <f>'F5 ESTUDIANTES PREVENCIÓN'!G203</f>
        <v>0</v>
      </c>
      <c r="E210" s="358">
        <f>'F5 ESTUDIANTES PREVENCIÓN'!K203</f>
        <v>0</v>
      </c>
      <c r="F210" s="358">
        <f>'F5 ESTUDIANTES PREVENCIÓN'!J203</f>
        <v>0</v>
      </c>
      <c r="G210" s="362">
        <f>'F5 ESTUDIANTES PREVENCIÓN'!L203</f>
        <v>0</v>
      </c>
      <c r="H210" s="358">
        <f>'F5 ESTUDIANTES PREVENCIÓN'!M203</f>
        <v>0</v>
      </c>
      <c r="I210" s="363">
        <f>'F5 ESTUDIANTES PREVENCIÓN'!N203</f>
        <v>0</v>
      </c>
      <c r="J210" s="363">
        <f>'F5 ESTUDIANTES PREVENCIÓN'!O203</f>
        <v>0</v>
      </c>
      <c r="K210" s="363">
        <f>'F5 ESTUDIANTES PREVENCIÓN'!P203</f>
        <v>0</v>
      </c>
      <c r="L210" s="364">
        <f>'F5 ESTUDIANTES PREVENCIÓN'!Q203</f>
        <v>0</v>
      </c>
      <c r="M210" s="360">
        <f>'F5 ESTUDIANTES PREVENCIÓN'!R203</f>
        <v>0</v>
      </c>
      <c r="N210" s="358">
        <f>'F5 ESTUDIANTES PREVENCIÓN'!T203</f>
        <v>0</v>
      </c>
      <c r="O210" s="358">
        <f>'F5 ESTUDIANTES PREVENCIÓN'!U203</f>
        <v>0</v>
      </c>
      <c r="P210" s="358">
        <f>'F5 ESTUDIANTES PREVENCIÓN'!V203</f>
        <v>0</v>
      </c>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c r="BE210" s="358"/>
      <c r="BF210" s="358">
        <f>'F5 ESTUDIANTES PREVENCIÓN'!AU203</f>
        <v>0</v>
      </c>
      <c r="BG210" s="12"/>
      <c r="BH210" s="13"/>
      <c r="BI210" s="12"/>
      <c r="BJ210" s="14"/>
      <c r="BK210" s="12"/>
      <c r="BL210" s="12"/>
      <c r="BM210" s="12"/>
      <c r="BN210" s="12"/>
      <c r="BO210" s="12"/>
      <c r="BP210" s="12"/>
      <c r="BQ210" s="12"/>
      <c r="BR210" s="12"/>
      <c r="BS210" s="12"/>
      <c r="BT210" s="12"/>
      <c r="BU210" s="12"/>
      <c r="BV210" s="12"/>
      <c r="BW210" s="12"/>
      <c r="BX210" s="12"/>
      <c r="BY210" s="12"/>
      <c r="BZ210" s="12"/>
      <c r="CA210" s="12"/>
      <c r="CB210" s="12"/>
      <c r="CC210" s="12"/>
      <c r="CD210" s="365">
        <f t="shared" si="32"/>
        <v>0</v>
      </c>
      <c r="CE210" s="365">
        <f t="shared" si="33"/>
        <v>0</v>
      </c>
      <c r="CF210" s="366" t="str">
        <f t="shared" si="29"/>
        <v/>
      </c>
      <c r="CG210" s="365">
        <f t="shared" si="34"/>
        <v>0</v>
      </c>
      <c r="CH210" s="365">
        <f t="shared" si="35"/>
        <v>0</v>
      </c>
      <c r="CI210" s="366" t="str">
        <f t="shared" si="30"/>
        <v/>
      </c>
      <c r="CJ210" s="365">
        <f t="shared" si="36"/>
        <v>0</v>
      </c>
      <c r="CK210" s="365">
        <f t="shared" si="37"/>
        <v>0</v>
      </c>
      <c r="CL210" s="366" t="str">
        <f t="shared" si="31"/>
        <v/>
      </c>
      <c r="CM210" s="15"/>
    </row>
    <row r="211" spans="1:91" s="359" customFormat="1" ht="13.5" hidden="1" customHeight="1">
      <c r="A211" s="358">
        <f>'F5 ESTUDIANTES PREVENCIÓN'!D204</f>
        <v>0</v>
      </c>
      <c r="B211" s="358">
        <f>'F5 ESTUDIANTES PREVENCIÓN'!A204</f>
        <v>0</v>
      </c>
      <c r="C211" s="360">
        <f>'F5 ESTUDIANTES PREVENCIÓN'!F204</f>
        <v>0</v>
      </c>
      <c r="D211" s="361">
        <f>'F5 ESTUDIANTES PREVENCIÓN'!G204</f>
        <v>0</v>
      </c>
      <c r="E211" s="358">
        <f>'F5 ESTUDIANTES PREVENCIÓN'!K204</f>
        <v>0</v>
      </c>
      <c r="F211" s="358">
        <f>'F5 ESTUDIANTES PREVENCIÓN'!J204</f>
        <v>0</v>
      </c>
      <c r="G211" s="362">
        <f>'F5 ESTUDIANTES PREVENCIÓN'!L204</f>
        <v>0</v>
      </c>
      <c r="H211" s="358">
        <f>'F5 ESTUDIANTES PREVENCIÓN'!M204</f>
        <v>0</v>
      </c>
      <c r="I211" s="363">
        <f>'F5 ESTUDIANTES PREVENCIÓN'!N204</f>
        <v>0</v>
      </c>
      <c r="J211" s="363">
        <f>'F5 ESTUDIANTES PREVENCIÓN'!O204</f>
        <v>0</v>
      </c>
      <c r="K211" s="363">
        <f>'F5 ESTUDIANTES PREVENCIÓN'!P204</f>
        <v>0</v>
      </c>
      <c r="L211" s="364">
        <f>'F5 ESTUDIANTES PREVENCIÓN'!Q204</f>
        <v>0</v>
      </c>
      <c r="M211" s="360">
        <f>'F5 ESTUDIANTES PREVENCIÓN'!R204</f>
        <v>0</v>
      </c>
      <c r="N211" s="358">
        <f>'F5 ESTUDIANTES PREVENCIÓN'!T204</f>
        <v>0</v>
      </c>
      <c r="O211" s="358">
        <f>'F5 ESTUDIANTES PREVENCIÓN'!U204</f>
        <v>0</v>
      </c>
      <c r="P211" s="358">
        <f>'F5 ESTUDIANTES PREVENCIÓN'!V204</f>
        <v>0</v>
      </c>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f>'F5 ESTUDIANTES PREVENCIÓN'!AU204</f>
        <v>0</v>
      </c>
      <c r="BG211" s="12"/>
      <c r="BH211" s="13"/>
      <c r="BI211" s="12"/>
      <c r="BJ211" s="14"/>
      <c r="BK211" s="12"/>
      <c r="BL211" s="12"/>
      <c r="BM211" s="12"/>
      <c r="BN211" s="12"/>
      <c r="BO211" s="12"/>
      <c r="BP211" s="12"/>
      <c r="BQ211" s="12"/>
      <c r="BR211" s="12"/>
      <c r="BS211" s="12"/>
      <c r="BT211" s="12"/>
      <c r="BU211" s="12"/>
      <c r="BV211" s="12"/>
      <c r="BW211" s="12"/>
      <c r="BX211" s="12"/>
      <c r="BY211" s="12"/>
      <c r="BZ211" s="12"/>
      <c r="CA211" s="12"/>
      <c r="CB211" s="12"/>
      <c r="CC211" s="12"/>
      <c r="CD211" s="365">
        <f t="shared" si="32"/>
        <v>0</v>
      </c>
      <c r="CE211" s="365">
        <f t="shared" si="33"/>
        <v>0</v>
      </c>
      <c r="CF211" s="366" t="str">
        <f t="shared" si="29"/>
        <v/>
      </c>
      <c r="CG211" s="365">
        <f t="shared" si="34"/>
        <v>0</v>
      </c>
      <c r="CH211" s="365">
        <f t="shared" si="35"/>
        <v>0</v>
      </c>
      <c r="CI211" s="366" t="str">
        <f t="shared" si="30"/>
        <v/>
      </c>
      <c r="CJ211" s="365">
        <f t="shared" si="36"/>
        <v>0</v>
      </c>
      <c r="CK211" s="365">
        <f t="shared" si="37"/>
        <v>0</v>
      </c>
      <c r="CL211" s="366" t="str">
        <f t="shared" si="31"/>
        <v/>
      </c>
      <c r="CM211" s="15"/>
    </row>
    <row r="212" spans="1:91" s="359" customFormat="1" ht="13.5" hidden="1" customHeight="1">
      <c r="A212" s="358">
        <f>'F5 ESTUDIANTES PREVENCIÓN'!D205</f>
        <v>0</v>
      </c>
      <c r="B212" s="358">
        <f>'F5 ESTUDIANTES PREVENCIÓN'!A205</f>
        <v>0</v>
      </c>
      <c r="C212" s="360">
        <f>'F5 ESTUDIANTES PREVENCIÓN'!F205</f>
        <v>0</v>
      </c>
      <c r="D212" s="361">
        <f>'F5 ESTUDIANTES PREVENCIÓN'!G205</f>
        <v>0</v>
      </c>
      <c r="E212" s="358">
        <f>'F5 ESTUDIANTES PREVENCIÓN'!K205</f>
        <v>0</v>
      </c>
      <c r="F212" s="358">
        <f>'F5 ESTUDIANTES PREVENCIÓN'!J205</f>
        <v>0</v>
      </c>
      <c r="G212" s="362">
        <f>'F5 ESTUDIANTES PREVENCIÓN'!L205</f>
        <v>0</v>
      </c>
      <c r="H212" s="358">
        <f>'F5 ESTUDIANTES PREVENCIÓN'!M205</f>
        <v>0</v>
      </c>
      <c r="I212" s="363">
        <f>'F5 ESTUDIANTES PREVENCIÓN'!N205</f>
        <v>0</v>
      </c>
      <c r="J212" s="363">
        <f>'F5 ESTUDIANTES PREVENCIÓN'!O205</f>
        <v>0</v>
      </c>
      <c r="K212" s="363">
        <f>'F5 ESTUDIANTES PREVENCIÓN'!P205</f>
        <v>0</v>
      </c>
      <c r="L212" s="364">
        <f>'F5 ESTUDIANTES PREVENCIÓN'!Q205</f>
        <v>0</v>
      </c>
      <c r="M212" s="360">
        <f>'F5 ESTUDIANTES PREVENCIÓN'!R205</f>
        <v>0</v>
      </c>
      <c r="N212" s="358">
        <f>'F5 ESTUDIANTES PREVENCIÓN'!T205</f>
        <v>0</v>
      </c>
      <c r="O212" s="358">
        <f>'F5 ESTUDIANTES PREVENCIÓN'!U205</f>
        <v>0</v>
      </c>
      <c r="P212" s="358">
        <f>'F5 ESTUDIANTES PREVENCIÓN'!V205</f>
        <v>0</v>
      </c>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f>'F5 ESTUDIANTES PREVENCIÓN'!AU205</f>
        <v>0</v>
      </c>
      <c r="BG212" s="12"/>
      <c r="BH212" s="13"/>
      <c r="BI212" s="12"/>
      <c r="BJ212" s="14"/>
      <c r="BK212" s="12"/>
      <c r="BL212" s="12"/>
      <c r="BM212" s="12"/>
      <c r="BN212" s="12"/>
      <c r="BO212" s="12"/>
      <c r="BP212" s="12"/>
      <c r="BQ212" s="12"/>
      <c r="BR212" s="12"/>
      <c r="BS212" s="12"/>
      <c r="BT212" s="12"/>
      <c r="BU212" s="12"/>
      <c r="BV212" s="12"/>
      <c r="BW212" s="12"/>
      <c r="BX212" s="12"/>
      <c r="BY212" s="12"/>
      <c r="BZ212" s="12"/>
      <c r="CA212" s="12"/>
      <c r="CB212" s="12"/>
      <c r="CC212" s="12"/>
      <c r="CD212" s="365">
        <f t="shared" si="32"/>
        <v>0</v>
      </c>
      <c r="CE212" s="365">
        <f t="shared" si="33"/>
        <v>0</v>
      </c>
      <c r="CF212" s="366" t="str">
        <f t="shared" si="29"/>
        <v/>
      </c>
      <c r="CG212" s="365">
        <f t="shared" si="34"/>
        <v>0</v>
      </c>
      <c r="CH212" s="365">
        <f t="shared" si="35"/>
        <v>0</v>
      </c>
      <c r="CI212" s="366" t="str">
        <f t="shared" si="30"/>
        <v/>
      </c>
      <c r="CJ212" s="365">
        <f t="shared" si="36"/>
        <v>0</v>
      </c>
      <c r="CK212" s="365">
        <f t="shared" si="37"/>
        <v>0</v>
      </c>
      <c r="CL212" s="366" t="str">
        <f t="shared" si="31"/>
        <v/>
      </c>
      <c r="CM212" s="15"/>
    </row>
    <row r="213" spans="1:91" s="359" customFormat="1" ht="13.5" hidden="1" customHeight="1">
      <c r="A213" s="358">
        <f>'F5 ESTUDIANTES PREVENCIÓN'!D206</f>
        <v>0</v>
      </c>
      <c r="B213" s="358">
        <f>'F5 ESTUDIANTES PREVENCIÓN'!A206</f>
        <v>0</v>
      </c>
      <c r="C213" s="360">
        <f>'F5 ESTUDIANTES PREVENCIÓN'!F206</f>
        <v>0</v>
      </c>
      <c r="D213" s="361">
        <f>'F5 ESTUDIANTES PREVENCIÓN'!G206</f>
        <v>0</v>
      </c>
      <c r="E213" s="358">
        <f>'F5 ESTUDIANTES PREVENCIÓN'!K206</f>
        <v>0</v>
      </c>
      <c r="F213" s="358">
        <f>'F5 ESTUDIANTES PREVENCIÓN'!J206</f>
        <v>0</v>
      </c>
      <c r="G213" s="362">
        <f>'F5 ESTUDIANTES PREVENCIÓN'!L206</f>
        <v>0</v>
      </c>
      <c r="H213" s="358">
        <f>'F5 ESTUDIANTES PREVENCIÓN'!M206</f>
        <v>0</v>
      </c>
      <c r="I213" s="363">
        <f>'F5 ESTUDIANTES PREVENCIÓN'!N206</f>
        <v>0</v>
      </c>
      <c r="J213" s="363">
        <f>'F5 ESTUDIANTES PREVENCIÓN'!O206</f>
        <v>0</v>
      </c>
      <c r="K213" s="363">
        <f>'F5 ESTUDIANTES PREVENCIÓN'!P206</f>
        <v>0</v>
      </c>
      <c r="L213" s="364">
        <f>'F5 ESTUDIANTES PREVENCIÓN'!Q206</f>
        <v>0</v>
      </c>
      <c r="M213" s="360">
        <f>'F5 ESTUDIANTES PREVENCIÓN'!R206</f>
        <v>0</v>
      </c>
      <c r="N213" s="358">
        <f>'F5 ESTUDIANTES PREVENCIÓN'!T206</f>
        <v>0</v>
      </c>
      <c r="O213" s="358">
        <f>'F5 ESTUDIANTES PREVENCIÓN'!U206</f>
        <v>0</v>
      </c>
      <c r="P213" s="358">
        <f>'F5 ESTUDIANTES PREVENCIÓN'!V206</f>
        <v>0</v>
      </c>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c r="BE213" s="358"/>
      <c r="BF213" s="358">
        <f>'F5 ESTUDIANTES PREVENCIÓN'!AU206</f>
        <v>0</v>
      </c>
      <c r="BG213" s="12"/>
      <c r="BH213" s="13"/>
      <c r="BI213" s="12"/>
      <c r="BJ213" s="14"/>
      <c r="BK213" s="12"/>
      <c r="BL213" s="12"/>
      <c r="BM213" s="12"/>
      <c r="BN213" s="12"/>
      <c r="BO213" s="12"/>
      <c r="BP213" s="12"/>
      <c r="BQ213" s="12"/>
      <c r="BR213" s="12"/>
      <c r="BS213" s="12"/>
      <c r="BT213" s="12"/>
      <c r="BU213" s="12"/>
      <c r="BV213" s="12"/>
      <c r="BW213" s="12"/>
      <c r="BX213" s="12"/>
      <c r="BY213" s="12"/>
      <c r="BZ213" s="12"/>
      <c r="CA213" s="12"/>
      <c r="CB213" s="12"/>
      <c r="CC213" s="12"/>
      <c r="CD213" s="365">
        <f t="shared" si="32"/>
        <v>0</v>
      </c>
      <c r="CE213" s="365">
        <f t="shared" si="33"/>
        <v>0</v>
      </c>
      <c r="CF213" s="366" t="str">
        <f t="shared" si="29"/>
        <v/>
      </c>
      <c r="CG213" s="365">
        <f t="shared" si="34"/>
        <v>0</v>
      </c>
      <c r="CH213" s="365">
        <f t="shared" si="35"/>
        <v>0</v>
      </c>
      <c r="CI213" s="366" t="str">
        <f t="shared" si="30"/>
        <v/>
      </c>
      <c r="CJ213" s="365">
        <f t="shared" si="36"/>
        <v>0</v>
      </c>
      <c r="CK213" s="365">
        <f t="shared" si="37"/>
        <v>0</v>
      </c>
      <c r="CL213" s="366" t="str">
        <f t="shared" si="31"/>
        <v/>
      </c>
      <c r="CM213" s="15"/>
    </row>
    <row r="214" spans="1:91" s="359" customFormat="1" ht="13.5" hidden="1" customHeight="1">
      <c r="A214" s="358">
        <f>'F5 ESTUDIANTES PREVENCIÓN'!D207</f>
        <v>0</v>
      </c>
      <c r="B214" s="358">
        <f>'F5 ESTUDIANTES PREVENCIÓN'!A207</f>
        <v>0</v>
      </c>
      <c r="C214" s="360">
        <f>'F5 ESTUDIANTES PREVENCIÓN'!F207</f>
        <v>0</v>
      </c>
      <c r="D214" s="361">
        <f>'F5 ESTUDIANTES PREVENCIÓN'!G207</f>
        <v>0</v>
      </c>
      <c r="E214" s="358">
        <f>'F5 ESTUDIANTES PREVENCIÓN'!K207</f>
        <v>0</v>
      </c>
      <c r="F214" s="358">
        <f>'F5 ESTUDIANTES PREVENCIÓN'!J207</f>
        <v>0</v>
      </c>
      <c r="G214" s="362">
        <f>'F5 ESTUDIANTES PREVENCIÓN'!L207</f>
        <v>0</v>
      </c>
      <c r="H214" s="358">
        <f>'F5 ESTUDIANTES PREVENCIÓN'!M207</f>
        <v>0</v>
      </c>
      <c r="I214" s="363">
        <f>'F5 ESTUDIANTES PREVENCIÓN'!N207</f>
        <v>0</v>
      </c>
      <c r="J214" s="363">
        <f>'F5 ESTUDIANTES PREVENCIÓN'!O207</f>
        <v>0</v>
      </c>
      <c r="K214" s="363">
        <f>'F5 ESTUDIANTES PREVENCIÓN'!P207</f>
        <v>0</v>
      </c>
      <c r="L214" s="364">
        <f>'F5 ESTUDIANTES PREVENCIÓN'!Q207</f>
        <v>0</v>
      </c>
      <c r="M214" s="360">
        <f>'F5 ESTUDIANTES PREVENCIÓN'!R207</f>
        <v>0</v>
      </c>
      <c r="N214" s="358">
        <f>'F5 ESTUDIANTES PREVENCIÓN'!T207</f>
        <v>0</v>
      </c>
      <c r="O214" s="358">
        <f>'F5 ESTUDIANTES PREVENCIÓN'!U207</f>
        <v>0</v>
      </c>
      <c r="P214" s="358">
        <f>'F5 ESTUDIANTES PREVENCIÓN'!V207</f>
        <v>0</v>
      </c>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c r="BE214" s="358"/>
      <c r="BF214" s="358">
        <f>'F5 ESTUDIANTES PREVENCIÓN'!AU207</f>
        <v>0</v>
      </c>
      <c r="BG214" s="12"/>
      <c r="BH214" s="13"/>
      <c r="BI214" s="12"/>
      <c r="BJ214" s="14"/>
      <c r="BK214" s="12"/>
      <c r="BL214" s="12"/>
      <c r="BM214" s="12"/>
      <c r="BN214" s="12"/>
      <c r="BO214" s="12"/>
      <c r="BP214" s="12"/>
      <c r="BQ214" s="12"/>
      <c r="BR214" s="12"/>
      <c r="BS214" s="12"/>
      <c r="BT214" s="12"/>
      <c r="BU214" s="12"/>
      <c r="BV214" s="12"/>
      <c r="BW214" s="12"/>
      <c r="BX214" s="12"/>
      <c r="BY214" s="12"/>
      <c r="BZ214" s="12"/>
      <c r="CA214" s="12"/>
      <c r="CB214" s="12"/>
      <c r="CC214" s="12"/>
      <c r="CD214" s="365">
        <f t="shared" si="32"/>
        <v>0</v>
      </c>
      <c r="CE214" s="365">
        <f t="shared" si="33"/>
        <v>0</v>
      </c>
      <c r="CF214" s="366" t="str">
        <f t="shared" si="29"/>
        <v/>
      </c>
      <c r="CG214" s="365">
        <f t="shared" si="34"/>
        <v>0</v>
      </c>
      <c r="CH214" s="365">
        <f t="shared" si="35"/>
        <v>0</v>
      </c>
      <c r="CI214" s="366" t="str">
        <f t="shared" si="30"/>
        <v/>
      </c>
      <c r="CJ214" s="365">
        <f t="shared" si="36"/>
        <v>0</v>
      </c>
      <c r="CK214" s="365">
        <f t="shared" si="37"/>
        <v>0</v>
      </c>
      <c r="CL214" s="366" t="str">
        <f t="shared" si="31"/>
        <v/>
      </c>
      <c r="CM214" s="15"/>
    </row>
    <row r="215" spans="1:91" s="359" customFormat="1" ht="13.5" hidden="1" customHeight="1">
      <c r="A215" s="358">
        <f>'F5 ESTUDIANTES PREVENCIÓN'!D208</f>
        <v>0</v>
      </c>
      <c r="B215" s="358">
        <f>'F5 ESTUDIANTES PREVENCIÓN'!A208</f>
        <v>0</v>
      </c>
      <c r="C215" s="360">
        <f>'F5 ESTUDIANTES PREVENCIÓN'!F208</f>
        <v>0</v>
      </c>
      <c r="D215" s="361">
        <f>'F5 ESTUDIANTES PREVENCIÓN'!G208</f>
        <v>0</v>
      </c>
      <c r="E215" s="358">
        <f>'F5 ESTUDIANTES PREVENCIÓN'!K208</f>
        <v>0</v>
      </c>
      <c r="F215" s="358">
        <f>'F5 ESTUDIANTES PREVENCIÓN'!J208</f>
        <v>0</v>
      </c>
      <c r="G215" s="362">
        <f>'F5 ESTUDIANTES PREVENCIÓN'!L208</f>
        <v>0</v>
      </c>
      <c r="H215" s="358">
        <f>'F5 ESTUDIANTES PREVENCIÓN'!M208</f>
        <v>0</v>
      </c>
      <c r="I215" s="363">
        <f>'F5 ESTUDIANTES PREVENCIÓN'!N208</f>
        <v>0</v>
      </c>
      <c r="J215" s="363">
        <f>'F5 ESTUDIANTES PREVENCIÓN'!O208</f>
        <v>0</v>
      </c>
      <c r="K215" s="363">
        <f>'F5 ESTUDIANTES PREVENCIÓN'!P208</f>
        <v>0</v>
      </c>
      <c r="L215" s="364">
        <f>'F5 ESTUDIANTES PREVENCIÓN'!Q208</f>
        <v>0</v>
      </c>
      <c r="M215" s="360">
        <f>'F5 ESTUDIANTES PREVENCIÓN'!R208</f>
        <v>0</v>
      </c>
      <c r="N215" s="358">
        <f>'F5 ESTUDIANTES PREVENCIÓN'!T208</f>
        <v>0</v>
      </c>
      <c r="O215" s="358">
        <f>'F5 ESTUDIANTES PREVENCIÓN'!U208</f>
        <v>0</v>
      </c>
      <c r="P215" s="358">
        <f>'F5 ESTUDIANTES PREVENCIÓN'!V208</f>
        <v>0</v>
      </c>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c r="BE215" s="358"/>
      <c r="BF215" s="358">
        <f>'F5 ESTUDIANTES PREVENCIÓN'!AU208</f>
        <v>0</v>
      </c>
      <c r="BG215" s="12"/>
      <c r="BH215" s="13"/>
      <c r="BI215" s="12"/>
      <c r="BJ215" s="14"/>
      <c r="BK215" s="12"/>
      <c r="BL215" s="12"/>
      <c r="BM215" s="12"/>
      <c r="BN215" s="12"/>
      <c r="BO215" s="12"/>
      <c r="BP215" s="12"/>
      <c r="BQ215" s="12"/>
      <c r="BR215" s="12"/>
      <c r="BS215" s="12"/>
      <c r="BT215" s="12"/>
      <c r="BU215" s="12"/>
      <c r="BV215" s="12"/>
      <c r="BW215" s="12"/>
      <c r="BX215" s="12"/>
      <c r="BY215" s="12"/>
      <c r="BZ215" s="12"/>
      <c r="CA215" s="12"/>
      <c r="CB215" s="12"/>
      <c r="CC215" s="12"/>
      <c r="CD215" s="365">
        <f t="shared" si="32"/>
        <v>0</v>
      </c>
      <c r="CE215" s="365">
        <f t="shared" si="33"/>
        <v>0</v>
      </c>
      <c r="CF215" s="366" t="str">
        <f t="shared" si="29"/>
        <v/>
      </c>
      <c r="CG215" s="365">
        <f t="shared" si="34"/>
        <v>0</v>
      </c>
      <c r="CH215" s="365">
        <f t="shared" si="35"/>
        <v>0</v>
      </c>
      <c r="CI215" s="366" t="str">
        <f t="shared" si="30"/>
        <v/>
      </c>
      <c r="CJ215" s="365">
        <f t="shared" si="36"/>
        <v>0</v>
      </c>
      <c r="CK215" s="365">
        <f t="shared" si="37"/>
        <v>0</v>
      </c>
      <c r="CL215" s="366" t="str">
        <f t="shared" si="31"/>
        <v/>
      </c>
      <c r="CM215" s="15"/>
    </row>
    <row r="216" spans="1:91" s="359" customFormat="1" ht="13.5" hidden="1" customHeight="1">
      <c r="A216" s="358">
        <f>'F5 ESTUDIANTES PREVENCIÓN'!D209</f>
        <v>0</v>
      </c>
      <c r="B216" s="358">
        <f>'F5 ESTUDIANTES PREVENCIÓN'!A209</f>
        <v>0</v>
      </c>
      <c r="C216" s="360">
        <f>'F5 ESTUDIANTES PREVENCIÓN'!F209</f>
        <v>0</v>
      </c>
      <c r="D216" s="361">
        <f>'F5 ESTUDIANTES PREVENCIÓN'!G209</f>
        <v>0</v>
      </c>
      <c r="E216" s="358">
        <f>'F5 ESTUDIANTES PREVENCIÓN'!K209</f>
        <v>0</v>
      </c>
      <c r="F216" s="358">
        <f>'F5 ESTUDIANTES PREVENCIÓN'!J209</f>
        <v>0</v>
      </c>
      <c r="G216" s="362">
        <f>'F5 ESTUDIANTES PREVENCIÓN'!L209</f>
        <v>0</v>
      </c>
      <c r="H216" s="358">
        <f>'F5 ESTUDIANTES PREVENCIÓN'!M209</f>
        <v>0</v>
      </c>
      <c r="I216" s="363">
        <f>'F5 ESTUDIANTES PREVENCIÓN'!N209</f>
        <v>0</v>
      </c>
      <c r="J216" s="363">
        <f>'F5 ESTUDIANTES PREVENCIÓN'!O209</f>
        <v>0</v>
      </c>
      <c r="K216" s="363">
        <f>'F5 ESTUDIANTES PREVENCIÓN'!P209</f>
        <v>0</v>
      </c>
      <c r="L216" s="364">
        <f>'F5 ESTUDIANTES PREVENCIÓN'!Q209</f>
        <v>0</v>
      </c>
      <c r="M216" s="360">
        <f>'F5 ESTUDIANTES PREVENCIÓN'!R209</f>
        <v>0</v>
      </c>
      <c r="N216" s="358">
        <f>'F5 ESTUDIANTES PREVENCIÓN'!T209</f>
        <v>0</v>
      </c>
      <c r="O216" s="358">
        <f>'F5 ESTUDIANTES PREVENCIÓN'!U209</f>
        <v>0</v>
      </c>
      <c r="P216" s="358">
        <f>'F5 ESTUDIANTES PREVENCIÓN'!V209</f>
        <v>0</v>
      </c>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c r="BE216" s="358"/>
      <c r="BF216" s="358">
        <f>'F5 ESTUDIANTES PREVENCIÓN'!AU209</f>
        <v>0</v>
      </c>
      <c r="BG216" s="12"/>
      <c r="BH216" s="13"/>
      <c r="BI216" s="12"/>
      <c r="BJ216" s="14"/>
      <c r="BK216" s="12"/>
      <c r="BL216" s="12"/>
      <c r="BM216" s="12"/>
      <c r="BN216" s="12"/>
      <c r="BO216" s="12"/>
      <c r="BP216" s="12"/>
      <c r="BQ216" s="12"/>
      <c r="BR216" s="12"/>
      <c r="BS216" s="12"/>
      <c r="BT216" s="12"/>
      <c r="BU216" s="12"/>
      <c r="BV216" s="12"/>
      <c r="BW216" s="12"/>
      <c r="BX216" s="12"/>
      <c r="BY216" s="12"/>
      <c r="BZ216" s="12"/>
      <c r="CA216" s="12"/>
      <c r="CB216" s="12"/>
      <c r="CC216" s="12"/>
      <c r="CD216" s="365">
        <f t="shared" si="32"/>
        <v>0</v>
      </c>
      <c r="CE216" s="365">
        <f t="shared" si="33"/>
        <v>0</v>
      </c>
      <c r="CF216" s="366" t="str">
        <f t="shared" si="29"/>
        <v/>
      </c>
      <c r="CG216" s="365">
        <f t="shared" si="34"/>
        <v>0</v>
      </c>
      <c r="CH216" s="365">
        <f t="shared" si="35"/>
        <v>0</v>
      </c>
      <c r="CI216" s="366" t="str">
        <f t="shared" si="30"/>
        <v/>
      </c>
      <c r="CJ216" s="365">
        <f t="shared" si="36"/>
        <v>0</v>
      </c>
      <c r="CK216" s="365">
        <f t="shared" si="37"/>
        <v>0</v>
      </c>
      <c r="CL216" s="366" t="str">
        <f t="shared" si="31"/>
        <v/>
      </c>
      <c r="CM216" s="15"/>
    </row>
    <row r="217" spans="1:91" s="359" customFormat="1" ht="13.5" hidden="1" customHeight="1">
      <c r="A217" s="358">
        <f>'F5 ESTUDIANTES PREVENCIÓN'!D210</f>
        <v>0</v>
      </c>
      <c r="B217" s="358">
        <f>'F5 ESTUDIANTES PREVENCIÓN'!A210</f>
        <v>0</v>
      </c>
      <c r="C217" s="360">
        <f>'F5 ESTUDIANTES PREVENCIÓN'!F210</f>
        <v>0</v>
      </c>
      <c r="D217" s="361">
        <f>'F5 ESTUDIANTES PREVENCIÓN'!G210</f>
        <v>0</v>
      </c>
      <c r="E217" s="358">
        <f>'F5 ESTUDIANTES PREVENCIÓN'!K210</f>
        <v>0</v>
      </c>
      <c r="F217" s="358">
        <f>'F5 ESTUDIANTES PREVENCIÓN'!J210</f>
        <v>0</v>
      </c>
      <c r="G217" s="362">
        <f>'F5 ESTUDIANTES PREVENCIÓN'!L210</f>
        <v>0</v>
      </c>
      <c r="H217" s="358">
        <f>'F5 ESTUDIANTES PREVENCIÓN'!M210</f>
        <v>0</v>
      </c>
      <c r="I217" s="363">
        <f>'F5 ESTUDIANTES PREVENCIÓN'!N210</f>
        <v>0</v>
      </c>
      <c r="J217" s="363">
        <f>'F5 ESTUDIANTES PREVENCIÓN'!O210</f>
        <v>0</v>
      </c>
      <c r="K217" s="363">
        <f>'F5 ESTUDIANTES PREVENCIÓN'!P210</f>
        <v>0</v>
      </c>
      <c r="L217" s="364">
        <f>'F5 ESTUDIANTES PREVENCIÓN'!Q210</f>
        <v>0</v>
      </c>
      <c r="M217" s="360">
        <f>'F5 ESTUDIANTES PREVENCIÓN'!R210</f>
        <v>0</v>
      </c>
      <c r="N217" s="358">
        <f>'F5 ESTUDIANTES PREVENCIÓN'!T210</f>
        <v>0</v>
      </c>
      <c r="O217" s="358">
        <f>'F5 ESTUDIANTES PREVENCIÓN'!U210</f>
        <v>0</v>
      </c>
      <c r="P217" s="358">
        <f>'F5 ESTUDIANTES PREVENCIÓN'!V210</f>
        <v>0</v>
      </c>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c r="BE217" s="358"/>
      <c r="BF217" s="358">
        <f>'F5 ESTUDIANTES PREVENCIÓN'!AU210</f>
        <v>0</v>
      </c>
      <c r="BG217" s="12"/>
      <c r="BH217" s="13"/>
      <c r="BI217" s="12"/>
      <c r="BJ217" s="14"/>
      <c r="BK217" s="12"/>
      <c r="BL217" s="12"/>
      <c r="BM217" s="12"/>
      <c r="BN217" s="12"/>
      <c r="BO217" s="12"/>
      <c r="BP217" s="12"/>
      <c r="BQ217" s="12"/>
      <c r="BR217" s="12"/>
      <c r="BS217" s="12"/>
      <c r="BT217" s="12"/>
      <c r="BU217" s="12"/>
      <c r="BV217" s="12"/>
      <c r="BW217" s="12"/>
      <c r="BX217" s="12"/>
      <c r="BY217" s="12"/>
      <c r="BZ217" s="12"/>
      <c r="CA217" s="12"/>
      <c r="CB217" s="12"/>
      <c r="CC217" s="12"/>
      <c r="CD217" s="365">
        <f t="shared" si="32"/>
        <v>0</v>
      </c>
      <c r="CE217" s="365">
        <f t="shared" si="33"/>
        <v>0</v>
      </c>
      <c r="CF217" s="366" t="str">
        <f t="shared" si="29"/>
        <v/>
      </c>
      <c r="CG217" s="365">
        <f t="shared" si="34"/>
        <v>0</v>
      </c>
      <c r="CH217" s="365">
        <f t="shared" si="35"/>
        <v>0</v>
      </c>
      <c r="CI217" s="366" t="str">
        <f t="shared" si="30"/>
        <v/>
      </c>
      <c r="CJ217" s="365">
        <f t="shared" si="36"/>
        <v>0</v>
      </c>
      <c r="CK217" s="365">
        <f t="shared" si="37"/>
        <v>0</v>
      </c>
      <c r="CL217" s="366" t="str">
        <f t="shared" si="31"/>
        <v/>
      </c>
      <c r="CM217" s="15"/>
    </row>
    <row r="218" spans="1:91" s="359" customFormat="1" ht="13.5" hidden="1" customHeight="1">
      <c r="A218" s="358">
        <f>'F5 ESTUDIANTES PREVENCIÓN'!D211</f>
        <v>0</v>
      </c>
      <c r="B218" s="358">
        <f>'F5 ESTUDIANTES PREVENCIÓN'!A211</f>
        <v>0</v>
      </c>
      <c r="C218" s="360">
        <f>'F5 ESTUDIANTES PREVENCIÓN'!F211</f>
        <v>0</v>
      </c>
      <c r="D218" s="361">
        <f>'F5 ESTUDIANTES PREVENCIÓN'!G211</f>
        <v>0</v>
      </c>
      <c r="E218" s="358">
        <f>'F5 ESTUDIANTES PREVENCIÓN'!K211</f>
        <v>0</v>
      </c>
      <c r="F218" s="358">
        <f>'F5 ESTUDIANTES PREVENCIÓN'!J211</f>
        <v>0</v>
      </c>
      <c r="G218" s="362">
        <f>'F5 ESTUDIANTES PREVENCIÓN'!L211</f>
        <v>0</v>
      </c>
      <c r="H218" s="358">
        <f>'F5 ESTUDIANTES PREVENCIÓN'!M211</f>
        <v>0</v>
      </c>
      <c r="I218" s="363">
        <f>'F5 ESTUDIANTES PREVENCIÓN'!N211</f>
        <v>0</v>
      </c>
      <c r="J218" s="363">
        <f>'F5 ESTUDIANTES PREVENCIÓN'!O211</f>
        <v>0</v>
      </c>
      <c r="K218" s="363">
        <f>'F5 ESTUDIANTES PREVENCIÓN'!P211</f>
        <v>0</v>
      </c>
      <c r="L218" s="364">
        <f>'F5 ESTUDIANTES PREVENCIÓN'!Q211</f>
        <v>0</v>
      </c>
      <c r="M218" s="360">
        <f>'F5 ESTUDIANTES PREVENCIÓN'!R211</f>
        <v>0</v>
      </c>
      <c r="N218" s="358">
        <f>'F5 ESTUDIANTES PREVENCIÓN'!T211</f>
        <v>0</v>
      </c>
      <c r="O218" s="358">
        <f>'F5 ESTUDIANTES PREVENCIÓN'!U211</f>
        <v>0</v>
      </c>
      <c r="P218" s="358">
        <f>'F5 ESTUDIANTES PREVENCIÓN'!V211</f>
        <v>0</v>
      </c>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c r="BE218" s="358"/>
      <c r="BF218" s="358">
        <f>'F5 ESTUDIANTES PREVENCIÓN'!AU211</f>
        <v>0</v>
      </c>
      <c r="BG218" s="12"/>
      <c r="BH218" s="13"/>
      <c r="BI218" s="12"/>
      <c r="BJ218" s="14"/>
      <c r="BK218" s="12"/>
      <c r="BL218" s="12"/>
      <c r="BM218" s="12"/>
      <c r="BN218" s="12"/>
      <c r="BO218" s="12"/>
      <c r="BP218" s="12"/>
      <c r="BQ218" s="12"/>
      <c r="BR218" s="12"/>
      <c r="BS218" s="12"/>
      <c r="BT218" s="12"/>
      <c r="BU218" s="12"/>
      <c r="BV218" s="12"/>
      <c r="BW218" s="12"/>
      <c r="BX218" s="12"/>
      <c r="BY218" s="12"/>
      <c r="BZ218" s="12"/>
      <c r="CA218" s="12"/>
      <c r="CB218" s="12"/>
      <c r="CC218" s="12"/>
      <c r="CD218" s="365">
        <f t="shared" si="32"/>
        <v>0</v>
      </c>
      <c r="CE218" s="365">
        <f t="shared" si="33"/>
        <v>0</v>
      </c>
      <c r="CF218" s="366" t="str">
        <f t="shared" si="29"/>
        <v/>
      </c>
      <c r="CG218" s="365">
        <f t="shared" si="34"/>
        <v>0</v>
      </c>
      <c r="CH218" s="365">
        <f t="shared" si="35"/>
        <v>0</v>
      </c>
      <c r="CI218" s="366" t="str">
        <f t="shared" si="30"/>
        <v/>
      </c>
      <c r="CJ218" s="365">
        <f t="shared" si="36"/>
        <v>0</v>
      </c>
      <c r="CK218" s="365">
        <f t="shared" si="37"/>
        <v>0</v>
      </c>
      <c r="CL218" s="366" t="str">
        <f t="shared" si="31"/>
        <v/>
      </c>
      <c r="CM218" s="15"/>
    </row>
    <row r="219" spans="1:91" s="359" customFormat="1" ht="13.5" hidden="1" customHeight="1">
      <c r="A219" s="358">
        <f>'F5 ESTUDIANTES PREVENCIÓN'!D212</f>
        <v>0</v>
      </c>
      <c r="B219" s="358">
        <f>'F5 ESTUDIANTES PREVENCIÓN'!A212</f>
        <v>0</v>
      </c>
      <c r="C219" s="360">
        <f>'F5 ESTUDIANTES PREVENCIÓN'!F212</f>
        <v>0</v>
      </c>
      <c r="D219" s="361">
        <f>'F5 ESTUDIANTES PREVENCIÓN'!G212</f>
        <v>0</v>
      </c>
      <c r="E219" s="358">
        <f>'F5 ESTUDIANTES PREVENCIÓN'!K212</f>
        <v>0</v>
      </c>
      <c r="F219" s="358">
        <f>'F5 ESTUDIANTES PREVENCIÓN'!J212</f>
        <v>0</v>
      </c>
      <c r="G219" s="362">
        <f>'F5 ESTUDIANTES PREVENCIÓN'!L212</f>
        <v>0</v>
      </c>
      <c r="H219" s="358">
        <f>'F5 ESTUDIANTES PREVENCIÓN'!M212</f>
        <v>0</v>
      </c>
      <c r="I219" s="363">
        <f>'F5 ESTUDIANTES PREVENCIÓN'!N212</f>
        <v>0</v>
      </c>
      <c r="J219" s="363">
        <f>'F5 ESTUDIANTES PREVENCIÓN'!O212</f>
        <v>0</v>
      </c>
      <c r="K219" s="363">
        <f>'F5 ESTUDIANTES PREVENCIÓN'!P212</f>
        <v>0</v>
      </c>
      <c r="L219" s="364">
        <f>'F5 ESTUDIANTES PREVENCIÓN'!Q212</f>
        <v>0</v>
      </c>
      <c r="M219" s="360">
        <f>'F5 ESTUDIANTES PREVENCIÓN'!R212</f>
        <v>0</v>
      </c>
      <c r="N219" s="358">
        <f>'F5 ESTUDIANTES PREVENCIÓN'!T212</f>
        <v>0</v>
      </c>
      <c r="O219" s="358">
        <f>'F5 ESTUDIANTES PREVENCIÓN'!U212</f>
        <v>0</v>
      </c>
      <c r="P219" s="358">
        <f>'F5 ESTUDIANTES PREVENCIÓN'!V212</f>
        <v>0</v>
      </c>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f>'F5 ESTUDIANTES PREVENCIÓN'!AU212</f>
        <v>0</v>
      </c>
      <c r="BG219" s="12"/>
      <c r="BH219" s="13"/>
      <c r="BI219" s="12"/>
      <c r="BJ219" s="14"/>
      <c r="BK219" s="12"/>
      <c r="BL219" s="12"/>
      <c r="BM219" s="12"/>
      <c r="BN219" s="12"/>
      <c r="BO219" s="12"/>
      <c r="BP219" s="12"/>
      <c r="BQ219" s="12"/>
      <c r="BR219" s="12"/>
      <c r="BS219" s="12"/>
      <c r="BT219" s="12"/>
      <c r="BU219" s="12"/>
      <c r="BV219" s="12"/>
      <c r="BW219" s="12"/>
      <c r="BX219" s="12"/>
      <c r="BY219" s="12"/>
      <c r="BZ219" s="12"/>
      <c r="CA219" s="12"/>
      <c r="CB219" s="12"/>
      <c r="CC219" s="12"/>
      <c r="CD219" s="365">
        <f t="shared" si="32"/>
        <v>0</v>
      </c>
      <c r="CE219" s="365">
        <f t="shared" si="33"/>
        <v>0</v>
      </c>
      <c r="CF219" s="366" t="str">
        <f t="shared" si="29"/>
        <v/>
      </c>
      <c r="CG219" s="365">
        <f t="shared" si="34"/>
        <v>0</v>
      </c>
      <c r="CH219" s="365">
        <f t="shared" si="35"/>
        <v>0</v>
      </c>
      <c r="CI219" s="366" t="str">
        <f t="shared" si="30"/>
        <v/>
      </c>
      <c r="CJ219" s="365">
        <f t="shared" si="36"/>
        <v>0</v>
      </c>
      <c r="CK219" s="365">
        <f t="shared" si="37"/>
        <v>0</v>
      </c>
      <c r="CL219" s="366" t="str">
        <f t="shared" si="31"/>
        <v/>
      </c>
      <c r="CM219" s="15"/>
    </row>
    <row r="220" spans="1:91" s="359" customFormat="1" ht="13.5" hidden="1" customHeight="1">
      <c r="A220" s="358">
        <f>'F5 ESTUDIANTES PREVENCIÓN'!D213</f>
        <v>0</v>
      </c>
      <c r="B220" s="358">
        <f>'F5 ESTUDIANTES PREVENCIÓN'!A213</f>
        <v>0</v>
      </c>
      <c r="C220" s="360">
        <f>'F5 ESTUDIANTES PREVENCIÓN'!F213</f>
        <v>0</v>
      </c>
      <c r="D220" s="361">
        <f>'F5 ESTUDIANTES PREVENCIÓN'!G213</f>
        <v>0</v>
      </c>
      <c r="E220" s="358">
        <f>'F5 ESTUDIANTES PREVENCIÓN'!K213</f>
        <v>0</v>
      </c>
      <c r="F220" s="358">
        <f>'F5 ESTUDIANTES PREVENCIÓN'!J213</f>
        <v>0</v>
      </c>
      <c r="G220" s="362">
        <f>'F5 ESTUDIANTES PREVENCIÓN'!L213</f>
        <v>0</v>
      </c>
      <c r="H220" s="358">
        <f>'F5 ESTUDIANTES PREVENCIÓN'!M213</f>
        <v>0</v>
      </c>
      <c r="I220" s="363">
        <f>'F5 ESTUDIANTES PREVENCIÓN'!N213</f>
        <v>0</v>
      </c>
      <c r="J220" s="363">
        <f>'F5 ESTUDIANTES PREVENCIÓN'!O213</f>
        <v>0</v>
      </c>
      <c r="K220" s="363">
        <f>'F5 ESTUDIANTES PREVENCIÓN'!P213</f>
        <v>0</v>
      </c>
      <c r="L220" s="364">
        <f>'F5 ESTUDIANTES PREVENCIÓN'!Q213</f>
        <v>0</v>
      </c>
      <c r="M220" s="360">
        <f>'F5 ESTUDIANTES PREVENCIÓN'!R213</f>
        <v>0</v>
      </c>
      <c r="N220" s="358">
        <f>'F5 ESTUDIANTES PREVENCIÓN'!T213</f>
        <v>0</v>
      </c>
      <c r="O220" s="358">
        <f>'F5 ESTUDIANTES PREVENCIÓN'!U213</f>
        <v>0</v>
      </c>
      <c r="P220" s="358">
        <f>'F5 ESTUDIANTES PREVENCIÓN'!V213</f>
        <v>0</v>
      </c>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c r="BE220" s="358"/>
      <c r="BF220" s="358">
        <f>'F5 ESTUDIANTES PREVENCIÓN'!AU213</f>
        <v>0</v>
      </c>
      <c r="BG220" s="12"/>
      <c r="BH220" s="13"/>
      <c r="BI220" s="12"/>
      <c r="BJ220" s="14"/>
      <c r="BK220" s="12"/>
      <c r="BL220" s="12"/>
      <c r="BM220" s="12"/>
      <c r="BN220" s="12"/>
      <c r="BO220" s="12"/>
      <c r="BP220" s="12"/>
      <c r="BQ220" s="12"/>
      <c r="BR220" s="12"/>
      <c r="BS220" s="12"/>
      <c r="BT220" s="12"/>
      <c r="BU220" s="12"/>
      <c r="BV220" s="12"/>
      <c r="BW220" s="12"/>
      <c r="BX220" s="12"/>
      <c r="BY220" s="12"/>
      <c r="BZ220" s="12"/>
      <c r="CA220" s="12"/>
      <c r="CB220" s="12"/>
      <c r="CC220" s="12"/>
      <c r="CD220" s="365">
        <f t="shared" si="32"/>
        <v>0</v>
      </c>
      <c r="CE220" s="365">
        <f t="shared" si="33"/>
        <v>0</v>
      </c>
      <c r="CF220" s="366" t="str">
        <f t="shared" si="29"/>
        <v/>
      </c>
      <c r="CG220" s="365">
        <f t="shared" si="34"/>
        <v>0</v>
      </c>
      <c r="CH220" s="365">
        <f t="shared" si="35"/>
        <v>0</v>
      </c>
      <c r="CI220" s="366" t="str">
        <f t="shared" si="30"/>
        <v/>
      </c>
      <c r="CJ220" s="365">
        <f t="shared" si="36"/>
        <v>0</v>
      </c>
      <c r="CK220" s="365">
        <f t="shared" si="37"/>
        <v>0</v>
      </c>
      <c r="CL220" s="366" t="str">
        <f t="shared" si="31"/>
        <v/>
      </c>
      <c r="CM220" s="15"/>
    </row>
    <row r="221" spans="1:91" s="359" customFormat="1" ht="13.5" hidden="1" customHeight="1">
      <c r="A221" s="358">
        <f>'F5 ESTUDIANTES PREVENCIÓN'!D214</f>
        <v>0</v>
      </c>
      <c r="B221" s="358">
        <f>'F5 ESTUDIANTES PREVENCIÓN'!A214</f>
        <v>0</v>
      </c>
      <c r="C221" s="360">
        <f>'F5 ESTUDIANTES PREVENCIÓN'!F214</f>
        <v>0</v>
      </c>
      <c r="D221" s="361">
        <f>'F5 ESTUDIANTES PREVENCIÓN'!G214</f>
        <v>0</v>
      </c>
      <c r="E221" s="358">
        <f>'F5 ESTUDIANTES PREVENCIÓN'!K214</f>
        <v>0</v>
      </c>
      <c r="F221" s="358">
        <f>'F5 ESTUDIANTES PREVENCIÓN'!J214</f>
        <v>0</v>
      </c>
      <c r="G221" s="362">
        <f>'F5 ESTUDIANTES PREVENCIÓN'!L214</f>
        <v>0</v>
      </c>
      <c r="H221" s="358">
        <f>'F5 ESTUDIANTES PREVENCIÓN'!M214</f>
        <v>0</v>
      </c>
      <c r="I221" s="363">
        <f>'F5 ESTUDIANTES PREVENCIÓN'!N214</f>
        <v>0</v>
      </c>
      <c r="J221" s="363">
        <f>'F5 ESTUDIANTES PREVENCIÓN'!O214</f>
        <v>0</v>
      </c>
      <c r="K221" s="363">
        <f>'F5 ESTUDIANTES PREVENCIÓN'!P214</f>
        <v>0</v>
      </c>
      <c r="L221" s="364">
        <f>'F5 ESTUDIANTES PREVENCIÓN'!Q214</f>
        <v>0</v>
      </c>
      <c r="M221" s="360">
        <f>'F5 ESTUDIANTES PREVENCIÓN'!R214</f>
        <v>0</v>
      </c>
      <c r="N221" s="358">
        <f>'F5 ESTUDIANTES PREVENCIÓN'!T214</f>
        <v>0</v>
      </c>
      <c r="O221" s="358">
        <f>'F5 ESTUDIANTES PREVENCIÓN'!U214</f>
        <v>0</v>
      </c>
      <c r="P221" s="358">
        <f>'F5 ESTUDIANTES PREVENCIÓN'!V214</f>
        <v>0</v>
      </c>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c r="BE221" s="358"/>
      <c r="BF221" s="358">
        <f>'F5 ESTUDIANTES PREVENCIÓN'!AU214</f>
        <v>0</v>
      </c>
      <c r="BG221" s="12"/>
      <c r="BH221" s="13"/>
      <c r="BI221" s="12"/>
      <c r="BJ221" s="14"/>
      <c r="BK221" s="12"/>
      <c r="BL221" s="12"/>
      <c r="BM221" s="12"/>
      <c r="BN221" s="12"/>
      <c r="BO221" s="12"/>
      <c r="BP221" s="12"/>
      <c r="BQ221" s="12"/>
      <c r="BR221" s="12"/>
      <c r="BS221" s="12"/>
      <c r="BT221" s="12"/>
      <c r="BU221" s="12"/>
      <c r="BV221" s="12"/>
      <c r="BW221" s="12"/>
      <c r="BX221" s="12"/>
      <c r="BY221" s="12"/>
      <c r="BZ221" s="12"/>
      <c r="CA221" s="12"/>
      <c r="CB221" s="12"/>
      <c r="CC221" s="12"/>
      <c r="CD221" s="365">
        <f t="shared" si="32"/>
        <v>0</v>
      </c>
      <c r="CE221" s="365">
        <f t="shared" si="33"/>
        <v>0</v>
      </c>
      <c r="CF221" s="366" t="str">
        <f t="shared" si="29"/>
        <v/>
      </c>
      <c r="CG221" s="365">
        <f t="shared" si="34"/>
        <v>0</v>
      </c>
      <c r="CH221" s="365">
        <f t="shared" si="35"/>
        <v>0</v>
      </c>
      <c r="CI221" s="366" t="str">
        <f t="shared" si="30"/>
        <v/>
      </c>
      <c r="CJ221" s="365">
        <f t="shared" si="36"/>
        <v>0</v>
      </c>
      <c r="CK221" s="365">
        <f t="shared" si="37"/>
        <v>0</v>
      </c>
      <c r="CL221" s="366" t="str">
        <f t="shared" si="31"/>
        <v/>
      </c>
      <c r="CM221" s="15"/>
    </row>
    <row r="222" spans="1:91" s="359" customFormat="1" ht="13.5" hidden="1" customHeight="1">
      <c r="A222" s="358">
        <f>'F5 ESTUDIANTES PREVENCIÓN'!D215</f>
        <v>0</v>
      </c>
      <c r="B222" s="358">
        <f>'F5 ESTUDIANTES PREVENCIÓN'!A215</f>
        <v>0</v>
      </c>
      <c r="C222" s="360">
        <f>'F5 ESTUDIANTES PREVENCIÓN'!F215</f>
        <v>0</v>
      </c>
      <c r="D222" s="361">
        <f>'F5 ESTUDIANTES PREVENCIÓN'!G215</f>
        <v>0</v>
      </c>
      <c r="E222" s="358">
        <f>'F5 ESTUDIANTES PREVENCIÓN'!K215</f>
        <v>0</v>
      </c>
      <c r="F222" s="358">
        <f>'F5 ESTUDIANTES PREVENCIÓN'!J215</f>
        <v>0</v>
      </c>
      <c r="G222" s="362">
        <f>'F5 ESTUDIANTES PREVENCIÓN'!L215</f>
        <v>0</v>
      </c>
      <c r="H222" s="358">
        <f>'F5 ESTUDIANTES PREVENCIÓN'!M215</f>
        <v>0</v>
      </c>
      <c r="I222" s="363">
        <f>'F5 ESTUDIANTES PREVENCIÓN'!N215</f>
        <v>0</v>
      </c>
      <c r="J222" s="363">
        <f>'F5 ESTUDIANTES PREVENCIÓN'!O215</f>
        <v>0</v>
      </c>
      <c r="K222" s="363">
        <f>'F5 ESTUDIANTES PREVENCIÓN'!P215</f>
        <v>0</v>
      </c>
      <c r="L222" s="364">
        <f>'F5 ESTUDIANTES PREVENCIÓN'!Q215</f>
        <v>0</v>
      </c>
      <c r="M222" s="360">
        <f>'F5 ESTUDIANTES PREVENCIÓN'!R215</f>
        <v>0</v>
      </c>
      <c r="N222" s="358">
        <f>'F5 ESTUDIANTES PREVENCIÓN'!T215</f>
        <v>0</v>
      </c>
      <c r="O222" s="358">
        <f>'F5 ESTUDIANTES PREVENCIÓN'!U215</f>
        <v>0</v>
      </c>
      <c r="P222" s="358">
        <f>'F5 ESTUDIANTES PREVENCIÓN'!V215</f>
        <v>0</v>
      </c>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c r="BE222" s="358"/>
      <c r="BF222" s="358">
        <f>'F5 ESTUDIANTES PREVENCIÓN'!AU215</f>
        <v>0</v>
      </c>
      <c r="BG222" s="12"/>
      <c r="BH222" s="13"/>
      <c r="BI222" s="12"/>
      <c r="BJ222" s="14"/>
      <c r="BK222" s="12"/>
      <c r="BL222" s="12"/>
      <c r="BM222" s="12"/>
      <c r="BN222" s="12"/>
      <c r="BO222" s="12"/>
      <c r="BP222" s="12"/>
      <c r="BQ222" s="12"/>
      <c r="BR222" s="12"/>
      <c r="BS222" s="12"/>
      <c r="BT222" s="12"/>
      <c r="BU222" s="12"/>
      <c r="BV222" s="12"/>
      <c r="BW222" s="12"/>
      <c r="BX222" s="12"/>
      <c r="BY222" s="12"/>
      <c r="BZ222" s="12"/>
      <c r="CA222" s="12"/>
      <c r="CB222" s="12"/>
      <c r="CC222" s="12"/>
      <c r="CD222" s="365">
        <f t="shared" si="32"/>
        <v>0</v>
      </c>
      <c r="CE222" s="365">
        <f t="shared" si="33"/>
        <v>0</v>
      </c>
      <c r="CF222" s="366" t="str">
        <f t="shared" si="29"/>
        <v/>
      </c>
      <c r="CG222" s="365">
        <f t="shared" si="34"/>
        <v>0</v>
      </c>
      <c r="CH222" s="365">
        <f t="shared" si="35"/>
        <v>0</v>
      </c>
      <c r="CI222" s="366" t="str">
        <f t="shared" si="30"/>
        <v/>
      </c>
      <c r="CJ222" s="365">
        <f t="shared" si="36"/>
        <v>0</v>
      </c>
      <c r="CK222" s="365">
        <f t="shared" si="37"/>
        <v>0</v>
      </c>
      <c r="CL222" s="366" t="str">
        <f t="shared" si="31"/>
        <v/>
      </c>
      <c r="CM222" s="15"/>
    </row>
    <row r="223" spans="1:91" s="359" customFormat="1" ht="13.5" hidden="1" customHeight="1">
      <c r="A223" s="358">
        <f>'F5 ESTUDIANTES PREVENCIÓN'!D216</f>
        <v>0</v>
      </c>
      <c r="B223" s="358">
        <f>'F5 ESTUDIANTES PREVENCIÓN'!A216</f>
        <v>0</v>
      </c>
      <c r="C223" s="360">
        <f>'F5 ESTUDIANTES PREVENCIÓN'!F216</f>
        <v>0</v>
      </c>
      <c r="D223" s="361">
        <f>'F5 ESTUDIANTES PREVENCIÓN'!G216</f>
        <v>0</v>
      </c>
      <c r="E223" s="358">
        <f>'F5 ESTUDIANTES PREVENCIÓN'!K216</f>
        <v>0</v>
      </c>
      <c r="F223" s="358">
        <f>'F5 ESTUDIANTES PREVENCIÓN'!J216</f>
        <v>0</v>
      </c>
      <c r="G223" s="362">
        <f>'F5 ESTUDIANTES PREVENCIÓN'!L216</f>
        <v>0</v>
      </c>
      <c r="H223" s="358">
        <f>'F5 ESTUDIANTES PREVENCIÓN'!M216</f>
        <v>0</v>
      </c>
      <c r="I223" s="363">
        <f>'F5 ESTUDIANTES PREVENCIÓN'!N216</f>
        <v>0</v>
      </c>
      <c r="J223" s="363">
        <f>'F5 ESTUDIANTES PREVENCIÓN'!O216</f>
        <v>0</v>
      </c>
      <c r="K223" s="363">
        <f>'F5 ESTUDIANTES PREVENCIÓN'!P216</f>
        <v>0</v>
      </c>
      <c r="L223" s="364">
        <f>'F5 ESTUDIANTES PREVENCIÓN'!Q216</f>
        <v>0</v>
      </c>
      <c r="M223" s="360">
        <f>'F5 ESTUDIANTES PREVENCIÓN'!R216</f>
        <v>0</v>
      </c>
      <c r="N223" s="358">
        <f>'F5 ESTUDIANTES PREVENCIÓN'!T216</f>
        <v>0</v>
      </c>
      <c r="O223" s="358">
        <f>'F5 ESTUDIANTES PREVENCIÓN'!U216</f>
        <v>0</v>
      </c>
      <c r="P223" s="358">
        <f>'F5 ESTUDIANTES PREVENCIÓN'!V216</f>
        <v>0</v>
      </c>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f>'F5 ESTUDIANTES PREVENCIÓN'!AU216</f>
        <v>0</v>
      </c>
      <c r="BG223" s="12"/>
      <c r="BH223" s="13"/>
      <c r="BI223" s="12"/>
      <c r="BJ223" s="14"/>
      <c r="BK223" s="12"/>
      <c r="BL223" s="12"/>
      <c r="BM223" s="12"/>
      <c r="BN223" s="12"/>
      <c r="BO223" s="12"/>
      <c r="BP223" s="12"/>
      <c r="BQ223" s="12"/>
      <c r="BR223" s="12"/>
      <c r="BS223" s="12"/>
      <c r="BT223" s="12"/>
      <c r="BU223" s="12"/>
      <c r="BV223" s="12"/>
      <c r="BW223" s="12"/>
      <c r="BX223" s="12"/>
      <c r="BY223" s="12"/>
      <c r="BZ223" s="12"/>
      <c r="CA223" s="12"/>
      <c r="CB223" s="12"/>
      <c r="CC223" s="12"/>
      <c r="CD223" s="365">
        <f t="shared" si="32"/>
        <v>0</v>
      </c>
      <c r="CE223" s="365">
        <f t="shared" si="33"/>
        <v>0</v>
      </c>
      <c r="CF223" s="366" t="str">
        <f t="shared" si="29"/>
        <v/>
      </c>
      <c r="CG223" s="365">
        <f t="shared" si="34"/>
        <v>0</v>
      </c>
      <c r="CH223" s="365">
        <f t="shared" si="35"/>
        <v>0</v>
      </c>
      <c r="CI223" s="366" t="str">
        <f t="shared" si="30"/>
        <v/>
      </c>
      <c r="CJ223" s="365">
        <f t="shared" si="36"/>
        <v>0</v>
      </c>
      <c r="CK223" s="365">
        <f t="shared" si="37"/>
        <v>0</v>
      </c>
      <c r="CL223" s="366" t="str">
        <f t="shared" si="31"/>
        <v/>
      </c>
      <c r="CM223" s="15"/>
    </row>
    <row r="224" spans="1:91" s="359" customFormat="1" ht="13.5" hidden="1" customHeight="1">
      <c r="A224" s="358">
        <f>'F5 ESTUDIANTES PREVENCIÓN'!D217</f>
        <v>0</v>
      </c>
      <c r="B224" s="358">
        <f>'F5 ESTUDIANTES PREVENCIÓN'!A217</f>
        <v>0</v>
      </c>
      <c r="C224" s="360">
        <f>'F5 ESTUDIANTES PREVENCIÓN'!F217</f>
        <v>0</v>
      </c>
      <c r="D224" s="361">
        <f>'F5 ESTUDIANTES PREVENCIÓN'!G217</f>
        <v>0</v>
      </c>
      <c r="E224" s="358">
        <f>'F5 ESTUDIANTES PREVENCIÓN'!K217</f>
        <v>0</v>
      </c>
      <c r="F224" s="358">
        <f>'F5 ESTUDIANTES PREVENCIÓN'!J217</f>
        <v>0</v>
      </c>
      <c r="G224" s="362">
        <f>'F5 ESTUDIANTES PREVENCIÓN'!L217</f>
        <v>0</v>
      </c>
      <c r="H224" s="358">
        <f>'F5 ESTUDIANTES PREVENCIÓN'!M217</f>
        <v>0</v>
      </c>
      <c r="I224" s="363">
        <f>'F5 ESTUDIANTES PREVENCIÓN'!N217</f>
        <v>0</v>
      </c>
      <c r="J224" s="363">
        <f>'F5 ESTUDIANTES PREVENCIÓN'!O217</f>
        <v>0</v>
      </c>
      <c r="K224" s="363">
        <f>'F5 ESTUDIANTES PREVENCIÓN'!P217</f>
        <v>0</v>
      </c>
      <c r="L224" s="364">
        <f>'F5 ESTUDIANTES PREVENCIÓN'!Q217</f>
        <v>0</v>
      </c>
      <c r="M224" s="360">
        <f>'F5 ESTUDIANTES PREVENCIÓN'!R217</f>
        <v>0</v>
      </c>
      <c r="N224" s="358">
        <f>'F5 ESTUDIANTES PREVENCIÓN'!T217</f>
        <v>0</v>
      </c>
      <c r="O224" s="358">
        <f>'F5 ESTUDIANTES PREVENCIÓN'!U217</f>
        <v>0</v>
      </c>
      <c r="P224" s="358">
        <f>'F5 ESTUDIANTES PREVENCIÓN'!V217</f>
        <v>0</v>
      </c>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c r="BE224" s="358"/>
      <c r="BF224" s="358">
        <f>'F5 ESTUDIANTES PREVENCIÓN'!AU217</f>
        <v>0</v>
      </c>
      <c r="BG224" s="12"/>
      <c r="BH224" s="13"/>
      <c r="BI224" s="12"/>
      <c r="BJ224" s="14"/>
      <c r="BK224" s="12"/>
      <c r="BL224" s="12"/>
      <c r="BM224" s="12"/>
      <c r="BN224" s="12"/>
      <c r="BO224" s="12"/>
      <c r="BP224" s="12"/>
      <c r="BQ224" s="12"/>
      <c r="BR224" s="12"/>
      <c r="BS224" s="12"/>
      <c r="BT224" s="12"/>
      <c r="BU224" s="12"/>
      <c r="BV224" s="12"/>
      <c r="BW224" s="12"/>
      <c r="BX224" s="12"/>
      <c r="BY224" s="12"/>
      <c r="BZ224" s="12"/>
      <c r="CA224" s="12"/>
      <c r="CB224" s="12"/>
      <c r="CC224" s="12"/>
      <c r="CD224" s="365">
        <f t="shared" si="32"/>
        <v>0</v>
      </c>
      <c r="CE224" s="365">
        <f t="shared" si="33"/>
        <v>0</v>
      </c>
      <c r="CF224" s="366" t="str">
        <f t="shared" si="29"/>
        <v/>
      </c>
      <c r="CG224" s="365">
        <f t="shared" si="34"/>
        <v>0</v>
      </c>
      <c r="CH224" s="365">
        <f t="shared" si="35"/>
        <v>0</v>
      </c>
      <c r="CI224" s="366" t="str">
        <f t="shared" si="30"/>
        <v/>
      </c>
      <c r="CJ224" s="365">
        <f t="shared" si="36"/>
        <v>0</v>
      </c>
      <c r="CK224" s="365">
        <f t="shared" si="37"/>
        <v>0</v>
      </c>
      <c r="CL224" s="366" t="str">
        <f t="shared" si="31"/>
        <v/>
      </c>
      <c r="CM224" s="15"/>
    </row>
    <row r="225" spans="1:91" s="359" customFormat="1" ht="13.5" hidden="1" customHeight="1">
      <c r="A225" s="358">
        <f>'F5 ESTUDIANTES PREVENCIÓN'!D218</f>
        <v>0</v>
      </c>
      <c r="B225" s="358">
        <f>'F5 ESTUDIANTES PREVENCIÓN'!A218</f>
        <v>0</v>
      </c>
      <c r="C225" s="360">
        <f>'F5 ESTUDIANTES PREVENCIÓN'!F218</f>
        <v>0</v>
      </c>
      <c r="D225" s="361">
        <f>'F5 ESTUDIANTES PREVENCIÓN'!G218</f>
        <v>0</v>
      </c>
      <c r="E225" s="358">
        <f>'F5 ESTUDIANTES PREVENCIÓN'!K218</f>
        <v>0</v>
      </c>
      <c r="F225" s="358">
        <f>'F5 ESTUDIANTES PREVENCIÓN'!J218</f>
        <v>0</v>
      </c>
      <c r="G225" s="362">
        <f>'F5 ESTUDIANTES PREVENCIÓN'!L218</f>
        <v>0</v>
      </c>
      <c r="H225" s="358">
        <f>'F5 ESTUDIANTES PREVENCIÓN'!M218</f>
        <v>0</v>
      </c>
      <c r="I225" s="363">
        <f>'F5 ESTUDIANTES PREVENCIÓN'!N218</f>
        <v>0</v>
      </c>
      <c r="J225" s="363">
        <f>'F5 ESTUDIANTES PREVENCIÓN'!O218</f>
        <v>0</v>
      </c>
      <c r="K225" s="363">
        <f>'F5 ESTUDIANTES PREVENCIÓN'!P218</f>
        <v>0</v>
      </c>
      <c r="L225" s="364">
        <f>'F5 ESTUDIANTES PREVENCIÓN'!Q218</f>
        <v>0</v>
      </c>
      <c r="M225" s="360">
        <f>'F5 ESTUDIANTES PREVENCIÓN'!R218</f>
        <v>0</v>
      </c>
      <c r="N225" s="358">
        <f>'F5 ESTUDIANTES PREVENCIÓN'!T218</f>
        <v>0</v>
      </c>
      <c r="O225" s="358">
        <f>'F5 ESTUDIANTES PREVENCIÓN'!U218</f>
        <v>0</v>
      </c>
      <c r="P225" s="358">
        <f>'F5 ESTUDIANTES PREVENCIÓN'!V218</f>
        <v>0</v>
      </c>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c r="BE225" s="358"/>
      <c r="BF225" s="358">
        <f>'F5 ESTUDIANTES PREVENCIÓN'!AU218</f>
        <v>0</v>
      </c>
      <c r="BG225" s="12"/>
      <c r="BH225" s="13"/>
      <c r="BI225" s="12"/>
      <c r="BJ225" s="14"/>
      <c r="BK225" s="12"/>
      <c r="BL225" s="12"/>
      <c r="BM225" s="12"/>
      <c r="BN225" s="12"/>
      <c r="BO225" s="12"/>
      <c r="BP225" s="12"/>
      <c r="BQ225" s="12"/>
      <c r="BR225" s="12"/>
      <c r="BS225" s="12"/>
      <c r="BT225" s="12"/>
      <c r="BU225" s="12"/>
      <c r="BV225" s="12"/>
      <c r="BW225" s="12"/>
      <c r="BX225" s="12"/>
      <c r="BY225" s="12"/>
      <c r="BZ225" s="12"/>
      <c r="CA225" s="12"/>
      <c r="CB225" s="12"/>
      <c r="CC225" s="12"/>
      <c r="CD225" s="365">
        <f t="shared" si="32"/>
        <v>0</v>
      </c>
      <c r="CE225" s="365">
        <f t="shared" si="33"/>
        <v>0</v>
      </c>
      <c r="CF225" s="366" t="str">
        <f t="shared" si="29"/>
        <v/>
      </c>
      <c r="CG225" s="365">
        <f t="shared" si="34"/>
        <v>0</v>
      </c>
      <c r="CH225" s="365">
        <f t="shared" si="35"/>
        <v>0</v>
      </c>
      <c r="CI225" s="366" t="str">
        <f t="shared" si="30"/>
        <v/>
      </c>
      <c r="CJ225" s="365">
        <f t="shared" si="36"/>
        <v>0</v>
      </c>
      <c r="CK225" s="365">
        <f t="shared" si="37"/>
        <v>0</v>
      </c>
      <c r="CL225" s="366" t="str">
        <f t="shared" si="31"/>
        <v/>
      </c>
      <c r="CM225" s="15"/>
    </row>
    <row r="226" spans="1:91" s="359" customFormat="1" ht="13.5" hidden="1" customHeight="1">
      <c r="A226" s="358">
        <f>'F5 ESTUDIANTES PREVENCIÓN'!D219</f>
        <v>0</v>
      </c>
      <c r="B226" s="358">
        <f>'F5 ESTUDIANTES PREVENCIÓN'!A219</f>
        <v>0</v>
      </c>
      <c r="C226" s="360">
        <f>'F5 ESTUDIANTES PREVENCIÓN'!F219</f>
        <v>0</v>
      </c>
      <c r="D226" s="361">
        <f>'F5 ESTUDIANTES PREVENCIÓN'!G219</f>
        <v>0</v>
      </c>
      <c r="E226" s="358">
        <f>'F5 ESTUDIANTES PREVENCIÓN'!K219</f>
        <v>0</v>
      </c>
      <c r="F226" s="358">
        <f>'F5 ESTUDIANTES PREVENCIÓN'!J219</f>
        <v>0</v>
      </c>
      <c r="G226" s="362">
        <f>'F5 ESTUDIANTES PREVENCIÓN'!L219</f>
        <v>0</v>
      </c>
      <c r="H226" s="358">
        <f>'F5 ESTUDIANTES PREVENCIÓN'!M219</f>
        <v>0</v>
      </c>
      <c r="I226" s="363">
        <f>'F5 ESTUDIANTES PREVENCIÓN'!N219</f>
        <v>0</v>
      </c>
      <c r="J226" s="363">
        <f>'F5 ESTUDIANTES PREVENCIÓN'!O219</f>
        <v>0</v>
      </c>
      <c r="K226" s="363">
        <f>'F5 ESTUDIANTES PREVENCIÓN'!P219</f>
        <v>0</v>
      </c>
      <c r="L226" s="364">
        <f>'F5 ESTUDIANTES PREVENCIÓN'!Q219</f>
        <v>0</v>
      </c>
      <c r="M226" s="360">
        <f>'F5 ESTUDIANTES PREVENCIÓN'!R219</f>
        <v>0</v>
      </c>
      <c r="N226" s="358">
        <f>'F5 ESTUDIANTES PREVENCIÓN'!T219</f>
        <v>0</v>
      </c>
      <c r="O226" s="358">
        <f>'F5 ESTUDIANTES PREVENCIÓN'!U219</f>
        <v>0</v>
      </c>
      <c r="P226" s="358">
        <f>'F5 ESTUDIANTES PREVENCIÓN'!V219</f>
        <v>0</v>
      </c>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c r="BE226" s="358"/>
      <c r="BF226" s="358">
        <f>'F5 ESTUDIANTES PREVENCIÓN'!AU219</f>
        <v>0</v>
      </c>
      <c r="BG226" s="12"/>
      <c r="BH226" s="13"/>
      <c r="BI226" s="12"/>
      <c r="BJ226" s="14"/>
      <c r="BK226" s="12"/>
      <c r="BL226" s="12"/>
      <c r="BM226" s="12"/>
      <c r="BN226" s="12"/>
      <c r="BO226" s="12"/>
      <c r="BP226" s="12"/>
      <c r="BQ226" s="12"/>
      <c r="BR226" s="12"/>
      <c r="BS226" s="12"/>
      <c r="BT226" s="12"/>
      <c r="BU226" s="12"/>
      <c r="BV226" s="12"/>
      <c r="BW226" s="12"/>
      <c r="BX226" s="12"/>
      <c r="BY226" s="12"/>
      <c r="BZ226" s="12"/>
      <c r="CA226" s="12"/>
      <c r="CB226" s="12"/>
      <c r="CC226" s="12"/>
      <c r="CD226" s="365">
        <f t="shared" si="32"/>
        <v>0</v>
      </c>
      <c r="CE226" s="365">
        <f t="shared" si="33"/>
        <v>0</v>
      </c>
      <c r="CF226" s="366" t="str">
        <f t="shared" si="29"/>
        <v/>
      </c>
      <c r="CG226" s="365">
        <f t="shared" si="34"/>
        <v>0</v>
      </c>
      <c r="CH226" s="365">
        <f t="shared" si="35"/>
        <v>0</v>
      </c>
      <c r="CI226" s="366" t="str">
        <f t="shared" si="30"/>
        <v/>
      </c>
      <c r="CJ226" s="365">
        <f t="shared" si="36"/>
        <v>0</v>
      </c>
      <c r="CK226" s="365">
        <f t="shared" si="37"/>
        <v>0</v>
      </c>
      <c r="CL226" s="366" t="str">
        <f t="shared" si="31"/>
        <v/>
      </c>
      <c r="CM226" s="15"/>
    </row>
    <row r="227" spans="1:91" s="359" customFormat="1" ht="13.5" hidden="1" customHeight="1">
      <c r="A227" s="358">
        <f>'F5 ESTUDIANTES PREVENCIÓN'!D220</f>
        <v>0</v>
      </c>
      <c r="B227" s="358">
        <f>'F5 ESTUDIANTES PREVENCIÓN'!A220</f>
        <v>0</v>
      </c>
      <c r="C227" s="360">
        <f>'F5 ESTUDIANTES PREVENCIÓN'!F220</f>
        <v>0</v>
      </c>
      <c r="D227" s="361">
        <f>'F5 ESTUDIANTES PREVENCIÓN'!G220</f>
        <v>0</v>
      </c>
      <c r="E227" s="358">
        <f>'F5 ESTUDIANTES PREVENCIÓN'!K220</f>
        <v>0</v>
      </c>
      <c r="F227" s="358">
        <f>'F5 ESTUDIANTES PREVENCIÓN'!J220</f>
        <v>0</v>
      </c>
      <c r="G227" s="362">
        <f>'F5 ESTUDIANTES PREVENCIÓN'!L220</f>
        <v>0</v>
      </c>
      <c r="H227" s="358">
        <f>'F5 ESTUDIANTES PREVENCIÓN'!M220</f>
        <v>0</v>
      </c>
      <c r="I227" s="363">
        <f>'F5 ESTUDIANTES PREVENCIÓN'!N220</f>
        <v>0</v>
      </c>
      <c r="J227" s="363">
        <f>'F5 ESTUDIANTES PREVENCIÓN'!O220</f>
        <v>0</v>
      </c>
      <c r="K227" s="363">
        <f>'F5 ESTUDIANTES PREVENCIÓN'!P220</f>
        <v>0</v>
      </c>
      <c r="L227" s="364">
        <f>'F5 ESTUDIANTES PREVENCIÓN'!Q220</f>
        <v>0</v>
      </c>
      <c r="M227" s="360">
        <f>'F5 ESTUDIANTES PREVENCIÓN'!R220</f>
        <v>0</v>
      </c>
      <c r="N227" s="358">
        <f>'F5 ESTUDIANTES PREVENCIÓN'!T220</f>
        <v>0</v>
      </c>
      <c r="O227" s="358">
        <f>'F5 ESTUDIANTES PREVENCIÓN'!U220</f>
        <v>0</v>
      </c>
      <c r="P227" s="358">
        <f>'F5 ESTUDIANTES PREVENCIÓN'!V220</f>
        <v>0</v>
      </c>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f>'F5 ESTUDIANTES PREVENCIÓN'!AU220</f>
        <v>0</v>
      </c>
      <c r="BG227" s="12"/>
      <c r="BH227" s="13"/>
      <c r="BI227" s="12"/>
      <c r="BJ227" s="14"/>
      <c r="BK227" s="12"/>
      <c r="BL227" s="12"/>
      <c r="BM227" s="12"/>
      <c r="BN227" s="12"/>
      <c r="BO227" s="12"/>
      <c r="BP227" s="12"/>
      <c r="BQ227" s="12"/>
      <c r="BR227" s="12"/>
      <c r="BS227" s="12"/>
      <c r="BT227" s="12"/>
      <c r="BU227" s="12"/>
      <c r="BV227" s="12"/>
      <c r="BW227" s="12"/>
      <c r="BX227" s="12"/>
      <c r="BY227" s="12"/>
      <c r="BZ227" s="12"/>
      <c r="CA227" s="12"/>
      <c r="CB227" s="12"/>
      <c r="CC227" s="12"/>
      <c r="CD227" s="365">
        <f t="shared" si="32"/>
        <v>0</v>
      </c>
      <c r="CE227" s="365">
        <f t="shared" si="33"/>
        <v>0</v>
      </c>
      <c r="CF227" s="366" t="str">
        <f t="shared" si="29"/>
        <v/>
      </c>
      <c r="CG227" s="365">
        <f t="shared" si="34"/>
        <v>0</v>
      </c>
      <c r="CH227" s="365">
        <f t="shared" si="35"/>
        <v>0</v>
      </c>
      <c r="CI227" s="366" t="str">
        <f t="shared" si="30"/>
        <v/>
      </c>
      <c r="CJ227" s="365">
        <f t="shared" si="36"/>
        <v>0</v>
      </c>
      <c r="CK227" s="365">
        <f t="shared" si="37"/>
        <v>0</v>
      </c>
      <c r="CL227" s="366" t="str">
        <f t="shared" si="31"/>
        <v/>
      </c>
      <c r="CM227" s="15"/>
    </row>
    <row r="228" spans="1:91" s="359" customFormat="1" ht="13.5" hidden="1" customHeight="1">
      <c r="A228" s="358">
        <f>'F5 ESTUDIANTES PREVENCIÓN'!D221</f>
        <v>0</v>
      </c>
      <c r="B228" s="358">
        <f>'F5 ESTUDIANTES PREVENCIÓN'!A221</f>
        <v>0</v>
      </c>
      <c r="C228" s="360">
        <f>'F5 ESTUDIANTES PREVENCIÓN'!F221</f>
        <v>0</v>
      </c>
      <c r="D228" s="361">
        <f>'F5 ESTUDIANTES PREVENCIÓN'!G221</f>
        <v>0</v>
      </c>
      <c r="E228" s="358">
        <f>'F5 ESTUDIANTES PREVENCIÓN'!K221</f>
        <v>0</v>
      </c>
      <c r="F228" s="358">
        <f>'F5 ESTUDIANTES PREVENCIÓN'!J221</f>
        <v>0</v>
      </c>
      <c r="G228" s="362">
        <f>'F5 ESTUDIANTES PREVENCIÓN'!L221</f>
        <v>0</v>
      </c>
      <c r="H228" s="358">
        <f>'F5 ESTUDIANTES PREVENCIÓN'!M221</f>
        <v>0</v>
      </c>
      <c r="I228" s="363">
        <f>'F5 ESTUDIANTES PREVENCIÓN'!N221</f>
        <v>0</v>
      </c>
      <c r="J228" s="363">
        <f>'F5 ESTUDIANTES PREVENCIÓN'!O221</f>
        <v>0</v>
      </c>
      <c r="K228" s="363">
        <f>'F5 ESTUDIANTES PREVENCIÓN'!P221</f>
        <v>0</v>
      </c>
      <c r="L228" s="364">
        <f>'F5 ESTUDIANTES PREVENCIÓN'!Q221</f>
        <v>0</v>
      </c>
      <c r="M228" s="360">
        <f>'F5 ESTUDIANTES PREVENCIÓN'!R221</f>
        <v>0</v>
      </c>
      <c r="N228" s="358">
        <f>'F5 ESTUDIANTES PREVENCIÓN'!T221</f>
        <v>0</v>
      </c>
      <c r="O228" s="358">
        <f>'F5 ESTUDIANTES PREVENCIÓN'!U221</f>
        <v>0</v>
      </c>
      <c r="P228" s="358">
        <f>'F5 ESTUDIANTES PREVENCIÓN'!V221</f>
        <v>0</v>
      </c>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f>'F5 ESTUDIANTES PREVENCIÓN'!AU221</f>
        <v>0</v>
      </c>
      <c r="BG228" s="12"/>
      <c r="BH228" s="13"/>
      <c r="BI228" s="12"/>
      <c r="BJ228" s="14"/>
      <c r="BK228" s="12"/>
      <c r="BL228" s="12"/>
      <c r="BM228" s="12"/>
      <c r="BN228" s="12"/>
      <c r="BO228" s="12"/>
      <c r="BP228" s="12"/>
      <c r="BQ228" s="12"/>
      <c r="BR228" s="12"/>
      <c r="BS228" s="12"/>
      <c r="BT228" s="12"/>
      <c r="BU228" s="12"/>
      <c r="BV228" s="12"/>
      <c r="BW228" s="12"/>
      <c r="BX228" s="12"/>
      <c r="BY228" s="12"/>
      <c r="BZ228" s="12"/>
      <c r="CA228" s="12"/>
      <c r="CB228" s="12"/>
      <c r="CC228" s="12"/>
      <c r="CD228" s="365">
        <f t="shared" si="32"/>
        <v>0</v>
      </c>
      <c r="CE228" s="365">
        <f t="shared" si="33"/>
        <v>0</v>
      </c>
      <c r="CF228" s="366" t="str">
        <f t="shared" si="29"/>
        <v/>
      </c>
      <c r="CG228" s="365">
        <f t="shared" si="34"/>
        <v>0</v>
      </c>
      <c r="CH228" s="365">
        <f t="shared" si="35"/>
        <v>0</v>
      </c>
      <c r="CI228" s="366" t="str">
        <f t="shared" si="30"/>
        <v/>
      </c>
      <c r="CJ228" s="365">
        <f t="shared" si="36"/>
        <v>0</v>
      </c>
      <c r="CK228" s="365">
        <f t="shared" si="37"/>
        <v>0</v>
      </c>
      <c r="CL228" s="366" t="str">
        <f t="shared" si="31"/>
        <v/>
      </c>
      <c r="CM228" s="15"/>
    </row>
    <row r="229" spans="1:91" s="359" customFormat="1" ht="13.5" hidden="1" customHeight="1">
      <c r="A229" s="358">
        <f>'F5 ESTUDIANTES PREVENCIÓN'!D222</f>
        <v>0</v>
      </c>
      <c r="B229" s="358">
        <f>'F5 ESTUDIANTES PREVENCIÓN'!A222</f>
        <v>0</v>
      </c>
      <c r="C229" s="360">
        <f>'F5 ESTUDIANTES PREVENCIÓN'!F222</f>
        <v>0</v>
      </c>
      <c r="D229" s="361">
        <f>'F5 ESTUDIANTES PREVENCIÓN'!G222</f>
        <v>0</v>
      </c>
      <c r="E229" s="358">
        <f>'F5 ESTUDIANTES PREVENCIÓN'!K222</f>
        <v>0</v>
      </c>
      <c r="F229" s="358">
        <f>'F5 ESTUDIANTES PREVENCIÓN'!J222</f>
        <v>0</v>
      </c>
      <c r="G229" s="362">
        <f>'F5 ESTUDIANTES PREVENCIÓN'!L222</f>
        <v>0</v>
      </c>
      <c r="H229" s="358">
        <f>'F5 ESTUDIANTES PREVENCIÓN'!M222</f>
        <v>0</v>
      </c>
      <c r="I229" s="363">
        <f>'F5 ESTUDIANTES PREVENCIÓN'!N222</f>
        <v>0</v>
      </c>
      <c r="J229" s="363">
        <f>'F5 ESTUDIANTES PREVENCIÓN'!O222</f>
        <v>0</v>
      </c>
      <c r="K229" s="363">
        <f>'F5 ESTUDIANTES PREVENCIÓN'!P222</f>
        <v>0</v>
      </c>
      <c r="L229" s="364">
        <f>'F5 ESTUDIANTES PREVENCIÓN'!Q222</f>
        <v>0</v>
      </c>
      <c r="M229" s="360">
        <f>'F5 ESTUDIANTES PREVENCIÓN'!R222</f>
        <v>0</v>
      </c>
      <c r="N229" s="358">
        <f>'F5 ESTUDIANTES PREVENCIÓN'!T222</f>
        <v>0</v>
      </c>
      <c r="O229" s="358">
        <f>'F5 ESTUDIANTES PREVENCIÓN'!U222</f>
        <v>0</v>
      </c>
      <c r="P229" s="358">
        <f>'F5 ESTUDIANTES PREVENCIÓN'!V222</f>
        <v>0</v>
      </c>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f>'F5 ESTUDIANTES PREVENCIÓN'!AU222</f>
        <v>0</v>
      </c>
      <c r="BG229" s="12"/>
      <c r="BH229" s="13"/>
      <c r="BI229" s="12"/>
      <c r="BJ229" s="14"/>
      <c r="BK229" s="12"/>
      <c r="BL229" s="12"/>
      <c r="BM229" s="12"/>
      <c r="BN229" s="12"/>
      <c r="BO229" s="12"/>
      <c r="BP229" s="12"/>
      <c r="BQ229" s="12"/>
      <c r="BR229" s="12"/>
      <c r="BS229" s="12"/>
      <c r="BT229" s="12"/>
      <c r="BU229" s="12"/>
      <c r="BV229" s="12"/>
      <c r="BW229" s="12"/>
      <c r="BX229" s="12"/>
      <c r="BY229" s="12"/>
      <c r="BZ229" s="12"/>
      <c r="CA229" s="12"/>
      <c r="CB229" s="12"/>
      <c r="CC229" s="12"/>
      <c r="CD229" s="365">
        <f t="shared" si="32"/>
        <v>0</v>
      </c>
      <c r="CE229" s="365">
        <f t="shared" si="33"/>
        <v>0</v>
      </c>
      <c r="CF229" s="366" t="str">
        <f t="shared" si="29"/>
        <v/>
      </c>
      <c r="CG229" s="365">
        <f t="shared" si="34"/>
        <v>0</v>
      </c>
      <c r="CH229" s="365">
        <f t="shared" si="35"/>
        <v>0</v>
      </c>
      <c r="CI229" s="366" t="str">
        <f t="shared" si="30"/>
        <v/>
      </c>
      <c r="CJ229" s="365">
        <f t="shared" si="36"/>
        <v>0</v>
      </c>
      <c r="CK229" s="365">
        <f t="shared" si="37"/>
        <v>0</v>
      </c>
      <c r="CL229" s="366" t="str">
        <f t="shared" si="31"/>
        <v/>
      </c>
      <c r="CM229" s="15"/>
    </row>
    <row r="230" spans="1:91" s="359" customFormat="1" ht="13.5" hidden="1" customHeight="1">
      <c r="A230" s="358">
        <f>'F5 ESTUDIANTES PREVENCIÓN'!D223</f>
        <v>0</v>
      </c>
      <c r="B230" s="358">
        <f>'F5 ESTUDIANTES PREVENCIÓN'!A223</f>
        <v>0</v>
      </c>
      <c r="C230" s="360">
        <f>'F5 ESTUDIANTES PREVENCIÓN'!F223</f>
        <v>0</v>
      </c>
      <c r="D230" s="361">
        <f>'F5 ESTUDIANTES PREVENCIÓN'!G223</f>
        <v>0</v>
      </c>
      <c r="E230" s="358">
        <f>'F5 ESTUDIANTES PREVENCIÓN'!K223</f>
        <v>0</v>
      </c>
      <c r="F230" s="358">
        <f>'F5 ESTUDIANTES PREVENCIÓN'!J223</f>
        <v>0</v>
      </c>
      <c r="G230" s="362">
        <f>'F5 ESTUDIANTES PREVENCIÓN'!L223</f>
        <v>0</v>
      </c>
      <c r="H230" s="358">
        <f>'F5 ESTUDIANTES PREVENCIÓN'!M223</f>
        <v>0</v>
      </c>
      <c r="I230" s="363">
        <f>'F5 ESTUDIANTES PREVENCIÓN'!N223</f>
        <v>0</v>
      </c>
      <c r="J230" s="363">
        <f>'F5 ESTUDIANTES PREVENCIÓN'!O223</f>
        <v>0</v>
      </c>
      <c r="K230" s="363">
        <f>'F5 ESTUDIANTES PREVENCIÓN'!P223</f>
        <v>0</v>
      </c>
      <c r="L230" s="364">
        <f>'F5 ESTUDIANTES PREVENCIÓN'!Q223</f>
        <v>0</v>
      </c>
      <c r="M230" s="360">
        <f>'F5 ESTUDIANTES PREVENCIÓN'!R223</f>
        <v>0</v>
      </c>
      <c r="N230" s="358">
        <f>'F5 ESTUDIANTES PREVENCIÓN'!T223</f>
        <v>0</v>
      </c>
      <c r="O230" s="358">
        <f>'F5 ESTUDIANTES PREVENCIÓN'!U223</f>
        <v>0</v>
      </c>
      <c r="P230" s="358">
        <f>'F5 ESTUDIANTES PREVENCIÓN'!V223</f>
        <v>0</v>
      </c>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f>'F5 ESTUDIANTES PREVENCIÓN'!AU223</f>
        <v>0</v>
      </c>
      <c r="BG230" s="12"/>
      <c r="BH230" s="13"/>
      <c r="BI230" s="12"/>
      <c r="BJ230" s="14"/>
      <c r="BK230" s="12"/>
      <c r="BL230" s="12"/>
      <c r="BM230" s="12"/>
      <c r="BN230" s="12"/>
      <c r="BO230" s="12"/>
      <c r="BP230" s="12"/>
      <c r="BQ230" s="12"/>
      <c r="BR230" s="12"/>
      <c r="BS230" s="12"/>
      <c r="BT230" s="12"/>
      <c r="BU230" s="12"/>
      <c r="BV230" s="12"/>
      <c r="BW230" s="12"/>
      <c r="BX230" s="12"/>
      <c r="BY230" s="12"/>
      <c r="BZ230" s="12"/>
      <c r="CA230" s="12"/>
      <c r="CB230" s="12"/>
      <c r="CC230" s="12"/>
      <c r="CD230" s="365">
        <f t="shared" si="32"/>
        <v>0</v>
      </c>
      <c r="CE230" s="365">
        <f t="shared" si="33"/>
        <v>0</v>
      </c>
      <c r="CF230" s="366" t="str">
        <f t="shared" si="29"/>
        <v/>
      </c>
      <c r="CG230" s="365">
        <f t="shared" si="34"/>
        <v>0</v>
      </c>
      <c r="CH230" s="365">
        <f t="shared" si="35"/>
        <v>0</v>
      </c>
      <c r="CI230" s="366" t="str">
        <f t="shared" si="30"/>
        <v/>
      </c>
      <c r="CJ230" s="365">
        <f t="shared" si="36"/>
        <v>0</v>
      </c>
      <c r="CK230" s="365">
        <f t="shared" si="37"/>
        <v>0</v>
      </c>
      <c r="CL230" s="366" t="str">
        <f t="shared" si="31"/>
        <v/>
      </c>
      <c r="CM230" s="15"/>
    </row>
    <row r="231" spans="1:91" s="359" customFormat="1" ht="13.5" hidden="1" customHeight="1">
      <c r="A231" s="358">
        <f>'F5 ESTUDIANTES PREVENCIÓN'!D224</f>
        <v>0</v>
      </c>
      <c r="B231" s="358">
        <f>'F5 ESTUDIANTES PREVENCIÓN'!A224</f>
        <v>0</v>
      </c>
      <c r="C231" s="360">
        <f>'F5 ESTUDIANTES PREVENCIÓN'!F224</f>
        <v>0</v>
      </c>
      <c r="D231" s="361">
        <f>'F5 ESTUDIANTES PREVENCIÓN'!G224</f>
        <v>0</v>
      </c>
      <c r="E231" s="358">
        <f>'F5 ESTUDIANTES PREVENCIÓN'!K224</f>
        <v>0</v>
      </c>
      <c r="F231" s="358">
        <f>'F5 ESTUDIANTES PREVENCIÓN'!J224</f>
        <v>0</v>
      </c>
      <c r="G231" s="362">
        <f>'F5 ESTUDIANTES PREVENCIÓN'!L224</f>
        <v>0</v>
      </c>
      <c r="H231" s="358">
        <f>'F5 ESTUDIANTES PREVENCIÓN'!M224</f>
        <v>0</v>
      </c>
      <c r="I231" s="363">
        <f>'F5 ESTUDIANTES PREVENCIÓN'!N224</f>
        <v>0</v>
      </c>
      <c r="J231" s="363">
        <f>'F5 ESTUDIANTES PREVENCIÓN'!O224</f>
        <v>0</v>
      </c>
      <c r="K231" s="363">
        <f>'F5 ESTUDIANTES PREVENCIÓN'!P224</f>
        <v>0</v>
      </c>
      <c r="L231" s="364">
        <f>'F5 ESTUDIANTES PREVENCIÓN'!Q224</f>
        <v>0</v>
      </c>
      <c r="M231" s="360">
        <f>'F5 ESTUDIANTES PREVENCIÓN'!R224</f>
        <v>0</v>
      </c>
      <c r="N231" s="358">
        <f>'F5 ESTUDIANTES PREVENCIÓN'!T224</f>
        <v>0</v>
      </c>
      <c r="O231" s="358">
        <f>'F5 ESTUDIANTES PREVENCIÓN'!U224</f>
        <v>0</v>
      </c>
      <c r="P231" s="358">
        <f>'F5 ESTUDIANTES PREVENCIÓN'!V224</f>
        <v>0</v>
      </c>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f>'F5 ESTUDIANTES PREVENCIÓN'!AU224</f>
        <v>0</v>
      </c>
      <c r="BG231" s="12"/>
      <c r="BH231" s="13"/>
      <c r="BI231" s="12"/>
      <c r="BJ231" s="14"/>
      <c r="BK231" s="12"/>
      <c r="BL231" s="12"/>
      <c r="BM231" s="12"/>
      <c r="BN231" s="12"/>
      <c r="BO231" s="12"/>
      <c r="BP231" s="12"/>
      <c r="BQ231" s="12"/>
      <c r="BR231" s="12"/>
      <c r="BS231" s="12"/>
      <c r="BT231" s="12"/>
      <c r="BU231" s="12"/>
      <c r="BV231" s="12"/>
      <c r="BW231" s="12"/>
      <c r="BX231" s="12"/>
      <c r="BY231" s="12"/>
      <c r="BZ231" s="12"/>
      <c r="CA231" s="12"/>
      <c r="CB231" s="12"/>
      <c r="CC231" s="12"/>
      <c r="CD231" s="365">
        <f t="shared" si="32"/>
        <v>0</v>
      </c>
      <c r="CE231" s="365">
        <f t="shared" si="33"/>
        <v>0</v>
      </c>
      <c r="CF231" s="366" t="str">
        <f t="shared" si="29"/>
        <v/>
      </c>
      <c r="CG231" s="365">
        <f t="shared" si="34"/>
        <v>0</v>
      </c>
      <c r="CH231" s="365">
        <f t="shared" si="35"/>
        <v>0</v>
      </c>
      <c r="CI231" s="366" t="str">
        <f t="shared" si="30"/>
        <v/>
      </c>
      <c r="CJ231" s="365">
        <f t="shared" si="36"/>
        <v>0</v>
      </c>
      <c r="CK231" s="365">
        <f t="shared" si="37"/>
        <v>0</v>
      </c>
      <c r="CL231" s="366" t="str">
        <f t="shared" si="31"/>
        <v/>
      </c>
      <c r="CM231" s="15"/>
    </row>
    <row r="232" spans="1:91" s="359" customFormat="1" ht="13.5" hidden="1" customHeight="1">
      <c r="A232" s="358">
        <f>'F5 ESTUDIANTES PREVENCIÓN'!D225</f>
        <v>0</v>
      </c>
      <c r="B232" s="358">
        <f>'F5 ESTUDIANTES PREVENCIÓN'!A225</f>
        <v>0</v>
      </c>
      <c r="C232" s="360">
        <f>'F5 ESTUDIANTES PREVENCIÓN'!F225</f>
        <v>0</v>
      </c>
      <c r="D232" s="361">
        <f>'F5 ESTUDIANTES PREVENCIÓN'!G225</f>
        <v>0</v>
      </c>
      <c r="E232" s="358">
        <f>'F5 ESTUDIANTES PREVENCIÓN'!K225</f>
        <v>0</v>
      </c>
      <c r="F232" s="358">
        <f>'F5 ESTUDIANTES PREVENCIÓN'!J225</f>
        <v>0</v>
      </c>
      <c r="G232" s="362">
        <f>'F5 ESTUDIANTES PREVENCIÓN'!L225</f>
        <v>0</v>
      </c>
      <c r="H232" s="358">
        <f>'F5 ESTUDIANTES PREVENCIÓN'!M225</f>
        <v>0</v>
      </c>
      <c r="I232" s="363">
        <f>'F5 ESTUDIANTES PREVENCIÓN'!N225</f>
        <v>0</v>
      </c>
      <c r="J232" s="363">
        <f>'F5 ESTUDIANTES PREVENCIÓN'!O225</f>
        <v>0</v>
      </c>
      <c r="K232" s="363">
        <f>'F5 ESTUDIANTES PREVENCIÓN'!P225</f>
        <v>0</v>
      </c>
      <c r="L232" s="364">
        <f>'F5 ESTUDIANTES PREVENCIÓN'!Q225</f>
        <v>0</v>
      </c>
      <c r="M232" s="360">
        <f>'F5 ESTUDIANTES PREVENCIÓN'!R225</f>
        <v>0</v>
      </c>
      <c r="N232" s="358">
        <f>'F5 ESTUDIANTES PREVENCIÓN'!T225</f>
        <v>0</v>
      </c>
      <c r="O232" s="358">
        <f>'F5 ESTUDIANTES PREVENCIÓN'!U225</f>
        <v>0</v>
      </c>
      <c r="P232" s="358">
        <f>'F5 ESTUDIANTES PREVENCIÓN'!V225</f>
        <v>0</v>
      </c>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f>'F5 ESTUDIANTES PREVENCIÓN'!AU225</f>
        <v>0</v>
      </c>
      <c r="BG232" s="12"/>
      <c r="BH232" s="13"/>
      <c r="BI232" s="12"/>
      <c r="BJ232" s="14"/>
      <c r="BK232" s="12"/>
      <c r="BL232" s="12"/>
      <c r="BM232" s="12"/>
      <c r="BN232" s="12"/>
      <c r="BO232" s="12"/>
      <c r="BP232" s="12"/>
      <c r="BQ232" s="12"/>
      <c r="BR232" s="12"/>
      <c r="BS232" s="12"/>
      <c r="BT232" s="12"/>
      <c r="BU232" s="12"/>
      <c r="BV232" s="12"/>
      <c r="BW232" s="12"/>
      <c r="BX232" s="12"/>
      <c r="BY232" s="12"/>
      <c r="BZ232" s="12"/>
      <c r="CA232" s="12"/>
      <c r="CB232" s="12"/>
      <c r="CC232" s="12"/>
      <c r="CD232" s="365">
        <f t="shared" si="32"/>
        <v>0</v>
      </c>
      <c r="CE232" s="365">
        <f t="shared" si="33"/>
        <v>0</v>
      </c>
      <c r="CF232" s="366" t="str">
        <f t="shared" si="29"/>
        <v/>
      </c>
      <c r="CG232" s="365">
        <f t="shared" si="34"/>
        <v>0</v>
      </c>
      <c r="CH232" s="365">
        <f t="shared" si="35"/>
        <v>0</v>
      </c>
      <c r="CI232" s="366" t="str">
        <f t="shared" si="30"/>
        <v/>
      </c>
      <c r="CJ232" s="365">
        <f t="shared" si="36"/>
        <v>0</v>
      </c>
      <c r="CK232" s="365">
        <f t="shared" si="37"/>
        <v>0</v>
      </c>
      <c r="CL232" s="366" t="str">
        <f t="shared" si="31"/>
        <v/>
      </c>
      <c r="CM232" s="15"/>
    </row>
    <row r="233" spans="1:91" s="359" customFormat="1" ht="13.5" hidden="1" customHeight="1">
      <c r="A233" s="358">
        <f>'F5 ESTUDIANTES PREVENCIÓN'!D226</f>
        <v>0</v>
      </c>
      <c r="B233" s="358">
        <f>'F5 ESTUDIANTES PREVENCIÓN'!A226</f>
        <v>0</v>
      </c>
      <c r="C233" s="360">
        <f>'F5 ESTUDIANTES PREVENCIÓN'!F226</f>
        <v>0</v>
      </c>
      <c r="D233" s="361">
        <f>'F5 ESTUDIANTES PREVENCIÓN'!G226</f>
        <v>0</v>
      </c>
      <c r="E233" s="358">
        <f>'F5 ESTUDIANTES PREVENCIÓN'!K226</f>
        <v>0</v>
      </c>
      <c r="F233" s="358">
        <f>'F5 ESTUDIANTES PREVENCIÓN'!J226</f>
        <v>0</v>
      </c>
      <c r="G233" s="362">
        <f>'F5 ESTUDIANTES PREVENCIÓN'!L226</f>
        <v>0</v>
      </c>
      <c r="H233" s="358">
        <f>'F5 ESTUDIANTES PREVENCIÓN'!M226</f>
        <v>0</v>
      </c>
      <c r="I233" s="363">
        <f>'F5 ESTUDIANTES PREVENCIÓN'!N226</f>
        <v>0</v>
      </c>
      <c r="J233" s="363">
        <f>'F5 ESTUDIANTES PREVENCIÓN'!O226</f>
        <v>0</v>
      </c>
      <c r="K233" s="363">
        <f>'F5 ESTUDIANTES PREVENCIÓN'!P226</f>
        <v>0</v>
      </c>
      <c r="L233" s="364">
        <f>'F5 ESTUDIANTES PREVENCIÓN'!Q226</f>
        <v>0</v>
      </c>
      <c r="M233" s="360">
        <f>'F5 ESTUDIANTES PREVENCIÓN'!R226</f>
        <v>0</v>
      </c>
      <c r="N233" s="358">
        <f>'F5 ESTUDIANTES PREVENCIÓN'!T226</f>
        <v>0</v>
      </c>
      <c r="O233" s="358">
        <f>'F5 ESTUDIANTES PREVENCIÓN'!U226</f>
        <v>0</v>
      </c>
      <c r="P233" s="358">
        <f>'F5 ESTUDIANTES PREVENCIÓN'!V226</f>
        <v>0</v>
      </c>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f>'F5 ESTUDIANTES PREVENCIÓN'!AU226</f>
        <v>0</v>
      </c>
      <c r="BG233" s="12"/>
      <c r="BH233" s="13"/>
      <c r="BI233" s="12"/>
      <c r="BJ233" s="14"/>
      <c r="BK233" s="12"/>
      <c r="BL233" s="12"/>
      <c r="BM233" s="12"/>
      <c r="BN233" s="12"/>
      <c r="BO233" s="12"/>
      <c r="BP233" s="12"/>
      <c r="BQ233" s="12"/>
      <c r="BR233" s="12"/>
      <c r="BS233" s="12"/>
      <c r="BT233" s="12"/>
      <c r="BU233" s="12"/>
      <c r="BV233" s="12"/>
      <c r="BW233" s="12"/>
      <c r="BX233" s="12"/>
      <c r="BY233" s="12"/>
      <c r="BZ233" s="12"/>
      <c r="CA233" s="12"/>
      <c r="CB233" s="12"/>
      <c r="CC233" s="12"/>
      <c r="CD233" s="365">
        <f t="shared" si="32"/>
        <v>0</v>
      </c>
      <c r="CE233" s="365">
        <f t="shared" si="33"/>
        <v>0</v>
      </c>
      <c r="CF233" s="366" t="str">
        <f t="shared" si="29"/>
        <v/>
      </c>
      <c r="CG233" s="365">
        <f t="shared" si="34"/>
        <v>0</v>
      </c>
      <c r="CH233" s="365">
        <f t="shared" si="35"/>
        <v>0</v>
      </c>
      <c r="CI233" s="366" t="str">
        <f t="shared" si="30"/>
        <v/>
      </c>
      <c r="CJ233" s="365">
        <f t="shared" si="36"/>
        <v>0</v>
      </c>
      <c r="CK233" s="365">
        <f t="shared" si="37"/>
        <v>0</v>
      </c>
      <c r="CL233" s="366" t="str">
        <f t="shared" si="31"/>
        <v/>
      </c>
      <c r="CM233" s="15"/>
    </row>
    <row r="234" spans="1:91" s="359" customFormat="1" ht="13.5" hidden="1" customHeight="1">
      <c r="A234" s="358">
        <f>'F5 ESTUDIANTES PREVENCIÓN'!D227</f>
        <v>0</v>
      </c>
      <c r="B234" s="358">
        <f>'F5 ESTUDIANTES PREVENCIÓN'!A227</f>
        <v>0</v>
      </c>
      <c r="C234" s="360">
        <f>'F5 ESTUDIANTES PREVENCIÓN'!F227</f>
        <v>0</v>
      </c>
      <c r="D234" s="361">
        <f>'F5 ESTUDIANTES PREVENCIÓN'!G227</f>
        <v>0</v>
      </c>
      <c r="E234" s="358">
        <f>'F5 ESTUDIANTES PREVENCIÓN'!K227</f>
        <v>0</v>
      </c>
      <c r="F234" s="358">
        <f>'F5 ESTUDIANTES PREVENCIÓN'!J227</f>
        <v>0</v>
      </c>
      <c r="G234" s="362">
        <f>'F5 ESTUDIANTES PREVENCIÓN'!L227</f>
        <v>0</v>
      </c>
      <c r="H234" s="358">
        <f>'F5 ESTUDIANTES PREVENCIÓN'!M227</f>
        <v>0</v>
      </c>
      <c r="I234" s="363">
        <f>'F5 ESTUDIANTES PREVENCIÓN'!N227</f>
        <v>0</v>
      </c>
      <c r="J234" s="363">
        <f>'F5 ESTUDIANTES PREVENCIÓN'!O227</f>
        <v>0</v>
      </c>
      <c r="K234" s="363">
        <f>'F5 ESTUDIANTES PREVENCIÓN'!P227</f>
        <v>0</v>
      </c>
      <c r="L234" s="364">
        <f>'F5 ESTUDIANTES PREVENCIÓN'!Q227</f>
        <v>0</v>
      </c>
      <c r="M234" s="360">
        <f>'F5 ESTUDIANTES PREVENCIÓN'!R227</f>
        <v>0</v>
      </c>
      <c r="N234" s="358">
        <f>'F5 ESTUDIANTES PREVENCIÓN'!T227</f>
        <v>0</v>
      </c>
      <c r="O234" s="358">
        <f>'F5 ESTUDIANTES PREVENCIÓN'!U227</f>
        <v>0</v>
      </c>
      <c r="P234" s="358">
        <f>'F5 ESTUDIANTES PREVENCIÓN'!V227</f>
        <v>0</v>
      </c>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f>'F5 ESTUDIANTES PREVENCIÓN'!AU227</f>
        <v>0</v>
      </c>
      <c r="BG234" s="12"/>
      <c r="BH234" s="13"/>
      <c r="BI234" s="12"/>
      <c r="BJ234" s="14"/>
      <c r="BK234" s="12"/>
      <c r="BL234" s="12"/>
      <c r="BM234" s="12"/>
      <c r="BN234" s="12"/>
      <c r="BO234" s="12"/>
      <c r="BP234" s="12"/>
      <c r="BQ234" s="12"/>
      <c r="BR234" s="12"/>
      <c r="BS234" s="12"/>
      <c r="BT234" s="12"/>
      <c r="BU234" s="12"/>
      <c r="BV234" s="12"/>
      <c r="BW234" s="12"/>
      <c r="BX234" s="12"/>
      <c r="BY234" s="12"/>
      <c r="BZ234" s="12"/>
      <c r="CA234" s="12"/>
      <c r="CB234" s="12"/>
      <c r="CC234" s="12"/>
      <c r="CD234" s="365">
        <f t="shared" si="32"/>
        <v>0</v>
      </c>
      <c r="CE234" s="365">
        <f t="shared" si="33"/>
        <v>0</v>
      </c>
      <c r="CF234" s="366" t="str">
        <f t="shared" si="29"/>
        <v/>
      </c>
      <c r="CG234" s="365">
        <f t="shared" si="34"/>
        <v>0</v>
      </c>
      <c r="CH234" s="365">
        <f t="shared" si="35"/>
        <v>0</v>
      </c>
      <c r="CI234" s="366" t="str">
        <f t="shared" si="30"/>
        <v/>
      </c>
      <c r="CJ234" s="365">
        <f t="shared" si="36"/>
        <v>0</v>
      </c>
      <c r="CK234" s="365">
        <f t="shared" si="37"/>
        <v>0</v>
      </c>
      <c r="CL234" s="366" t="str">
        <f t="shared" si="31"/>
        <v/>
      </c>
      <c r="CM234" s="15"/>
    </row>
    <row r="235" spans="1:91" s="359" customFormat="1" ht="13.5" hidden="1" customHeight="1">
      <c r="A235" s="358">
        <f>'F5 ESTUDIANTES PREVENCIÓN'!D228</f>
        <v>0</v>
      </c>
      <c r="B235" s="358">
        <f>'F5 ESTUDIANTES PREVENCIÓN'!A228</f>
        <v>0</v>
      </c>
      <c r="C235" s="360">
        <f>'F5 ESTUDIANTES PREVENCIÓN'!F228</f>
        <v>0</v>
      </c>
      <c r="D235" s="361">
        <f>'F5 ESTUDIANTES PREVENCIÓN'!G228</f>
        <v>0</v>
      </c>
      <c r="E235" s="358">
        <f>'F5 ESTUDIANTES PREVENCIÓN'!K228</f>
        <v>0</v>
      </c>
      <c r="F235" s="358">
        <f>'F5 ESTUDIANTES PREVENCIÓN'!J228</f>
        <v>0</v>
      </c>
      <c r="G235" s="362">
        <f>'F5 ESTUDIANTES PREVENCIÓN'!L228</f>
        <v>0</v>
      </c>
      <c r="H235" s="358">
        <f>'F5 ESTUDIANTES PREVENCIÓN'!M228</f>
        <v>0</v>
      </c>
      <c r="I235" s="363">
        <f>'F5 ESTUDIANTES PREVENCIÓN'!N228</f>
        <v>0</v>
      </c>
      <c r="J235" s="363">
        <f>'F5 ESTUDIANTES PREVENCIÓN'!O228</f>
        <v>0</v>
      </c>
      <c r="K235" s="363">
        <f>'F5 ESTUDIANTES PREVENCIÓN'!P228</f>
        <v>0</v>
      </c>
      <c r="L235" s="364">
        <f>'F5 ESTUDIANTES PREVENCIÓN'!Q228</f>
        <v>0</v>
      </c>
      <c r="M235" s="360">
        <f>'F5 ESTUDIANTES PREVENCIÓN'!R228</f>
        <v>0</v>
      </c>
      <c r="N235" s="358">
        <f>'F5 ESTUDIANTES PREVENCIÓN'!T228</f>
        <v>0</v>
      </c>
      <c r="O235" s="358">
        <f>'F5 ESTUDIANTES PREVENCIÓN'!U228</f>
        <v>0</v>
      </c>
      <c r="P235" s="358">
        <f>'F5 ESTUDIANTES PREVENCIÓN'!V228</f>
        <v>0</v>
      </c>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f>'F5 ESTUDIANTES PREVENCIÓN'!AU228</f>
        <v>0</v>
      </c>
      <c r="BG235" s="12"/>
      <c r="BH235" s="13"/>
      <c r="BI235" s="12"/>
      <c r="BJ235" s="14"/>
      <c r="BK235" s="12"/>
      <c r="BL235" s="12"/>
      <c r="BM235" s="12"/>
      <c r="BN235" s="12"/>
      <c r="BO235" s="12"/>
      <c r="BP235" s="12"/>
      <c r="BQ235" s="12"/>
      <c r="BR235" s="12"/>
      <c r="BS235" s="12"/>
      <c r="BT235" s="12"/>
      <c r="BU235" s="12"/>
      <c r="BV235" s="12"/>
      <c r="BW235" s="12"/>
      <c r="BX235" s="12"/>
      <c r="BY235" s="12"/>
      <c r="BZ235" s="12"/>
      <c r="CA235" s="12"/>
      <c r="CB235" s="12"/>
      <c r="CC235" s="12"/>
      <c r="CD235" s="365">
        <f t="shared" si="32"/>
        <v>0</v>
      </c>
      <c r="CE235" s="365">
        <f t="shared" si="33"/>
        <v>0</v>
      </c>
      <c r="CF235" s="366" t="str">
        <f t="shared" si="29"/>
        <v/>
      </c>
      <c r="CG235" s="365">
        <f t="shared" si="34"/>
        <v>0</v>
      </c>
      <c r="CH235" s="365">
        <f t="shared" si="35"/>
        <v>0</v>
      </c>
      <c r="CI235" s="366" t="str">
        <f t="shared" si="30"/>
        <v/>
      </c>
      <c r="CJ235" s="365">
        <f t="shared" si="36"/>
        <v>0</v>
      </c>
      <c r="CK235" s="365">
        <f t="shared" si="37"/>
        <v>0</v>
      </c>
      <c r="CL235" s="366" t="str">
        <f t="shared" si="31"/>
        <v/>
      </c>
      <c r="CM235" s="15"/>
    </row>
    <row r="236" spans="1:91" s="359" customFormat="1" ht="13.5" hidden="1" customHeight="1">
      <c r="A236" s="358">
        <f>'F5 ESTUDIANTES PREVENCIÓN'!D229</f>
        <v>0</v>
      </c>
      <c r="B236" s="358">
        <f>'F5 ESTUDIANTES PREVENCIÓN'!A229</f>
        <v>0</v>
      </c>
      <c r="C236" s="360">
        <f>'F5 ESTUDIANTES PREVENCIÓN'!F229</f>
        <v>0</v>
      </c>
      <c r="D236" s="361">
        <f>'F5 ESTUDIANTES PREVENCIÓN'!G229</f>
        <v>0</v>
      </c>
      <c r="E236" s="358">
        <f>'F5 ESTUDIANTES PREVENCIÓN'!K229</f>
        <v>0</v>
      </c>
      <c r="F236" s="358">
        <f>'F5 ESTUDIANTES PREVENCIÓN'!J229</f>
        <v>0</v>
      </c>
      <c r="G236" s="362">
        <f>'F5 ESTUDIANTES PREVENCIÓN'!L229</f>
        <v>0</v>
      </c>
      <c r="H236" s="358">
        <f>'F5 ESTUDIANTES PREVENCIÓN'!M229</f>
        <v>0</v>
      </c>
      <c r="I236" s="363">
        <f>'F5 ESTUDIANTES PREVENCIÓN'!N229</f>
        <v>0</v>
      </c>
      <c r="J236" s="363">
        <f>'F5 ESTUDIANTES PREVENCIÓN'!O229</f>
        <v>0</v>
      </c>
      <c r="K236" s="363">
        <f>'F5 ESTUDIANTES PREVENCIÓN'!P229</f>
        <v>0</v>
      </c>
      <c r="L236" s="364">
        <f>'F5 ESTUDIANTES PREVENCIÓN'!Q229</f>
        <v>0</v>
      </c>
      <c r="M236" s="360">
        <f>'F5 ESTUDIANTES PREVENCIÓN'!R229</f>
        <v>0</v>
      </c>
      <c r="N236" s="358">
        <f>'F5 ESTUDIANTES PREVENCIÓN'!T229</f>
        <v>0</v>
      </c>
      <c r="O236" s="358">
        <f>'F5 ESTUDIANTES PREVENCIÓN'!U229</f>
        <v>0</v>
      </c>
      <c r="P236" s="358">
        <f>'F5 ESTUDIANTES PREVENCIÓN'!V229</f>
        <v>0</v>
      </c>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f>'F5 ESTUDIANTES PREVENCIÓN'!AU229</f>
        <v>0</v>
      </c>
      <c r="BG236" s="12"/>
      <c r="BH236" s="13"/>
      <c r="BI236" s="12"/>
      <c r="BJ236" s="14"/>
      <c r="BK236" s="12"/>
      <c r="BL236" s="12"/>
      <c r="BM236" s="12"/>
      <c r="BN236" s="12"/>
      <c r="BO236" s="12"/>
      <c r="BP236" s="12"/>
      <c r="BQ236" s="12"/>
      <c r="BR236" s="12"/>
      <c r="BS236" s="12"/>
      <c r="BT236" s="12"/>
      <c r="BU236" s="12"/>
      <c r="BV236" s="12"/>
      <c r="BW236" s="12"/>
      <c r="BX236" s="12"/>
      <c r="BY236" s="12"/>
      <c r="BZ236" s="12"/>
      <c r="CA236" s="12"/>
      <c r="CB236" s="12"/>
      <c r="CC236" s="12"/>
      <c r="CD236" s="365">
        <f t="shared" si="32"/>
        <v>0</v>
      </c>
      <c r="CE236" s="365">
        <f t="shared" si="33"/>
        <v>0</v>
      </c>
      <c r="CF236" s="366" t="str">
        <f t="shared" si="29"/>
        <v/>
      </c>
      <c r="CG236" s="365">
        <f t="shared" si="34"/>
        <v>0</v>
      </c>
      <c r="CH236" s="365">
        <f t="shared" si="35"/>
        <v>0</v>
      </c>
      <c r="CI236" s="366" t="str">
        <f t="shared" si="30"/>
        <v/>
      </c>
      <c r="CJ236" s="365">
        <f t="shared" si="36"/>
        <v>0</v>
      </c>
      <c r="CK236" s="365">
        <f t="shared" si="37"/>
        <v>0</v>
      </c>
      <c r="CL236" s="366" t="str">
        <f t="shared" si="31"/>
        <v/>
      </c>
      <c r="CM236" s="15"/>
    </row>
    <row r="237" spans="1:91" s="359" customFormat="1" ht="13.5" hidden="1" customHeight="1">
      <c r="A237" s="358">
        <f>'F5 ESTUDIANTES PREVENCIÓN'!D230</f>
        <v>0</v>
      </c>
      <c r="B237" s="358">
        <f>'F5 ESTUDIANTES PREVENCIÓN'!A230</f>
        <v>0</v>
      </c>
      <c r="C237" s="360">
        <f>'F5 ESTUDIANTES PREVENCIÓN'!F230</f>
        <v>0</v>
      </c>
      <c r="D237" s="361">
        <f>'F5 ESTUDIANTES PREVENCIÓN'!G230</f>
        <v>0</v>
      </c>
      <c r="E237" s="358">
        <f>'F5 ESTUDIANTES PREVENCIÓN'!K230</f>
        <v>0</v>
      </c>
      <c r="F237" s="358">
        <f>'F5 ESTUDIANTES PREVENCIÓN'!J230</f>
        <v>0</v>
      </c>
      <c r="G237" s="362">
        <f>'F5 ESTUDIANTES PREVENCIÓN'!L230</f>
        <v>0</v>
      </c>
      <c r="H237" s="358">
        <f>'F5 ESTUDIANTES PREVENCIÓN'!M230</f>
        <v>0</v>
      </c>
      <c r="I237" s="363">
        <f>'F5 ESTUDIANTES PREVENCIÓN'!N230</f>
        <v>0</v>
      </c>
      <c r="J237" s="363">
        <f>'F5 ESTUDIANTES PREVENCIÓN'!O230</f>
        <v>0</v>
      </c>
      <c r="K237" s="363">
        <f>'F5 ESTUDIANTES PREVENCIÓN'!P230</f>
        <v>0</v>
      </c>
      <c r="L237" s="364">
        <f>'F5 ESTUDIANTES PREVENCIÓN'!Q230</f>
        <v>0</v>
      </c>
      <c r="M237" s="360">
        <f>'F5 ESTUDIANTES PREVENCIÓN'!R230</f>
        <v>0</v>
      </c>
      <c r="N237" s="358">
        <f>'F5 ESTUDIANTES PREVENCIÓN'!T230</f>
        <v>0</v>
      </c>
      <c r="O237" s="358">
        <f>'F5 ESTUDIANTES PREVENCIÓN'!U230</f>
        <v>0</v>
      </c>
      <c r="P237" s="358">
        <f>'F5 ESTUDIANTES PREVENCIÓN'!V230</f>
        <v>0</v>
      </c>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f>'F5 ESTUDIANTES PREVENCIÓN'!AU230</f>
        <v>0</v>
      </c>
      <c r="BG237" s="12"/>
      <c r="BH237" s="13"/>
      <c r="BI237" s="12"/>
      <c r="BJ237" s="14"/>
      <c r="BK237" s="12"/>
      <c r="BL237" s="12"/>
      <c r="BM237" s="12"/>
      <c r="BN237" s="12"/>
      <c r="BO237" s="12"/>
      <c r="BP237" s="12"/>
      <c r="BQ237" s="12"/>
      <c r="BR237" s="12"/>
      <c r="BS237" s="12"/>
      <c r="BT237" s="12"/>
      <c r="BU237" s="12"/>
      <c r="BV237" s="12"/>
      <c r="BW237" s="12"/>
      <c r="BX237" s="12"/>
      <c r="BY237" s="12"/>
      <c r="BZ237" s="12"/>
      <c r="CA237" s="12"/>
      <c r="CB237" s="12"/>
      <c r="CC237" s="12"/>
      <c r="CD237" s="365">
        <f t="shared" si="32"/>
        <v>0</v>
      </c>
      <c r="CE237" s="365">
        <f t="shared" si="33"/>
        <v>0</v>
      </c>
      <c r="CF237" s="366" t="str">
        <f t="shared" si="29"/>
        <v/>
      </c>
      <c r="CG237" s="365">
        <f t="shared" si="34"/>
        <v>0</v>
      </c>
      <c r="CH237" s="365">
        <f t="shared" si="35"/>
        <v>0</v>
      </c>
      <c r="CI237" s="366" t="str">
        <f t="shared" si="30"/>
        <v/>
      </c>
      <c r="CJ237" s="365">
        <f t="shared" si="36"/>
        <v>0</v>
      </c>
      <c r="CK237" s="365">
        <f t="shared" si="37"/>
        <v>0</v>
      </c>
      <c r="CL237" s="366" t="str">
        <f t="shared" si="31"/>
        <v/>
      </c>
      <c r="CM237" s="15"/>
    </row>
    <row r="238" spans="1:91" s="359" customFormat="1" ht="13.5" hidden="1" customHeight="1">
      <c r="A238" s="358">
        <f>'F5 ESTUDIANTES PREVENCIÓN'!D231</f>
        <v>0</v>
      </c>
      <c r="B238" s="358">
        <f>'F5 ESTUDIANTES PREVENCIÓN'!A231</f>
        <v>0</v>
      </c>
      <c r="C238" s="360">
        <f>'F5 ESTUDIANTES PREVENCIÓN'!F231</f>
        <v>0</v>
      </c>
      <c r="D238" s="361">
        <f>'F5 ESTUDIANTES PREVENCIÓN'!G231</f>
        <v>0</v>
      </c>
      <c r="E238" s="358">
        <f>'F5 ESTUDIANTES PREVENCIÓN'!K231</f>
        <v>0</v>
      </c>
      <c r="F238" s="358">
        <f>'F5 ESTUDIANTES PREVENCIÓN'!J231</f>
        <v>0</v>
      </c>
      <c r="G238" s="362">
        <f>'F5 ESTUDIANTES PREVENCIÓN'!L231</f>
        <v>0</v>
      </c>
      <c r="H238" s="358">
        <f>'F5 ESTUDIANTES PREVENCIÓN'!M231</f>
        <v>0</v>
      </c>
      <c r="I238" s="363">
        <f>'F5 ESTUDIANTES PREVENCIÓN'!N231</f>
        <v>0</v>
      </c>
      <c r="J238" s="363">
        <f>'F5 ESTUDIANTES PREVENCIÓN'!O231</f>
        <v>0</v>
      </c>
      <c r="K238" s="363">
        <f>'F5 ESTUDIANTES PREVENCIÓN'!P231</f>
        <v>0</v>
      </c>
      <c r="L238" s="364">
        <f>'F5 ESTUDIANTES PREVENCIÓN'!Q231</f>
        <v>0</v>
      </c>
      <c r="M238" s="360">
        <f>'F5 ESTUDIANTES PREVENCIÓN'!R231</f>
        <v>0</v>
      </c>
      <c r="N238" s="358">
        <f>'F5 ESTUDIANTES PREVENCIÓN'!T231</f>
        <v>0</v>
      </c>
      <c r="O238" s="358">
        <f>'F5 ESTUDIANTES PREVENCIÓN'!U231</f>
        <v>0</v>
      </c>
      <c r="P238" s="358">
        <f>'F5 ESTUDIANTES PREVENCIÓN'!V231</f>
        <v>0</v>
      </c>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f>'F5 ESTUDIANTES PREVENCIÓN'!AU231</f>
        <v>0</v>
      </c>
      <c r="BG238" s="12"/>
      <c r="BH238" s="13"/>
      <c r="BI238" s="12"/>
      <c r="BJ238" s="14"/>
      <c r="BK238" s="12"/>
      <c r="BL238" s="12"/>
      <c r="BM238" s="12"/>
      <c r="BN238" s="12"/>
      <c r="BO238" s="12"/>
      <c r="BP238" s="12"/>
      <c r="BQ238" s="12"/>
      <c r="BR238" s="12"/>
      <c r="BS238" s="12"/>
      <c r="BT238" s="12"/>
      <c r="BU238" s="12"/>
      <c r="BV238" s="12"/>
      <c r="BW238" s="12"/>
      <c r="BX238" s="12"/>
      <c r="BY238" s="12"/>
      <c r="BZ238" s="12"/>
      <c r="CA238" s="12"/>
      <c r="CB238" s="12"/>
      <c r="CC238" s="12"/>
      <c r="CD238" s="365">
        <f t="shared" si="32"/>
        <v>0</v>
      </c>
      <c r="CE238" s="365">
        <f t="shared" si="33"/>
        <v>0</v>
      </c>
      <c r="CF238" s="366" t="str">
        <f t="shared" si="29"/>
        <v/>
      </c>
      <c r="CG238" s="365">
        <f t="shared" si="34"/>
        <v>0</v>
      </c>
      <c r="CH238" s="365">
        <f t="shared" si="35"/>
        <v>0</v>
      </c>
      <c r="CI238" s="366" t="str">
        <f t="shared" si="30"/>
        <v/>
      </c>
      <c r="CJ238" s="365">
        <f t="shared" si="36"/>
        <v>0</v>
      </c>
      <c r="CK238" s="365">
        <f t="shared" si="37"/>
        <v>0</v>
      </c>
      <c r="CL238" s="366" t="str">
        <f t="shared" si="31"/>
        <v/>
      </c>
      <c r="CM238" s="15"/>
    </row>
    <row r="239" spans="1:91" s="359" customFormat="1" ht="13.5" hidden="1" customHeight="1">
      <c r="A239" s="358">
        <f>'F5 ESTUDIANTES PREVENCIÓN'!D232</f>
        <v>0</v>
      </c>
      <c r="B239" s="358">
        <f>'F5 ESTUDIANTES PREVENCIÓN'!A232</f>
        <v>0</v>
      </c>
      <c r="C239" s="360">
        <f>'F5 ESTUDIANTES PREVENCIÓN'!F232</f>
        <v>0</v>
      </c>
      <c r="D239" s="361">
        <f>'F5 ESTUDIANTES PREVENCIÓN'!G232</f>
        <v>0</v>
      </c>
      <c r="E239" s="358">
        <f>'F5 ESTUDIANTES PREVENCIÓN'!K232</f>
        <v>0</v>
      </c>
      <c r="F239" s="358">
        <f>'F5 ESTUDIANTES PREVENCIÓN'!J232</f>
        <v>0</v>
      </c>
      <c r="G239" s="362">
        <f>'F5 ESTUDIANTES PREVENCIÓN'!L232</f>
        <v>0</v>
      </c>
      <c r="H239" s="358">
        <f>'F5 ESTUDIANTES PREVENCIÓN'!M232</f>
        <v>0</v>
      </c>
      <c r="I239" s="363">
        <f>'F5 ESTUDIANTES PREVENCIÓN'!N232</f>
        <v>0</v>
      </c>
      <c r="J239" s="363">
        <f>'F5 ESTUDIANTES PREVENCIÓN'!O232</f>
        <v>0</v>
      </c>
      <c r="K239" s="363">
        <f>'F5 ESTUDIANTES PREVENCIÓN'!P232</f>
        <v>0</v>
      </c>
      <c r="L239" s="364">
        <f>'F5 ESTUDIANTES PREVENCIÓN'!Q232</f>
        <v>0</v>
      </c>
      <c r="M239" s="360">
        <f>'F5 ESTUDIANTES PREVENCIÓN'!R232</f>
        <v>0</v>
      </c>
      <c r="N239" s="358">
        <f>'F5 ESTUDIANTES PREVENCIÓN'!T232</f>
        <v>0</v>
      </c>
      <c r="O239" s="358">
        <f>'F5 ESTUDIANTES PREVENCIÓN'!U232</f>
        <v>0</v>
      </c>
      <c r="P239" s="358">
        <f>'F5 ESTUDIANTES PREVENCIÓN'!V232</f>
        <v>0</v>
      </c>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f>'F5 ESTUDIANTES PREVENCIÓN'!AU232</f>
        <v>0</v>
      </c>
      <c r="BG239" s="12"/>
      <c r="BH239" s="13"/>
      <c r="BI239" s="12"/>
      <c r="BJ239" s="14"/>
      <c r="BK239" s="12"/>
      <c r="BL239" s="12"/>
      <c r="BM239" s="12"/>
      <c r="BN239" s="12"/>
      <c r="BO239" s="12"/>
      <c r="BP239" s="12"/>
      <c r="BQ239" s="12"/>
      <c r="BR239" s="12"/>
      <c r="BS239" s="12"/>
      <c r="BT239" s="12"/>
      <c r="BU239" s="12"/>
      <c r="BV239" s="12"/>
      <c r="BW239" s="12"/>
      <c r="BX239" s="12"/>
      <c r="BY239" s="12"/>
      <c r="BZ239" s="12"/>
      <c r="CA239" s="12"/>
      <c r="CB239" s="12"/>
      <c r="CC239" s="12"/>
      <c r="CD239" s="365">
        <f t="shared" si="32"/>
        <v>0</v>
      </c>
      <c r="CE239" s="365">
        <f t="shared" si="33"/>
        <v>0</v>
      </c>
      <c r="CF239" s="366" t="str">
        <f t="shared" si="29"/>
        <v/>
      </c>
      <c r="CG239" s="365">
        <f t="shared" si="34"/>
        <v>0</v>
      </c>
      <c r="CH239" s="365">
        <f t="shared" si="35"/>
        <v>0</v>
      </c>
      <c r="CI239" s="366" t="str">
        <f t="shared" si="30"/>
        <v/>
      </c>
      <c r="CJ239" s="365">
        <f t="shared" si="36"/>
        <v>0</v>
      </c>
      <c r="CK239" s="365">
        <f t="shared" si="37"/>
        <v>0</v>
      </c>
      <c r="CL239" s="366" t="str">
        <f t="shared" si="31"/>
        <v/>
      </c>
      <c r="CM239" s="15"/>
    </row>
    <row r="240" spans="1:91" s="359" customFormat="1" ht="13.5" hidden="1" customHeight="1">
      <c r="A240" s="358">
        <f>'F5 ESTUDIANTES PREVENCIÓN'!D233</f>
        <v>0</v>
      </c>
      <c r="B240" s="358">
        <f>'F5 ESTUDIANTES PREVENCIÓN'!A233</f>
        <v>0</v>
      </c>
      <c r="C240" s="360">
        <f>'F5 ESTUDIANTES PREVENCIÓN'!F233</f>
        <v>0</v>
      </c>
      <c r="D240" s="361">
        <f>'F5 ESTUDIANTES PREVENCIÓN'!G233</f>
        <v>0</v>
      </c>
      <c r="E240" s="358">
        <f>'F5 ESTUDIANTES PREVENCIÓN'!K233</f>
        <v>0</v>
      </c>
      <c r="F240" s="358">
        <f>'F5 ESTUDIANTES PREVENCIÓN'!J233</f>
        <v>0</v>
      </c>
      <c r="G240" s="362">
        <f>'F5 ESTUDIANTES PREVENCIÓN'!L233</f>
        <v>0</v>
      </c>
      <c r="H240" s="358">
        <f>'F5 ESTUDIANTES PREVENCIÓN'!M233</f>
        <v>0</v>
      </c>
      <c r="I240" s="363">
        <f>'F5 ESTUDIANTES PREVENCIÓN'!N233</f>
        <v>0</v>
      </c>
      <c r="J240" s="363">
        <f>'F5 ESTUDIANTES PREVENCIÓN'!O233</f>
        <v>0</v>
      </c>
      <c r="K240" s="363">
        <f>'F5 ESTUDIANTES PREVENCIÓN'!P233</f>
        <v>0</v>
      </c>
      <c r="L240" s="364">
        <f>'F5 ESTUDIANTES PREVENCIÓN'!Q233</f>
        <v>0</v>
      </c>
      <c r="M240" s="360">
        <f>'F5 ESTUDIANTES PREVENCIÓN'!R233</f>
        <v>0</v>
      </c>
      <c r="N240" s="358">
        <f>'F5 ESTUDIANTES PREVENCIÓN'!T233</f>
        <v>0</v>
      </c>
      <c r="O240" s="358">
        <f>'F5 ESTUDIANTES PREVENCIÓN'!U233</f>
        <v>0</v>
      </c>
      <c r="P240" s="358">
        <f>'F5 ESTUDIANTES PREVENCIÓN'!V233</f>
        <v>0</v>
      </c>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f>'F5 ESTUDIANTES PREVENCIÓN'!AU233</f>
        <v>0</v>
      </c>
      <c r="BG240" s="12"/>
      <c r="BH240" s="13"/>
      <c r="BI240" s="12"/>
      <c r="BJ240" s="14"/>
      <c r="BK240" s="12"/>
      <c r="BL240" s="12"/>
      <c r="BM240" s="12"/>
      <c r="BN240" s="12"/>
      <c r="BO240" s="12"/>
      <c r="BP240" s="12"/>
      <c r="BQ240" s="12"/>
      <c r="BR240" s="12"/>
      <c r="BS240" s="12"/>
      <c r="BT240" s="12"/>
      <c r="BU240" s="12"/>
      <c r="BV240" s="12"/>
      <c r="BW240" s="12"/>
      <c r="BX240" s="12"/>
      <c r="BY240" s="12"/>
      <c r="BZ240" s="12"/>
      <c r="CA240" s="12"/>
      <c r="CB240" s="12"/>
      <c r="CC240" s="12"/>
      <c r="CD240" s="365">
        <f t="shared" si="32"/>
        <v>0</v>
      </c>
      <c r="CE240" s="365">
        <f t="shared" si="33"/>
        <v>0</v>
      </c>
      <c r="CF240" s="366" t="str">
        <f t="shared" si="29"/>
        <v/>
      </c>
      <c r="CG240" s="365">
        <f t="shared" si="34"/>
        <v>0</v>
      </c>
      <c r="CH240" s="365">
        <f t="shared" si="35"/>
        <v>0</v>
      </c>
      <c r="CI240" s="366" t="str">
        <f t="shared" si="30"/>
        <v/>
      </c>
      <c r="CJ240" s="365">
        <f t="shared" si="36"/>
        <v>0</v>
      </c>
      <c r="CK240" s="365">
        <f t="shared" si="37"/>
        <v>0</v>
      </c>
      <c r="CL240" s="366" t="str">
        <f t="shared" si="31"/>
        <v/>
      </c>
      <c r="CM240" s="15"/>
    </row>
    <row r="241" spans="1:91" s="359" customFormat="1" ht="13.5" hidden="1" customHeight="1">
      <c r="A241" s="358">
        <f>'F5 ESTUDIANTES PREVENCIÓN'!D234</f>
        <v>0</v>
      </c>
      <c r="B241" s="358">
        <f>'F5 ESTUDIANTES PREVENCIÓN'!A234</f>
        <v>0</v>
      </c>
      <c r="C241" s="360">
        <f>'F5 ESTUDIANTES PREVENCIÓN'!F234</f>
        <v>0</v>
      </c>
      <c r="D241" s="361">
        <f>'F5 ESTUDIANTES PREVENCIÓN'!G234</f>
        <v>0</v>
      </c>
      <c r="E241" s="358">
        <f>'F5 ESTUDIANTES PREVENCIÓN'!K234</f>
        <v>0</v>
      </c>
      <c r="F241" s="358">
        <f>'F5 ESTUDIANTES PREVENCIÓN'!J234</f>
        <v>0</v>
      </c>
      <c r="G241" s="362">
        <f>'F5 ESTUDIANTES PREVENCIÓN'!L234</f>
        <v>0</v>
      </c>
      <c r="H241" s="358">
        <f>'F5 ESTUDIANTES PREVENCIÓN'!M234</f>
        <v>0</v>
      </c>
      <c r="I241" s="363">
        <f>'F5 ESTUDIANTES PREVENCIÓN'!N234</f>
        <v>0</v>
      </c>
      <c r="J241" s="363">
        <f>'F5 ESTUDIANTES PREVENCIÓN'!O234</f>
        <v>0</v>
      </c>
      <c r="K241" s="363">
        <f>'F5 ESTUDIANTES PREVENCIÓN'!P234</f>
        <v>0</v>
      </c>
      <c r="L241" s="364">
        <f>'F5 ESTUDIANTES PREVENCIÓN'!Q234</f>
        <v>0</v>
      </c>
      <c r="M241" s="360">
        <f>'F5 ESTUDIANTES PREVENCIÓN'!R234</f>
        <v>0</v>
      </c>
      <c r="N241" s="358">
        <f>'F5 ESTUDIANTES PREVENCIÓN'!T234</f>
        <v>0</v>
      </c>
      <c r="O241" s="358">
        <f>'F5 ESTUDIANTES PREVENCIÓN'!U234</f>
        <v>0</v>
      </c>
      <c r="P241" s="358">
        <f>'F5 ESTUDIANTES PREVENCIÓN'!V234</f>
        <v>0</v>
      </c>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f>'F5 ESTUDIANTES PREVENCIÓN'!AU234</f>
        <v>0</v>
      </c>
      <c r="BG241" s="12"/>
      <c r="BH241" s="13"/>
      <c r="BI241" s="12"/>
      <c r="BJ241" s="14"/>
      <c r="BK241" s="12"/>
      <c r="BL241" s="12"/>
      <c r="BM241" s="12"/>
      <c r="BN241" s="12"/>
      <c r="BO241" s="12"/>
      <c r="BP241" s="12"/>
      <c r="BQ241" s="12"/>
      <c r="BR241" s="12"/>
      <c r="BS241" s="12"/>
      <c r="BT241" s="12"/>
      <c r="BU241" s="12"/>
      <c r="BV241" s="12"/>
      <c r="BW241" s="12"/>
      <c r="BX241" s="12"/>
      <c r="BY241" s="12"/>
      <c r="BZ241" s="12"/>
      <c r="CA241" s="12"/>
      <c r="CB241" s="12"/>
      <c r="CC241" s="12"/>
      <c r="CD241" s="365">
        <f t="shared" si="32"/>
        <v>0</v>
      </c>
      <c r="CE241" s="365">
        <f t="shared" si="33"/>
        <v>0</v>
      </c>
      <c r="CF241" s="366" t="str">
        <f t="shared" si="29"/>
        <v/>
      </c>
      <c r="CG241" s="365">
        <f t="shared" si="34"/>
        <v>0</v>
      </c>
      <c r="CH241" s="365">
        <f t="shared" si="35"/>
        <v>0</v>
      </c>
      <c r="CI241" s="366" t="str">
        <f t="shared" si="30"/>
        <v/>
      </c>
      <c r="CJ241" s="365">
        <f t="shared" si="36"/>
        <v>0</v>
      </c>
      <c r="CK241" s="365">
        <f t="shared" si="37"/>
        <v>0</v>
      </c>
      <c r="CL241" s="366" t="str">
        <f t="shared" si="31"/>
        <v/>
      </c>
      <c r="CM241" s="15"/>
    </row>
    <row r="242" spans="1:91" s="359" customFormat="1" ht="13.5" hidden="1" customHeight="1">
      <c r="A242" s="358">
        <f>'F5 ESTUDIANTES PREVENCIÓN'!D235</f>
        <v>0</v>
      </c>
      <c r="B242" s="358">
        <f>'F5 ESTUDIANTES PREVENCIÓN'!A235</f>
        <v>0</v>
      </c>
      <c r="C242" s="360">
        <f>'F5 ESTUDIANTES PREVENCIÓN'!F235</f>
        <v>0</v>
      </c>
      <c r="D242" s="361">
        <f>'F5 ESTUDIANTES PREVENCIÓN'!G235</f>
        <v>0</v>
      </c>
      <c r="E242" s="358">
        <f>'F5 ESTUDIANTES PREVENCIÓN'!K235</f>
        <v>0</v>
      </c>
      <c r="F242" s="358">
        <f>'F5 ESTUDIANTES PREVENCIÓN'!J235</f>
        <v>0</v>
      </c>
      <c r="G242" s="362">
        <f>'F5 ESTUDIANTES PREVENCIÓN'!L235</f>
        <v>0</v>
      </c>
      <c r="H242" s="358">
        <f>'F5 ESTUDIANTES PREVENCIÓN'!M235</f>
        <v>0</v>
      </c>
      <c r="I242" s="363">
        <f>'F5 ESTUDIANTES PREVENCIÓN'!N235</f>
        <v>0</v>
      </c>
      <c r="J242" s="363">
        <f>'F5 ESTUDIANTES PREVENCIÓN'!O235</f>
        <v>0</v>
      </c>
      <c r="K242" s="363">
        <f>'F5 ESTUDIANTES PREVENCIÓN'!P235</f>
        <v>0</v>
      </c>
      <c r="L242" s="364">
        <f>'F5 ESTUDIANTES PREVENCIÓN'!Q235</f>
        <v>0</v>
      </c>
      <c r="M242" s="360">
        <f>'F5 ESTUDIANTES PREVENCIÓN'!R235</f>
        <v>0</v>
      </c>
      <c r="N242" s="358">
        <f>'F5 ESTUDIANTES PREVENCIÓN'!T235</f>
        <v>0</v>
      </c>
      <c r="O242" s="358">
        <f>'F5 ESTUDIANTES PREVENCIÓN'!U235</f>
        <v>0</v>
      </c>
      <c r="P242" s="358">
        <f>'F5 ESTUDIANTES PREVENCIÓN'!V235</f>
        <v>0</v>
      </c>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f>'F5 ESTUDIANTES PREVENCIÓN'!AU235</f>
        <v>0</v>
      </c>
      <c r="BG242" s="12"/>
      <c r="BH242" s="13"/>
      <c r="BI242" s="12"/>
      <c r="BJ242" s="14"/>
      <c r="BK242" s="12"/>
      <c r="BL242" s="12"/>
      <c r="BM242" s="12"/>
      <c r="BN242" s="12"/>
      <c r="BO242" s="12"/>
      <c r="BP242" s="12"/>
      <c r="BQ242" s="12"/>
      <c r="BR242" s="12"/>
      <c r="BS242" s="12"/>
      <c r="BT242" s="12"/>
      <c r="BU242" s="12"/>
      <c r="BV242" s="12"/>
      <c r="BW242" s="12"/>
      <c r="BX242" s="12"/>
      <c r="BY242" s="12"/>
      <c r="BZ242" s="12"/>
      <c r="CA242" s="12"/>
      <c r="CB242" s="12"/>
      <c r="CC242" s="12"/>
      <c r="CD242" s="365">
        <f t="shared" si="32"/>
        <v>0</v>
      </c>
      <c r="CE242" s="365">
        <f t="shared" si="33"/>
        <v>0</v>
      </c>
      <c r="CF242" s="366" t="str">
        <f t="shared" si="29"/>
        <v/>
      </c>
      <c r="CG242" s="365">
        <f t="shared" si="34"/>
        <v>0</v>
      </c>
      <c r="CH242" s="365">
        <f t="shared" si="35"/>
        <v>0</v>
      </c>
      <c r="CI242" s="366" t="str">
        <f t="shared" si="30"/>
        <v/>
      </c>
      <c r="CJ242" s="365">
        <f t="shared" si="36"/>
        <v>0</v>
      </c>
      <c r="CK242" s="365">
        <f t="shared" si="37"/>
        <v>0</v>
      </c>
      <c r="CL242" s="366" t="str">
        <f t="shared" si="31"/>
        <v/>
      </c>
      <c r="CM242" s="15"/>
    </row>
    <row r="243" spans="1:91" s="359" customFormat="1" ht="13.5" hidden="1" customHeight="1">
      <c r="A243" s="358">
        <f>'F5 ESTUDIANTES PREVENCIÓN'!D236</f>
        <v>0</v>
      </c>
      <c r="B243" s="358">
        <f>'F5 ESTUDIANTES PREVENCIÓN'!A236</f>
        <v>0</v>
      </c>
      <c r="C243" s="360">
        <f>'F5 ESTUDIANTES PREVENCIÓN'!F236</f>
        <v>0</v>
      </c>
      <c r="D243" s="361">
        <f>'F5 ESTUDIANTES PREVENCIÓN'!G236</f>
        <v>0</v>
      </c>
      <c r="E243" s="358">
        <f>'F5 ESTUDIANTES PREVENCIÓN'!K236</f>
        <v>0</v>
      </c>
      <c r="F243" s="358">
        <f>'F5 ESTUDIANTES PREVENCIÓN'!J236</f>
        <v>0</v>
      </c>
      <c r="G243" s="362">
        <f>'F5 ESTUDIANTES PREVENCIÓN'!L236</f>
        <v>0</v>
      </c>
      <c r="H243" s="358">
        <f>'F5 ESTUDIANTES PREVENCIÓN'!M236</f>
        <v>0</v>
      </c>
      <c r="I243" s="363">
        <f>'F5 ESTUDIANTES PREVENCIÓN'!N236</f>
        <v>0</v>
      </c>
      <c r="J243" s="363">
        <f>'F5 ESTUDIANTES PREVENCIÓN'!O236</f>
        <v>0</v>
      </c>
      <c r="K243" s="363">
        <f>'F5 ESTUDIANTES PREVENCIÓN'!P236</f>
        <v>0</v>
      </c>
      <c r="L243" s="364">
        <f>'F5 ESTUDIANTES PREVENCIÓN'!Q236</f>
        <v>0</v>
      </c>
      <c r="M243" s="360">
        <f>'F5 ESTUDIANTES PREVENCIÓN'!R236</f>
        <v>0</v>
      </c>
      <c r="N243" s="358">
        <f>'F5 ESTUDIANTES PREVENCIÓN'!T236</f>
        <v>0</v>
      </c>
      <c r="O243" s="358">
        <f>'F5 ESTUDIANTES PREVENCIÓN'!U236</f>
        <v>0</v>
      </c>
      <c r="P243" s="358">
        <f>'F5 ESTUDIANTES PREVENCIÓN'!V236</f>
        <v>0</v>
      </c>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f>'F5 ESTUDIANTES PREVENCIÓN'!AU236</f>
        <v>0</v>
      </c>
      <c r="BG243" s="12"/>
      <c r="BH243" s="13"/>
      <c r="BI243" s="12"/>
      <c r="BJ243" s="14"/>
      <c r="BK243" s="12"/>
      <c r="BL243" s="12"/>
      <c r="BM243" s="12"/>
      <c r="BN243" s="12"/>
      <c r="BO243" s="12"/>
      <c r="BP243" s="12"/>
      <c r="BQ243" s="12"/>
      <c r="BR243" s="12"/>
      <c r="BS243" s="12"/>
      <c r="BT243" s="12"/>
      <c r="BU243" s="12"/>
      <c r="BV243" s="12"/>
      <c r="BW243" s="12"/>
      <c r="BX243" s="12"/>
      <c r="BY243" s="12"/>
      <c r="BZ243" s="12"/>
      <c r="CA243" s="12"/>
      <c r="CB243" s="12"/>
      <c r="CC243" s="12"/>
      <c r="CD243" s="365">
        <f t="shared" si="32"/>
        <v>0</v>
      </c>
      <c r="CE243" s="365">
        <f t="shared" si="33"/>
        <v>0</v>
      </c>
      <c r="CF243" s="366" t="str">
        <f t="shared" si="29"/>
        <v/>
      </c>
      <c r="CG243" s="365">
        <f t="shared" si="34"/>
        <v>0</v>
      </c>
      <c r="CH243" s="365">
        <f t="shared" si="35"/>
        <v>0</v>
      </c>
      <c r="CI243" s="366" t="str">
        <f t="shared" si="30"/>
        <v/>
      </c>
      <c r="CJ243" s="365">
        <f t="shared" si="36"/>
        <v>0</v>
      </c>
      <c r="CK243" s="365">
        <f t="shared" si="37"/>
        <v>0</v>
      </c>
      <c r="CL243" s="366" t="str">
        <f t="shared" si="31"/>
        <v/>
      </c>
      <c r="CM243" s="15"/>
    </row>
    <row r="244" spans="1:91" s="359" customFormat="1" ht="13.5" hidden="1" customHeight="1">
      <c r="A244" s="358">
        <f>'F5 ESTUDIANTES PREVENCIÓN'!D237</f>
        <v>0</v>
      </c>
      <c r="B244" s="358">
        <f>'F5 ESTUDIANTES PREVENCIÓN'!A237</f>
        <v>0</v>
      </c>
      <c r="C244" s="360">
        <f>'F5 ESTUDIANTES PREVENCIÓN'!F237</f>
        <v>0</v>
      </c>
      <c r="D244" s="361">
        <f>'F5 ESTUDIANTES PREVENCIÓN'!G237</f>
        <v>0</v>
      </c>
      <c r="E244" s="358">
        <f>'F5 ESTUDIANTES PREVENCIÓN'!K237</f>
        <v>0</v>
      </c>
      <c r="F244" s="358">
        <f>'F5 ESTUDIANTES PREVENCIÓN'!J237</f>
        <v>0</v>
      </c>
      <c r="G244" s="362">
        <f>'F5 ESTUDIANTES PREVENCIÓN'!L237</f>
        <v>0</v>
      </c>
      <c r="H244" s="358">
        <f>'F5 ESTUDIANTES PREVENCIÓN'!M237</f>
        <v>0</v>
      </c>
      <c r="I244" s="363">
        <f>'F5 ESTUDIANTES PREVENCIÓN'!N237</f>
        <v>0</v>
      </c>
      <c r="J244" s="363">
        <f>'F5 ESTUDIANTES PREVENCIÓN'!O237</f>
        <v>0</v>
      </c>
      <c r="K244" s="363">
        <f>'F5 ESTUDIANTES PREVENCIÓN'!P237</f>
        <v>0</v>
      </c>
      <c r="L244" s="364">
        <f>'F5 ESTUDIANTES PREVENCIÓN'!Q237</f>
        <v>0</v>
      </c>
      <c r="M244" s="360">
        <f>'F5 ESTUDIANTES PREVENCIÓN'!R237</f>
        <v>0</v>
      </c>
      <c r="N244" s="358">
        <f>'F5 ESTUDIANTES PREVENCIÓN'!T237</f>
        <v>0</v>
      </c>
      <c r="O244" s="358">
        <f>'F5 ESTUDIANTES PREVENCIÓN'!U237</f>
        <v>0</v>
      </c>
      <c r="P244" s="358">
        <f>'F5 ESTUDIANTES PREVENCIÓN'!V237</f>
        <v>0</v>
      </c>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f>'F5 ESTUDIANTES PREVENCIÓN'!AU237</f>
        <v>0</v>
      </c>
      <c r="BG244" s="12"/>
      <c r="BH244" s="13"/>
      <c r="BI244" s="12"/>
      <c r="BJ244" s="14"/>
      <c r="BK244" s="12"/>
      <c r="BL244" s="12"/>
      <c r="BM244" s="12"/>
      <c r="BN244" s="12"/>
      <c r="BO244" s="12"/>
      <c r="BP244" s="12"/>
      <c r="BQ244" s="12"/>
      <c r="BR244" s="12"/>
      <c r="BS244" s="12"/>
      <c r="BT244" s="12"/>
      <c r="BU244" s="12"/>
      <c r="BV244" s="12"/>
      <c r="BW244" s="12"/>
      <c r="BX244" s="12"/>
      <c r="BY244" s="12"/>
      <c r="BZ244" s="12"/>
      <c r="CA244" s="12"/>
      <c r="CB244" s="12"/>
      <c r="CC244" s="12"/>
      <c r="CD244" s="365">
        <f t="shared" si="32"/>
        <v>0</v>
      </c>
      <c r="CE244" s="365">
        <f t="shared" si="33"/>
        <v>0</v>
      </c>
      <c r="CF244" s="366" t="str">
        <f t="shared" si="29"/>
        <v/>
      </c>
      <c r="CG244" s="365">
        <f t="shared" si="34"/>
        <v>0</v>
      </c>
      <c r="CH244" s="365">
        <f t="shared" si="35"/>
        <v>0</v>
      </c>
      <c r="CI244" s="366" t="str">
        <f t="shared" si="30"/>
        <v/>
      </c>
      <c r="CJ244" s="365">
        <f t="shared" si="36"/>
        <v>0</v>
      </c>
      <c r="CK244" s="365">
        <f t="shared" si="37"/>
        <v>0</v>
      </c>
      <c r="CL244" s="366" t="str">
        <f t="shared" si="31"/>
        <v/>
      </c>
      <c r="CM244" s="15"/>
    </row>
    <row r="245" spans="1:91" s="359" customFormat="1" ht="13.5" hidden="1" customHeight="1">
      <c r="A245" s="358">
        <f>'F5 ESTUDIANTES PREVENCIÓN'!D238</f>
        <v>0</v>
      </c>
      <c r="B245" s="358">
        <f>'F5 ESTUDIANTES PREVENCIÓN'!A238</f>
        <v>0</v>
      </c>
      <c r="C245" s="360">
        <f>'F5 ESTUDIANTES PREVENCIÓN'!F238</f>
        <v>0</v>
      </c>
      <c r="D245" s="361">
        <f>'F5 ESTUDIANTES PREVENCIÓN'!G238</f>
        <v>0</v>
      </c>
      <c r="E245" s="358">
        <f>'F5 ESTUDIANTES PREVENCIÓN'!K238</f>
        <v>0</v>
      </c>
      <c r="F245" s="358">
        <f>'F5 ESTUDIANTES PREVENCIÓN'!J238</f>
        <v>0</v>
      </c>
      <c r="G245" s="362">
        <f>'F5 ESTUDIANTES PREVENCIÓN'!L238</f>
        <v>0</v>
      </c>
      <c r="H245" s="358">
        <f>'F5 ESTUDIANTES PREVENCIÓN'!M238</f>
        <v>0</v>
      </c>
      <c r="I245" s="363">
        <f>'F5 ESTUDIANTES PREVENCIÓN'!N238</f>
        <v>0</v>
      </c>
      <c r="J245" s="363">
        <f>'F5 ESTUDIANTES PREVENCIÓN'!O238</f>
        <v>0</v>
      </c>
      <c r="K245" s="363">
        <f>'F5 ESTUDIANTES PREVENCIÓN'!P238</f>
        <v>0</v>
      </c>
      <c r="L245" s="364">
        <f>'F5 ESTUDIANTES PREVENCIÓN'!Q238</f>
        <v>0</v>
      </c>
      <c r="M245" s="360">
        <f>'F5 ESTUDIANTES PREVENCIÓN'!R238</f>
        <v>0</v>
      </c>
      <c r="N245" s="358">
        <f>'F5 ESTUDIANTES PREVENCIÓN'!T238</f>
        <v>0</v>
      </c>
      <c r="O245" s="358">
        <f>'F5 ESTUDIANTES PREVENCIÓN'!U238</f>
        <v>0</v>
      </c>
      <c r="P245" s="358">
        <f>'F5 ESTUDIANTES PREVENCIÓN'!V238</f>
        <v>0</v>
      </c>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f>'F5 ESTUDIANTES PREVENCIÓN'!AU238</f>
        <v>0</v>
      </c>
      <c r="BG245" s="12"/>
      <c r="BH245" s="13"/>
      <c r="BI245" s="12"/>
      <c r="BJ245" s="14"/>
      <c r="BK245" s="12"/>
      <c r="BL245" s="12"/>
      <c r="BM245" s="12"/>
      <c r="BN245" s="12"/>
      <c r="BO245" s="12"/>
      <c r="BP245" s="12"/>
      <c r="BQ245" s="12"/>
      <c r="BR245" s="12"/>
      <c r="BS245" s="12"/>
      <c r="BT245" s="12"/>
      <c r="BU245" s="12"/>
      <c r="BV245" s="12"/>
      <c r="BW245" s="12"/>
      <c r="BX245" s="12"/>
      <c r="BY245" s="12"/>
      <c r="BZ245" s="12"/>
      <c r="CA245" s="12"/>
      <c r="CB245" s="12"/>
      <c r="CC245" s="12"/>
      <c r="CD245" s="365">
        <f t="shared" si="32"/>
        <v>0</v>
      </c>
      <c r="CE245" s="365">
        <f t="shared" si="33"/>
        <v>0</v>
      </c>
      <c r="CF245" s="366" t="str">
        <f t="shared" si="29"/>
        <v/>
      </c>
      <c r="CG245" s="365">
        <f t="shared" si="34"/>
        <v>0</v>
      </c>
      <c r="CH245" s="365">
        <f t="shared" si="35"/>
        <v>0</v>
      </c>
      <c r="CI245" s="366" t="str">
        <f t="shared" si="30"/>
        <v/>
      </c>
      <c r="CJ245" s="365">
        <f t="shared" si="36"/>
        <v>0</v>
      </c>
      <c r="CK245" s="365">
        <f t="shared" si="37"/>
        <v>0</v>
      </c>
      <c r="CL245" s="366" t="str">
        <f t="shared" si="31"/>
        <v/>
      </c>
      <c r="CM245" s="15"/>
    </row>
    <row r="246" spans="1:91" s="359" customFormat="1" ht="13.5" hidden="1" customHeight="1">
      <c r="A246" s="358">
        <f>'F5 ESTUDIANTES PREVENCIÓN'!D239</f>
        <v>0</v>
      </c>
      <c r="B246" s="358">
        <f>'F5 ESTUDIANTES PREVENCIÓN'!A239</f>
        <v>0</v>
      </c>
      <c r="C246" s="360">
        <f>'F5 ESTUDIANTES PREVENCIÓN'!F239</f>
        <v>0</v>
      </c>
      <c r="D246" s="361">
        <f>'F5 ESTUDIANTES PREVENCIÓN'!G239</f>
        <v>0</v>
      </c>
      <c r="E246" s="358">
        <f>'F5 ESTUDIANTES PREVENCIÓN'!K239</f>
        <v>0</v>
      </c>
      <c r="F246" s="358">
        <f>'F5 ESTUDIANTES PREVENCIÓN'!J239</f>
        <v>0</v>
      </c>
      <c r="G246" s="362">
        <f>'F5 ESTUDIANTES PREVENCIÓN'!L239</f>
        <v>0</v>
      </c>
      <c r="H246" s="358">
        <f>'F5 ESTUDIANTES PREVENCIÓN'!M239</f>
        <v>0</v>
      </c>
      <c r="I246" s="363">
        <f>'F5 ESTUDIANTES PREVENCIÓN'!N239</f>
        <v>0</v>
      </c>
      <c r="J246" s="363">
        <f>'F5 ESTUDIANTES PREVENCIÓN'!O239</f>
        <v>0</v>
      </c>
      <c r="K246" s="363">
        <f>'F5 ESTUDIANTES PREVENCIÓN'!P239</f>
        <v>0</v>
      </c>
      <c r="L246" s="364">
        <f>'F5 ESTUDIANTES PREVENCIÓN'!Q239</f>
        <v>0</v>
      </c>
      <c r="M246" s="360">
        <f>'F5 ESTUDIANTES PREVENCIÓN'!R239</f>
        <v>0</v>
      </c>
      <c r="N246" s="358">
        <f>'F5 ESTUDIANTES PREVENCIÓN'!T239</f>
        <v>0</v>
      </c>
      <c r="O246" s="358">
        <f>'F5 ESTUDIANTES PREVENCIÓN'!U239</f>
        <v>0</v>
      </c>
      <c r="P246" s="358">
        <f>'F5 ESTUDIANTES PREVENCIÓN'!V239</f>
        <v>0</v>
      </c>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f>'F5 ESTUDIANTES PREVENCIÓN'!AU239</f>
        <v>0</v>
      </c>
      <c r="BG246" s="12"/>
      <c r="BH246" s="13"/>
      <c r="BI246" s="12"/>
      <c r="BJ246" s="14"/>
      <c r="BK246" s="12"/>
      <c r="BL246" s="12"/>
      <c r="BM246" s="12"/>
      <c r="BN246" s="12"/>
      <c r="BO246" s="12"/>
      <c r="BP246" s="12"/>
      <c r="BQ246" s="12"/>
      <c r="BR246" s="12"/>
      <c r="BS246" s="12"/>
      <c r="BT246" s="12"/>
      <c r="BU246" s="12"/>
      <c r="BV246" s="12"/>
      <c r="BW246" s="12"/>
      <c r="BX246" s="12"/>
      <c r="BY246" s="12"/>
      <c r="BZ246" s="12"/>
      <c r="CA246" s="12"/>
      <c r="CB246" s="12"/>
      <c r="CC246" s="12"/>
      <c r="CD246" s="365">
        <f t="shared" si="32"/>
        <v>0</v>
      </c>
      <c r="CE246" s="365">
        <f t="shared" si="33"/>
        <v>0</v>
      </c>
      <c r="CF246" s="366" t="str">
        <f t="shared" si="29"/>
        <v/>
      </c>
      <c r="CG246" s="365">
        <f t="shared" si="34"/>
        <v>0</v>
      </c>
      <c r="CH246" s="365">
        <f t="shared" si="35"/>
        <v>0</v>
      </c>
      <c r="CI246" s="366" t="str">
        <f t="shared" si="30"/>
        <v/>
      </c>
      <c r="CJ246" s="365">
        <f t="shared" si="36"/>
        <v>0</v>
      </c>
      <c r="CK246" s="365">
        <f t="shared" si="37"/>
        <v>0</v>
      </c>
      <c r="CL246" s="366" t="str">
        <f t="shared" si="31"/>
        <v/>
      </c>
      <c r="CM246" s="15"/>
    </row>
    <row r="247" spans="1:91" s="359" customFormat="1" ht="13.5" hidden="1" customHeight="1">
      <c r="A247" s="358">
        <f>'F5 ESTUDIANTES PREVENCIÓN'!D240</f>
        <v>0</v>
      </c>
      <c r="B247" s="358">
        <f>'F5 ESTUDIANTES PREVENCIÓN'!A240</f>
        <v>0</v>
      </c>
      <c r="C247" s="360">
        <f>'F5 ESTUDIANTES PREVENCIÓN'!F240</f>
        <v>0</v>
      </c>
      <c r="D247" s="361">
        <f>'F5 ESTUDIANTES PREVENCIÓN'!G240</f>
        <v>0</v>
      </c>
      <c r="E247" s="358">
        <f>'F5 ESTUDIANTES PREVENCIÓN'!K240</f>
        <v>0</v>
      </c>
      <c r="F247" s="358">
        <f>'F5 ESTUDIANTES PREVENCIÓN'!J240</f>
        <v>0</v>
      </c>
      <c r="G247" s="362">
        <f>'F5 ESTUDIANTES PREVENCIÓN'!L240</f>
        <v>0</v>
      </c>
      <c r="H247" s="358">
        <f>'F5 ESTUDIANTES PREVENCIÓN'!M240</f>
        <v>0</v>
      </c>
      <c r="I247" s="363">
        <f>'F5 ESTUDIANTES PREVENCIÓN'!N240</f>
        <v>0</v>
      </c>
      <c r="J247" s="363">
        <f>'F5 ESTUDIANTES PREVENCIÓN'!O240</f>
        <v>0</v>
      </c>
      <c r="K247" s="363">
        <f>'F5 ESTUDIANTES PREVENCIÓN'!P240</f>
        <v>0</v>
      </c>
      <c r="L247" s="364">
        <f>'F5 ESTUDIANTES PREVENCIÓN'!Q240</f>
        <v>0</v>
      </c>
      <c r="M247" s="360">
        <f>'F5 ESTUDIANTES PREVENCIÓN'!R240</f>
        <v>0</v>
      </c>
      <c r="N247" s="358">
        <f>'F5 ESTUDIANTES PREVENCIÓN'!T240</f>
        <v>0</v>
      </c>
      <c r="O247" s="358">
        <f>'F5 ESTUDIANTES PREVENCIÓN'!U240</f>
        <v>0</v>
      </c>
      <c r="P247" s="358">
        <f>'F5 ESTUDIANTES PREVENCIÓN'!V240</f>
        <v>0</v>
      </c>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c r="BE247" s="358"/>
      <c r="BF247" s="358">
        <f>'F5 ESTUDIANTES PREVENCIÓN'!AU240</f>
        <v>0</v>
      </c>
      <c r="BG247" s="12"/>
      <c r="BH247" s="13"/>
      <c r="BI247" s="12"/>
      <c r="BJ247" s="14"/>
      <c r="BK247" s="12"/>
      <c r="BL247" s="12"/>
      <c r="BM247" s="12"/>
      <c r="BN247" s="12"/>
      <c r="BO247" s="12"/>
      <c r="BP247" s="12"/>
      <c r="BQ247" s="12"/>
      <c r="BR247" s="12"/>
      <c r="BS247" s="12"/>
      <c r="BT247" s="12"/>
      <c r="BU247" s="12"/>
      <c r="BV247" s="12"/>
      <c r="BW247" s="12"/>
      <c r="BX247" s="12"/>
      <c r="BY247" s="12"/>
      <c r="BZ247" s="12"/>
      <c r="CA247" s="12"/>
      <c r="CB247" s="12"/>
      <c r="CC247" s="12"/>
      <c r="CD247" s="365">
        <f t="shared" si="32"/>
        <v>0</v>
      </c>
      <c r="CE247" s="365">
        <f t="shared" si="33"/>
        <v>0</v>
      </c>
      <c r="CF247" s="366" t="str">
        <f t="shared" si="29"/>
        <v/>
      </c>
      <c r="CG247" s="365">
        <f t="shared" si="34"/>
        <v>0</v>
      </c>
      <c r="CH247" s="365">
        <f t="shared" si="35"/>
        <v>0</v>
      </c>
      <c r="CI247" s="366" t="str">
        <f t="shared" si="30"/>
        <v/>
      </c>
      <c r="CJ247" s="365">
        <f t="shared" si="36"/>
        <v>0</v>
      </c>
      <c r="CK247" s="365">
        <f t="shared" si="37"/>
        <v>0</v>
      </c>
      <c r="CL247" s="366" t="str">
        <f t="shared" si="31"/>
        <v/>
      </c>
      <c r="CM247" s="15"/>
    </row>
    <row r="248" spans="1:91" s="359" customFormat="1" ht="13.5" hidden="1" customHeight="1">
      <c r="A248" s="358">
        <f>'F5 ESTUDIANTES PREVENCIÓN'!D241</f>
        <v>0</v>
      </c>
      <c r="B248" s="358">
        <f>'F5 ESTUDIANTES PREVENCIÓN'!A241</f>
        <v>0</v>
      </c>
      <c r="C248" s="360">
        <f>'F5 ESTUDIANTES PREVENCIÓN'!F241</f>
        <v>0</v>
      </c>
      <c r="D248" s="361">
        <f>'F5 ESTUDIANTES PREVENCIÓN'!G241</f>
        <v>0</v>
      </c>
      <c r="E248" s="358">
        <f>'F5 ESTUDIANTES PREVENCIÓN'!K241</f>
        <v>0</v>
      </c>
      <c r="F248" s="358">
        <f>'F5 ESTUDIANTES PREVENCIÓN'!J241</f>
        <v>0</v>
      </c>
      <c r="G248" s="362">
        <f>'F5 ESTUDIANTES PREVENCIÓN'!L241</f>
        <v>0</v>
      </c>
      <c r="H248" s="358">
        <f>'F5 ESTUDIANTES PREVENCIÓN'!M241</f>
        <v>0</v>
      </c>
      <c r="I248" s="363">
        <f>'F5 ESTUDIANTES PREVENCIÓN'!N241</f>
        <v>0</v>
      </c>
      <c r="J248" s="363">
        <f>'F5 ESTUDIANTES PREVENCIÓN'!O241</f>
        <v>0</v>
      </c>
      <c r="K248" s="363">
        <f>'F5 ESTUDIANTES PREVENCIÓN'!P241</f>
        <v>0</v>
      </c>
      <c r="L248" s="364">
        <f>'F5 ESTUDIANTES PREVENCIÓN'!Q241</f>
        <v>0</v>
      </c>
      <c r="M248" s="360">
        <f>'F5 ESTUDIANTES PREVENCIÓN'!R241</f>
        <v>0</v>
      </c>
      <c r="N248" s="358">
        <f>'F5 ESTUDIANTES PREVENCIÓN'!T241</f>
        <v>0</v>
      </c>
      <c r="O248" s="358">
        <f>'F5 ESTUDIANTES PREVENCIÓN'!U241</f>
        <v>0</v>
      </c>
      <c r="P248" s="358">
        <f>'F5 ESTUDIANTES PREVENCIÓN'!V241</f>
        <v>0</v>
      </c>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c r="BE248" s="358"/>
      <c r="BF248" s="358">
        <f>'F5 ESTUDIANTES PREVENCIÓN'!AU241</f>
        <v>0</v>
      </c>
      <c r="BG248" s="12"/>
      <c r="BH248" s="13"/>
      <c r="BI248" s="12"/>
      <c r="BJ248" s="14"/>
      <c r="BK248" s="12"/>
      <c r="BL248" s="12"/>
      <c r="BM248" s="12"/>
      <c r="BN248" s="12"/>
      <c r="BO248" s="12"/>
      <c r="BP248" s="12"/>
      <c r="BQ248" s="12"/>
      <c r="BR248" s="12"/>
      <c r="BS248" s="12"/>
      <c r="BT248" s="12"/>
      <c r="BU248" s="12"/>
      <c r="BV248" s="12"/>
      <c r="BW248" s="12"/>
      <c r="BX248" s="12"/>
      <c r="BY248" s="12"/>
      <c r="BZ248" s="12"/>
      <c r="CA248" s="12"/>
      <c r="CB248" s="12"/>
      <c r="CC248" s="12"/>
      <c r="CD248" s="365">
        <f t="shared" si="32"/>
        <v>0</v>
      </c>
      <c r="CE248" s="365">
        <f t="shared" si="33"/>
        <v>0</v>
      </c>
      <c r="CF248" s="366" t="str">
        <f t="shared" si="29"/>
        <v/>
      </c>
      <c r="CG248" s="365">
        <f t="shared" si="34"/>
        <v>0</v>
      </c>
      <c r="CH248" s="365">
        <f t="shared" si="35"/>
        <v>0</v>
      </c>
      <c r="CI248" s="366" t="str">
        <f t="shared" si="30"/>
        <v/>
      </c>
      <c r="CJ248" s="365">
        <f t="shared" si="36"/>
        <v>0</v>
      </c>
      <c r="CK248" s="365">
        <f t="shared" si="37"/>
        <v>0</v>
      </c>
      <c r="CL248" s="366" t="str">
        <f t="shared" si="31"/>
        <v/>
      </c>
      <c r="CM248" s="15"/>
    </row>
    <row r="249" spans="1:91" s="359" customFormat="1" ht="13.5" hidden="1" customHeight="1">
      <c r="A249" s="358">
        <f>'F5 ESTUDIANTES PREVENCIÓN'!D242</f>
        <v>0</v>
      </c>
      <c r="B249" s="358">
        <f>'F5 ESTUDIANTES PREVENCIÓN'!A242</f>
        <v>0</v>
      </c>
      <c r="C249" s="360">
        <f>'F5 ESTUDIANTES PREVENCIÓN'!F242</f>
        <v>0</v>
      </c>
      <c r="D249" s="361">
        <f>'F5 ESTUDIANTES PREVENCIÓN'!G242</f>
        <v>0</v>
      </c>
      <c r="E249" s="358">
        <f>'F5 ESTUDIANTES PREVENCIÓN'!K242</f>
        <v>0</v>
      </c>
      <c r="F249" s="358">
        <f>'F5 ESTUDIANTES PREVENCIÓN'!J242</f>
        <v>0</v>
      </c>
      <c r="G249" s="362">
        <f>'F5 ESTUDIANTES PREVENCIÓN'!L242</f>
        <v>0</v>
      </c>
      <c r="H249" s="358">
        <f>'F5 ESTUDIANTES PREVENCIÓN'!M242</f>
        <v>0</v>
      </c>
      <c r="I249" s="363">
        <f>'F5 ESTUDIANTES PREVENCIÓN'!N242</f>
        <v>0</v>
      </c>
      <c r="J249" s="363">
        <f>'F5 ESTUDIANTES PREVENCIÓN'!O242</f>
        <v>0</v>
      </c>
      <c r="K249" s="363">
        <f>'F5 ESTUDIANTES PREVENCIÓN'!P242</f>
        <v>0</v>
      </c>
      <c r="L249" s="364">
        <f>'F5 ESTUDIANTES PREVENCIÓN'!Q242</f>
        <v>0</v>
      </c>
      <c r="M249" s="360">
        <f>'F5 ESTUDIANTES PREVENCIÓN'!R242</f>
        <v>0</v>
      </c>
      <c r="N249" s="358">
        <f>'F5 ESTUDIANTES PREVENCIÓN'!T242</f>
        <v>0</v>
      </c>
      <c r="O249" s="358">
        <f>'F5 ESTUDIANTES PREVENCIÓN'!U242</f>
        <v>0</v>
      </c>
      <c r="P249" s="358">
        <f>'F5 ESTUDIANTES PREVENCIÓN'!V242</f>
        <v>0</v>
      </c>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f>'F5 ESTUDIANTES PREVENCIÓN'!AU242</f>
        <v>0</v>
      </c>
      <c r="BG249" s="12"/>
      <c r="BH249" s="13"/>
      <c r="BI249" s="12"/>
      <c r="BJ249" s="14"/>
      <c r="BK249" s="12"/>
      <c r="BL249" s="12"/>
      <c r="BM249" s="12"/>
      <c r="BN249" s="12"/>
      <c r="BO249" s="12"/>
      <c r="BP249" s="12"/>
      <c r="BQ249" s="12"/>
      <c r="BR249" s="12"/>
      <c r="BS249" s="12"/>
      <c r="BT249" s="12"/>
      <c r="BU249" s="12"/>
      <c r="BV249" s="12"/>
      <c r="BW249" s="12"/>
      <c r="BX249" s="12"/>
      <c r="BY249" s="12"/>
      <c r="BZ249" s="12"/>
      <c r="CA249" s="12"/>
      <c r="CB249" s="12"/>
      <c r="CC249" s="12"/>
      <c r="CD249" s="365">
        <f t="shared" si="32"/>
        <v>0</v>
      </c>
      <c r="CE249" s="365">
        <f t="shared" si="33"/>
        <v>0</v>
      </c>
      <c r="CF249" s="366" t="str">
        <f t="shared" si="29"/>
        <v/>
      </c>
      <c r="CG249" s="365">
        <f t="shared" si="34"/>
        <v>0</v>
      </c>
      <c r="CH249" s="365">
        <f t="shared" si="35"/>
        <v>0</v>
      </c>
      <c r="CI249" s="366" t="str">
        <f t="shared" si="30"/>
        <v/>
      </c>
      <c r="CJ249" s="365">
        <f t="shared" si="36"/>
        <v>0</v>
      </c>
      <c r="CK249" s="365">
        <f t="shared" si="37"/>
        <v>0</v>
      </c>
      <c r="CL249" s="366" t="str">
        <f t="shared" si="31"/>
        <v/>
      </c>
      <c r="CM249" s="15"/>
    </row>
    <row r="250" spans="1:91" s="359" customFormat="1" ht="13.5" hidden="1" customHeight="1">
      <c r="A250" s="358">
        <f>'F5 ESTUDIANTES PREVENCIÓN'!D243</f>
        <v>0</v>
      </c>
      <c r="B250" s="358">
        <f>'F5 ESTUDIANTES PREVENCIÓN'!A243</f>
        <v>0</v>
      </c>
      <c r="C250" s="360">
        <f>'F5 ESTUDIANTES PREVENCIÓN'!F243</f>
        <v>0</v>
      </c>
      <c r="D250" s="361">
        <f>'F5 ESTUDIANTES PREVENCIÓN'!G243</f>
        <v>0</v>
      </c>
      <c r="E250" s="358">
        <f>'F5 ESTUDIANTES PREVENCIÓN'!K243</f>
        <v>0</v>
      </c>
      <c r="F250" s="358">
        <f>'F5 ESTUDIANTES PREVENCIÓN'!J243</f>
        <v>0</v>
      </c>
      <c r="G250" s="362">
        <f>'F5 ESTUDIANTES PREVENCIÓN'!L243</f>
        <v>0</v>
      </c>
      <c r="H250" s="358">
        <f>'F5 ESTUDIANTES PREVENCIÓN'!M243</f>
        <v>0</v>
      </c>
      <c r="I250" s="363">
        <f>'F5 ESTUDIANTES PREVENCIÓN'!N243</f>
        <v>0</v>
      </c>
      <c r="J250" s="363">
        <f>'F5 ESTUDIANTES PREVENCIÓN'!O243</f>
        <v>0</v>
      </c>
      <c r="K250" s="363">
        <f>'F5 ESTUDIANTES PREVENCIÓN'!P243</f>
        <v>0</v>
      </c>
      <c r="L250" s="364">
        <f>'F5 ESTUDIANTES PREVENCIÓN'!Q243</f>
        <v>0</v>
      </c>
      <c r="M250" s="360">
        <f>'F5 ESTUDIANTES PREVENCIÓN'!R243</f>
        <v>0</v>
      </c>
      <c r="N250" s="358">
        <f>'F5 ESTUDIANTES PREVENCIÓN'!T243</f>
        <v>0</v>
      </c>
      <c r="O250" s="358">
        <f>'F5 ESTUDIANTES PREVENCIÓN'!U243</f>
        <v>0</v>
      </c>
      <c r="P250" s="358">
        <f>'F5 ESTUDIANTES PREVENCIÓN'!V243</f>
        <v>0</v>
      </c>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f>'F5 ESTUDIANTES PREVENCIÓN'!AU243</f>
        <v>0</v>
      </c>
      <c r="BG250" s="12"/>
      <c r="BH250" s="13"/>
      <c r="BI250" s="12"/>
      <c r="BJ250" s="14"/>
      <c r="BK250" s="12"/>
      <c r="BL250" s="12"/>
      <c r="BM250" s="12"/>
      <c r="BN250" s="12"/>
      <c r="BO250" s="12"/>
      <c r="BP250" s="12"/>
      <c r="BQ250" s="12"/>
      <c r="BR250" s="12"/>
      <c r="BS250" s="12"/>
      <c r="BT250" s="12"/>
      <c r="BU250" s="12"/>
      <c r="BV250" s="12"/>
      <c r="BW250" s="12"/>
      <c r="BX250" s="12"/>
      <c r="BY250" s="12"/>
      <c r="BZ250" s="12"/>
      <c r="CA250" s="12"/>
      <c r="CB250" s="12"/>
      <c r="CC250" s="12"/>
      <c r="CD250" s="365">
        <f t="shared" si="32"/>
        <v>0</v>
      </c>
      <c r="CE250" s="365">
        <f t="shared" si="33"/>
        <v>0</v>
      </c>
      <c r="CF250" s="366" t="str">
        <f t="shared" si="29"/>
        <v/>
      </c>
      <c r="CG250" s="365">
        <f t="shared" si="34"/>
        <v>0</v>
      </c>
      <c r="CH250" s="365">
        <f t="shared" si="35"/>
        <v>0</v>
      </c>
      <c r="CI250" s="366" t="str">
        <f t="shared" si="30"/>
        <v/>
      </c>
      <c r="CJ250" s="365">
        <f t="shared" si="36"/>
        <v>0</v>
      </c>
      <c r="CK250" s="365">
        <f t="shared" si="37"/>
        <v>0</v>
      </c>
      <c r="CL250" s="366" t="str">
        <f t="shared" si="31"/>
        <v/>
      </c>
      <c r="CM250" s="15"/>
    </row>
    <row r="251" spans="1:91" s="359" customFormat="1" ht="13.5" hidden="1" customHeight="1">
      <c r="A251" s="358">
        <f>'F5 ESTUDIANTES PREVENCIÓN'!D244</f>
        <v>0</v>
      </c>
      <c r="B251" s="358">
        <f>'F5 ESTUDIANTES PREVENCIÓN'!A244</f>
        <v>0</v>
      </c>
      <c r="C251" s="360">
        <f>'F5 ESTUDIANTES PREVENCIÓN'!F244</f>
        <v>0</v>
      </c>
      <c r="D251" s="361">
        <f>'F5 ESTUDIANTES PREVENCIÓN'!G244</f>
        <v>0</v>
      </c>
      <c r="E251" s="358">
        <f>'F5 ESTUDIANTES PREVENCIÓN'!K244</f>
        <v>0</v>
      </c>
      <c r="F251" s="358">
        <f>'F5 ESTUDIANTES PREVENCIÓN'!J244</f>
        <v>0</v>
      </c>
      <c r="G251" s="362">
        <f>'F5 ESTUDIANTES PREVENCIÓN'!L244</f>
        <v>0</v>
      </c>
      <c r="H251" s="358">
        <f>'F5 ESTUDIANTES PREVENCIÓN'!M244</f>
        <v>0</v>
      </c>
      <c r="I251" s="363">
        <f>'F5 ESTUDIANTES PREVENCIÓN'!N244</f>
        <v>0</v>
      </c>
      <c r="J251" s="363">
        <f>'F5 ESTUDIANTES PREVENCIÓN'!O244</f>
        <v>0</v>
      </c>
      <c r="K251" s="363">
        <f>'F5 ESTUDIANTES PREVENCIÓN'!P244</f>
        <v>0</v>
      </c>
      <c r="L251" s="364">
        <f>'F5 ESTUDIANTES PREVENCIÓN'!Q244</f>
        <v>0</v>
      </c>
      <c r="M251" s="360">
        <f>'F5 ESTUDIANTES PREVENCIÓN'!R244</f>
        <v>0</v>
      </c>
      <c r="N251" s="358">
        <f>'F5 ESTUDIANTES PREVENCIÓN'!T244</f>
        <v>0</v>
      </c>
      <c r="O251" s="358">
        <f>'F5 ESTUDIANTES PREVENCIÓN'!U244</f>
        <v>0</v>
      </c>
      <c r="P251" s="358">
        <f>'F5 ESTUDIANTES PREVENCIÓN'!V244</f>
        <v>0</v>
      </c>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f>'F5 ESTUDIANTES PREVENCIÓN'!AU244</f>
        <v>0</v>
      </c>
      <c r="BG251" s="12"/>
      <c r="BH251" s="13"/>
      <c r="BI251" s="12"/>
      <c r="BJ251" s="14"/>
      <c r="BK251" s="12"/>
      <c r="BL251" s="12"/>
      <c r="BM251" s="12"/>
      <c r="BN251" s="12"/>
      <c r="BO251" s="12"/>
      <c r="BP251" s="12"/>
      <c r="BQ251" s="12"/>
      <c r="BR251" s="12"/>
      <c r="BS251" s="12"/>
      <c r="BT251" s="12"/>
      <c r="BU251" s="12"/>
      <c r="BV251" s="12"/>
      <c r="BW251" s="12"/>
      <c r="BX251" s="12"/>
      <c r="BY251" s="12"/>
      <c r="BZ251" s="12"/>
      <c r="CA251" s="12"/>
      <c r="CB251" s="12"/>
      <c r="CC251" s="12"/>
      <c r="CD251" s="365">
        <f t="shared" si="32"/>
        <v>0</v>
      </c>
      <c r="CE251" s="365">
        <f t="shared" si="33"/>
        <v>0</v>
      </c>
      <c r="CF251" s="366" t="str">
        <f t="shared" si="29"/>
        <v/>
      </c>
      <c r="CG251" s="365">
        <f t="shared" si="34"/>
        <v>0</v>
      </c>
      <c r="CH251" s="365">
        <f t="shared" si="35"/>
        <v>0</v>
      </c>
      <c r="CI251" s="366" t="str">
        <f t="shared" si="30"/>
        <v/>
      </c>
      <c r="CJ251" s="365">
        <f t="shared" si="36"/>
        <v>0</v>
      </c>
      <c r="CK251" s="365">
        <f t="shared" si="37"/>
        <v>0</v>
      </c>
      <c r="CL251" s="366" t="str">
        <f t="shared" si="31"/>
        <v/>
      </c>
      <c r="CM251" s="15"/>
    </row>
    <row r="252" spans="1:91" s="359" customFormat="1" ht="13.5" hidden="1" customHeight="1">
      <c r="A252" s="358">
        <f>'F5 ESTUDIANTES PREVENCIÓN'!D245</f>
        <v>0</v>
      </c>
      <c r="B252" s="358">
        <f>'F5 ESTUDIANTES PREVENCIÓN'!A245</f>
        <v>0</v>
      </c>
      <c r="C252" s="360">
        <f>'F5 ESTUDIANTES PREVENCIÓN'!F245</f>
        <v>0</v>
      </c>
      <c r="D252" s="361">
        <f>'F5 ESTUDIANTES PREVENCIÓN'!G245</f>
        <v>0</v>
      </c>
      <c r="E252" s="358">
        <f>'F5 ESTUDIANTES PREVENCIÓN'!K245</f>
        <v>0</v>
      </c>
      <c r="F252" s="358">
        <f>'F5 ESTUDIANTES PREVENCIÓN'!J245</f>
        <v>0</v>
      </c>
      <c r="G252" s="362">
        <f>'F5 ESTUDIANTES PREVENCIÓN'!L245</f>
        <v>0</v>
      </c>
      <c r="H252" s="358">
        <f>'F5 ESTUDIANTES PREVENCIÓN'!M245</f>
        <v>0</v>
      </c>
      <c r="I252" s="363">
        <f>'F5 ESTUDIANTES PREVENCIÓN'!N245</f>
        <v>0</v>
      </c>
      <c r="J252" s="363">
        <f>'F5 ESTUDIANTES PREVENCIÓN'!O245</f>
        <v>0</v>
      </c>
      <c r="K252" s="363">
        <f>'F5 ESTUDIANTES PREVENCIÓN'!P245</f>
        <v>0</v>
      </c>
      <c r="L252" s="364">
        <f>'F5 ESTUDIANTES PREVENCIÓN'!Q245</f>
        <v>0</v>
      </c>
      <c r="M252" s="360">
        <f>'F5 ESTUDIANTES PREVENCIÓN'!R245</f>
        <v>0</v>
      </c>
      <c r="N252" s="358">
        <f>'F5 ESTUDIANTES PREVENCIÓN'!T245</f>
        <v>0</v>
      </c>
      <c r="O252" s="358">
        <f>'F5 ESTUDIANTES PREVENCIÓN'!U245</f>
        <v>0</v>
      </c>
      <c r="P252" s="358">
        <f>'F5 ESTUDIANTES PREVENCIÓN'!V245</f>
        <v>0</v>
      </c>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f>'F5 ESTUDIANTES PREVENCIÓN'!AU245</f>
        <v>0</v>
      </c>
      <c r="BG252" s="12"/>
      <c r="BH252" s="13"/>
      <c r="BI252" s="12"/>
      <c r="BJ252" s="14"/>
      <c r="BK252" s="12"/>
      <c r="BL252" s="12"/>
      <c r="BM252" s="12"/>
      <c r="BN252" s="12"/>
      <c r="BO252" s="12"/>
      <c r="BP252" s="12"/>
      <c r="BQ252" s="12"/>
      <c r="BR252" s="12"/>
      <c r="BS252" s="12"/>
      <c r="BT252" s="12"/>
      <c r="BU252" s="12"/>
      <c r="BV252" s="12"/>
      <c r="BW252" s="12"/>
      <c r="BX252" s="12"/>
      <c r="BY252" s="12"/>
      <c r="BZ252" s="12"/>
      <c r="CA252" s="12"/>
      <c r="CB252" s="12"/>
      <c r="CC252" s="12"/>
      <c r="CD252" s="365">
        <f t="shared" si="32"/>
        <v>0</v>
      </c>
      <c r="CE252" s="365">
        <f t="shared" si="33"/>
        <v>0</v>
      </c>
      <c r="CF252" s="366" t="str">
        <f t="shared" si="29"/>
        <v/>
      </c>
      <c r="CG252" s="365">
        <f t="shared" si="34"/>
        <v>0</v>
      </c>
      <c r="CH252" s="365">
        <f t="shared" si="35"/>
        <v>0</v>
      </c>
      <c r="CI252" s="366" t="str">
        <f t="shared" si="30"/>
        <v/>
      </c>
      <c r="CJ252" s="365">
        <f t="shared" si="36"/>
        <v>0</v>
      </c>
      <c r="CK252" s="365">
        <f t="shared" si="37"/>
        <v>0</v>
      </c>
      <c r="CL252" s="366" t="str">
        <f t="shared" si="31"/>
        <v/>
      </c>
      <c r="CM252" s="15"/>
    </row>
    <row r="253" spans="1:91" s="359" customFormat="1" ht="13.5" hidden="1" customHeight="1">
      <c r="A253" s="358">
        <f>'F5 ESTUDIANTES PREVENCIÓN'!D246</f>
        <v>0</v>
      </c>
      <c r="B253" s="358">
        <f>'F5 ESTUDIANTES PREVENCIÓN'!A246</f>
        <v>0</v>
      </c>
      <c r="C253" s="360">
        <f>'F5 ESTUDIANTES PREVENCIÓN'!F246</f>
        <v>0</v>
      </c>
      <c r="D253" s="361">
        <f>'F5 ESTUDIANTES PREVENCIÓN'!G246</f>
        <v>0</v>
      </c>
      <c r="E253" s="358">
        <f>'F5 ESTUDIANTES PREVENCIÓN'!K246</f>
        <v>0</v>
      </c>
      <c r="F253" s="358">
        <f>'F5 ESTUDIANTES PREVENCIÓN'!J246</f>
        <v>0</v>
      </c>
      <c r="G253" s="362">
        <f>'F5 ESTUDIANTES PREVENCIÓN'!L246</f>
        <v>0</v>
      </c>
      <c r="H253" s="358">
        <f>'F5 ESTUDIANTES PREVENCIÓN'!M246</f>
        <v>0</v>
      </c>
      <c r="I253" s="363">
        <f>'F5 ESTUDIANTES PREVENCIÓN'!N246</f>
        <v>0</v>
      </c>
      <c r="J253" s="363">
        <f>'F5 ESTUDIANTES PREVENCIÓN'!O246</f>
        <v>0</v>
      </c>
      <c r="K253" s="363">
        <f>'F5 ESTUDIANTES PREVENCIÓN'!P246</f>
        <v>0</v>
      </c>
      <c r="L253" s="364">
        <f>'F5 ESTUDIANTES PREVENCIÓN'!Q246</f>
        <v>0</v>
      </c>
      <c r="M253" s="360">
        <f>'F5 ESTUDIANTES PREVENCIÓN'!R246</f>
        <v>0</v>
      </c>
      <c r="N253" s="358">
        <f>'F5 ESTUDIANTES PREVENCIÓN'!T246</f>
        <v>0</v>
      </c>
      <c r="O253" s="358">
        <f>'F5 ESTUDIANTES PREVENCIÓN'!U246</f>
        <v>0</v>
      </c>
      <c r="P253" s="358">
        <f>'F5 ESTUDIANTES PREVENCIÓN'!V246</f>
        <v>0</v>
      </c>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f>'F5 ESTUDIANTES PREVENCIÓN'!AU246</f>
        <v>0</v>
      </c>
      <c r="BG253" s="12"/>
      <c r="BH253" s="13"/>
      <c r="BI253" s="12"/>
      <c r="BJ253" s="14"/>
      <c r="BK253" s="12"/>
      <c r="BL253" s="12"/>
      <c r="BM253" s="12"/>
      <c r="BN253" s="12"/>
      <c r="BO253" s="12"/>
      <c r="BP253" s="12"/>
      <c r="BQ253" s="12"/>
      <c r="BR253" s="12"/>
      <c r="BS253" s="12"/>
      <c r="BT253" s="12"/>
      <c r="BU253" s="12"/>
      <c r="BV253" s="12"/>
      <c r="BW253" s="12"/>
      <c r="BX253" s="12"/>
      <c r="BY253" s="12"/>
      <c r="BZ253" s="12"/>
      <c r="CA253" s="12"/>
      <c r="CB253" s="12"/>
      <c r="CC253" s="12"/>
      <c r="CD253" s="365">
        <f t="shared" si="32"/>
        <v>0</v>
      </c>
      <c r="CE253" s="365">
        <f t="shared" si="33"/>
        <v>0</v>
      </c>
      <c r="CF253" s="366" t="str">
        <f t="shared" si="29"/>
        <v/>
      </c>
      <c r="CG253" s="365">
        <f t="shared" si="34"/>
        <v>0</v>
      </c>
      <c r="CH253" s="365">
        <f t="shared" si="35"/>
        <v>0</v>
      </c>
      <c r="CI253" s="366" t="str">
        <f t="shared" si="30"/>
        <v/>
      </c>
      <c r="CJ253" s="365">
        <f t="shared" si="36"/>
        <v>0</v>
      </c>
      <c r="CK253" s="365">
        <f t="shared" si="37"/>
        <v>0</v>
      </c>
      <c r="CL253" s="366" t="str">
        <f t="shared" si="31"/>
        <v/>
      </c>
      <c r="CM253" s="15"/>
    </row>
    <row r="254" spans="1:91" s="359" customFormat="1" ht="13.5" hidden="1" customHeight="1">
      <c r="A254" s="358">
        <f>'F5 ESTUDIANTES PREVENCIÓN'!D247</f>
        <v>0</v>
      </c>
      <c r="B254" s="358">
        <f>'F5 ESTUDIANTES PREVENCIÓN'!A247</f>
        <v>0</v>
      </c>
      <c r="C254" s="360">
        <f>'F5 ESTUDIANTES PREVENCIÓN'!F247</f>
        <v>0</v>
      </c>
      <c r="D254" s="361">
        <f>'F5 ESTUDIANTES PREVENCIÓN'!G247</f>
        <v>0</v>
      </c>
      <c r="E254" s="358">
        <f>'F5 ESTUDIANTES PREVENCIÓN'!K247</f>
        <v>0</v>
      </c>
      <c r="F254" s="358">
        <f>'F5 ESTUDIANTES PREVENCIÓN'!J247</f>
        <v>0</v>
      </c>
      <c r="G254" s="362">
        <f>'F5 ESTUDIANTES PREVENCIÓN'!L247</f>
        <v>0</v>
      </c>
      <c r="H254" s="358">
        <f>'F5 ESTUDIANTES PREVENCIÓN'!M247</f>
        <v>0</v>
      </c>
      <c r="I254" s="363">
        <f>'F5 ESTUDIANTES PREVENCIÓN'!N247</f>
        <v>0</v>
      </c>
      <c r="J254" s="363">
        <f>'F5 ESTUDIANTES PREVENCIÓN'!O247</f>
        <v>0</v>
      </c>
      <c r="K254" s="363">
        <f>'F5 ESTUDIANTES PREVENCIÓN'!P247</f>
        <v>0</v>
      </c>
      <c r="L254" s="364">
        <f>'F5 ESTUDIANTES PREVENCIÓN'!Q247</f>
        <v>0</v>
      </c>
      <c r="M254" s="360">
        <f>'F5 ESTUDIANTES PREVENCIÓN'!R247</f>
        <v>0</v>
      </c>
      <c r="N254" s="358">
        <f>'F5 ESTUDIANTES PREVENCIÓN'!T247</f>
        <v>0</v>
      </c>
      <c r="O254" s="358">
        <f>'F5 ESTUDIANTES PREVENCIÓN'!U247</f>
        <v>0</v>
      </c>
      <c r="P254" s="358">
        <f>'F5 ESTUDIANTES PREVENCIÓN'!V247</f>
        <v>0</v>
      </c>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f>'F5 ESTUDIANTES PREVENCIÓN'!AU247</f>
        <v>0</v>
      </c>
      <c r="BG254" s="12"/>
      <c r="BH254" s="13"/>
      <c r="BI254" s="12"/>
      <c r="BJ254" s="14"/>
      <c r="BK254" s="12"/>
      <c r="BL254" s="12"/>
      <c r="BM254" s="12"/>
      <c r="BN254" s="12"/>
      <c r="BO254" s="12"/>
      <c r="BP254" s="12"/>
      <c r="BQ254" s="12"/>
      <c r="BR254" s="12"/>
      <c r="BS254" s="12"/>
      <c r="BT254" s="12"/>
      <c r="BU254" s="12"/>
      <c r="BV254" s="12"/>
      <c r="BW254" s="12"/>
      <c r="BX254" s="12"/>
      <c r="BY254" s="12"/>
      <c r="BZ254" s="12"/>
      <c r="CA254" s="12"/>
      <c r="CB254" s="12"/>
      <c r="CC254" s="12"/>
      <c r="CD254" s="365">
        <f t="shared" si="32"/>
        <v>0</v>
      </c>
      <c r="CE254" s="365">
        <f t="shared" si="33"/>
        <v>0</v>
      </c>
      <c r="CF254" s="366" t="str">
        <f t="shared" si="29"/>
        <v/>
      </c>
      <c r="CG254" s="365">
        <f t="shared" si="34"/>
        <v>0</v>
      </c>
      <c r="CH254" s="365">
        <f t="shared" si="35"/>
        <v>0</v>
      </c>
      <c r="CI254" s="366" t="str">
        <f t="shared" si="30"/>
        <v/>
      </c>
      <c r="CJ254" s="365">
        <f t="shared" si="36"/>
        <v>0</v>
      </c>
      <c r="CK254" s="365">
        <f t="shared" si="37"/>
        <v>0</v>
      </c>
      <c r="CL254" s="366" t="str">
        <f t="shared" si="31"/>
        <v/>
      </c>
      <c r="CM254" s="15"/>
    </row>
    <row r="255" spans="1:91" s="359" customFormat="1" ht="13.5" hidden="1" customHeight="1">
      <c r="A255" s="358">
        <f>'F5 ESTUDIANTES PREVENCIÓN'!D248</f>
        <v>0</v>
      </c>
      <c r="B255" s="358">
        <f>'F5 ESTUDIANTES PREVENCIÓN'!A248</f>
        <v>0</v>
      </c>
      <c r="C255" s="360">
        <f>'F5 ESTUDIANTES PREVENCIÓN'!F248</f>
        <v>0</v>
      </c>
      <c r="D255" s="361">
        <f>'F5 ESTUDIANTES PREVENCIÓN'!G248</f>
        <v>0</v>
      </c>
      <c r="E255" s="358">
        <f>'F5 ESTUDIANTES PREVENCIÓN'!K248</f>
        <v>0</v>
      </c>
      <c r="F255" s="358">
        <f>'F5 ESTUDIANTES PREVENCIÓN'!J248</f>
        <v>0</v>
      </c>
      <c r="G255" s="362">
        <f>'F5 ESTUDIANTES PREVENCIÓN'!L248</f>
        <v>0</v>
      </c>
      <c r="H255" s="358">
        <f>'F5 ESTUDIANTES PREVENCIÓN'!M248</f>
        <v>0</v>
      </c>
      <c r="I255" s="363">
        <f>'F5 ESTUDIANTES PREVENCIÓN'!N248</f>
        <v>0</v>
      </c>
      <c r="J255" s="363">
        <f>'F5 ESTUDIANTES PREVENCIÓN'!O248</f>
        <v>0</v>
      </c>
      <c r="K255" s="363">
        <f>'F5 ESTUDIANTES PREVENCIÓN'!P248</f>
        <v>0</v>
      </c>
      <c r="L255" s="364">
        <f>'F5 ESTUDIANTES PREVENCIÓN'!Q248</f>
        <v>0</v>
      </c>
      <c r="M255" s="360">
        <f>'F5 ESTUDIANTES PREVENCIÓN'!R248</f>
        <v>0</v>
      </c>
      <c r="N255" s="358">
        <f>'F5 ESTUDIANTES PREVENCIÓN'!T248</f>
        <v>0</v>
      </c>
      <c r="O255" s="358">
        <f>'F5 ESTUDIANTES PREVENCIÓN'!U248</f>
        <v>0</v>
      </c>
      <c r="P255" s="358">
        <f>'F5 ESTUDIANTES PREVENCIÓN'!V248</f>
        <v>0</v>
      </c>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f>'F5 ESTUDIANTES PREVENCIÓN'!AU248</f>
        <v>0</v>
      </c>
      <c r="BG255" s="12"/>
      <c r="BH255" s="13"/>
      <c r="BI255" s="12"/>
      <c r="BJ255" s="14"/>
      <c r="BK255" s="12"/>
      <c r="BL255" s="12"/>
      <c r="BM255" s="12"/>
      <c r="BN255" s="12"/>
      <c r="BO255" s="12"/>
      <c r="BP255" s="12"/>
      <c r="BQ255" s="12"/>
      <c r="BR255" s="12"/>
      <c r="BS255" s="12"/>
      <c r="BT255" s="12"/>
      <c r="BU255" s="12"/>
      <c r="BV255" s="12"/>
      <c r="BW255" s="12"/>
      <c r="BX255" s="12"/>
      <c r="BY255" s="12"/>
      <c r="BZ255" s="12"/>
      <c r="CA255" s="12"/>
      <c r="CB255" s="12"/>
      <c r="CC255" s="12"/>
      <c r="CD255" s="365">
        <f t="shared" si="32"/>
        <v>0</v>
      </c>
      <c r="CE255" s="365">
        <f t="shared" si="33"/>
        <v>0</v>
      </c>
      <c r="CF255" s="366" t="str">
        <f t="shared" si="29"/>
        <v/>
      </c>
      <c r="CG255" s="365">
        <f t="shared" si="34"/>
        <v>0</v>
      </c>
      <c r="CH255" s="365">
        <f t="shared" si="35"/>
        <v>0</v>
      </c>
      <c r="CI255" s="366" t="str">
        <f t="shared" si="30"/>
        <v/>
      </c>
      <c r="CJ255" s="365">
        <f t="shared" si="36"/>
        <v>0</v>
      </c>
      <c r="CK255" s="365">
        <f t="shared" si="37"/>
        <v>0</v>
      </c>
      <c r="CL255" s="366" t="str">
        <f t="shared" si="31"/>
        <v/>
      </c>
      <c r="CM255" s="15"/>
    </row>
    <row r="256" spans="1:91" s="359" customFormat="1" ht="13.5" hidden="1" customHeight="1">
      <c r="A256" s="358">
        <f>'F5 ESTUDIANTES PREVENCIÓN'!D249</f>
        <v>0</v>
      </c>
      <c r="B256" s="358">
        <f>'F5 ESTUDIANTES PREVENCIÓN'!A249</f>
        <v>0</v>
      </c>
      <c r="C256" s="360">
        <f>'F5 ESTUDIANTES PREVENCIÓN'!F249</f>
        <v>0</v>
      </c>
      <c r="D256" s="361">
        <f>'F5 ESTUDIANTES PREVENCIÓN'!G249</f>
        <v>0</v>
      </c>
      <c r="E256" s="358">
        <f>'F5 ESTUDIANTES PREVENCIÓN'!K249</f>
        <v>0</v>
      </c>
      <c r="F256" s="358">
        <f>'F5 ESTUDIANTES PREVENCIÓN'!J249</f>
        <v>0</v>
      </c>
      <c r="G256" s="362">
        <f>'F5 ESTUDIANTES PREVENCIÓN'!L249</f>
        <v>0</v>
      </c>
      <c r="H256" s="358">
        <f>'F5 ESTUDIANTES PREVENCIÓN'!M249</f>
        <v>0</v>
      </c>
      <c r="I256" s="363">
        <f>'F5 ESTUDIANTES PREVENCIÓN'!N249</f>
        <v>0</v>
      </c>
      <c r="J256" s="363">
        <f>'F5 ESTUDIANTES PREVENCIÓN'!O249</f>
        <v>0</v>
      </c>
      <c r="K256" s="363">
        <f>'F5 ESTUDIANTES PREVENCIÓN'!P249</f>
        <v>0</v>
      </c>
      <c r="L256" s="364">
        <f>'F5 ESTUDIANTES PREVENCIÓN'!Q249</f>
        <v>0</v>
      </c>
      <c r="M256" s="360">
        <f>'F5 ESTUDIANTES PREVENCIÓN'!R249</f>
        <v>0</v>
      </c>
      <c r="N256" s="358">
        <f>'F5 ESTUDIANTES PREVENCIÓN'!T249</f>
        <v>0</v>
      </c>
      <c r="O256" s="358">
        <f>'F5 ESTUDIANTES PREVENCIÓN'!U249</f>
        <v>0</v>
      </c>
      <c r="P256" s="358">
        <f>'F5 ESTUDIANTES PREVENCIÓN'!V249</f>
        <v>0</v>
      </c>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f>'F5 ESTUDIANTES PREVENCIÓN'!AU249</f>
        <v>0</v>
      </c>
      <c r="BG256" s="12"/>
      <c r="BH256" s="13"/>
      <c r="BI256" s="12"/>
      <c r="BJ256" s="14"/>
      <c r="BK256" s="12"/>
      <c r="BL256" s="12"/>
      <c r="BM256" s="12"/>
      <c r="BN256" s="12"/>
      <c r="BO256" s="12"/>
      <c r="BP256" s="12"/>
      <c r="BQ256" s="12"/>
      <c r="BR256" s="12"/>
      <c r="BS256" s="12"/>
      <c r="BT256" s="12"/>
      <c r="BU256" s="12"/>
      <c r="BV256" s="12"/>
      <c r="BW256" s="12"/>
      <c r="BX256" s="12"/>
      <c r="BY256" s="12"/>
      <c r="BZ256" s="12"/>
      <c r="CA256" s="12"/>
      <c r="CB256" s="12"/>
      <c r="CC256" s="12"/>
      <c r="CD256" s="365">
        <f t="shared" si="32"/>
        <v>0</v>
      </c>
      <c r="CE256" s="365">
        <f t="shared" si="33"/>
        <v>0</v>
      </c>
      <c r="CF256" s="366" t="str">
        <f t="shared" si="29"/>
        <v/>
      </c>
      <c r="CG256" s="365">
        <f t="shared" si="34"/>
        <v>0</v>
      </c>
      <c r="CH256" s="365">
        <f t="shared" si="35"/>
        <v>0</v>
      </c>
      <c r="CI256" s="366" t="str">
        <f t="shared" si="30"/>
        <v/>
      </c>
      <c r="CJ256" s="365">
        <f t="shared" si="36"/>
        <v>0</v>
      </c>
      <c r="CK256" s="365">
        <f t="shared" si="37"/>
        <v>0</v>
      </c>
      <c r="CL256" s="366" t="str">
        <f t="shared" si="31"/>
        <v/>
      </c>
      <c r="CM256" s="15"/>
    </row>
    <row r="257" spans="1:91" s="359" customFormat="1" ht="13.5" hidden="1" customHeight="1">
      <c r="A257" s="358">
        <f>'F5 ESTUDIANTES PREVENCIÓN'!D250</f>
        <v>0</v>
      </c>
      <c r="B257" s="358">
        <f>'F5 ESTUDIANTES PREVENCIÓN'!A250</f>
        <v>0</v>
      </c>
      <c r="C257" s="360">
        <f>'F5 ESTUDIANTES PREVENCIÓN'!F250</f>
        <v>0</v>
      </c>
      <c r="D257" s="361">
        <f>'F5 ESTUDIANTES PREVENCIÓN'!G250</f>
        <v>0</v>
      </c>
      <c r="E257" s="358">
        <f>'F5 ESTUDIANTES PREVENCIÓN'!K250</f>
        <v>0</v>
      </c>
      <c r="F257" s="358">
        <f>'F5 ESTUDIANTES PREVENCIÓN'!J250</f>
        <v>0</v>
      </c>
      <c r="G257" s="362">
        <f>'F5 ESTUDIANTES PREVENCIÓN'!L250</f>
        <v>0</v>
      </c>
      <c r="H257" s="358">
        <f>'F5 ESTUDIANTES PREVENCIÓN'!M250</f>
        <v>0</v>
      </c>
      <c r="I257" s="363">
        <f>'F5 ESTUDIANTES PREVENCIÓN'!N250</f>
        <v>0</v>
      </c>
      <c r="J257" s="363">
        <f>'F5 ESTUDIANTES PREVENCIÓN'!O250</f>
        <v>0</v>
      </c>
      <c r="K257" s="363">
        <f>'F5 ESTUDIANTES PREVENCIÓN'!P250</f>
        <v>0</v>
      </c>
      <c r="L257" s="364">
        <f>'F5 ESTUDIANTES PREVENCIÓN'!Q250</f>
        <v>0</v>
      </c>
      <c r="M257" s="360">
        <f>'F5 ESTUDIANTES PREVENCIÓN'!R250</f>
        <v>0</v>
      </c>
      <c r="N257" s="358">
        <f>'F5 ESTUDIANTES PREVENCIÓN'!T250</f>
        <v>0</v>
      </c>
      <c r="O257" s="358">
        <f>'F5 ESTUDIANTES PREVENCIÓN'!U250</f>
        <v>0</v>
      </c>
      <c r="P257" s="358">
        <f>'F5 ESTUDIANTES PREVENCIÓN'!V250</f>
        <v>0</v>
      </c>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f>'F5 ESTUDIANTES PREVENCIÓN'!AU250</f>
        <v>0</v>
      </c>
      <c r="BG257" s="12"/>
      <c r="BH257" s="13"/>
      <c r="BI257" s="12"/>
      <c r="BJ257" s="14"/>
      <c r="BK257" s="12"/>
      <c r="BL257" s="12"/>
      <c r="BM257" s="12"/>
      <c r="BN257" s="12"/>
      <c r="BO257" s="12"/>
      <c r="BP257" s="12"/>
      <c r="BQ257" s="12"/>
      <c r="BR257" s="12"/>
      <c r="BS257" s="12"/>
      <c r="BT257" s="12"/>
      <c r="BU257" s="12"/>
      <c r="BV257" s="12"/>
      <c r="BW257" s="12"/>
      <c r="BX257" s="12"/>
      <c r="BY257" s="12"/>
      <c r="BZ257" s="12"/>
      <c r="CA257" s="12"/>
      <c r="CB257" s="12"/>
      <c r="CC257" s="12"/>
      <c r="CD257" s="365">
        <f t="shared" si="32"/>
        <v>0</v>
      </c>
      <c r="CE257" s="365">
        <f t="shared" si="33"/>
        <v>0</v>
      </c>
      <c r="CF257" s="366" t="str">
        <f t="shared" si="29"/>
        <v/>
      </c>
      <c r="CG257" s="365">
        <f t="shared" si="34"/>
        <v>0</v>
      </c>
      <c r="CH257" s="365">
        <f t="shared" si="35"/>
        <v>0</v>
      </c>
      <c r="CI257" s="366" t="str">
        <f t="shared" si="30"/>
        <v/>
      </c>
      <c r="CJ257" s="365">
        <f t="shared" si="36"/>
        <v>0</v>
      </c>
      <c r="CK257" s="365">
        <f t="shared" si="37"/>
        <v>0</v>
      </c>
      <c r="CL257" s="366" t="str">
        <f t="shared" si="31"/>
        <v/>
      </c>
      <c r="CM257" s="15"/>
    </row>
    <row r="258" spans="1:91" s="359" customFormat="1" ht="13.5" hidden="1" customHeight="1">
      <c r="A258" s="358">
        <f>'F5 ESTUDIANTES PREVENCIÓN'!D251</f>
        <v>0</v>
      </c>
      <c r="B258" s="358">
        <f>'F5 ESTUDIANTES PREVENCIÓN'!A251</f>
        <v>0</v>
      </c>
      <c r="C258" s="360">
        <f>'F5 ESTUDIANTES PREVENCIÓN'!F251</f>
        <v>0</v>
      </c>
      <c r="D258" s="361">
        <f>'F5 ESTUDIANTES PREVENCIÓN'!G251</f>
        <v>0</v>
      </c>
      <c r="E258" s="358">
        <f>'F5 ESTUDIANTES PREVENCIÓN'!K251</f>
        <v>0</v>
      </c>
      <c r="F258" s="358">
        <f>'F5 ESTUDIANTES PREVENCIÓN'!J251</f>
        <v>0</v>
      </c>
      <c r="G258" s="362">
        <f>'F5 ESTUDIANTES PREVENCIÓN'!L251</f>
        <v>0</v>
      </c>
      <c r="H258" s="358">
        <f>'F5 ESTUDIANTES PREVENCIÓN'!M251</f>
        <v>0</v>
      </c>
      <c r="I258" s="363">
        <f>'F5 ESTUDIANTES PREVENCIÓN'!N251</f>
        <v>0</v>
      </c>
      <c r="J258" s="363">
        <f>'F5 ESTUDIANTES PREVENCIÓN'!O251</f>
        <v>0</v>
      </c>
      <c r="K258" s="363">
        <f>'F5 ESTUDIANTES PREVENCIÓN'!P251</f>
        <v>0</v>
      </c>
      <c r="L258" s="364">
        <f>'F5 ESTUDIANTES PREVENCIÓN'!Q251</f>
        <v>0</v>
      </c>
      <c r="M258" s="360">
        <f>'F5 ESTUDIANTES PREVENCIÓN'!R251</f>
        <v>0</v>
      </c>
      <c r="N258" s="358">
        <f>'F5 ESTUDIANTES PREVENCIÓN'!T251</f>
        <v>0</v>
      </c>
      <c r="O258" s="358">
        <f>'F5 ESTUDIANTES PREVENCIÓN'!U251</f>
        <v>0</v>
      </c>
      <c r="P258" s="358">
        <f>'F5 ESTUDIANTES PREVENCIÓN'!V251</f>
        <v>0</v>
      </c>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f>'F5 ESTUDIANTES PREVENCIÓN'!AU251</f>
        <v>0</v>
      </c>
      <c r="BG258" s="12"/>
      <c r="BH258" s="13"/>
      <c r="BI258" s="12"/>
      <c r="BJ258" s="14"/>
      <c r="BK258" s="12"/>
      <c r="BL258" s="12"/>
      <c r="BM258" s="12"/>
      <c r="BN258" s="12"/>
      <c r="BO258" s="12"/>
      <c r="BP258" s="12"/>
      <c r="BQ258" s="12"/>
      <c r="BR258" s="12"/>
      <c r="BS258" s="12"/>
      <c r="BT258" s="12"/>
      <c r="BU258" s="12"/>
      <c r="BV258" s="12"/>
      <c r="BW258" s="12"/>
      <c r="BX258" s="12"/>
      <c r="BY258" s="12"/>
      <c r="BZ258" s="12"/>
      <c r="CA258" s="12"/>
      <c r="CB258" s="12"/>
      <c r="CC258" s="12"/>
      <c r="CD258" s="365">
        <f t="shared" si="32"/>
        <v>0</v>
      </c>
      <c r="CE258" s="365">
        <f t="shared" si="33"/>
        <v>0</v>
      </c>
      <c r="CF258" s="366" t="str">
        <f t="shared" si="29"/>
        <v/>
      </c>
      <c r="CG258" s="365">
        <f t="shared" si="34"/>
        <v>0</v>
      </c>
      <c r="CH258" s="365">
        <f t="shared" si="35"/>
        <v>0</v>
      </c>
      <c r="CI258" s="366" t="str">
        <f t="shared" si="30"/>
        <v/>
      </c>
      <c r="CJ258" s="365">
        <f t="shared" si="36"/>
        <v>0</v>
      </c>
      <c r="CK258" s="365">
        <f t="shared" si="37"/>
        <v>0</v>
      </c>
      <c r="CL258" s="366" t="str">
        <f t="shared" si="31"/>
        <v/>
      </c>
      <c r="CM258" s="15"/>
    </row>
    <row r="259" spans="1:91" s="359" customFormat="1" ht="13.5" hidden="1" customHeight="1">
      <c r="A259" s="358">
        <f>'F5 ESTUDIANTES PREVENCIÓN'!D252</f>
        <v>0</v>
      </c>
      <c r="B259" s="358">
        <f>'F5 ESTUDIANTES PREVENCIÓN'!A252</f>
        <v>0</v>
      </c>
      <c r="C259" s="360">
        <f>'F5 ESTUDIANTES PREVENCIÓN'!F252</f>
        <v>0</v>
      </c>
      <c r="D259" s="361">
        <f>'F5 ESTUDIANTES PREVENCIÓN'!G252</f>
        <v>0</v>
      </c>
      <c r="E259" s="358">
        <f>'F5 ESTUDIANTES PREVENCIÓN'!K252</f>
        <v>0</v>
      </c>
      <c r="F259" s="358">
        <f>'F5 ESTUDIANTES PREVENCIÓN'!J252</f>
        <v>0</v>
      </c>
      <c r="G259" s="362">
        <f>'F5 ESTUDIANTES PREVENCIÓN'!L252</f>
        <v>0</v>
      </c>
      <c r="H259" s="358">
        <f>'F5 ESTUDIANTES PREVENCIÓN'!M252</f>
        <v>0</v>
      </c>
      <c r="I259" s="363">
        <f>'F5 ESTUDIANTES PREVENCIÓN'!N252</f>
        <v>0</v>
      </c>
      <c r="J259" s="363">
        <f>'F5 ESTUDIANTES PREVENCIÓN'!O252</f>
        <v>0</v>
      </c>
      <c r="K259" s="363">
        <f>'F5 ESTUDIANTES PREVENCIÓN'!P252</f>
        <v>0</v>
      </c>
      <c r="L259" s="364">
        <f>'F5 ESTUDIANTES PREVENCIÓN'!Q252</f>
        <v>0</v>
      </c>
      <c r="M259" s="360">
        <f>'F5 ESTUDIANTES PREVENCIÓN'!R252</f>
        <v>0</v>
      </c>
      <c r="N259" s="358">
        <f>'F5 ESTUDIANTES PREVENCIÓN'!T252</f>
        <v>0</v>
      </c>
      <c r="O259" s="358">
        <f>'F5 ESTUDIANTES PREVENCIÓN'!U252</f>
        <v>0</v>
      </c>
      <c r="P259" s="358">
        <f>'F5 ESTUDIANTES PREVENCIÓN'!V252</f>
        <v>0</v>
      </c>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f>'F5 ESTUDIANTES PREVENCIÓN'!AU252</f>
        <v>0</v>
      </c>
      <c r="BG259" s="12"/>
      <c r="BH259" s="13"/>
      <c r="BI259" s="12"/>
      <c r="BJ259" s="14"/>
      <c r="BK259" s="12"/>
      <c r="BL259" s="12"/>
      <c r="BM259" s="12"/>
      <c r="BN259" s="12"/>
      <c r="BO259" s="12"/>
      <c r="BP259" s="12"/>
      <c r="BQ259" s="12"/>
      <c r="BR259" s="12"/>
      <c r="BS259" s="12"/>
      <c r="BT259" s="12"/>
      <c r="BU259" s="12"/>
      <c r="BV259" s="12"/>
      <c r="BW259" s="12"/>
      <c r="BX259" s="12"/>
      <c r="BY259" s="12"/>
      <c r="BZ259" s="12"/>
      <c r="CA259" s="12"/>
      <c r="CB259" s="12"/>
      <c r="CC259" s="12"/>
      <c r="CD259" s="365">
        <f t="shared" si="32"/>
        <v>0</v>
      </c>
      <c r="CE259" s="365">
        <f t="shared" si="33"/>
        <v>0</v>
      </c>
      <c r="CF259" s="366" t="str">
        <f t="shared" si="29"/>
        <v/>
      </c>
      <c r="CG259" s="365">
        <f t="shared" si="34"/>
        <v>0</v>
      </c>
      <c r="CH259" s="365">
        <f t="shared" si="35"/>
        <v>0</v>
      </c>
      <c r="CI259" s="366" t="str">
        <f t="shared" si="30"/>
        <v/>
      </c>
      <c r="CJ259" s="365">
        <f t="shared" si="36"/>
        <v>0</v>
      </c>
      <c r="CK259" s="365">
        <f t="shared" si="37"/>
        <v>0</v>
      </c>
      <c r="CL259" s="366" t="str">
        <f t="shared" si="31"/>
        <v/>
      </c>
      <c r="CM259" s="15"/>
    </row>
    <row r="260" spans="1:91" s="359" customFormat="1" ht="13.5" hidden="1" customHeight="1">
      <c r="A260" s="358">
        <f>'F5 ESTUDIANTES PREVENCIÓN'!D253</f>
        <v>0</v>
      </c>
      <c r="B260" s="358">
        <f>'F5 ESTUDIANTES PREVENCIÓN'!A253</f>
        <v>0</v>
      </c>
      <c r="C260" s="360">
        <f>'F5 ESTUDIANTES PREVENCIÓN'!F253</f>
        <v>0</v>
      </c>
      <c r="D260" s="361">
        <f>'F5 ESTUDIANTES PREVENCIÓN'!G253</f>
        <v>0</v>
      </c>
      <c r="E260" s="358">
        <f>'F5 ESTUDIANTES PREVENCIÓN'!K253</f>
        <v>0</v>
      </c>
      <c r="F260" s="358">
        <f>'F5 ESTUDIANTES PREVENCIÓN'!J253</f>
        <v>0</v>
      </c>
      <c r="G260" s="362">
        <f>'F5 ESTUDIANTES PREVENCIÓN'!L253</f>
        <v>0</v>
      </c>
      <c r="H260" s="358">
        <f>'F5 ESTUDIANTES PREVENCIÓN'!M253</f>
        <v>0</v>
      </c>
      <c r="I260" s="363">
        <f>'F5 ESTUDIANTES PREVENCIÓN'!N253</f>
        <v>0</v>
      </c>
      <c r="J260" s="363">
        <f>'F5 ESTUDIANTES PREVENCIÓN'!O253</f>
        <v>0</v>
      </c>
      <c r="K260" s="363">
        <f>'F5 ESTUDIANTES PREVENCIÓN'!P253</f>
        <v>0</v>
      </c>
      <c r="L260" s="364">
        <f>'F5 ESTUDIANTES PREVENCIÓN'!Q253</f>
        <v>0</v>
      </c>
      <c r="M260" s="360">
        <f>'F5 ESTUDIANTES PREVENCIÓN'!R253</f>
        <v>0</v>
      </c>
      <c r="N260" s="358">
        <f>'F5 ESTUDIANTES PREVENCIÓN'!T253</f>
        <v>0</v>
      </c>
      <c r="O260" s="358">
        <f>'F5 ESTUDIANTES PREVENCIÓN'!U253</f>
        <v>0</v>
      </c>
      <c r="P260" s="358">
        <f>'F5 ESTUDIANTES PREVENCIÓN'!V253</f>
        <v>0</v>
      </c>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f>'F5 ESTUDIANTES PREVENCIÓN'!AU253</f>
        <v>0</v>
      </c>
      <c r="BG260" s="12"/>
      <c r="BH260" s="13"/>
      <c r="BI260" s="12"/>
      <c r="BJ260" s="14"/>
      <c r="BK260" s="12"/>
      <c r="BL260" s="12"/>
      <c r="BM260" s="12"/>
      <c r="BN260" s="12"/>
      <c r="BO260" s="12"/>
      <c r="BP260" s="12"/>
      <c r="BQ260" s="12"/>
      <c r="BR260" s="12"/>
      <c r="BS260" s="12"/>
      <c r="BT260" s="12"/>
      <c r="BU260" s="12"/>
      <c r="BV260" s="12"/>
      <c r="BW260" s="12"/>
      <c r="BX260" s="12"/>
      <c r="BY260" s="12"/>
      <c r="BZ260" s="12"/>
      <c r="CA260" s="12"/>
      <c r="CB260" s="12"/>
      <c r="CC260" s="12"/>
      <c r="CD260" s="365">
        <f t="shared" si="32"/>
        <v>0</v>
      </c>
      <c r="CE260" s="365">
        <f t="shared" si="33"/>
        <v>0</v>
      </c>
      <c r="CF260" s="366" t="str">
        <f t="shared" si="29"/>
        <v/>
      </c>
      <c r="CG260" s="365">
        <f t="shared" si="34"/>
        <v>0</v>
      </c>
      <c r="CH260" s="365">
        <f t="shared" si="35"/>
        <v>0</v>
      </c>
      <c r="CI260" s="366" t="str">
        <f t="shared" si="30"/>
        <v/>
      </c>
      <c r="CJ260" s="365">
        <f t="shared" si="36"/>
        <v>0</v>
      </c>
      <c r="CK260" s="365">
        <f t="shared" si="37"/>
        <v>0</v>
      </c>
      <c r="CL260" s="366" t="str">
        <f t="shared" si="31"/>
        <v/>
      </c>
      <c r="CM260" s="15"/>
    </row>
    <row r="261" spans="1:91" s="359" customFormat="1" ht="13.5" hidden="1" customHeight="1">
      <c r="A261" s="358">
        <f>'F5 ESTUDIANTES PREVENCIÓN'!D254</f>
        <v>0</v>
      </c>
      <c r="B261" s="358">
        <f>'F5 ESTUDIANTES PREVENCIÓN'!A254</f>
        <v>0</v>
      </c>
      <c r="C261" s="360">
        <f>'F5 ESTUDIANTES PREVENCIÓN'!F254</f>
        <v>0</v>
      </c>
      <c r="D261" s="361">
        <f>'F5 ESTUDIANTES PREVENCIÓN'!G254</f>
        <v>0</v>
      </c>
      <c r="E261" s="358">
        <f>'F5 ESTUDIANTES PREVENCIÓN'!K254</f>
        <v>0</v>
      </c>
      <c r="F261" s="358">
        <f>'F5 ESTUDIANTES PREVENCIÓN'!J254</f>
        <v>0</v>
      </c>
      <c r="G261" s="362">
        <f>'F5 ESTUDIANTES PREVENCIÓN'!L254</f>
        <v>0</v>
      </c>
      <c r="H261" s="358">
        <f>'F5 ESTUDIANTES PREVENCIÓN'!M254</f>
        <v>0</v>
      </c>
      <c r="I261" s="363">
        <f>'F5 ESTUDIANTES PREVENCIÓN'!N254</f>
        <v>0</v>
      </c>
      <c r="J261" s="363">
        <f>'F5 ESTUDIANTES PREVENCIÓN'!O254</f>
        <v>0</v>
      </c>
      <c r="K261" s="363">
        <f>'F5 ESTUDIANTES PREVENCIÓN'!P254</f>
        <v>0</v>
      </c>
      <c r="L261" s="364">
        <f>'F5 ESTUDIANTES PREVENCIÓN'!Q254</f>
        <v>0</v>
      </c>
      <c r="M261" s="360">
        <f>'F5 ESTUDIANTES PREVENCIÓN'!R254</f>
        <v>0</v>
      </c>
      <c r="N261" s="358">
        <f>'F5 ESTUDIANTES PREVENCIÓN'!T254</f>
        <v>0</v>
      </c>
      <c r="O261" s="358">
        <f>'F5 ESTUDIANTES PREVENCIÓN'!U254</f>
        <v>0</v>
      </c>
      <c r="P261" s="358">
        <f>'F5 ESTUDIANTES PREVENCIÓN'!V254</f>
        <v>0</v>
      </c>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f>'F5 ESTUDIANTES PREVENCIÓN'!AU254</f>
        <v>0</v>
      </c>
      <c r="BG261" s="12"/>
      <c r="BH261" s="13"/>
      <c r="BI261" s="12"/>
      <c r="BJ261" s="14"/>
      <c r="BK261" s="12"/>
      <c r="BL261" s="12"/>
      <c r="BM261" s="12"/>
      <c r="BN261" s="12"/>
      <c r="BO261" s="12"/>
      <c r="BP261" s="12"/>
      <c r="BQ261" s="12"/>
      <c r="BR261" s="12"/>
      <c r="BS261" s="12"/>
      <c r="BT261" s="12"/>
      <c r="BU261" s="12"/>
      <c r="BV261" s="12"/>
      <c r="BW261" s="12"/>
      <c r="BX261" s="12"/>
      <c r="BY261" s="12"/>
      <c r="BZ261" s="12"/>
      <c r="CA261" s="12"/>
      <c r="CB261" s="12"/>
      <c r="CC261" s="12"/>
      <c r="CD261" s="365">
        <f t="shared" si="32"/>
        <v>0</v>
      </c>
      <c r="CE261" s="365">
        <f t="shared" si="33"/>
        <v>0</v>
      </c>
      <c r="CF261" s="366" t="str">
        <f t="shared" si="29"/>
        <v/>
      </c>
      <c r="CG261" s="365">
        <f t="shared" si="34"/>
        <v>0</v>
      </c>
      <c r="CH261" s="365">
        <f t="shared" si="35"/>
        <v>0</v>
      </c>
      <c r="CI261" s="366" t="str">
        <f t="shared" si="30"/>
        <v/>
      </c>
      <c r="CJ261" s="365">
        <f t="shared" si="36"/>
        <v>0</v>
      </c>
      <c r="CK261" s="365">
        <f t="shared" si="37"/>
        <v>0</v>
      </c>
      <c r="CL261" s="366" t="str">
        <f t="shared" si="31"/>
        <v/>
      </c>
      <c r="CM261" s="15"/>
    </row>
    <row r="262" spans="1:91" s="359" customFormat="1" ht="13.5" hidden="1" customHeight="1">
      <c r="A262" s="358">
        <f>'F5 ESTUDIANTES PREVENCIÓN'!D255</f>
        <v>0</v>
      </c>
      <c r="B262" s="358">
        <f>'F5 ESTUDIANTES PREVENCIÓN'!A255</f>
        <v>0</v>
      </c>
      <c r="C262" s="360">
        <f>'F5 ESTUDIANTES PREVENCIÓN'!F255</f>
        <v>0</v>
      </c>
      <c r="D262" s="361">
        <f>'F5 ESTUDIANTES PREVENCIÓN'!G255</f>
        <v>0</v>
      </c>
      <c r="E262" s="358">
        <f>'F5 ESTUDIANTES PREVENCIÓN'!K255</f>
        <v>0</v>
      </c>
      <c r="F262" s="358">
        <f>'F5 ESTUDIANTES PREVENCIÓN'!J255</f>
        <v>0</v>
      </c>
      <c r="G262" s="362">
        <f>'F5 ESTUDIANTES PREVENCIÓN'!L255</f>
        <v>0</v>
      </c>
      <c r="H262" s="358">
        <f>'F5 ESTUDIANTES PREVENCIÓN'!M255</f>
        <v>0</v>
      </c>
      <c r="I262" s="363">
        <f>'F5 ESTUDIANTES PREVENCIÓN'!N255</f>
        <v>0</v>
      </c>
      <c r="J262" s="363">
        <f>'F5 ESTUDIANTES PREVENCIÓN'!O255</f>
        <v>0</v>
      </c>
      <c r="K262" s="363">
        <f>'F5 ESTUDIANTES PREVENCIÓN'!P255</f>
        <v>0</v>
      </c>
      <c r="L262" s="364">
        <f>'F5 ESTUDIANTES PREVENCIÓN'!Q255</f>
        <v>0</v>
      </c>
      <c r="M262" s="360">
        <f>'F5 ESTUDIANTES PREVENCIÓN'!R255</f>
        <v>0</v>
      </c>
      <c r="N262" s="358">
        <f>'F5 ESTUDIANTES PREVENCIÓN'!T255</f>
        <v>0</v>
      </c>
      <c r="O262" s="358">
        <f>'F5 ESTUDIANTES PREVENCIÓN'!U255</f>
        <v>0</v>
      </c>
      <c r="P262" s="358">
        <f>'F5 ESTUDIANTES PREVENCIÓN'!V255</f>
        <v>0</v>
      </c>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f>'F5 ESTUDIANTES PREVENCIÓN'!AU255</f>
        <v>0</v>
      </c>
      <c r="BG262" s="12"/>
      <c r="BH262" s="13"/>
      <c r="BI262" s="12"/>
      <c r="BJ262" s="14"/>
      <c r="BK262" s="12"/>
      <c r="BL262" s="12"/>
      <c r="BM262" s="12"/>
      <c r="BN262" s="12"/>
      <c r="BO262" s="12"/>
      <c r="BP262" s="12"/>
      <c r="BQ262" s="12"/>
      <c r="BR262" s="12"/>
      <c r="BS262" s="12"/>
      <c r="BT262" s="12"/>
      <c r="BU262" s="12"/>
      <c r="BV262" s="12"/>
      <c r="BW262" s="12"/>
      <c r="BX262" s="12"/>
      <c r="BY262" s="12"/>
      <c r="BZ262" s="12"/>
      <c r="CA262" s="12"/>
      <c r="CB262" s="12"/>
      <c r="CC262" s="12"/>
      <c r="CD262" s="365">
        <f t="shared" si="32"/>
        <v>0</v>
      </c>
      <c r="CE262" s="365">
        <f t="shared" si="33"/>
        <v>0</v>
      </c>
      <c r="CF262" s="366" t="str">
        <f t="shared" si="29"/>
        <v/>
      </c>
      <c r="CG262" s="365">
        <f t="shared" si="34"/>
        <v>0</v>
      </c>
      <c r="CH262" s="365">
        <f t="shared" si="35"/>
        <v>0</v>
      </c>
      <c r="CI262" s="366" t="str">
        <f t="shared" si="30"/>
        <v/>
      </c>
      <c r="CJ262" s="365">
        <f t="shared" si="36"/>
        <v>0</v>
      </c>
      <c r="CK262" s="365">
        <f t="shared" si="37"/>
        <v>0</v>
      </c>
      <c r="CL262" s="366" t="str">
        <f t="shared" si="31"/>
        <v/>
      </c>
      <c r="CM262" s="15"/>
    </row>
    <row r="263" spans="1:91" s="359" customFormat="1" ht="13.5" hidden="1" customHeight="1">
      <c r="A263" s="358">
        <f>'F5 ESTUDIANTES PREVENCIÓN'!D256</f>
        <v>0</v>
      </c>
      <c r="B263" s="358">
        <f>'F5 ESTUDIANTES PREVENCIÓN'!A256</f>
        <v>0</v>
      </c>
      <c r="C263" s="360">
        <f>'F5 ESTUDIANTES PREVENCIÓN'!F256</f>
        <v>0</v>
      </c>
      <c r="D263" s="361">
        <f>'F5 ESTUDIANTES PREVENCIÓN'!G256</f>
        <v>0</v>
      </c>
      <c r="E263" s="358">
        <f>'F5 ESTUDIANTES PREVENCIÓN'!K256</f>
        <v>0</v>
      </c>
      <c r="F263" s="358">
        <f>'F5 ESTUDIANTES PREVENCIÓN'!J256</f>
        <v>0</v>
      </c>
      <c r="G263" s="362">
        <f>'F5 ESTUDIANTES PREVENCIÓN'!L256</f>
        <v>0</v>
      </c>
      <c r="H263" s="358">
        <f>'F5 ESTUDIANTES PREVENCIÓN'!M256</f>
        <v>0</v>
      </c>
      <c r="I263" s="363">
        <f>'F5 ESTUDIANTES PREVENCIÓN'!N256</f>
        <v>0</v>
      </c>
      <c r="J263" s="363">
        <f>'F5 ESTUDIANTES PREVENCIÓN'!O256</f>
        <v>0</v>
      </c>
      <c r="K263" s="363">
        <f>'F5 ESTUDIANTES PREVENCIÓN'!P256</f>
        <v>0</v>
      </c>
      <c r="L263" s="364">
        <f>'F5 ESTUDIANTES PREVENCIÓN'!Q256</f>
        <v>0</v>
      </c>
      <c r="M263" s="360">
        <f>'F5 ESTUDIANTES PREVENCIÓN'!R256</f>
        <v>0</v>
      </c>
      <c r="N263" s="358">
        <f>'F5 ESTUDIANTES PREVENCIÓN'!T256</f>
        <v>0</v>
      </c>
      <c r="O263" s="358">
        <f>'F5 ESTUDIANTES PREVENCIÓN'!U256</f>
        <v>0</v>
      </c>
      <c r="P263" s="358">
        <f>'F5 ESTUDIANTES PREVENCIÓN'!V256</f>
        <v>0</v>
      </c>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f>'F5 ESTUDIANTES PREVENCIÓN'!AU256</f>
        <v>0</v>
      </c>
      <c r="BG263" s="12"/>
      <c r="BH263" s="13"/>
      <c r="BI263" s="12"/>
      <c r="BJ263" s="14"/>
      <c r="BK263" s="12"/>
      <c r="BL263" s="12"/>
      <c r="BM263" s="12"/>
      <c r="BN263" s="12"/>
      <c r="BO263" s="12"/>
      <c r="BP263" s="12"/>
      <c r="BQ263" s="12"/>
      <c r="BR263" s="12"/>
      <c r="BS263" s="12"/>
      <c r="BT263" s="12"/>
      <c r="BU263" s="12"/>
      <c r="BV263" s="12"/>
      <c r="BW263" s="12"/>
      <c r="BX263" s="12"/>
      <c r="BY263" s="12"/>
      <c r="BZ263" s="12"/>
      <c r="CA263" s="12"/>
      <c r="CB263" s="12"/>
      <c r="CC263" s="12"/>
      <c r="CD263" s="365">
        <f t="shared" si="32"/>
        <v>0</v>
      </c>
      <c r="CE263" s="365">
        <f t="shared" si="33"/>
        <v>0</v>
      </c>
      <c r="CF263" s="366" t="str">
        <f t="shared" si="29"/>
        <v/>
      </c>
      <c r="CG263" s="365">
        <f t="shared" si="34"/>
        <v>0</v>
      </c>
      <c r="CH263" s="365">
        <f t="shared" si="35"/>
        <v>0</v>
      </c>
      <c r="CI263" s="366" t="str">
        <f t="shared" si="30"/>
        <v/>
      </c>
      <c r="CJ263" s="365">
        <f t="shared" si="36"/>
        <v>0</v>
      </c>
      <c r="CK263" s="365">
        <f t="shared" si="37"/>
        <v>0</v>
      </c>
      <c r="CL263" s="366" t="str">
        <f t="shared" si="31"/>
        <v/>
      </c>
      <c r="CM263" s="15"/>
    </row>
    <row r="264" spans="1:91" s="359" customFormat="1" ht="13.5" hidden="1" customHeight="1">
      <c r="A264" s="358">
        <f>'F5 ESTUDIANTES PREVENCIÓN'!D257</f>
        <v>0</v>
      </c>
      <c r="B264" s="358">
        <f>'F5 ESTUDIANTES PREVENCIÓN'!A257</f>
        <v>0</v>
      </c>
      <c r="C264" s="360">
        <f>'F5 ESTUDIANTES PREVENCIÓN'!F257</f>
        <v>0</v>
      </c>
      <c r="D264" s="361">
        <f>'F5 ESTUDIANTES PREVENCIÓN'!G257</f>
        <v>0</v>
      </c>
      <c r="E264" s="358">
        <f>'F5 ESTUDIANTES PREVENCIÓN'!K257</f>
        <v>0</v>
      </c>
      <c r="F264" s="358">
        <f>'F5 ESTUDIANTES PREVENCIÓN'!J257</f>
        <v>0</v>
      </c>
      <c r="G264" s="362">
        <f>'F5 ESTUDIANTES PREVENCIÓN'!L257</f>
        <v>0</v>
      </c>
      <c r="H264" s="358">
        <f>'F5 ESTUDIANTES PREVENCIÓN'!M257</f>
        <v>0</v>
      </c>
      <c r="I264" s="363">
        <f>'F5 ESTUDIANTES PREVENCIÓN'!N257</f>
        <v>0</v>
      </c>
      <c r="J264" s="363">
        <f>'F5 ESTUDIANTES PREVENCIÓN'!O257</f>
        <v>0</v>
      </c>
      <c r="K264" s="363">
        <f>'F5 ESTUDIANTES PREVENCIÓN'!P257</f>
        <v>0</v>
      </c>
      <c r="L264" s="364">
        <f>'F5 ESTUDIANTES PREVENCIÓN'!Q257</f>
        <v>0</v>
      </c>
      <c r="M264" s="360">
        <f>'F5 ESTUDIANTES PREVENCIÓN'!R257</f>
        <v>0</v>
      </c>
      <c r="N264" s="358">
        <f>'F5 ESTUDIANTES PREVENCIÓN'!T257</f>
        <v>0</v>
      </c>
      <c r="O264" s="358">
        <f>'F5 ESTUDIANTES PREVENCIÓN'!U257</f>
        <v>0</v>
      </c>
      <c r="P264" s="358">
        <f>'F5 ESTUDIANTES PREVENCIÓN'!V257</f>
        <v>0</v>
      </c>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f>'F5 ESTUDIANTES PREVENCIÓN'!AU257</f>
        <v>0</v>
      </c>
      <c r="BG264" s="12"/>
      <c r="BH264" s="13"/>
      <c r="BI264" s="12"/>
      <c r="BJ264" s="14"/>
      <c r="BK264" s="12"/>
      <c r="BL264" s="12"/>
      <c r="BM264" s="12"/>
      <c r="BN264" s="12"/>
      <c r="BO264" s="12"/>
      <c r="BP264" s="12"/>
      <c r="BQ264" s="12"/>
      <c r="BR264" s="12"/>
      <c r="BS264" s="12"/>
      <c r="BT264" s="12"/>
      <c r="BU264" s="12"/>
      <c r="BV264" s="12"/>
      <c r="BW264" s="12"/>
      <c r="BX264" s="12"/>
      <c r="BY264" s="12"/>
      <c r="BZ264" s="12"/>
      <c r="CA264" s="12"/>
      <c r="CB264" s="12"/>
      <c r="CC264" s="12"/>
      <c r="CD264" s="365">
        <f t="shared" si="32"/>
        <v>0</v>
      </c>
      <c r="CE264" s="365">
        <f t="shared" si="33"/>
        <v>0</v>
      </c>
      <c r="CF264" s="366" t="str">
        <f t="shared" si="29"/>
        <v/>
      </c>
      <c r="CG264" s="365">
        <f t="shared" si="34"/>
        <v>0</v>
      </c>
      <c r="CH264" s="365">
        <f t="shared" si="35"/>
        <v>0</v>
      </c>
      <c r="CI264" s="366" t="str">
        <f t="shared" si="30"/>
        <v/>
      </c>
      <c r="CJ264" s="365">
        <f t="shared" si="36"/>
        <v>0</v>
      </c>
      <c r="CK264" s="365">
        <f t="shared" si="37"/>
        <v>0</v>
      </c>
      <c r="CL264" s="366" t="str">
        <f t="shared" si="31"/>
        <v/>
      </c>
      <c r="CM264" s="15"/>
    </row>
    <row r="265" spans="1:91" s="359" customFormat="1" ht="13.5" hidden="1" customHeight="1">
      <c r="A265" s="358">
        <f>'F5 ESTUDIANTES PREVENCIÓN'!D258</f>
        <v>0</v>
      </c>
      <c r="B265" s="358">
        <f>'F5 ESTUDIANTES PREVENCIÓN'!A258</f>
        <v>0</v>
      </c>
      <c r="C265" s="360">
        <f>'F5 ESTUDIANTES PREVENCIÓN'!F258</f>
        <v>0</v>
      </c>
      <c r="D265" s="361">
        <f>'F5 ESTUDIANTES PREVENCIÓN'!G258</f>
        <v>0</v>
      </c>
      <c r="E265" s="358">
        <f>'F5 ESTUDIANTES PREVENCIÓN'!K258</f>
        <v>0</v>
      </c>
      <c r="F265" s="358">
        <f>'F5 ESTUDIANTES PREVENCIÓN'!J258</f>
        <v>0</v>
      </c>
      <c r="G265" s="362">
        <f>'F5 ESTUDIANTES PREVENCIÓN'!L258</f>
        <v>0</v>
      </c>
      <c r="H265" s="358">
        <f>'F5 ESTUDIANTES PREVENCIÓN'!M258</f>
        <v>0</v>
      </c>
      <c r="I265" s="363">
        <f>'F5 ESTUDIANTES PREVENCIÓN'!N258</f>
        <v>0</v>
      </c>
      <c r="J265" s="363">
        <f>'F5 ESTUDIANTES PREVENCIÓN'!O258</f>
        <v>0</v>
      </c>
      <c r="K265" s="363">
        <f>'F5 ESTUDIANTES PREVENCIÓN'!P258</f>
        <v>0</v>
      </c>
      <c r="L265" s="364">
        <f>'F5 ESTUDIANTES PREVENCIÓN'!Q258</f>
        <v>0</v>
      </c>
      <c r="M265" s="360">
        <f>'F5 ESTUDIANTES PREVENCIÓN'!R258</f>
        <v>0</v>
      </c>
      <c r="N265" s="358">
        <f>'F5 ESTUDIANTES PREVENCIÓN'!T258</f>
        <v>0</v>
      </c>
      <c r="O265" s="358">
        <f>'F5 ESTUDIANTES PREVENCIÓN'!U258</f>
        <v>0</v>
      </c>
      <c r="P265" s="358">
        <f>'F5 ESTUDIANTES PREVENCIÓN'!V258</f>
        <v>0</v>
      </c>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f>'F5 ESTUDIANTES PREVENCIÓN'!AU258</f>
        <v>0</v>
      </c>
      <c r="BG265" s="12"/>
      <c r="BH265" s="13"/>
      <c r="BI265" s="12"/>
      <c r="BJ265" s="14"/>
      <c r="BK265" s="12"/>
      <c r="BL265" s="12"/>
      <c r="BM265" s="12"/>
      <c r="BN265" s="12"/>
      <c r="BO265" s="12"/>
      <c r="BP265" s="12"/>
      <c r="BQ265" s="12"/>
      <c r="BR265" s="12"/>
      <c r="BS265" s="12"/>
      <c r="BT265" s="12"/>
      <c r="BU265" s="12"/>
      <c r="BV265" s="12"/>
      <c r="BW265" s="12"/>
      <c r="BX265" s="12"/>
      <c r="BY265" s="12"/>
      <c r="BZ265" s="12"/>
      <c r="CA265" s="12"/>
      <c r="CB265" s="12"/>
      <c r="CC265" s="12"/>
      <c r="CD265" s="365">
        <f t="shared" si="32"/>
        <v>0</v>
      </c>
      <c r="CE265" s="365">
        <f t="shared" si="33"/>
        <v>0</v>
      </c>
      <c r="CF265" s="366" t="str">
        <f t="shared" si="29"/>
        <v/>
      </c>
      <c r="CG265" s="365">
        <f t="shared" si="34"/>
        <v>0</v>
      </c>
      <c r="CH265" s="365">
        <f t="shared" si="35"/>
        <v>0</v>
      </c>
      <c r="CI265" s="366" t="str">
        <f t="shared" si="30"/>
        <v/>
      </c>
      <c r="CJ265" s="365">
        <f t="shared" si="36"/>
        <v>0</v>
      </c>
      <c r="CK265" s="365">
        <f t="shared" si="37"/>
        <v>0</v>
      </c>
      <c r="CL265" s="366" t="str">
        <f t="shared" si="31"/>
        <v/>
      </c>
      <c r="CM265" s="15"/>
    </row>
    <row r="266" spans="1:91" s="359" customFormat="1" ht="13.5" hidden="1" customHeight="1">
      <c r="A266" s="358">
        <f>'F5 ESTUDIANTES PREVENCIÓN'!D259</f>
        <v>0</v>
      </c>
      <c r="B266" s="358">
        <f>'F5 ESTUDIANTES PREVENCIÓN'!A259</f>
        <v>0</v>
      </c>
      <c r="C266" s="360">
        <f>'F5 ESTUDIANTES PREVENCIÓN'!F259</f>
        <v>0</v>
      </c>
      <c r="D266" s="361">
        <f>'F5 ESTUDIANTES PREVENCIÓN'!G259</f>
        <v>0</v>
      </c>
      <c r="E266" s="358">
        <f>'F5 ESTUDIANTES PREVENCIÓN'!K259</f>
        <v>0</v>
      </c>
      <c r="F266" s="358">
        <f>'F5 ESTUDIANTES PREVENCIÓN'!J259</f>
        <v>0</v>
      </c>
      <c r="G266" s="362">
        <f>'F5 ESTUDIANTES PREVENCIÓN'!L259</f>
        <v>0</v>
      </c>
      <c r="H266" s="358">
        <f>'F5 ESTUDIANTES PREVENCIÓN'!M259</f>
        <v>0</v>
      </c>
      <c r="I266" s="363">
        <f>'F5 ESTUDIANTES PREVENCIÓN'!N259</f>
        <v>0</v>
      </c>
      <c r="J266" s="363">
        <f>'F5 ESTUDIANTES PREVENCIÓN'!O259</f>
        <v>0</v>
      </c>
      <c r="K266" s="363">
        <f>'F5 ESTUDIANTES PREVENCIÓN'!P259</f>
        <v>0</v>
      </c>
      <c r="L266" s="364">
        <f>'F5 ESTUDIANTES PREVENCIÓN'!Q259</f>
        <v>0</v>
      </c>
      <c r="M266" s="360">
        <f>'F5 ESTUDIANTES PREVENCIÓN'!R259</f>
        <v>0</v>
      </c>
      <c r="N266" s="358">
        <f>'F5 ESTUDIANTES PREVENCIÓN'!T259</f>
        <v>0</v>
      </c>
      <c r="O266" s="358">
        <f>'F5 ESTUDIANTES PREVENCIÓN'!U259</f>
        <v>0</v>
      </c>
      <c r="P266" s="358">
        <f>'F5 ESTUDIANTES PREVENCIÓN'!V259</f>
        <v>0</v>
      </c>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f>'F5 ESTUDIANTES PREVENCIÓN'!AU259</f>
        <v>0</v>
      </c>
      <c r="BG266" s="12"/>
      <c r="BH266" s="13"/>
      <c r="BI266" s="12"/>
      <c r="BJ266" s="14"/>
      <c r="BK266" s="12"/>
      <c r="BL266" s="12"/>
      <c r="BM266" s="12"/>
      <c r="BN266" s="12"/>
      <c r="BO266" s="12"/>
      <c r="BP266" s="12"/>
      <c r="BQ266" s="12"/>
      <c r="BR266" s="12"/>
      <c r="BS266" s="12"/>
      <c r="BT266" s="12"/>
      <c r="BU266" s="12"/>
      <c r="BV266" s="12"/>
      <c r="BW266" s="12"/>
      <c r="BX266" s="12"/>
      <c r="BY266" s="12"/>
      <c r="BZ266" s="12"/>
      <c r="CA266" s="12"/>
      <c r="CB266" s="12"/>
      <c r="CC266" s="12"/>
      <c r="CD266" s="365">
        <f t="shared" si="32"/>
        <v>0</v>
      </c>
      <c r="CE266" s="365">
        <f t="shared" si="33"/>
        <v>0</v>
      </c>
      <c r="CF266" s="366" t="str">
        <f t="shared" si="29"/>
        <v/>
      </c>
      <c r="CG266" s="365">
        <f t="shared" si="34"/>
        <v>0</v>
      </c>
      <c r="CH266" s="365">
        <f t="shared" si="35"/>
        <v>0</v>
      </c>
      <c r="CI266" s="366" t="str">
        <f t="shared" si="30"/>
        <v/>
      </c>
      <c r="CJ266" s="365">
        <f t="shared" si="36"/>
        <v>0</v>
      </c>
      <c r="CK266" s="365">
        <f t="shared" si="37"/>
        <v>0</v>
      </c>
      <c r="CL266" s="366" t="str">
        <f t="shared" si="31"/>
        <v/>
      </c>
      <c r="CM266" s="15"/>
    </row>
    <row r="267" spans="1:91" s="359" customFormat="1" ht="13.5" hidden="1" customHeight="1">
      <c r="A267" s="358">
        <f>'F5 ESTUDIANTES PREVENCIÓN'!D260</f>
        <v>0</v>
      </c>
      <c r="B267" s="358">
        <f>'F5 ESTUDIANTES PREVENCIÓN'!A260</f>
        <v>0</v>
      </c>
      <c r="C267" s="360">
        <f>'F5 ESTUDIANTES PREVENCIÓN'!F260</f>
        <v>0</v>
      </c>
      <c r="D267" s="361">
        <f>'F5 ESTUDIANTES PREVENCIÓN'!G260</f>
        <v>0</v>
      </c>
      <c r="E267" s="358">
        <f>'F5 ESTUDIANTES PREVENCIÓN'!K260</f>
        <v>0</v>
      </c>
      <c r="F267" s="358">
        <f>'F5 ESTUDIANTES PREVENCIÓN'!J260</f>
        <v>0</v>
      </c>
      <c r="G267" s="362">
        <f>'F5 ESTUDIANTES PREVENCIÓN'!L260</f>
        <v>0</v>
      </c>
      <c r="H267" s="358">
        <f>'F5 ESTUDIANTES PREVENCIÓN'!M260</f>
        <v>0</v>
      </c>
      <c r="I267" s="363">
        <f>'F5 ESTUDIANTES PREVENCIÓN'!N260</f>
        <v>0</v>
      </c>
      <c r="J267" s="363">
        <f>'F5 ESTUDIANTES PREVENCIÓN'!O260</f>
        <v>0</v>
      </c>
      <c r="K267" s="363">
        <f>'F5 ESTUDIANTES PREVENCIÓN'!P260</f>
        <v>0</v>
      </c>
      <c r="L267" s="364">
        <f>'F5 ESTUDIANTES PREVENCIÓN'!Q260</f>
        <v>0</v>
      </c>
      <c r="M267" s="360">
        <f>'F5 ESTUDIANTES PREVENCIÓN'!R260</f>
        <v>0</v>
      </c>
      <c r="N267" s="358">
        <f>'F5 ESTUDIANTES PREVENCIÓN'!T260</f>
        <v>0</v>
      </c>
      <c r="O267" s="358">
        <f>'F5 ESTUDIANTES PREVENCIÓN'!U260</f>
        <v>0</v>
      </c>
      <c r="P267" s="358">
        <f>'F5 ESTUDIANTES PREVENCIÓN'!V260</f>
        <v>0</v>
      </c>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f>'F5 ESTUDIANTES PREVENCIÓN'!AU260</f>
        <v>0</v>
      </c>
      <c r="BG267" s="12"/>
      <c r="BH267" s="13"/>
      <c r="BI267" s="12"/>
      <c r="BJ267" s="14"/>
      <c r="BK267" s="12"/>
      <c r="BL267" s="12"/>
      <c r="BM267" s="12"/>
      <c r="BN267" s="12"/>
      <c r="BO267" s="12"/>
      <c r="BP267" s="12"/>
      <c r="BQ267" s="12"/>
      <c r="BR267" s="12"/>
      <c r="BS267" s="12"/>
      <c r="BT267" s="12"/>
      <c r="BU267" s="12"/>
      <c r="BV267" s="12"/>
      <c r="BW267" s="12"/>
      <c r="BX267" s="12"/>
      <c r="BY267" s="12"/>
      <c r="BZ267" s="12"/>
      <c r="CA267" s="12"/>
      <c r="CB267" s="12"/>
      <c r="CC267" s="12"/>
      <c r="CD267" s="365">
        <f t="shared" si="32"/>
        <v>0</v>
      </c>
      <c r="CE267" s="365">
        <f t="shared" si="33"/>
        <v>0</v>
      </c>
      <c r="CF267" s="366" t="str">
        <f t="shared" si="29"/>
        <v/>
      </c>
      <c r="CG267" s="365">
        <f t="shared" si="34"/>
        <v>0</v>
      </c>
      <c r="CH267" s="365">
        <f t="shared" si="35"/>
        <v>0</v>
      </c>
      <c r="CI267" s="366" t="str">
        <f t="shared" si="30"/>
        <v/>
      </c>
      <c r="CJ267" s="365">
        <f t="shared" si="36"/>
        <v>0</v>
      </c>
      <c r="CK267" s="365">
        <f t="shared" si="37"/>
        <v>0</v>
      </c>
      <c r="CL267" s="366" t="str">
        <f t="shared" si="31"/>
        <v/>
      </c>
      <c r="CM267" s="15"/>
    </row>
    <row r="268" spans="1:91" s="359" customFormat="1" ht="13.5" hidden="1" customHeight="1">
      <c r="A268" s="358">
        <f>'F5 ESTUDIANTES PREVENCIÓN'!D261</f>
        <v>0</v>
      </c>
      <c r="B268" s="358">
        <f>'F5 ESTUDIANTES PREVENCIÓN'!A261</f>
        <v>0</v>
      </c>
      <c r="C268" s="360">
        <f>'F5 ESTUDIANTES PREVENCIÓN'!F261</f>
        <v>0</v>
      </c>
      <c r="D268" s="361">
        <f>'F5 ESTUDIANTES PREVENCIÓN'!G261</f>
        <v>0</v>
      </c>
      <c r="E268" s="358">
        <f>'F5 ESTUDIANTES PREVENCIÓN'!K261</f>
        <v>0</v>
      </c>
      <c r="F268" s="358">
        <f>'F5 ESTUDIANTES PREVENCIÓN'!J261</f>
        <v>0</v>
      </c>
      <c r="G268" s="362">
        <f>'F5 ESTUDIANTES PREVENCIÓN'!L261</f>
        <v>0</v>
      </c>
      <c r="H268" s="358">
        <f>'F5 ESTUDIANTES PREVENCIÓN'!M261</f>
        <v>0</v>
      </c>
      <c r="I268" s="363">
        <f>'F5 ESTUDIANTES PREVENCIÓN'!N261</f>
        <v>0</v>
      </c>
      <c r="J268" s="363">
        <f>'F5 ESTUDIANTES PREVENCIÓN'!O261</f>
        <v>0</v>
      </c>
      <c r="K268" s="363">
        <f>'F5 ESTUDIANTES PREVENCIÓN'!P261</f>
        <v>0</v>
      </c>
      <c r="L268" s="364">
        <f>'F5 ESTUDIANTES PREVENCIÓN'!Q261</f>
        <v>0</v>
      </c>
      <c r="M268" s="360">
        <f>'F5 ESTUDIANTES PREVENCIÓN'!R261</f>
        <v>0</v>
      </c>
      <c r="N268" s="358">
        <f>'F5 ESTUDIANTES PREVENCIÓN'!T261</f>
        <v>0</v>
      </c>
      <c r="O268" s="358">
        <f>'F5 ESTUDIANTES PREVENCIÓN'!U261</f>
        <v>0</v>
      </c>
      <c r="P268" s="358">
        <f>'F5 ESTUDIANTES PREVENCIÓN'!V261</f>
        <v>0</v>
      </c>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f>'F5 ESTUDIANTES PREVENCIÓN'!AU261</f>
        <v>0</v>
      </c>
      <c r="BG268" s="12"/>
      <c r="BH268" s="13"/>
      <c r="BI268" s="12"/>
      <c r="BJ268" s="14"/>
      <c r="BK268" s="12"/>
      <c r="BL268" s="12"/>
      <c r="BM268" s="12"/>
      <c r="BN268" s="12"/>
      <c r="BO268" s="12"/>
      <c r="BP268" s="12"/>
      <c r="BQ268" s="12"/>
      <c r="BR268" s="12"/>
      <c r="BS268" s="12"/>
      <c r="BT268" s="12"/>
      <c r="BU268" s="12"/>
      <c r="BV268" s="12"/>
      <c r="BW268" s="12"/>
      <c r="BX268" s="12"/>
      <c r="BY268" s="12"/>
      <c r="BZ268" s="12"/>
      <c r="CA268" s="12"/>
      <c r="CB268" s="12"/>
      <c r="CC268" s="12"/>
      <c r="CD268" s="365">
        <f t="shared" si="32"/>
        <v>0</v>
      </c>
      <c r="CE268" s="365">
        <f t="shared" si="33"/>
        <v>0</v>
      </c>
      <c r="CF268" s="366" t="str">
        <f t="shared" si="29"/>
        <v/>
      </c>
      <c r="CG268" s="365">
        <f t="shared" si="34"/>
        <v>0</v>
      </c>
      <c r="CH268" s="365">
        <f t="shared" si="35"/>
        <v>0</v>
      </c>
      <c r="CI268" s="366" t="str">
        <f t="shared" si="30"/>
        <v/>
      </c>
      <c r="CJ268" s="365">
        <f t="shared" si="36"/>
        <v>0</v>
      </c>
      <c r="CK268" s="365">
        <f t="shared" si="37"/>
        <v>0</v>
      </c>
      <c r="CL268" s="366" t="str">
        <f t="shared" si="31"/>
        <v/>
      </c>
      <c r="CM268" s="15"/>
    </row>
    <row r="269" spans="1:91" s="359" customFormat="1" ht="13.5" hidden="1" customHeight="1">
      <c r="A269" s="358">
        <f>'F5 ESTUDIANTES PREVENCIÓN'!D262</f>
        <v>0</v>
      </c>
      <c r="B269" s="358">
        <f>'F5 ESTUDIANTES PREVENCIÓN'!A262</f>
        <v>0</v>
      </c>
      <c r="C269" s="360">
        <f>'F5 ESTUDIANTES PREVENCIÓN'!F262</f>
        <v>0</v>
      </c>
      <c r="D269" s="361">
        <f>'F5 ESTUDIANTES PREVENCIÓN'!G262</f>
        <v>0</v>
      </c>
      <c r="E269" s="358">
        <f>'F5 ESTUDIANTES PREVENCIÓN'!K262</f>
        <v>0</v>
      </c>
      <c r="F269" s="358">
        <f>'F5 ESTUDIANTES PREVENCIÓN'!J262</f>
        <v>0</v>
      </c>
      <c r="G269" s="362">
        <f>'F5 ESTUDIANTES PREVENCIÓN'!L262</f>
        <v>0</v>
      </c>
      <c r="H269" s="358">
        <f>'F5 ESTUDIANTES PREVENCIÓN'!M262</f>
        <v>0</v>
      </c>
      <c r="I269" s="363">
        <f>'F5 ESTUDIANTES PREVENCIÓN'!N262</f>
        <v>0</v>
      </c>
      <c r="J269" s="363">
        <f>'F5 ESTUDIANTES PREVENCIÓN'!O262</f>
        <v>0</v>
      </c>
      <c r="K269" s="363">
        <f>'F5 ESTUDIANTES PREVENCIÓN'!P262</f>
        <v>0</v>
      </c>
      <c r="L269" s="364">
        <f>'F5 ESTUDIANTES PREVENCIÓN'!Q262</f>
        <v>0</v>
      </c>
      <c r="M269" s="360">
        <f>'F5 ESTUDIANTES PREVENCIÓN'!R262</f>
        <v>0</v>
      </c>
      <c r="N269" s="358">
        <f>'F5 ESTUDIANTES PREVENCIÓN'!T262</f>
        <v>0</v>
      </c>
      <c r="O269" s="358">
        <f>'F5 ESTUDIANTES PREVENCIÓN'!U262</f>
        <v>0</v>
      </c>
      <c r="P269" s="358">
        <f>'F5 ESTUDIANTES PREVENCIÓN'!V262</f>
        <v>0</v>
      </c>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f>'F5 ESTUDIANTES PREVENCIÓN'!AU262</f>
        <v>0</v>
      </c>
      <c r="BG269" s="12"/>
      <c r="BH269" s="13"/>
      <c r="BI269" s="12"/>
      <c r="BJ269" s="14"/>
      <c r="BK269" s="12"/>
      <c r="BL269" s="12"/>
      <c r="BM269" s="12"/>
      <c r="BN269" s="12"/>
      <c r="BO269" s="12"/>
      <c r="BP269" s="12"/>
      <c r="BQ269" s="12"/>
      <c r="BR269" s="12"/>
      <c r="BS269" s="12"/>
      <c r="BT269" s="12"/>
      <c r="BU269" s="12"/>
      <c r="BV269" s="12"/>
      <c r="BW269" s="12"/>
      <c r="BX269" s="12"/>
      <c r="BY269" s="12"/>
      <c r="BZ269" s="12"/>
      <c r="CA269" s="12"/>
      <c r="CB269" s="12"/>
      <c r="CC269" s="12"/>
      <c r="CD269" s="365">
        <f t="shared" si="32"/>
        <v>0</v>
      </c>
      <c r="CE269" s="365">
        <f t="shared" si="33"/>
        <v>0</v>
      </c>
      <c r="CF269" s="366" t="str">
        <f t="shared" ref="CF269:CF332" si="38">+IF(ISERROR(CE269/CD269),"",CE269/CD269)</f>
        <v/>
      </c>
      <c r="CG269" s="365">
        <f t="shared" si="34"/>
        <v>0</v>
      </c>
      <c r="CH269" s="365">
        <f t="shared" si="35"/>
        <v>0</v>
      </c>
      <c r="CI269" s="366" t="str">
        <f t="shared" ref="CI269:CI332" si="39">+IF(ISERROR(CH269/CG269),"",CH269/CG269)</f>
        <v/>
      </c>
      <c r="CJ269" s="365">
        <f t="shared" si="36"/>
        <v>0</v>
      </c>
      <c r="CK269" s="365">
        <f t="shared" si="37"/>
        <v>0</v>
      </c>
      <c r="CL269" s="366" t="str">
        <f t="shared" ref="CL269:CL332" si="40">+IF(ISERROR(CK269/CJ269),"",CK269/CJ269)</f>
        <v/>
      </c>
      <c r="CM269" s="15"/>
    </row>
    <row r="270" spans="1:91" s="359" customFormat="1" ht="13.5" hidden="1" customHeight="1">
      <c r="A270" s="358">
        <f>'F5 ESTUDIANTES PREVENCIÓN'!D263</f>
        <v>0</v>
      </c>
      <c r="B270" s="358">
        <f>'F5 ESTUDIANTES PREVENCIÓN'!A263</f>
        <v>0</v>
      </c>
      <c r="C270" s="360">
        <f>'F5 ESTUDIANTES PREVENCIÓN'!F263</f>
        <v>0</v>
      </c>
      <c r="D270" s="361">
        <f>'F5 ESTUDIANTES PREVENCIÓN'!G263</f>
        <v>0</v>
      </c>
      <c r="E270" s="358">
        <f>'F5 ESTUDIANTES PREVENCIÓN'!K263</f>
        <v>0</v>
      </c>
      <c r="F270" s="358">
        <f>'F5 ESTUDIANTES PREVENCIÓN'!J263</f>
        <v>0</v>
      </c>
      <c r="G270" s="362">
        <f>'F5 ESTUDIANTES PREVENCIÓN'!L263</f>
        <v>0</v>
      </c>
      <c r="H270" s="358">
        <f>'F5 ESTUDIANTES PREVENCIÓN'!M263</f>
        <v>0</v>
      </c>
      <c r="I270" s="363">
        <f>'F5 ESTUDIANTES PREVENCIÓN'!N263</f>
        <v>0</v>
      </c>
      <c r="J270" s="363">
        <f>'F5 ESTUDIANTES PREVENCIÓN'!O263</f>
        <v>0</v>
      </c>
      <c r="K270" s="363">
        <f>'F5 ESTUDIANTES PREVENCIÓN'!P263</f>
        <v>0</v>
      </c>
      <c r="L270" s="364">
        <f>'F5 ESTUDIANTES PREVENCIÓN'!Q263</f>
        <v>0</v>
      </c>
      <c r="M270" s="360">
        <f>'F5 ESTUDIANTES PREVENCIÓN'!R263</f>
        <v>0</v>
      </c>
      <c r="N270" s="358">
        <f>'F5 ESTUDIANTES PREVENCIÓN'!T263</f>
        <v>0</v>
      </c>
      <c r="O270" s="358">
        <f>'F5 ESTUDIANTES PREVENCIÓN'!U263</f>
        <v>0</v>
      </c>
      <c r="P270" s="358">
        <f>'F5 ESTUDIANTES PREVENCIÓN'!V263</f>
        <v>0</v>
      </c>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f>'F5 ESTUDIANTES PREVENCIÓN'!AU263</f>
        <v>0</v>
      </c>
      <c r="BG270" s="12"/>
      <c r="BH270" s="13"/>
      <c r="BI270" s="12"/>
      <c r="BJ270" s="14"/>
      <c r="BK270" s="12"/>
      <c r="BL270" s="12"/>
      <c r="BM270" s="12"/>
      <c r="BN270" s="12"/>
      <c r="BO270" s="12"/>
      <c r="BP270" s="12"/>
      <c r="BQ270" s="12"/>
      <c r="BR270" s="12"/>
      <c r="BS270" s="12"/>
      <c r="BT270" s="12"/>
      <c r="BU270" s="12"/>
      <c r="BV270" s="12"/>
      <c r="BW270" s="12"/>
      <c r="BX270" s="12"/>
      <c r="BY270" s="12"/>
      <c r="BZ270" s="12"/>
      <c r="CA270" s="12"/>
      <c r="CB270" s="12"/>
      <c r="CC270" s="12"/>
      <c r="CD270" s="365">
        <f t="shared" ref="CD270:CD333" si="41">+COUNTA(BM270:BN270)</f>
        <v>0</v>
      </c>
      <c r="CE270" s="365">
        <f t="shared" ref="CE270:CE333" si="42">+COUNTIF($BM270:$BN270,"P")</f>
        <v>0</v>
      </c>
      <c r="CF270" s="366" t="str">
        <f t="shared" si="38"/>
        <v/>
      </c>
      <c r="CG270" s="365">
        <f t="shared" ref="CG270:CG333" si="43">+COUNTA(BO270:BQ270)</f>
        <v>0</v>
      </c>
      <c r="CH270" s="365">
        <f t="shared" ref="CH270:CH333" si="44">+COUNTIF($BO270:$BQ270,"P")</f>
        <v>0</v>
      </c>
      <c r="CI270" s="366" t="str">
        <f t="shared" si="39"/>
        <v/>
      </c>
      <c r="CJ270" s="365">
        <f t="shared" ref="CJ270:CJ333" si="45">+COUNTA($BR270:$CA270)</f>
        <v>0</v>
      </c>
      <c r="CK270" s="365">
        <f t="shared" ref="CK270:CK333" si="46">+COUNTIF($BR270:$CA270,"P")</f>
        <v>0</v>
      </c>
      <c r="CL270" s="366" t="str">
        <f t="shared" si="40"/>
        <v/>
      </c>
      <c r="CM270" s="15"/>
    </row>
    <row r="271" spans="1:91" s="359" customFormat="1" ht="13.5" hidden="1" customHeight="1">
      <c r="A271" s="358">
        <f>'F5 ESTUDIANTES PREVENCIÓN'!D264</f>
        <v>0</v>
      </c>
      <c r="B271" s="358">
        <f>'F5 ESTUDIANTES PREVENCIÓN'!A264</f>
        <v>0</v>
      </c>
      <c r="C271" s="360">
        <f>'F5 ESTUDIANTES PREVENCIÓN'!F264</f>
        <v>0</v>
      </c>
      <c r="D271" s="361">
        <f>'F5 ESTUDIANTES PREVENCIÓN'!G264</f>
        <v>0</v>
      </c>
      <c r="E271" s="358">
        <f>'F5 ESTUDIANTES PREVENCIÓN'!K264</f>
        <v>0</v>
      </c>
      <c r="F271" s="358">
        <f>'F5 ESTUDIANTES PREVENCIÓN'!J264</f>
        <v>0</v>
      </c>
      <c r="G271" s="362">
        <f>'F5 ESTUDIANTES PREVENCIÓN'!L264</f>
        <v>0</v>
      </c>
      <c r="H271" s="358">
        <f>'F5 ESTUDIANTES PREVENCIÓN'!M264</f>
        <v>0</v>
      </c>
      <c r="I271" s="363">
        <f>'F5 ESTUDIANTES PREVENCIÓN'!N264</f>
        <v>0</v>
      </c>
      <c r="J271" s="363">
        <f>'F5 ESTUDIANTES PREVENCIÓN'!O264</f>
        <v>0</v>
      </c>
      <c r="K271" s="363">
        <f>'F5 ESTUDIANTES PREVENCIÓN'!P264</f>
        <v>0</v>
      </c>
      <c r="L271" s="364">
        <f>'F5 ESTUDIANTES PREVENCIÓN'!Q264</f>
        <v>0</v>
      </c>
      <c r="M271" s="360">
        <f>'F5 ESTUDIANTES PREVENCIÓN'!R264</f>
        <v>0</v>
      </c>
      <c r="N271" s="358">
        <f>'F5 ESTUDIANTES PREVENCIÓN'!T264</f>
        <v>0</v>
      </c>
      <c r="O271" s="358">
        <f>'F5 ESTUDIANTES PREVENCIÓN'!U264</f>
        <v>0</v>
      </c>
      <c r="P271" s="358">
        <f>'F5 ESTUDIANTES PREVENCIÓN'!V264</f>
        <v>0</v>
      </c>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f>'F5 ESTUDIANTES PREVENCIÓN'!AU264</f>
        <v>0</v>
      </c>
      <c r="BG271" s="12"/>
      <c r="BH271" s="13"/>
      <c r="BI271" s="12"/>
      <c r="BJ271" s="14"/>
      <c r="BK271" s="12"/>
      <c r="BL271" s="12"/>
      <c r="BM271" s="12"/>
      <c r="BN271" s="12"/>
      <c r="BO271" s="12"/>
      <c r="BP271" s="12"/>
      <c r="BQ271" s="12"/>
      <c r="BR271" s="12"/>
      <c r="BS271" s="12"/>
      <c r="BT271" s="12"/>
      <c r="BU271" s="12"/>
      <c r="BV271" s="12"/>
      <c r="BW271" s="12"/>
      <c r="BX271" s="12"/>
      <c r="BY271" s="12"/>
      <c r="BZ271" s="12"/>
      <c r="CA271" s="12"/>
      <c r="CB271" s="12"/>
      <c r="CC271" s="12"/>
      <c r="CD271" s="365">
        <f t="shared" si="41"/>
        <v>0</v>
      </c>
      <c r="CE271" s="365">
        <f t="shared" si="42"/>
        <v>0</v>
      </c>
      <c r="CF271" s="366" t="str">
        <f t="shared" si="38"/>
        <v/>
      </c>
      <c r="CG271" s="365">
        <f t="shared" si="43"/>
        <v>0</v>
      </c>
      <c r="CH271" s="365">
        <f t="shared" si="44"/>
        <v>0</v>
      </c>
      <c r="CI271" s="366" t="str">
        <f t="shared" si="39"/>
        <v/>
      </c>
      <c r="CJ271" s="365">
        <f t="shared" si="45"/>
        <v>0</v>
      </c>
      <c r="CK271" s="365">
        <f t="shared" si="46"/>
        <v>0</v>
      </c>
      <c r="CL271" s="366" t="str">
        <f t="shared" si="40"/>
        <v/>
      </c>
      <c r="CM271" s="15"/>
    </row>
    <row r="272" spans="1:91" s="359" customFormat="1" ht="13.5" hidden="1" customHeight="1">
      <c r="A272" s="358">
        <f>'F5 ESTUDIANTES PREVENCIÓN'!D265</f>
        <v>0</v>
      </c>
      <c r="B272" s="358">
        <f>'F5 ESTUDIANTES PREVENCIÓN'!A265</f>
        <v>0</v>
      </c>
      <c r="C272" s="360">
        <f>'F5 ESTUDIANTES PREVENCIÓN'!F265</f>
        <v>0</v>
      </c>
      <c r="D272" s="361">
        <f>'F5 ESTUDIANTES PREVENCIÓN'!G265</f>
        <v>0</v>
      </c>
      <c r="E272" s="358">
        <f>'F5 ESTUDIANTES PREVENCIÓN'!K265</f>
        <v>0</v>
      </c>
      <c r="F272" s="358">
        <f>'F5 ESTUDIANTES PREVENCIÓN'!J265</f>
        <v>0</v>
      </c>
      <c r="G272" s="362">
        <f>'F5 ESTUDIANTES PREVENCIÓN'!L265</f>
        <v>0</v>
      </c>
      <c r="H272" s="358">
        <f>'F5 ESTUDIANTES PREVENCIÓN'!M265</f>
        <v>0</v>
      </c>
      <c r="I272" s="363">
        <f>'F5 ESTUDIANTES PREVENCIÓN'!N265</f>
        <v>0</v>
      </c>
      <c r="J272" s="363">
        <f>'F5 ESTUDIANTES PREVENCIÓN'!O265</f>
        <v>0</v>
      </c>
      <c r="K272" s="363">
        <f>'F5 ESTUDIANTES PREVENCIÓN'!P265</f>
        <v>0</v>
      </c>
      <c r="L272" s="364">
        <f>'F5 ESTUDIANTES PREVENCIÓN'!Q265</f>
        <v>0</v>
      </c>
      <c r="M272" s="360">
        <f>'F5 ESTUDIANTES PREVENCIÓN'!R265</f>
        <v>0</v>
      </c>
      <c r="N272" s="358">
        <f>'F5 ESTUDIANTES PREVENCIÓN'!T265</f>
        <v>0</v>
      </c>
      <c r="O272" s="358">
        <f>'F5 ESTUDIANTES PREVENCIÓN'!U265</f>
        <v>0</v>
      </c>
      <c r="P272" s="358">
        <f>'F5 ESTUDIANTES PREVENCIÓN'!V265</f>
        <v>0</v>
      </c>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f>'F5 ESTUDIANTES PREVENCIÓN'!AU265</f>
        <v>0</v>
      </c>
      <c r="BG272" s="12"/>
      <c r="BH272" s="13"/>
      <c r="BI272" s="12"/>
      <c r="BJ272" s="14"/>
      <c r="BK272" s="12"/>
      <c r="BL272" s="12"/>
      <c r="BM272" s="12"/>
      <c r="BN272" s="12"/>
      <c r="BO272" s="12"/>
      <c r="BP272" s="12"/>
      <c r="BQ272" s="12"/>
      <c r="BR272" s="12"/>
      <c r="BS272" s="12"/>
      <c r="BT272" s="12"/>
      <c r="BU272" s="12"/>
      <c r="BV272" s="12"/>
      <c r="BW272" s="12"/>
      <c r="BX272" s="12"/>
      <c r="BY272" s="12"/>
      <c r="BZ272" s="12"/>
      <c r="CA272" s="12"/>
      <c r="CB272" s="12"/>
      <c r="CC272" s="12"/>
      <c r="CD272" s="365">
        <f t="shared" si="41"/>
        <v>0</v>
      </c>
      <c r="CE272" s="365">
        <f t="shared" si="42"/>
        <v>0</v>
      </c>
      <c r="CF272" s="366" t="str">
        <f t="shared" si="38"/>
        <v/>
      </c>
      <c r="CG272" s="365">
        <f t="shared" si="43"/>
        <v>0</v>
      </c>
      <c r="CH272" s="365">
        <f t="shared" si="44"/>
        <v>0</v>
      </c>
      <c r="CI272" s="366" t="str">
        <f t="shared" si="39"/>
        <v/>
      </c>
      <c r="CJ272" s="365">
        <f t="shared" si="45"/>
        <v>0</v>
      </c>
      <c r="CK272" s="365">
        <f t="shared" si="46"/>
        <v>0</v>
      </c>
      <c r="CL272" s="366" t="str">
        <f t="shared" si="40"/>
        <v/>
      </c>
      <c r="CM272" s="15"/>
    </row>
    <row r="273" spans="1:91" s="359" customFormat="1" ht="13.5" hidden="1" customHeight="1">
      <c r="A273" s="358">
        <f>'F5 ESTUDIANTES PREVENCIÓN'!D266</f>
        <v>0</v>
      </c>
      <c r="B273" s="358">
        <f>'F5 ESTUDIANTES PREVENCIÓN'!A266</f>
        <v>0</v>
      </c>
      <c r="C273" s="360">
        <f>'F5 ESTUDIANTES PREVENCIÓN'!F266</f>
        <v>0</v>
      </c>
      <c r="D273" s="361">
        <f>'F5 ESTUDIANTES PREVENCIÓN'!G266</f>
        <v>0</v>
      </c>
      <c r="E273" s="358">
        <f>'F5 ESTUDIANTES PREVENCIÓN'!K266</f>
        <v>0</v>
      </c>
      <c r="F273" s="358">
        <f>'F5 ESTUDIANTES PREVENCIÓN'!J266</f>
        <v>0</v>
      </c>
      <c r="G273" s="362">
        <f>'F5 ESTUDIANTES PREVENCIÓN'!L266</f>
        <v>0</v>
      </c>
      <c r="H273" s="358">
        <f>'F5 ESTUDIANTES PREVENCIÓN'!M266</f>
        <v>0</v>
      </c>
      <c r="I273" s="363">
        <f>'F5 ESTUDIANTES PREVENCIÓN'!N266</f>
        <v>0</v>
      </c>
      <c r="J273" s="363">
        <f>'F5 ESTUDIANTES PREVENCIÓN'!O266</f>
        <v>0</v>
      </c>
      <c r="K273" s="363">
        <f>'F5 ESTUDIANTES PREVENCIÓN'!P266</f>
        <v>0</v>
      </c>
      <c r="L273" s="364">
        <f>'F5 ESTUDIANTES PREVENCIÓN'!Q266</f>
        <v>0</v>
      </c>
      <c r="M273" s="360">
        <f>'F5 ESTUDIANTES PREVENCIÓN'!R266</f>
        <v>0</v>
      </c>
      <c r="N273" s="358">
        <f>'F5 ESTUDIANTES PREVENCIÓN'!T266</f>
        <v>0</v>
      </c>
      <c r="O273" s="358">
        <f>'F5 ESTUDIANTES PREVENCIÓN'!U266</f>
        <v>0</v>
      </c>
      <c r="P273" s="358">
        <f>'F5 ESTUDIANTES PREVENCIÓN'!V266</f>
        <v>0</v>
      </c>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f>'F5 ESTUDIANTES PREVENCIÓN'!AU266</f>
        <v>0</v>
      </c>
      <c r="BG273" s="12"/>
      <c r="BH273" s="13"/>
      <c r="BI273" s="12"/>
      <c r="BJ273" s="14"/>
      <c r="BK273" s="12"/>
      <c r="BL273" s="12"/>
      <c r="BM273" s="12"/>
      <c r="BN273" s="12"/>
      <c r="BO273" s="12"/>
      <c r="BP273" s="12"/>
      <c r="BQ273" s="12"/>
      <c r="BR273" s="12"/>
      <c r="BS273" s="12"/>
      <c r="BT273" s="12"/>
      <c r="BU273" s="12"/>
      <c r="BV273" s="12"/>
      <c r="BW273" s="12"/>
      <c r="BX273" s="12"/>
      <c r="BY273" s="12"/>
      <c r="BZ273" s="12"/>
      <c r="CA273" s="12"/>
      <c r="CB273" s="12"/>
      <c r="CC273" s="12"/>
      <c r="CD273" s="365">
        <f t="shared" si="41"/>
        <v>0</v>
      </c>
      <c r="CE273" s="365">
        <f t="shared" si="42"/>
        <v>0</v>
      </c>
      <c r="CF273" s="366" t="str">
        <f t="shared" si="38"/>
        <v/>
      </c>
      <c r="CG273" s="365">
        <f t="shared" si="43"/>
        <v>0</v>
      </c>
      <c r="CH273" s="365">
        <f t="shared" si="44"/>
        <v>0</v>
      </c>
      <c r="CI273" s="366" t="str">
        <f t="shared" si="39"/>
        <v/>
      </c>
      <c r="CJ273" s="365">
        <f t="shared" si="45"/>
        <v>0</v>
      </c>
      <c r="CK273" s="365">
        <f t="shared" si="46"/>
        <v>0</v>
      </c>
      <c r="CL273" s="366" t="str">
        <f t="shared" si="40"/>
        <v/>
      </c>
      <c r="CM273" s="15"/>
    </row>
    <row r="274" spans="1:91" s="359" customFormat="1" ht="13.5" hidden="1" customHeight="1">
      <c r="A274" s="358">
        <f>'F5 ESTUDIANTES PREVENCIÓN'!D267</f>
        <v>0</v>
      </c>
      <c r="B274" s="358">
        <f>'F5 ESTUDIANTES PREVENCIÓN'!A267</f>
        <v>0</v>
      </c>
      <c r="C274" s="360">
        <f>'F5 ESTUDIANTES PREVENCIÓN'!F267</f>
        <v>0</v>
      </c>
      <c r="D274" s="361">
        <f>'F5 ESTUDIANTES PREVENCIÓN'!G267</f>
        <v>0</v>
      </c>
      <c r="E274" s="358">
        <f>'F5 ESTUDIANTES PREVENCIÓN'!K267</f>
        <v>0</v>
      </c>
      <c r="F274" s="358">
        <f>'F5 ESTUDIANTES PREVENCIÓN'!J267</f>
        <v>0</v>
      </c>
      <c r="G274" s="362">
        <f>'F5 ESTUDIANTES PREVENCIÓN'!L267</f>
        <v>0</v>
      </c>
      <c r="H274" s="358">
        <f>'F5 ESTUDIANTES PREVENCIÓN'!M267</f>
        <v>0</v>
      </c>
      <c r="I274" s="363">
        <f>'F5 ESTUDIANTES PREVENCIÓN'!N267</f>
        <v>0</v>
      </c>
      <c r="J274" s="363">
        <f>'F5 ESTUDIANTES PREVENCIÓN'!O267</f>
        <v>0</v>
      </c>
      <c r="K274" s="363">
        <f>'F5 ESTUDIANTES PREVENCIÓN'!P267</f>
        <v>0</v>
      </c>
      <c r="L274" s="364">
        <f>'F5 ESTUDIANTES PREVENCIÓN'!Q267</f>
        <v>0</v>
      </c>
      <c r="M274" s="360">
        <f>'F5 ESTUDIANTES PREVENCIÓN'!R267</f>
        <v>0</v>
      </c>
      <c r="N274" s="358">
        <f>'F5 ESTUDIANTES PREVENCIÓN'!T267</f>
        <v>0</v>
      </c>
      <c r="O274" s="358">
        <f>'F5 ESTUDIANTES PREVENCIÓN'!U267</f>
        <v>0</v>
      </c>
      <c r="P274" s="358">
        <f>'F5 ESTUDIANTES PREVENCIÓN'!V267</f>
        <v>0</v>
      </c>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f>'F5 ESTUDIANTES PREVENCIÓN'!AU267</f>
        <v>0</v>
      </c>
      <c r="BG274" s="12"/>
      <c r="BH274" s="13"/>
      <c r="BI274" s="12"/>
      <c r="BJ274" s="14"/>
      <c r="BK274" s="12"/>
      <c r="BL274" s="12"/>
      <c r="BM274" s="12"/>
      <c r="BN274" s="12"/>
      <c r="BO274" s="12"/>
      <c r="BP274" s="12"/>
      <c r="BQ274" s="12"/>
      <c r="BR274" s="12"/>
      <c r="BS274" s="12"/>
      <c r="BT274" s="12"/>
      <c r="BU274" s="12"/>
      <c r="BV274" s="12"/>
      <c r="BW274" s="12"/>
      <c r="BX274" s="12"/>
      <c r="BY274" s="12"/>
      <c r="BZ274" s="12"/>
      <c r="CA274" s="12"/>
      <c r="CB274" s="12"/>
      <c r="CC274" s="12"/>
      <c r="CD274" s="365">
        <f t="shared" si="41"/>
        <v>0</v>
      </c>
      <c r="CE274" s="365">
        <f t="shared" si="42"/>
        <v>0</v>
      </c>
      <c r="CF274" s="366" t="str">
        <f t="shared" si="38"/>
        <v/>
      </c>
      <c r="CG274" s="365">
        <f t="shared" si="43"/>
        <v>0</v>
      </c>
      <c r="CH274" s="365">
        <f t="shared" si="44"/>
        <v>0</v>
      </c>
      <c r="CI274" s="366" t="str">
        <f t="shared" si="39"/>
        <v/>
      </c>
      <c r="CJ274" s="365">
        <f t="shared" si="45"/>
        <v>0</v>
      </c>
      <c r="CK274" s="365">
        <f t="shared" si="46"/>
        <v>0</v>
      </c>
      <c r="CL274" s="366" t="str">
        <f t="shared" si="40"/>
        <v/>
      </c>
      <c r="CM274" s="15"/>
    </row>
    <row r="275" spans="1:91" s="359" customFormat="1" ht="13.5" hidden="1" customHeight="1">
      <c r="A275" s="358">
        <f>'F5 ESTUDIANTES PREVENCIÓN'!D268</f>
        <v>0</v>
      </c>
      <c r="B275" s="358">
        <f>'F5 ESTUDIANTES PREVENCIÓN'!A268</f>
        <v>0</v>
      </c>
      <c r="C275" s="360">
        <f>'F5 ESTUDIANTES PREVENCIÓN'!F268</f>
        <v>0</v>
      </c>
      <c r="D275" s="361">
        <f>'F5 ESTUDIANTES PREVENCIÓN'!G268</f>
        <v>0</v>
      </c>
      <c r="E275" s="358">
        <f>'F5 ESTUDIANTES PREVENCIÓN'!K268</f>
        <v>0</v>
      </c>
      <c r="F275" s="358">
        <f>'F5 ESTUDIANTES PREVENCIÓN'!J268</f>
        <v>0</v>
      </c>
      <c r="G275" s="362">
        <f>'F5 ESTUDIANTES PREVENCIÓN'!L268</f>
        <v>0</v>
      </c>
      <c r="H275" s="358">
        <f>'F5 ESTUDIANTES PREVENCIÓN'!M268</f>
        <v>0</v>
      </c>
      <c r="I275" s="363">
        <f>'F5 ESTUDIANTES PREVENCIÓN'!N268</f>
        <v>0</v>
      </c>
      <c r="J275" s="363">
        <f>'F5 ESTUDIANTES PREVENCIÓN'!O268</f>
        <v>0</v>
      </c>
      <c r="K275" s="363">
        <f>'F5 ESTUDIANTES PREVENCIÓN'!P268</f>
        <v>0</v>
      </c>
      <c r="L275" s="364">
        <f>'F5 ESTUDIANTES PREVENCIÓN'!Q268</f>
        <v>0</v>
      </c>
      <c r="M275" s="360">
        <f>'F5 ESTUDIANTES PREVENCIÓN'!R268</f>
        <v>0</v>
      </c>
      <c r="N275" s="358">
        <f>'F5 ESTUDIANTES PREVENCIÓN'!T268</f>
        <v>0</v>
      </c>
      <c r="O275" s="358">
        <f>'F5 ESTUDIANTES PREVENCIÓN'!U268</f>
        <v>0</v>
      </c>
      <c r="P275" s="358">
        <f>'F5 ESTUDIANTES PREVENCIÓN'!V268</f>
        <v>0</v>
      </c>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f>'F5 ESTUDIANTES PREVENCIÓN'!AU268</f>
        <v>0</v>
      </c>
      <c r="BG275" s="12"/>
      <c r="BH275" s="13"/>
      <c r="BI275" s="12"/>
      <c r="BJ275" s="14"/>
      <c r="BK275" s="12"/>
      <c r="BL275" s="12"/>
      <c r="BM275" s="12"/>
      <c r="BN275" s="12"/>
      <c r="BO275" s="12"/>
      <c r="BP275" s="12"/>
      <c r="BQ275" s="12"/>
      <c r="BR275" s="12"/>
      <c r="BS275" s="12"/>
      <c r="BT275" s="12"/>
      <c r="BU275" s="12"/>
      <c r="BV275" s="12"/>
      <c r="BW275" s="12"/>
      <c r="BX275" s="12"/>
      <c r="BY275" s="12"/>
      <c r="BZ275" s="12"/>
      <c r="CA275" s="12"/>
      <c r="CB275" s="12"/>
      <c r="CC275" s="12"/>
      <c r="CD275" s="365">
        <f t="shared" si="41"/>
        <v>0</v>
      </c>
      <c r="CE275" s="365">
        <f t="shared" si="42"/>
        <v>0</v>
      </c>
      <c r="CF275" s="366" t="str">
        <f t="shared" si="38"/>
        <v/>
      </c>
      <c r="CG275" s="365">
        <f t="shared" si="43"/>
        <v>0</v>
      </c>
      <c r="CH275" s="365">
        <f t="shared" si="44"/>
        <v>0</v>
      </c>
      <c r="CI275" s="366" t="str">
        <f t="shared" si="39"/>
        <v/>
      </c>
      <c r="CJ275" s="365">
        <f t="shared" si="45"/>
        <v>0</v>
      </c>
      <c r="CK275" s="365">
        <f t="shared" si="46"/>
        <v>0</v>
      </c>
      <c r="CL275" s="366" t="str">
        <f t="shared" si="40"/>
        <v/>
      </c>
      <c r="CM275" s="15"/>
    </row>
    <row r="276" spans="1:91" s="359" customFormat="1" ht="13.5" hidden="1" customHeight="1">
      <c r="A276" s="358">
        <f>'F5 ESTUDIANTES PREVENCIÓN'!D269</f>
        <v>0</v>
      </c>
      <c r="B276" s="358">
        <f>'F5 ESTUDIANTES PREVENCIÓN'!A269</f>
        <v>0</v>
      </c>
      <c r="C276" s="360">
        <f>'F5 ESTUDIANTES PREVENCIÓN'!F269</f>
        <v>0</v>
      </c>
      <c r="D276" s="361">
        <f>'F5 ESTUDIANTES PREVENCIÓN'!G269</f>
        <v>0</v>
      </c>
      <c r="E276" s="358">
        <f>'F5 ESTUDIANTES PREVENCIÓN'!K269</f>
        <v>0</v>
      </c>
      <c r="F276" s="358">
        <f>'F5 ESTUDIANTES PREVENCIÓN'!J269</f>
        <v>0</v>
      </c>
      <c r="G276" s="362">
        <f>'F5 ESTUDIANTES PREVENCIÓN'!L269</f>
        <v>0</v>
      </c>
      <c r="H276" s="358">
        <f>'F5 ESTUDIANTES PREVENCIÓN'!M269</f>
        <v>0</v>
      </c>
      <c r="I276" s="363">
        <f>'F5 ESTUDIANTES PREVENCIÓN'!N269</f>
        <v>0</v>
      </c>
      <c r="J276" s="363">
        <f>'F5 ESTUDIANTES PREVENCIÓN'!O269</f>
        <v>0</v>
      </c>
      <c r="K276" s="363">
        <f>'F5 ESTUDIANTES PREVENCIÓN'!P269</f>
        <v>0</v>
      </c>
      <c r="L276" s="364">
        <f>'F5 ESTUDIANTES PREVENCIÓN'!Q269</f>
        <v>0</v>
      </c>
      <c r="M276" s="360">
        <f>'F5 ESTUDIANTES PREVENCIÓN'!R269</f>
        <v>0</v>
      </c>
      <c r="N276" s="358">
        <f>'F5 ESTUDIANTES PREVENCIÓN'!T269</f>
        <v>0</v>
      </c>
      <c r="O276" s="358">
        <f>'F5 ESTUDIANTES PREVENCIÓN'!U269</f>
        <v>0</v>
      </c>
      <c r="P276" s="358">
        <f>'F5 ESTUDIANTES PREVENCIÓN'!V269</f>
        <v>0</v>
      </c>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f>'F5 ESTUDIANTES PREVENCIÓN'!AU269</f>
        <v>0</v>
      </c>
      <c r="BG276" s="12"/>
      <c r="BH276" s="13"/>
      <c r="BI276" s="12"/>
      <c r="BJ276" s="14"/>
      <c r="BK276" s="12"/>
      <c r="BL276" s="12"/>
      <c r="BM276" s="12"/>
      <c r="BN276" s="12"/>
      <c r="BO276" s="12"/>
      <c r="BP276" s="12"/>
      <c r="BQ276" s="12"/>
      <c r="BR276" s="12"/>
      <c r="BS276" s="12"/>
      <c r="BT276" s="12"/>
      <c r="BU276" s="12"/>
      <c r="BV276" s="12"/>
      <c r="BW276" s="12"/>
      <c r="BX276" s="12"/>
      <c r="BY276" s="12"/>
      <c r="BZ276" s="12"/>
      <c r="CA276" s="12"/>
      <c r="CB276" s="12"/>
      <c r="CC276" s="12"/>
      <c r="CD276" s="365">
        <f t="shared" si="41"/>
        <v>0</v>
      </c>
      <c r="CE276" s="365">
        <f t="shared" si="42"/>
        <v>0</v>
      </c>
      <c r="CF276" s="366" t="str">
        <f t="shared" si="38"/>
        <v/>
      </c>
      <c r="CG276" s="365">
        <f t="shared" si="43"/>
        <v>0</v>
      </c>
      <c r="CH276" s="365">
        <f t="shared" si="44"/>
        <v>0</v>
      </c>
      <c r="CI276" s="366" t="str">
        <f t="shared" si="39"/>
        <v/>
      </c>
      <c r="CJ276" s="365">
        <f t="shared" si="45"/>
        <v>0</v>
      </c>
      <c r="CK276" s="365">
        <f t="shared" si="46"/>
        <v>0</v>
      </c>
      <c r="CL276" s="366" t="str">
        <f t="shared" si="40"/>
        <v/>
      </c>
      <c r="CM276" s="15"/>
    </row>
    <row r="277" spans="1:91" s="359" customFormat="1" ht="13.5" hidden="1" customHeight="1">
      <c r="A277" s="358">
        <f>'F5 ESTUDIANTES PREVENCIÓN'!D270</f>
        <v>0</v>
      </c>
      <c r="B277" s="358">
        <f>'F5 ESTUDIANTES PREVENCIÓN'!A270</f>
        <v>0</v>
      </c>
      <c r="C277" s="360">
        <f>'F5 ESTUDIANTES PREVENCIÓN'!F270</f>
        <v>0</v>
      </c>
      <c r="D277" s="361">
        <f>'F5 ESTUDIANTES PREVENCIÓN'!G270</f>
        <v>0</v>
      </c>
      <c r="E277" s="358">
        <f>'F5 ESTUDIANTES PREVENCIÓN'!K270</f>
        <v>0</v>
      </c>
      <c r="F277" s="358">
        <f>'F5 ESTUDIANTES PREVENCIÓN'!J270</f>
        <v>0</v>
      </c>
      <c r="G277" s="362">
        <f>'F5 ESTUDIANTES PREVENCIÓN'!L270</f>
        <v>0</v>
      </c>
      <c r="H277" s="358">
        <f>'F5 ESTUDIANTES PREVENCIÓN'!M270</f>
        <v>0</v>
      </c>
      <c r="I277" s="363">
        <f>'F5 ESTUDIANTES PREVENCIÓN'!N270</f>
        <v>0</v>
      </c>
      <c r="J277" s="363">
        <f>'F5 ESTUDIANTES PREVENCIÓN'!O270</f>
        <v>0</v>
      </c>
      <c r="K277" s="363">
        <f>'F5 ESTUDIANTES PREVENCIÓN'!P270</f>
        <v>0</v>
      </c>
      <c r="L277" s="364">
        <f>'F5 ESTUDIANTES PREVENCIÓN'!Q270</f>
        <v>0</v>
      </c>
      <c r="M277" s="360">
        <f>'F5 ESTUDIANTES PREVENCIÓN'!R270</f>
        <v>0</v>
      </c>
      <c r="N277" s="358">
        <f>'F5 ESTUDIANTES PREVENCIÓN'!T270</f>
        <v>0</v>
      </c>
      <c r="O277" s="358">
        <f>'F5 ESTUDIANTES PREVENCIÓN'!U270</f>
        <v>0</v>
      </c>
      <c r="P277" s="358">
        <f>'F5 ESTUDIANTES PREVENCIÓN'!V270</f>
        <v>0</v>
      </c>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f>'F5 ESTUDIANTES PREVENCIÓN'!AU270</f>
        <v>0</v>
      </c>
      <c r="BG277" s="12"/>
      <c r="BH277" s="13"/>
      <c r="BI277" s="12"/>
      <c r="BJ277" s="14"/>
      <c r="BK277" s="12"/>
      <c r="BL277" s="12"/>
      <c r="BM277" s="12"/>
      <c r="BN277" s="12"/>
      <c r="BO277" s="12"/>
      <c r="BP277" s="12"/>
      <c r="BQ277" s="12"/>
      <c r="BR277" s="12"/>
      <c r="BS277" s="12"/>
      <c r="BT277" s="12"/>
      <c r="BU277" s="12"/>
      <c r="BV277" s="12"/>
      <c r="BW277" s="12"/>
      <c r="BX277" s="12"/>
      <c r="BY277" s="12"/>
      <c r="BZ277" s="12"/>
      <c r="CA277" s="12"/>
      <c r="CB277" s="12"/>
      <c r="CC277" s="12"/>
      <c r="CD277" s="365">
        <f t="shared" si="41"/>
        <v>0</v>
      </c>
      <c r="CE277" s="365">
        <f t="shared" si="42"/>
        <v>0</v>
      </c>
      <c r="CF277" s="366" t="str">
        <f t="shared" si="38"/>
        <v/>
      </c>
      <c r="CG277" s="365">
        <f t="shared" si="43"/>
        <v>0</v>
      </c>
      <c r="CH277" s="365">
        <f t="shared" si="44"/>
        <v>0</v>
      </c>
      <c r="CI277" s="366" t="str">
        <f t="shared" si="39"/>
        <v/>
      </c>
      <c r="CJ277" s="365">
        <f t="shared" si="45"/>
        <v>0</v>
      </c>
      <c r="CK277" s="365">
        <f t="shared" si="46"/>
        <v>0</v>
      </c>
      <c r="CL277" s="366" t="str">
        <f t="shared" si="40"/>
        <v/>
      </c>
      <c r="CM277" s="15"/>
    </row>
    <row r="278" spans="1:91" s="359" customFormat="1" ht="13.5" hidden="1" customHeight="1">
      <c r="A278" s="358">
        <f>'F5 ESTUDIANTES PREVENCIÓN'!D271</f>
        <v>0</v>
      </c>
      <c r="B278" s="358">
        <f>'F5 ESTUDIANTES PREVENCIÓN'!A271</f>
        <v>0</v>
      </c>
      <c r="C278" s="360">
        <f>'F5 ESTUDIANTES PREVENCIÓN'!F271</f>
        <v>0</v>
      </c>
      <c r="D278" s="361">
        <f>'F5 ESTUDIANTES PREVENCIÓN'!G271</f>
        <v>0</v>
      </c>
      <c r="E278" s="358">
        <f>'F5 ESTUDIANTES PREVENCIÓN'!K271</f>
        <v>0</v>
      </c>
      <c r="F278" s="358">
        <f>'F5 ESTUDIANTES PREVENCIÓN'!J271</f>
        <v>0</v>
      </c>
      <c r="G278" s="362">
        <f>'F5 ESTUDIANTES PREVENCIÓN'!L271</f>
        <v>0</v>
      </c>
      <c r="H278" s="358">
        <f>'F5 ESTUDIANTES PREVENCIÓN'!M271</f>
        <v>0</v>
      </c>
      <c r="I278" s="363">
        <f>'F5 ESTUDIANTES PREVENCIÓN'!N271</f>
        <v>0</v>
      </c>
      <c r="J278" s="363">
        <f>'F5 ESTUDIANTES PREVENCIÓN'!O271</f>
        <v>0</v>
      </c>
      <c r="K278" s="363">
        <f>'F5 ESTUDIANTES PREVENCIÓN'!P271</f>
        <v>0</v>
      </c>
      <c r="L278" s="364">
        <f>'F5 ESTUDIANTES PREVENCIÓN'!Q271</f>
        <v>0</v>
      </c>
      <c r="M278" s="360">
        <f>'F5 ESTUDIANTES PREVENCIÓN'!R271</f>
        <v>0</v>
      </c>
      <c r="N278" s="358">
        <f>'F5 ESTUDIANTES PREVENCIÓN'!T271</f>
        <v>0</v>
      </c>
      <c r="O278" s="358">
        <f>'F5 ESTUDIANTES PREVENCIÓN'!U271</f>
        <v>0</v>
      </c>
      <c r="P278" s="358">
        <f>'F5 ESTUDIANTES PREVENCIÓN'!V271</f>
        <v>0</v>
      </c>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f>'F5 ESTUDIANTES PREVENCIÓN'!AU271</f>
        <v>0</v>
      </c>
      <c r="BG278" s="12"/>
      <c r="BH278" s="13"/>
      <c r="BI278" s="12"/>
      <c r="BJ278" s="14"/>
      <c r="BK278" s="12"/>
      <c r="BL278" s="12"/>
      <c r="BM278" s="12"/>
      <c r="BN278" s="12"/>
      <c r="BO278" s="12"/>
      <c r="BP278" s="12"/>
      <c r="BQ278" s="12"/>
      <c r="BR278" s="12"/>
      <c r="BS278" s="12"/>
      <c r="BT278" s="12"/>
      <c r="BU278" s="12"/>
      <c r="BV278" s="12"/>
      <c r="BW278" s="12"/>
      <c r="BX278" s="12"/>
      <c r="BY278" s="12"/>
      <c r="BZ278" s="12"/>
      <c r="CA278" s="12"/>
      <c r="CB278" s="12"/>
      <c r="CC278" s="12"/>
      <c r="CD278" s="365">
        <f t="shared" si="41"/>
        <v>0</v>
      </c>
      <c r="CE278" s="365">
        <f t="shared" si="42"/>
        <v>0</v>
      </c>
      <c r="CF278" s="366" t="str">
        <f t="shared" si="38"/>
        <v/>
      </c>
      <c r="CG278" s="365">
        <f t="shared" si="43"/>
        <v>0</v>
      </c>
      <c r="CH278" s="365">
        <f t="shared" si="44"/>
        <v>0</v>
      </c>
      <c r="CI278" s="366" t="str">
        <f t="shared" si="39"/>
        <v/>
      </c>
      <c r="CJ278" s="365">
        <f t="shared" si="45"/>
        <v>0</v>
      </c>
      <c r="CK278" s="365">
        <f t="shared" si="46"/>
        <v>0</v>
      </c>
      <c r="CL278" s="366" t="str">
        <f t="shared" si="40"/>
        <v/>
      </c>
      <c r="CM278" s="15"/>
    </row>
    <row r="279" spans="1:91" s="359" customFormat="1" ht="13.5" hidden="1" customHeight="1">
      <c r="A279" s="358">
        <f>'F5 ESTUDIANTES PREVENCIÓN'!D272</f>
        <v>0</v>
      </c>
      <c r="B279" s="358">
        <f>'F5 ESTUDIANTES PREVENCIÓN'!A272</f>
        <v>0</v>
      </c>
      <c r="C279" s="360">
        <f>'F5 ESTUDIANTES PREVENCIÓN'!F272</f>
        <v>0</v>
      </c>
      <c r="D279" s="361">
        <f>'F5 ESTUDIANTES PREVENCIÓN'!G272</f>
        <v>0</v>
      </c>
      <c r="E279" s="358">
        <f>'F5 ESTUDIANTES PREVENCIÓN'!K272</f>
        <v>0</v>
      </c>
      <c r="F279" s="358">
        <f>'F5 ESTUDIANTES PREVENCIÓN'!J272</f>
        <v>0</v>
      </c>
      <c r="G279" s="362">
        <f>'F5 ESTUDIANTES PREVENCIÓN'!L272</f>
        <v>0</v>
      </c>
      <c r="H279" s="358">
        <f>'F5 ESTUDIANTES PREVENCIÓN'!M272</f>
        <v>0</v>
      </c>
      <c r="I279" s="363">
        <f>'F5 ESTUDIANTES PREVENCIÓN'!N272</f>
        <v>0</v>
      </c>
      <c r="J279" s="363">
        <f>'F5 ESTUDIANTES PREVENCIÓN'!O272</f>
        <v>0</v>
      </c>
      <c r="K279" s="363">
        <f>'F5 ESTUDIANTES PREVENCIÓN'!P272</f>
        <v>0</v>
      </c>
      <c r="L279" s="364">
        <f>'F5 ESTUDIANTES PREVENCIÓN'!Q272</f>
        <v>0</v>
      </c>
      <c r="M279" s="360">
        <f>'F5 ESTUDIANTES PREVENCIÓN'!R272</f>
        <v>0</v>
      </c>
      <c r="N279" s="358">
        <f>'F5 ESTUDIANTES PREVENCIÓN'!T272</f>
        <v>0</v>
      </c>
      <c r="O279" s="358">
        <f>'F5 ESTUDIANTES PREVENCIÓN'!U272</f>
        <v>0</v>
      </c>
      <c r="P279" s="358">
        <f>'F5 ESTUDIANTES PREVENCIÓN'!V272</f>
        <v>0</v>
      </c>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f>'F5 ESTUDIANTES PREVENCIÓN'!AU272</f>
        <v>0</v>
      </c>
      <c r="BG279" s="12"/>
      <c r="BH279" s="13"/>
      <c r="BI279" s="12"/>
      <c r="BJ279" s="14"/>
      <c r="BK279" s="12"/>
      <c r="BL279" s="12"/>
      <c r="BM279" s="12"/>
      <c r="BN279" s="12"/>
      <c r="BO279" s="12"/>
      <c r="BP279" s="12"/>
      <c r="BQ279" s="12"/>
      <c r="BR279" s="12"/>
      <c r="BS279" s="12"/>
      <c r="BT279" s="12"/>
      <c r="BU279" s="12"/>
      <c r="BV279" s="12"/>
      <c r="BW279" s="12"/>
      <c r="BX279" s="12"/>
      <c r="BY279" s="12"/>
      <c r="BZ279" s="12"/>
      <c r="CA279" s="12"/>
      <c r="CB279" s="12"/>
      <c r="CC279" s="12"/>
      <c r="CD279" s="365">
        <f t="shared" si="41"/>
        <v>0</v>
      </c>
      <c r="CE279" s="365">
        <f t="shared" si="42"/>
        <v>0</v>
      </c>
      <c r="CF279" s="366" t="str">
        <f t="shared" si="38"/>
        <v/>
      </c>
      <c r="CG279" s="365">
        <f t="shared" si="43"/>
        <v>0</v>
      </c>
      <c r="CH279" s="365">
        <f t="shared" si="44"/>
        <v>0</v>
      </c>
      <c r="CI279" s="366" t="str">
        <f t="shared" si="39"/>
        <v/>
      </c>
      <c r="CJ279" s="365">
        <f t="shared" si="45"/>
        <v>0</v>
      </c>
      <c r="CK279" s="365">
        <f t="shared" si="46"/>
        <v>0</v>
      </c>
      <c r="CL279" s="366" t="str">
        <f t="shared" si="40"/>
        <v/>
      </c>
      <c r="CM279" s="15"/>
    </row>
    <row r="280" spans="1:91" s="359" customFormat="1" ht="13.5" hidden="1" customHeight="1">
      <c r="A280" s="358">
        <f>'F5 ESTUDIANTES PREVENCIÓN'!D273</f>
        <v>0</v>
      </c>
      <c r="B280" s="358">
        <f>'F5 ESTUDIANTES PREVENCIÓN'!A273</f>
        <v>0</v>
      </c>
      <c r="C280" s="360">
        <f>'F5 ESTUDIANTES PREVENCIÓN'!F273</f>
        <v>0</v>
      </c>
      <c r="D280" s="361">
        <f>'F5 ESTUDIANTES PREVENCIÓN'!G273</f>
        <v>0</v>
      </c>
      <c r="E280" s="358">
        <f>'F5 ESTUDIANTES PREVENCIÓN'!K273</f>
        <v>0</v>
      </c>
      <c r="F280" s="358">
        <f>'F5 ESTUDIANTES PREVENCIÓN'!J273</f>
        <v>0</v>
      </c>
      <c r="G280" s="362">
        <f>'F5 ESTUDIANTES PREVENCIÓN'!L273</f>
        <v>0</v>
      </c>
      <c r="H280" s="358">
        <f>'F5 ESTUDIANTES PREVENCIÓN'!M273</f>
        <v>0</v>
      </c>
      <c r="I280" s="363">
        <f>'F5 ESTUDIANTES PREVENCIÓN'!N273</f>
        <v>0</v>
      </c>
      <c r="J280" s="363">
        <f>'F5 ESTUDIANTES PREVENCIÓN'!O273</f>
        <v>0</v>
      </c>
      <c r="K280" s="363">
        <f>'F5 ESTUDIANTES PREVENCIÓN'!P273</f>
        <v>0</v>
      </c>
      <c r="L280" s="364">
        <f>'F5 ESTUDIANTES PREVENCIÓN'!Q273</f>
        <v>0</v>
      </c>
      <c r="M280" s="360">
        <f>'F5 ESTUDIANTES PREVENCIÓN'!R273</f>
        <v>0</v>
      </c>
      <c r="N280" s="358">
        <f>'F5 ESTUDIANTES PREVENCIÓN'!T273</f>
        <v>0</v>
      </c>
      <c r="O280" s="358">
        <f>'F5 ESTUDIANTES PREVENCIÓN'!U273</f>
        <v>0</v>
      </c>
      <c r="P280" s="358">
        <f>'F5 ESTUDIANTES PREVENCIÓN'!V273</f>
        <v>0</v>
      </c>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f>'F5 ESTUDIANTES PREVENCIÓN'!AU273</f>
        <v>0</v>
      </c>
      <c r="BG280" s="12"/>
      <c r="BH280" s="13"/>
      <c r="BI280" s="12"/>
      <c r="BJ280" s="14"/>
      <c r="BK280" s="12"/>
      <c r="BL280" s="12"/>
      <c r="BM280" s="12"/>
      <c r="BN280" s="12"/>
      <c r="BO280" s="12"/>
      <c r="BP280" s="12"/>
      <c r="BQ280" s="12"/>
      <c r="BR280" s="12"/>
      <c r="BS280" s="12"/>
      <c r="BT280" s="12"/>
      <c r="BU280" s="12"/>
      <c r="BV280" s="12"/>
      <c r="BW280" s="12"/>
      <c r="BX280" s="12"/>
      <c r="BY280" s="12"/>
      <c r="BZ280" s="12"/>
      <c r="CA280" s="12"/>
      <c r="CB280" s="12"/>
      <c r="CC280" s="12"/>
      <c r="CD280" s="365">
        <f t="shared" si="41"/>
        <v>0</v>
      </c>
      <c r="CE280" s="365">
        <f t="shared" si="42"/>
        <v>0</v>
      </c>
      <c r="CF280" s="366" t="str">
        <f t="shared" si="38"/>
        <v/>
      </c>
      <c r="CG280" s="365">
        <f t="shared" si="43"/>
        <v>0</v>
      </c>
      <c r="CH280" s="365">
        <f t="shared" si="44"/>
        <v>0</v>
      </c>
      <c r="CI280" s="366" t="str">
        <f t="shared" si="39"/>
        <v/>
      </c>
      <c r="CJ280" s="365">
        <f t="shared" si="45"/>
        <v>0</v>
      </c>
      <c r="CK280" s="365">
        <f t="shared" si="46"/>
        <v>0</v>
      </c>
      <c r="CL280" s="366" t="str">
        <f t="shared" si="40"/>
        <v/>
      </c>
      <c r="CM280" s="15"/>
    </row>
    <row r="281" spans="1:91" s="359" customFormat="1" ht="13.5" hidden="1" customHeight="1">
      <c r="A281" s="358">
        <f>'F5 ESTUDIANTES PREVENCIÓN'!D274</f>
        <v>0</v>
      </c>
      <c r="B281" s="358">
        <f>'F5 ESTUDIANTES PREVENCIÓN'!A274</f>
        <v>0</v>
      </c>
      <c r="C281" s="360">
        <f>'F5 ESTUDIANTES PREVENCIÓN'!F274</f>
        <v>0</v>
      </c>
      <c r="D281" s="361">
        <f>'F5 ESTUDIANTES PREVENCIÓN'!G274</f>
        <v>0</v>
      </c>
      <c r="E281" s="358">
        <f>'F5 ESTUDIANTES PREVENCIÓN'!K274</f>
        <v>0</v>
      </c>
      <c r="F281" s="358">
        <f>'F5 ESTUDIANTES PREVENCIÓN'!J274</f>
        <v>0</v>
      </c>
      <c r="G281" s="362">
        <f>'F5 ESTUDIANTES PREVENCIÓN'!L274</f>
        <v>0</v>
      </c>
      <c r="H281" s="358">
        <f>'F5 ESTUDIANTES PREVENCIÓN'!M274</f>
        <v>0</v>
      </c>
      <c r="I281" s="363">
        <f>'F5 ESTUDIANTES PREVENCIÓN'!N274</f>
        <v>0</v>
      </c>
      <c r="J281" s="363">
        <f>'F5 ESTUDIANTES PREVENCIÓN'!O274</f>
        <v>0</v>
      </c>
      <c r="K281" s="363">
        <f>'F5 ESTUDIANTES PREVENCIÓN'!P274</f>
        <v>0</v>
      </c>
      <c r="L281" s="364">
        <f>'F5 ESTUDIANTES PREVENCIÓN'!Q274</f>
        <v>0</v>
      </c>
      <c r="M281" s="360">
        <f>'F5 ESTUDIANTES PREVENCIÓN'!R274</f>
        <v>0</v>
      </c>
      <c r="N281" s="358">
        <f>'F5 ESTUDIANTES PREVENCIÓN'!T274</f>
        <v>0</v>
      </c>
      <c r="O281" s="358">
        <f>'F5 ESTUDIANTES PREVENCIÓN'!U274</f>
        <v>0</v>
      </c>
      <c r="P281" s="358">
        <f>'F5 ESTUDIANTES PREVENCIÓN'!V274</f>
        <v>0</v>
      </c>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c r="BE281" s="358"/>
      <c r="BF281" s="358">
        <f>'F5 ESTUDIANTES PREVENCIÓN'!AU274</f>
        <v>0</v>
      </c>
      <c r="BG281" s="12"/>
      <c r="BH281" s="13"/>
      <c r="BI281" s="12"/>
      <c r="BJ281" s="14"/>
      <c r="BK281" s="12"/>
      <c r="BL281" s="12"/>
      <c r="BM281" s="12"/>
      <c r="BN281" s="12"/>
      <c r="BO281" s="12"/>
      <c r="BP281" s="12"/>
      <c r="BQ281" s="12"/>
      <c r="BR281" s="12"/>
      <c r="BS281" s="12"/>
      <c r="BT281" s="12"/>
      <c r="BU281" s="12"/>
      <c r="BV281" s="12"/>
      <c r="BW281" s="12"/>
      <c r="BX281" s="12"/>
      <c r="BY281" s="12"/>
      <c r="BZ281" s="12"/>
      <c r="CA281" s="12"/>
      <c r="CB281" s="12"/>
      <c r="CC281" s="12"/>
      <c r="CD281" s="365">
        <f t="shared" si="41"/>
        <v>0</v>
      </c>
      <c r="CE281" s="365">
        <f t="shared" si="42"/>
        <v>0</v>
      </c>
      <c r="CF281" s="366" t="str">
        <f t="shared" si="38"/>
        <v/>
      </c>
      <c r="CG281" s="365">
        <f t="shared" si="43"/>
        <v>0</v>
      </c>
      <c r="CH281" s="365">
        <f t="shared" si="44"/>
        <v>0</v>
      </c>
      <c r="CI281" s="366" t="str">
        <f t="shared" si="39"/>
        <v/>
      </c>
      <c r="CJ281" s="365">
        <f t="shared" si="45"/>
        <v>0</v>
      </c>
      <c r="CK281" s="365">
        <f t="shared" si="46"/>
        <v>0</v>
      </c>
      <c r="CL281" s="366" t="str">
        <f t="shared" si="40"/>
        <v/>
      </c>
      <c r="CM281" s="15"/>
    </row>
    <row r="282" spans="1:91" s="359" customFormat="1" ht="13.5" hidden="1" customHeight="1">
      <c r="A282" s="358">
        <f>'F5 ESTUDIANTES PREVENCIÓN'!D275</f>
        <v>0</v>
      </c>
      <c r="B282" s="358">
        <f>'F5 ESTUDIANTES PREVENCIÓN'!A275</f>
        <v>0</v>
      </c>
      <c r="C282" s="360">
        <f>'F5 ESTUDIANTES PREVENCIÓN'!F275</f>
        <v>0</v>
      </c>
      <c r="D282" s="361">
        <f>'F5 ESTUDIANTES PREVENCIÓN'!G275</f>
        <v>0</v>
      </c>
      <c r="E282" s="358">
        <f>'F5 ESTUDIANTES PREVENCIÓN'!K275</f>
        <v>0</v>
      </c>
      <c r="F282" s="358">
        <f>'F5 ESTUDIANTES PREVENCIÓN'!J275</f>
        <v>0</v>
      </c>
      <c r="G282" s="362">
        <f>'F5 ESTUDIANTES PREVENCIÓN'!L275</f>
        <v>0</v>
      </c>
      <c r="H282" s="358">
        <f>'F5 ESTUDIANTES PREVENCIÓN'!M275</f>
        <v>0</v>
      </c>
      <c r="I282" s="363">
        <f>'F5 ESTUDIANTES PREVENCIÓN'!N275</f>
        <v>0</v>
      </c>
      <c r="J282" s="363">
        <f>'F5 ESTUDIANTES PREVENCIÓN'!O275</f>
        <v>0</v>
      </c>
      <c r="K282" s="363">
        <f>'F5 ESTUDIANTES PREVENCIÓN'!P275</f>
        <v>0</v>
      </c>
      <c r="L282" s="364">
        <f>'F5 ESTUDIANTES PREVENCIÓN'!Q275</f>
        <v>0</v>
      </c>
      <c r="M282" s="360">
        <f>'F5 ESTUDIANTES PREVENCIÓN'!R275</f>
        <v>0</v>
      </c>
      <c r="N282" s="358">
        <f>'F5 ESTUDIANTES PREVENCIÓN'!T275</f>
        <v>0</v>
      </c>
      <c r="O282" s="358">
        <f>'F5 ESTUDIANTES PREVENCIÓN'!U275</f>
        <v>0</v>
      </c>
      <c r="P282" s="358">
        <f>'F5 ESTUDIANTES PREVENCIÓN'!V275</f>
        <v>0</v>
      </c>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c r="BE282" s="358"/>
      <c r="BF282" s="358">
        <f>'F5 ESTUDIANTES PREVENCIÓN'!AU275</f>
        <v>0</v>
      </c>
      <c r="BG282" s="12"/>
      <c r="BH282" s="13"/>
      <c r="BI282" s="12"/>
      <c r="BJ282" s="14"/>
      <c r="BK282" s="12"/>
      <c r="BL282" s="12"/>
      <c r="BM282" s="12"/>
      <c r="BN282" s="12"/>
      <c r="BO282" s="12"/>
      <c r="BP282" s="12"/>
      <c r="BQ282" s="12"/>
      <c r="BR282" s="12"/>
      <c r="BS282" s="12"/>
      <c r="BT282" s="12"/>
      <c r="BU282" s="12"/>
      <c r="BV282" s="12"/>
      <c r="BW282" s="12"/>
      <c r="BX282" s="12"/>
      <c r="BY282" s="12"/>
      <c r="BZ282" s="12"/>
      <c r="CA282" s="12"/>
      <c r="CB282" s="12"/>
      <c r="CC282" s="12"/>
      <c r="CD282" s="365">
        <f t="shared" si="41"/>
        <v>0</v>
      </c>
      <c r="CE282" s="365">
        <f t="shared" si="42"/>
        <v>0</v>
      </c>
      <c r="CF282" s="366" t="str">
        <f t="shared" si="38"/>
        <v/>
      </c>
      <c r="CG282" s="365">
        <f t="shared" si="43"/>
        <v>0</v>
      </c>
      <c r="CH282" s="365">
        <f t="shared" si="44"/>
        <v>0</v>
      </c>
      <c r="CI282" s="366" t="str">
        <f t="shared" si="39"/>
        <v/>
      </c>
      <c r="CJ282" s="365">
        <f t="shared" si="45"/>
        <v>0</v>
      </c>
      <c r="CK282" s="365">
        <f t="shared" si="46"/>
        <v>0</v>
      </c>
      <c r="CL282" s="366" t="str">
        <f t="shared" si="40"/>
        <v/>
      </c>
      <c r="CM282" s="15"/>
    </row>
    <row r="283" spans="1:91" s="359" customFormat="1" ht="13.5" hidden="1" customHeight="1">
      <c r="A283" s="358">
        <f>'F5 ESTUDIANTES PREVENCIÓN'!D276</f>
        <v>0</v>
      </c>
      <c r="B283" s="358">
        <f>'F5 ESTUDIANTES PREVENCIÓN'!A276</f>
        <v>0</v>
      </c>
      <c r="C283" s="360">
        <f>'F5 ESTUDIANTES PREVENCIÓN'!F276</f>
        <v>0</v>
      </c>
      <c r="D283" s="361">
        <f>'F5 ESTUDIANTES PREVENCIÓN'!G276</f>
        <v>0</v>
      </c>
      <c r="E283" s="358">
        <f>'F5 ESTUDIANTES PREVENCIÓN'!K276</f>
        <v>0</v>
      </c>
      <c r="F283" s="358">
        <f>'F5 ESTUDIANTES PREVENCIÓN'!J276</f>
        <v>0</v>
      </c>
      <c r="G283" s="362">
        <f>'F5 ESTUDIANTES PREVENCIÓN'!L276</f>
        <v>0</v>
      </c>
      <c r="H283" s="358">
        <f>'F5 ESTUDIANTES PREVENCIÓN'!M276</f>
        <v>0</v>
      </c>
      <c r="I283" s="363">
        <f>'F5 ESTUDIANTES PREVENCIÓN'!N276</f>
        <v>0</v>
      </c>
      <c r="J283" s="363">
        <f>'F5 ESTUDIANTES PREVENCIÓN'!O276</f>
        <v>0</v>
      </c>
      <c r="K283" s="363">
        <f>'F5 ESTUDIANTES PREVENCIÓN'!P276</f>
        <v>0</v>
      </c>
      <c r="L283" s="364">
        <f>'F5 ESTUDIANTES PREVENCIÓN'!Q276</f>
        <v>0</v>
      </c>
      <c r="M283" s="360">
        <f>'F5 ESTUDIANTES PREVENCIÓN'!R276</f>
        <v>0</v>
      </c>
      <c r="N283" s="358">
        <f>'F5 ESTUDIANTES PREVENCIÓN'!T276</f>
        <v>0</v>
      </c>
      <c r="O283" s="358">
        <f>'F5 ESTUDIANTES PREVENCIÓN'!U276</f>
        <v>0</v>
      </c>
      <c r="P283" s="358">
        <f>'F5 ESTUDIANTES PREVENCIÓN'!V276</f>
        <v>0</v>
      </c>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c r="BE283" s="358"/>
      <c r="BF283" s="358">
        <f>'F5 ESTUDIANTES PREVENCIÓN'!AU276</f>
        <v>0</v>
      </c>
      <c r="BG283" s="12"/>
      <c r="BH283" s="13"/>
      <c r="BI283" s="12"/>
      <c r="BJ283" s="14"/>
      <c r="BK283" s="12"/>
      <c r="BL283" s="12"/>
      <c r="BM283" s="12"/>
      <c r="BN283" s="12"/>
      <c r="BO283" s="12"/>
      <c r="BP283" s="12"/>
      <c r="BQ283" s="12"/>
      <c r="BR283" s="12"/>
      <c r="BS283" s="12"/>
      <c r="BT283" s="12"/>
      <c r="BU283" s="12"/>
      <c r="BV283" s="12"/>
      <c r="BW283" s="12"/>
      <c r="BX283" s="12"/>
      <c r="BY283" s="12"/>
      <c r="BZ283" s="12"/>
      <c r="CA283" s="12"/>
      <c r="CB283" s="12"/>
      <c r="CC283" s="12"/>
      <c r="CD283" s="365">
        <f t="shared" si="41"/>
        <v>0</v>
      </c>
      <c r="CE283" s="365">
        <f t="shared" si="42"/>
        <v>0</v>
      </c>
      <c r="CF283" s="366" t="str">
        <f t="shared" si="38"/>
        <v/>
      </c>
      <c r="CG283" s="365">
        <f t="shared" si="43"/>
        <v>0</v>
      </c>
      <c r="CH283" s="365">
        <f t="shared" si="44"/>
        <v>0</v>
      </c>
      <c r="CI283" s="366" t="str">
        <f t="shared" si="39"/>
        <v/>
      </c>
      <c r="CJ283" s="365">
        <f t="shared" si="45"/>
        <v>0</v>
      </c>
      <c r="CK283" s="365">
        <f t="shared" si="46"/>
        <v>0</v>
      </c>
      <c r="CL283" s="366" t="str">
        <f t="shared" si="40"/>
        <v/>
      </c>
      <c r="CM283" s="15"/>
    </row>
    <row r="284" spans="1:91" s="359" customFormat="1" ht="13.5" hidden="1" customHeight="1">
      <c r="A284" s="358">
        <f>'F5 ESTUDIANTES PREVENCIÓN'!D277</f>
        <v>0</v>
      </c>
      <c r="B284" s="358">
        <f>'F5 ESTUDIANTES PREVENCIÓN'!A277</f>
        <v>0</v>
      </c>
      <c r="C284" s="360">
        <f>'F5 ESTUDIANTES PREVENCIÓN'!F277</f>
        <v>0</v>
      </c>
      <c r="D284" s="361">
        <f>'F5 ESTUDIANTES PREVENCIÓN'!G277</f>
        <v>0</v>
      </c>
      <c r="E284" s="358">
        <f>'F5 ESTUDIANTES PREVENCIÓN'!K277</f>
        <v>0</v>
      </c>
      <c r="F284" s="358">
        <f>'F5 ESTUDIANTES PREVENCIÓN'!J277</f>
        <v>0</v>
      </c>
      <c r="G284" s="362">
        <f>'F5 ESTUDIANTES PREVENCIÓN'!L277</f>
        <v>0</v>
      </c>
      <c r="H284" s="358">
        <f>'F5 ESTUDIANTES PREVENCIÓN'!M277</f>
        <v>0</v>
      </c>
      <c r="I284" s="363">
        <f>'F5 ESTUDIANTES PREVENCIÓN'!N277</f>
        <v>0</v>
      </c>
      <c r="J284" s="363">
        <f>'F5 ESTUDIANTES PREVENCIÓN'!O277</f>
        <v>0</v>
      </c>
      <c r="K284" s="363">
        <f>'F5 ESTUDIANTES PREVENCIÓN'!P277</f>
        <v>0</v>
      </c>
      <c r="L284" s="364">
        <f>'F5 ESTUDIANTES PREVENCIÓN'!Q277</f>
        <v>0</v>
      </c>
      <c r="M284" s="360">
        <f>'F5 ESTUDIANTES PREVENCIÓN'!R277</f>
        <v>0</v>
      </c>
      <c r="N284" s="358">
        <f>'F5 ESTUDIANTES PREVENCIÓN'!T277</f>
        <v>0</v>
      </c>
      <c r="O284" s="358">
        <f>'F5 ESTUDIANTES PREVENCIÓN'!U277</f>
        <v>0</v>
      </c>
      <c r="P284" s="358">
        <f>'F5 ESTUDIANTES PREVENCIÓN'!V277</f>
        <v>0</v>
      </c>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f>'F5 ESTUDIANTES PREVENCIÓN'!AU277</f>
        <v>0</v>
      </c>
      <c r="BG284" s="12"/>
      <c r="BH284" s="13"/>
      <c r="BI284" s="12"/>
      <c r="BJ284" s="14"/>
      <c r="BK284" s="12"/>
      <c r="BL284" s="12"/>
      <c r="BM284" s="12"/>
      <c r="BN284" s="12"/>
      <c r="BO284" s="12"/>
      <c r="BP284" s="12"/>
      <c r="BQ284" s="12"/>
      <c r="BR284" s="12"/>
      <c r="BS284" s="12"/>
      <c r="BT284" s="12"/>
      <c r="BU284" s="12"/>
      <c r="BV284" s="12"/>
      <c r="BW284" s="12"/>
      <c r="BX284" s="12"/>
      <c r="BY284" s="12"/>
      <c r="BZ284" s="12"/>
      <c r="CA284" s="12"/>
      <c r="CB284" s="12"/>
      <c r="CC284" s="12"/>
      <c r="CD284" s="365">
        <f t="shared" si="41"/>
        <v>0</v>
      </c>
      <c r="CE284" s="365">
        <f t="shared" si="42"/>
        <v>0</v>
      </c>
      <c r="CF284" s="366" t="str">
        <f t="shared" si="38"/>
        <v/>
      </c>
      <c r="CG284" s="365">
        <f t="shared" si="43"/>
        <v>0</v>
      </c>
      <c r="CH284" s="365">
        <f t="shared" si="44"/>
        <v>0</v>
      </c>
      <c r="CI284" s="366" t="str">
        <f t="shared" si="39"/>
        <v/>
      </c>
      <c r="CJ284" s="365">
        <f t="shared" si="45"/>
        <v>0</v>
      </c>
      <c r="CK284" s="365">
        <f t="shared" si="46"/>
        <v>0</v>
      </c>
      <c r="CL284" s="366" t="str">
        <f t="shared" si="40"/>
        <v/>
      </c>
      <c r="CM284" s="15"/>
    </row>
    <row r="285" spans="1:91" s="359" customFormat="1" ht="13.5" hidden="1" customHeight="1">
      <c r="A285" s="358">
        <f>'F5 ESTUDIANTES PREVENCIÓN'!D278</f>
        <v>0</v>
      </c>
      <c r="B285" s="358">
        <f>'F5 ESTUDIANTES PREVENCIÓN'!A278</f>
        <v>0</v>
      </c>
      <c r="C285" s="360">
        <f>'F5 ESTUDIANTES PREVENCIÓN'!F278</f>
        <v>0</v>
      </c>
      <c r="D285" s="361">
        <f>'F5 ESTUDIANTES PREVENCIÓN'!G278</f>
        <v>0</v>
      </c>
      <c r="E285" s="358">
        <f>'F5 ESTUDIANTES PREVENCIÓN'!K278</f>
        <v>0</v>
      </c>
      <c r="F285" s="358">
        <f>'F5 ESTUDIANTES PREVENCIÓN'!J278</f>
        <v>0</v>
      </c>
      <c r="G285" s="362">
        <f>'F5 ESTUDIANTES PREVENCIÓN'!L278</f>
        <v>0</v>
      </c>
      <c r="H285" s="358">
        <f>'F5 ESTUDIANTES PREVENCIÓN'!M278</f>
        <v>0</v>
      </c>
      <c r="I285" s="363">
        <f>'F5 ESTUDIANTES PREVENCIÓN'!N278</f>
        <v>0</v>
      </c>
      <c r="J285" s="363">
        <f>'F5 ESTUDIANTES PREVENCIÓN'!O278</f>
        <v>0</v>
      </c>
      <c r="K285" s="363">
        <f>'F5 ESTUDIANTES PREVENCIÓN'!P278</f>
        <v>0</v>
      </c>
      <c r="L285" s="364">
        <f>'F5 ESTUDIANTES PREVENCIÓN'!Q278</f>
        <v>0</v>
      </c>
      <c r="M285" s="360">
        <f>'F5 ESTUDIANTES PREVENCIÓN'!R278</f>
        <v>0</v>
      </c>
      <c r="N285" s="358">
        <f>'F5 ESTUDIANTES PREVENCIÓN'!T278</f>
        <v>0</v>
      </c>
      <c r="O285" s="358">
        <f>'F5 ESTUDIANTES PREVENCIÓN'!U278</f>
        <v>0</v>
      </c>
      <c r="P285" s="358">
        <f>'F5 ESTUDIANTES PREVENCIÓN'!V278</f>
        <v>0</v>
      </c>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f>'F5 ESTUDIANTES PREVENCIÓN'!AU278</f>
        <v>0</v>
      </c>
      <c r="BG285" s="12"/>
      <c r="BH285" s="13"/>
      <c r="BI285" s="12"/>
      <c r="BJ285" s="14"/>
      <c r="BK285" s="12"/>
      <c r="BL285" s="12"/>
      <c r="BM285" s="12"/>
      <c r="BN285" s="12"/>
      <c r="BO285" s="12"/>
      <c r="BP285" s="12"/>
      <c r="BQ285" s="12"/>
      <c r="BR285" s="12"/>
      <c r="BS285" s="12"/>
      <c r="BT285" s="12"/>
      <c r="BU285" s="12"/>
      <c r="BV285" s="12"/>
      <c r="BW285" s="12"/>
      <c r="BX285" s="12"/>
      <c r="BY285" s="12"/>
      <c r="BZ285" s="12"/>
      <c r="CA285" s="12"/>
      <c r="CB285" s="12"/>
      <c r="CC285" s="12"/>
      <c r="CD285" s="365">
        <f t="shared" si="41"/>
        <v>0</v>
      </c>
      <c r="CE285" s="365">
        <f t="shared" si="42"/>
        <v>0</v>
      </c>
      <c r="CF285" s="366" t="str">
        <f t="shared" si="38"/>
        <v/>
      </c>
      <c r="CG285" s="365">
        <f t="shared" si="43"/>
        <v>0</v>
      </c>
      <c r="CH285" s="365">
        <f t="shared" si="44"/>
        <v>0</v>
      </c>
      <c r="CI285" s="366" t="str">
        <f t="shared" si="39"/>
        <v/>
      </c>
      <c r="CJ285" s="365">
        <f t="shared" si="45"/>
        <v>0</v>
      </c>
      <c r="CK285" s="365">
        <f t="shared" si="46"/>
        <v>0</v>
      </c>
      <c r="CL285" s="366" t="str">
        <f t="shared" si="40"/>
        <v/>
      </c>
      <c r="CM285" s="15"/>
    </row>
    <row r="286" spans="1:91" s="359" customFormat="1" ht="13.5" hidden="1" customHeight="1">
      <c r="A286" s="358">
        <f>'F5 ESTUDIANTES PREVENCIÓN'!D279</f>
        <v>0</v>
      </c>
      <c r="B286" s="358">
        <f>'F5 ESTUDIANTES PREVENCIÓN'!A279</f>
        <v>0</v>
      </c>
      <c r="C286" s="360">
        <f>'F5 ESTUDIANTES PREVENCIÓN'!F279</f>
        <v>0</v>
      </c>
      <c r="D286" s="361">
        <f>'F5 ESTUDIANTES PREVENCIÓN'!G279</f>
        <v>0</v>
      </c>
      <c r="E286" s="358">
        <f>'F5 ESTUDIANTES PREVENCIÓN'!K279</f>
        <v>0</v>
      </c>
      <c r="F286" s="358">
        <f>'F5 ESTUDIANTES PREVENCIÓN'!J279</f>
        <v>0</v>
      </c>
      <c r="G286" s="362">
        <f>'F5 ESTUDIANTES PREVENCIÓN'!L279</f>
        <v>0</v>
      </c>
      <c r="H286" s="358">
        <f>'F5 ESTUDIANTES PREVENCIÓN'!M279</f>
        <v>0</v>
      </c>
      <c r="I286" s="363">
        <f>'F5 ESTUDIANTES PREVENCIÓN'!N279</f>
        <v>0</v>
      </c>
      <c r="J286" s="363">
        <f>'F5 ESTUDIANTES PREVENCIÓN'!O279</f>
        <v>0</v>
      </c>
      <c r="K286" s="363">
        <f>'F5 ESTUDIANTES PREVENCIÓN'!P279</f>
        <v>0</v>
      </c>
      <c r="L286" s="364">
        <f>'F5 ESTUDIANTES PREVENCIÓN'!Q279</f>
        <v>0</v>
      </c>
      <c r="M286" s="360">
        <f>'F5 ESTUDIANTES PREVENCIÓN'!R279</f>
        <v>0</v>
      </c>
      <c r="N286" s="358">
        <f>'F5 ESTUDIANTES PREVENCIÓN'!T279</f>
        <v>0</v>
      </c>
      <c r="O286" s="358">
        <f>'F5 ESTUDIANTES PREVENCIÓN'!U279</f>
        <v>0</v>
      </c>
      <c r="P286" s="358">
        <f>'F5 ESTUDIANTES PREVENCIÓN'!V279</f>
        <v>0</v>
      </c>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f>'F5 ESTUDIANTES PREVENCIÓN'!AU279</f>
        <v>0</v>
      </c>
      <c r="BG286" s="12"/>
      <c r="BH286" s="13"/>
      <c r="BI286" s="12"/>
      <c r="BJ286" s="14"/>
      <c r="BK286" s="12"/>
      <c r="BL286" s="12"/>
      <c r="BM286" s="12"/>
      <c r="BN286" s="12"/>
      <c r="BO286" s="12"/>
      <c r="BP286" s="12"/>
      <c r="BQ286" s="12"/>
      <c r="BR286" s="12"/>
      <c r="BS286" s="12"/>
      <c r="BT286" s="12"/>
      <c r="BU286" s="12"/>
      <c r="BV286" s="12"/>
      <c r="BW286" s="12"/>
      <c r="BX286" s="12"/>
      <c r="BY286" s="12"/>
      <c r="BZ286" s="12"/>
      <c r="CA286" s="12"/>
      <c r="CB286" s="12"/>
      <c r="CC286" s="12"/>
      <c r="CD286" s="365">
        <f t="shared" si="41"/>
        <v>0</v>
      </c>
      <c r="CE286" s="365">
        <f t="shared" si="42"/>
        <v>0</v>
      </c>
      <c r="CF286" s="366" t="str">
        <f t="shared" si="38"/>
        <v/>
      </c>
      <c r="CG286" s="365">
        <f t="shared" si="43"/>
        <v>0</v>
      </c>
      <c r="CH286" s="365">
        <f t="shared" si="44"/>
        <v>0</v>
      </c>
      <c r="CI286" s="366" t="str">
        <f t="shared" si="39"/>
        <v/>
      </c>
      <c r="CJ286" s="365">
        <f t="shared" si="45"/>
        <v>0</v>
      </c>
      <c r="CK286" s="365">
        <f t="shared" si="46"/>
        <v>0</v>
      </c>
      <c r="CL286" s="366" t="str">
        <f t="shared" si="40"/>
        <v/>
      </c>
      <c r="CM286" s="15"/>
    </row>
    <row r="287" spans="1:91" s="359" customFormat="1" ht="13.5" hidden="1" customHeight="1">
      <c r="A287" s="358">
        <f>'F5 ESTUDIANTES PREVENCIÓN'!D280</f>
        <v>0</v>
      </c>
      <c r="B287" s="358">
        <f>'F5 ESTUDIANTES PREVENCIÓN'!A280</f>
        <v>0</v>
      </c>
      <c r="C287" s="360">
        <f>'F5 ESTUDIANTES PREVENCIÓN'!F280</f>
        <v>0</v>
      </c>
      <c r="D287" s="361">
        <f>'F5 ESTUDIANTES PREVENCIÓN'!G280</f>
        <v>0</v>
      </c>
      <c r="E287" s="358">
        <f>'F5 ESTUDIANTES PREVENCIÓN'!K280</f>
        <v>0</v>
      </c>
      <c r="F287" s="358">
        <f>'F5 ESTUDIANTES PREVENCIÓN'!J280</f>
        <v>0</v>
      </c>
      <c r="G287" s="362">
        <f>'F5 ESTUDIANTES PREVENCIÓN'!L280</f>
        <v>0</v>
      </c>
      <c r="H287" s="358">
        <f>'F5 ESTUDIANTES PREVENCIÓN'!M280</f>
        <v>0</v>
      </c>
      <c r="I287" s="363">
        <f>'F5 ESTUDIANTES PREVENCIÓN'!N280</f>
        <v>0</v>
      </c>
      <c r="J287" s="363">
        <f>'F5 ESTUDIANTES PREVENCIÓN'!O280</f>
        <v>0</v>
      </c>
      <c r="K287" s="363">
        <f>'F5 ESTUDIANTES PREVENCIÓN'!P280</f>
        <v>0</v>
      </c>
      <c r="L287" s="364">
        <f>'F5 ESTUDIANTES PREVENCIÓN'!Q280</f>
        <v>0</v>
      </c>
      <c r="M287" s="360">
        <f>'F5 ESTUDIANTES PREVENCIÓN'!R280</f>
        <v>0</v>
      </c>
      <c r="N287" s="358">
        <f>'F5 ESTUDIANTES PREVENCIÓN'!T280</f>
        <v>0</v>
      </c>
      <c r="O287" s="358">
        <f>'F5 ESTUDIANTES PREVENCIÓN'!U280</f>
        <v>0</v>
      </c>
      <c r="P287" s="358">
        <f>'F5 ESTUDIANTES PREVENCIÓN'!V280</f>
        <v>0</v>
      </c>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f>'F5 ESTUDIANTES PREVENCIÓN'!AU280</f>
        <v>0</v>
      </c>
      <c r="BG287" s="12"/>
      <c r="BH287" s="13"/>
      <c r="BI287" s="12"/>
      <c r="BJ287" s="14"/>
      <c r="BK287" s="12"/>
      <c r="BL287" s="12"/>
      <c r="BM287" s="12"/>
      <c r="BN287" s="12"/>
      <c r="BO287" s="12"/>
      <c r="BP287" s="12"/>
      <c r="BQ287" s="12"/>
      <c r="BR287" s="12"/>
      <c r="BS287" s="12"/>
      <c r="BT287" s="12"/>
      <c r="BU287" s="12"/>
      <c r="BV287" s="12"/>
      <c r="BW287" s="12"/>
      <c r="BX287" s="12"/>
      <c r="BY287" s="12"/>
      <c r="BZ287" s="12"/>
      <c r="CA287" s="12"/>
      <c r="CB287" s="12"/>
      <c r="CC287" s="12"/>
      <c r="CD287" s="365">
        <f t="shared" si="41"/>
        <v>0</v>
      </c>
      <c r="CE287" s="365">
        <f t="shared" si="42"/>
        <v>0</v>
      </c>
      <c r="CF287" s="366" t="str">
        <f t="shared" si="38"/>
        <v/>
      </c>
      <c r="CG287" s="365">
        <f t="shared" si="43"/>
        <v>0</v>
      </c>
      <c r="CH287" s="365">
        <f t="shared" si="44"/>
        <v>0</v>
      </c>
      <c r="CI287" s="366" t="str">
        <f t="shared" si="39"/>
        <v/>
      </c>
      <c r="CJ287" s="365">
        <f t="shared" si="45"/>
        <v>0</v>
      </c>
      <c r="CK287" s="365">
        <f t="shared" si="46"/>
        <v>0</v>
      </c>
      <c r="CL287" s="366" t="str">
        <f t="shared" si="40"/>
        <v/>
      </c>
      <c r="CM287" s="15"/>
    </row>
    <row r="288" spans="1:91" s="359" customFormat="1" ht="13.5" hidden="1" customHeight="1">
      <c r="A288" s="358">
        <f>'F5 ESTUDIANTES PREVENCIÓN'!D281</f>
        <v>0</v>
      </c>
      <c r="B288" s="358">
        <f>'F5 ESTUDIANTES PREVENCIÓN'!A281</f>
        <v>0</v>
      </c>
      <c r="C288" s="360">
        <f>'F5 ESTUDIANTES PREVENCIÓN'!F281</f>
        <v>0</v>
      </c>
      <c r="D288" s="361">
        <f>'F5 ESTUDIANTES PREVENCIÓN'!G281</f>
        <v>0</v>
      </c>
      <c r="E288" s="358">
        <f>'F5 ESTUDIANTES PREVENCIÓN'!K281</f>
        <v>0</v>
      </c>
      <c r="F288" s="358">
        <f>'F5 ESTUDIANTES PREVENCIÓN'!J281</f>
        <v>0</v>
      </c>
      <c r="G288" s="362">
        <f>'F5 ESTUDIANTES PREVENCIÓN'!L281</f>
        <v>0</v>
      </c>
      <c r="H288" s="358">
        <f>'F5 ESTUDIANTES PREVENCIÓN'!M281</f>
        <v>0</v>
      </c>
      <c r="I288" s="363">
        <f>'F5 ESTUDIANTES PREVENCIÓN'!N281</f>
        <v>0</v>
      </c>
      <c r="J288" s="363">
        <f>'F5 ESTUDIANTES PREVENCIÓN'!O281</f>
        <v>0</v>
      </c>
      <c r="K288" s="363">
        <f>'F5 ESTUDIANTES PREVENCIÓN'!P281</f>
        <v>0</v>
      </c>
      <c r="L288" s="364">
        <f>'F5 ESTUDIANTES PREVENCIÓN'!Q281</f>
        <v>0</v>
      </c>
      <c r="M288" s="360">
        <f>'F5 ESTUDIANTES PREVENCIÓN'!R281</f>
        <v>0</v>
      </c>
      <c r="N288" s="358">
        <f>'F5 ESTUDIANTES PREVENCIÓN'!T281</f>
        <v>0</v>
      </c>
      <c r="O288" s="358">
        <f>'F5 ESTUDIANTES PREVENCIÓN'!U281</f>
        <v>0</v>
      </c>
      <c r="P288" s="358">
        <f>'F5 ESTUDIANTES PREVENCIÓN'!V281</f>
        <v>0</v>
      </c>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f>'F5 ESTUDIANTES PREVENCIÓN'!AU281</f>
        <v>0</v>
      </c>
      <c r="BG288" s="12"/>
      <c r="BH288" s="13"/>
      <c r="BI288" s="12"/>
      <c r="BJ288" s="14"/>
      <c r="BK288" s="12"/>
      <c r="BL288" s="12"/>
      <c r="BM288" s="12"/>
      <c r="BN288" s="12"/>
      <c r="BO288" s="12"/>
      <c r="BP288" s="12"/>
      <c r="BQ288" s="12"/>
      <c r="BR288" s="12"/>
      <c r="BS288" s="12"/>
      <c r="BT288" s="12"/>
      <c r="BU288" s="12"/>
      <c r="BV288" s="12"/>
      <c r="BW288" s="12"/>
      <c r="BX288" s="12"/>
      <c r="BY288" s="12"/>
      <c r="BZ288" s="12"/>
      <c r="CA288" s="12"/>
      <c r="CB288" s="12"/>
      <c r="CC288" s="12"/>
      <c r="CD288" s="365">
        <f t="shared" si="41"/>
        <v>0</v>
      </c>
      <c r="CE288" s="365">
        <f t="shared" si="42"/>
        <v>0</v>
      </c>
      <c r="CF288" s="366" t="str">
        <f t="shared" si="38"/>
        <v/>
      </c>
      <c r="CG288" s="365">
        <f t="shared" si="43"/>
        <v>0</v>
      </c>
      <c r="CH288" s="365">
        <f t="shared" si="44"/>
        <v>0</v>
      </c>
      <c r="CI288" s="366" t="str">
        <f t="shared" si="39"/>
        <v/>
      </c>
      <c r="CJ288" s="365">
        <f t="shared" si="45"/>
        <v>0</v>
      </c>
      <c r="CK288" s="365">
        <f t="shared" si="46"/>
        <v>0</v>
      </c>
      <c r="CL288" s="366" t="str">
        <f t="shared" si="40"/>
        <v/>
      </c>
      <c r="CM288" s="15"/>
    </row>
    <row r="289" spans="1:91" s="359" customFormat="1" ht="13.5" hidden="1" customHeight="1">
      <c r="A289" s="358">
        <f>'F5 ESTUDIANTES PREVENCIÓN'!D282</f>
        <v>0</v>
      </c>
      <c r="B289" s="358">
        <f>'F5 ESTUDIANTES PREVENCIÓN'!A282</f>
        <v>0</v>
      </c>
      <c r="C289" s="360">
        <f>'F5 ESTUDIANTES PREVENCIÓN'!F282</f>
        <v>0</v>
      </c>
      <c r="D289" s="361">
        <f>'F5 ESTUDIANTES PREVENCIÓN'!G282</f>
        <v>0</v>
      </c>
      <c r="E289" s="358">
        <f>'F5 ESTUDIANTES PREVENCIÓN'!K282</f>
        <v>0</v>
      </c>
      <c r="F289" s="358">
        <f>'F5 ESTUDIANTES PREVENCIÓN'!J282</f>
        <v>0</v>
      </c>
      <c r="G289" s="362">
        <f>'F5 ESTUDIANTES PREVENCIÓN'!L282</f>
        <v>0</v>
      </c>
      <c r="H289" s="358">
        <f>'F5 ESTUDIANTES PREVENCIÓN'!M282</f>
        <v>0</v>
      </c>
      <c r="I289" s="363">
        <f>'F5 ESTUDIANTES PREVENCIÓN'!N282</f>
        <v>0</v>
      </c>
      <c r="J289" s="363">
        <f>'F5 ESTUDIANTES PREVENCIÓN'!O282</f>
        <v>0</v>
      </c>
      <c r="K289" s="363">
        <f>'F5 ESTUDIANTES PREVENCIÓN'!P282</f>
        <v>0</v>
      </c>
      <c r="L289" s="364">
        <f>'F5 ESTUDIANTES PREVENCIÓN'!Q282</f>
        <v>0</v>
      </c>
      <c r="M289" s="360">
        <f>'F5 ESTUDIANTES PREVENCIÓN'!R282</f>
        <v>0</v>
      </c>
      <c r="N289" s="358">
        <f>'F5 ESTUDIANTES PREVENCIÓN'!T282</f>
        <v>0</v>
      </c>
      <c r="O289" s="358">
        <f>'F5 ESTUDIANTES PREVENCIÓN'!U282</f>
        <v>0</v>
      </c>
      <c r="P289" s="358">
        <f>'F5 ESTUDIANTES PREVENCIÓN'!V282</f>
        <v>0</v>
      </c>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f>'F5 ESTUDIANTES PREVENCIÓN'!AU282</f>
        <v>0</v>
      </c>
      <c r="BG289" s="12"/>
      <c r="BH289" s="13"/>
      <c r="BI289" s="12"/>
      <c r="BJ289" s="14"/>
      <c r="BK289" s="12"/>
      <c r="BL289" s="12"/>
      <c r="BM289" s="12"/>
      <c r="BN289" s="12"/>
      <c r="BO289" s="12"/>
      <c r="BP289" s="12"/>
      <c r="BQ289" s="12"/>
      <c r="BR289" s="12"/>
      <c r="BS289" s="12"/>
      <c r="BT289" s="12"/>
      <c r="BU289" s="12"/>
      <c r="BV289" s="12"/>
      <c r="BW289" s="12"/>
      <c r="BX289" s="12"/>
      <c r="BY289" s="12"/>
      <c r="BZ289" s="12"/>
      <c r="CA289" s="12"/>
      <c r="CB289" s="12"/>
      <c r="CC289" s="12"/>
      <c r="CD289" s="365">
        <f t="shared" si="41"/>
        <v>0</v>
      </c>
      <c r="CE289" s="365">
        <f t="shared" si="42"/>
        <v>0</v>
      </c>
      <c r="CF289" s="366" t="str">
        <f t="shared" si="38"/>
        <v/>
      </c>
      <c r="CG289" s="365">
        <f t="shared" si="43"/>
        <v>0</v>
      </c>
      <c r="CH289" s="365">
        <f t="shared" si="44"/>
        <v>0</v>
      </c>
      <c r="CI289" s="366" t="str">
        <f t="shared" si="39"/>
        <v/>
      </c>
      <c r="CJ289" s="365">
        <f t="shared" si="45"/>
        <v>0</v>
      </c>
      <c r="CK289" s="365">
        <f t="shared" si="46"/>
        <v>0</v>
      </c>
      <c r="CL289" s="366" t="str">
        <f t="shared" si="40"/>
        <v/>
      </c>
      <c r="CM289" s="15"/>
    </row>
    <row r="290" spans="1:91" s="359" customFormat="1" ht="13.5" hidden="1" customHeight="1">
      <c r="A290" s="358">
        <f>'F5 ESTUDIANTES PREVENCIÓN'!D283</f>
        <v>0</v>
      </c>
      <c r="B290" s="358">
        <f>'F5 ESTUDIANTES PREVENCIÓN'!A283</f>
        <v>0</v>
      </c>
      <c r="C290" s="360">
        <f>'F5 ESTUDIANTES PREVENCIÓN'!F283</f>
        <v>0</v>
      </c>
      <c r="D290" s="361">
        <f>'F5 ESTUDIANTES PREVENCIÓN'!G283</f>
        <v>0</v>
      </c>
      <c r="E290" s="358">
        <f>'F5 ESTUDIANTES PREVENCIÓN'!K283</f>
        <v>0</v>
      </c>
      <c r="F290" s="358">
        <f>'F5 ESTUDIANTES PREVENCIÓN'!J283</f>
        <v>0</v>
      </c>
      <c r="G290" s="362">
        <f>'F5 ESTUDIANTES PREVENCIÓN'!L283</f>
        <v>0</v>
      </c>
      <c r="H290" s="358">
        <f>'F5 ESTUDIANTES PREVENCIÓN'!M283</f>
        <v>0</v>
      </c>
      <c r="I290" s="363">
        <f>'F5 ESTUDIANTES PREVENCIÓN'!N283</f>
        <v>0</v>
      </c>
      <c r="J290" s="363">
        <f>'F5 ESTUDIANTES PREVENCIÓN'!O283</f>
        <v>0</v>
      </c>
      <c r="K290" s="363">
        <f>'F5 ESTUDIANTES PREVENCIÓN'!P283</f>
        <v>0</v>
      </c>
      <c r="L290" s="364">
        <f>'F5 ESTUDIANTES PREVENCIÓN'!Q283</f>
        <v>0</v>
      </c>
      <c r="M290" s="360">
        <f>'F5 ESTUDIANTES PREVENCIÓN'!R283</f>
        <v>0</v>
      </c>
      <c r="N290" s="358">
        <f>'F5 ESTUDIANTES PREVENCIÓN'!T283</f>
        <v>0</v>
      </c>
      <c r="O290" s="358">
        <f>'F5 ESTUDIANTES PREVENCIÓN'!U283</f>
        <v>0</v>
      </c>
      <c r="P290" s="358">
        <f>'F5 ESTUDIANTES PREVENCIÓN'!V283</f>
        <v>0</v>
      </c>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f>'F5 ESTUDIANTES PREVENCIÓN'!AU283</f>
        <v>0</v>
      </c>
      <c r="BG290" s="12"/>
      <c r="BH290" s="13"/>
      <c r="BI290" s="12"/>
      <c r="BJ290" s="14"/>
      <c r="BK290" s="12"/>
      <c r="BL290" s="12"/>
      <c r="BM290" s="12"/>
      <c r="BN290" s="12"/>
      <c r="BO290" s="12"/>
      <c r="BP290" s="12"/>
      <c r="BQ290" s="12"/>
      <c r="BR290" s="12"/>
      <c r="BS290" s="12"/>
      <c r="BT290" s="12"/>
      <c r="BU290" s="12"/>
      <c r="BV290" s="12"/>
      <c r="BW290" s="12"/>
      <c r="BX290" s="12"/>
      <c r="BY290" s="12"/>
      <c r="BZ290" s="12"/>
      <c r="CA290" s="12"/>
      <c r="CB290" s="12"/>
      <c r="CC290" s="12"/>
      <c r="CD290" s="365">
        <f t="shared" si="41"/>
        <v>0</v>
      </c>
      <c r="CE290" s="365">
        <f t="shared" si="42"/>
        <v>0</v>
      </c>
      <c r="CF290" s="366" t="str">
        <f t="shared" si="38"/>
        <v/>
      </c>
      <c r="CG290" s="365">
        <f t="shared" si="43"/>
        <v>0</v>
      </c>
      <c r="CH290" s="365">
        <f t="shared" si="44"/>
        <v>0</v>
      </c>
      <c r="CI290" s="366" t="str">
        <f t="shared" si="39"/>
        <v/>
      </c>
      <c r="CJ290" s="365">
        <f t="shared" si="45"/>
        <v>0</v>
      </c>
      <c r="CK290" s="365">
        <f t="shared" si="46"/>
        <v>0</v>
      </c>
      <c r="CL290" s="366" t="str">
        <f t="shared" si="40"/>
        <v/>
      </c>
      <c r="CM290" s="15"/>
    </row>
    <row r="291" spans="1:91" s="359" customFormat="1" ht="13.5" hidden="1" customHeight="1">
      <c r="A291" s="358">
        <f>'F5 ESTUDIANTES PREVENCIÓN'!D284</f>
        <v>0</v>
      </c>
      <c r="B291" s="358">
        <f>'F5 ESTUDIANTES PREVENCIÓN'!A284</f>
        <v>0</v>
      </c>
      <c r="C291" s="360">
        <f>'F5 ESTUDIANTES PREVENCIÓN'!F284</f>
        <v>0</v>
      </c>
      <c r="D291" s="361">
        <f>'F5 ESTUDIANTES PREVENCIÓN'!G284</f>
        <v>0</v>
      </c>
      <c r="E291" s="358">
        <f>'F5 ESTUDIANTES PREVENCIÓN'!K284</f>
        <v>0</v>
      </c>
      <c r="F291" s="358">
        <f>'F5 ESTUDIANTES PREVENCIÓN'!J284</f>
        <v>0</v>
      </c>
      <c r="G291" s="362">
        <f>'F5 ESTUDIANTES PREVENCIÓN'!L284</f>
        <v>0</v>
      </c>
      <c r="H291" s="358">
        <f>'F5 ESTUDIANTES PREVENCIÓN'!M284</f>
        <v>0</v>
      </c>
      <c r="I291" s="363">
        <f>'F5 ESTUDIANTES PREVENCIÓN'!N284</f>
        <v>0</v>
      </c>
      <c r="J291" s="363">
        <f>'F5 ESTUDIANTES PREVENCIÓN'!O284</f>
        <v>0</v>
      </c>
      <c r="K291" s="363">
        <f>'F5 ESTUDIANTES PREVENCIÓN'!P284</f>
        <v>0</v>
      </c>
      <c r="L291" s="364">
        <f>'F5 ESTUDIANTES PREVENCIÓN'!Q284</f>
        <v>0</v>
      </c>
      <c r="M291" s="360">
        <f>'F5 ESTUDIANTES PREVENCIÓN'!R284</f>
        <v>0</v>
      </c>
      <c r="N291" s="358">
        <f>'F5 ESTUDIANTES PREVENCIÓN'!T284</f>
        <v>0</v>
      </c>
      <c r="O291" s="358">
        <f>'F5 ESTUDIANTES PREVENCIÓN'!U284</f>
        <v>0</v>
      </c>
      <c r="P291" s="358">
        <f>'F5 ESTUDIANTES PREVENCIÓN'!V284</f>
        <v>0</v>
      </c>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f>'F5 ESTUDIANTES PREVENCIÓN'!AU284</f>
        <v>0</v>
      </c>
      <c r="BG291" s="12"/>
      <c r="BH291" s="13"/>
      <c r="BI291" s="12"/>
      <c r="BJ291" s="14"/>
      <c r="BK291" s="12"/>
      <c r="BL291" s="12"/>
      <c r="BM291" s="12"/>
      <c r="BN291" s="12"/>
      <c r="BO291" s="12"/>
      <c r="BP291" s="12"/>
      <c r="BQ291" s="12"/>
      <c r="BR291" s="12"/>
      <c r="BS291" s="12"/>
      <c r="BT291" s="12"/>
      <c r="BU291" s="12"/>
      <c r="BV291" s="12"/>
      <c r="BW291" s="12"/>
      <c r="BX291" s="12"/>
      <c r="BY291" s="12"/>
      <c r="BZ291" s="12"/>
      <c r="CA291" s="12"/>
      <c r="CB291" s="12"/>
      <c r="CC291" s="12"/>
      <c r="CD291" s="365">
        <f t="shared" si="41"/>
        <v>0</v>
      </c>
      <c r="CE291" s="365">
        <f t="shared" si="42"/>
        <v>0</v>
      </c>
      <c r="CF291" s="366" t="str">
        <f t="shared" si="38"/>
        <v/>
      </c>
      <c r="CG291" s="365">
        <f t="shared" si="43"/>
        <v>0</v>
      </c>
      <c r="CH291" s="365">
        <f t="shared" si="44"/>
        <v>0</v>
      </c>
      <c r="CI291" s="366" t="str">
        <f t="shared" si="39"/>
        <v/>
      </c>
      <c r="CJ291" s="365">
        <f t="shared" si="45"/>
        <v>0</v>
      </c>
      <c r="CK291" s="365">
        <f t="shared" si="46"/>
        <v>0</v>
      </c>
      <c r="CL291" s="366" t="str">
        <f t="shared" si="40"/>
        <v/>
      </c>
      <c r="CM291" s="15"/>
    </row>
    <row r="292" spans="1:91" s="359" customFormat="1" ht="13.5" hidden="1" customHeight="1">
      <c r="A292" s="358">
        <f>'F5 ESTUDIANTES PREVENCIÓN'!D285</f>
        <v>0</v>
      </c>
      <c r="B292" s="358">
        <f>'F5 ESTUDIANTES PREVENCIÓN'!A285</f>
        <v>0</v>
      </c>
      <c r="C292" s="360">
        <f>'F5 ESTUDIANTES PREVENCIÓN'!F285</f>
        <v>0</v>
      </c>
      <c r="D292" s="361">
        <f>'F5 ESTUDIANTES PREVENCIÓN'!G285</f>
        <v>0</v>
      </c>
      <c r="E292" s="358">
        <f>'F5 ESTUDIANTES PREVENCIÓN'!K285</f>
        <v>0</v>
      </c>
      <c r="F292" s="358">
        <f>'F5 ESTUDIANTES PREVENCIÓN'!J285</f>
        <v>0</v>
      </c>
      <c r="G292" s="362">
        <f>'F5 ESTUDIANTES PREVENCIÓN'!L285</f>
        <v>0</v>
      </c>
      <c r="H292" s="358">
        <f>'F5 ESTUDIANTES PREVENCIÓN'!M285</f>
        <v>0</v>
      </c>
      <c r="I292" s="363">
        <f>'F5 ESTUDIANTES PREVENCIÓN'!N285</f>
        <v>0</v>
      </c>
      <c r="J292" s="363">
        <f>'F5 ESTUDIANTES PREVENCIÓN'!O285</f>
        <v>0</v>
      </c>
      <c r="K292" s="363">
        <f>'F5 ESTUDIANTES PREVENCIÓN'!P285</f>
        <v>0</v>
      </c>
      <c r="L292" s="364">
        <f>'F5 ESTUDIANTES PREVENCIÓN'!Q285</f>
        <v>0</v>
      </c>
      <c r="M292" s="360">
        <f>'F5 ESTUDIANTES PREVENCIÓN'!R285</f>
        <v>0</v>
      </c>
      <c r="N292" s="358">
        <f>'F5 ESTUDIANTES PREVENCIÓN'!T285</f>
        <v>0</v>
      </c>
      <c r="O292" s="358">
        <f>'F5 ESTUDIANTES PREVENCIÓN'!U285</f>
        <v>0</v>
      </c>
      <c r="P292" s="358">
        <f>'F5 ESTUDIANTES PREVENCIÓN'!V285</f>
        <v>0</v>
      </c>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f>'F5 ESTUDIANTES PREVENCIÓN'!AU285</f>
        <v>0</v>
      </c>
      <c r="BG292" s="12"/>
      <c r="BH292" s="13"/>
      <c r="BI292" s="12"/>
      <c r="BJ292" s="14"/>
      <c r="BK292" s="12"/>
      <c r="BL292" s="12"/>
      <c r="BM292" s="12"/>
      <c r="BN292" s="12"/>
      <c r="BO292" s="12"/>
      <c r="BP292" s="12"/>
      <c r="BQ292" s="12"/>
      <c r="BR292" s="12"/>
      <c r="BS292" s="12"/>
      <c r="BT292" s="12"/>
      <c r="BU292" s="12"/>
      <c r="BV292" s="12"/>
      <c r="BW292" s="12"/>
      <c r="BX292" s="12"/>
      <c r="BY292" s="12"/>
      <c r="BZ292" s="12"/>
      <c r="CA292" s="12"/>
      <c r="CB292" s="12"/>
      <c r="CC292" s="12"/>
      <c r="CD292" s="365">
        <f t="shared" si="41"/>
        <v>0</v>
      </c>
      <c r="CE292" s="365">
        <f t="shared" si="42"/>
        <v>0</v>
      </c>
      <c r="CF292" s="366" t="str">
        <f t="shared" si="38"/>
        <v/>
      </c>
      <c r="CG292" s="365">
        <f t="shared" si="43"/>
        <v>0</v>
      </c>
      <c r="CH292" s="365">
        <f t="shared" si="44"/>
        <v>0</v>
      </c>
      <c r="CI292" s="366" t="str">
        <f t="shared" si="39"/>
        <v/>
      </c>
      <c r="CJ292" s="365">
        <f t="shared" si="45"/>
        <v>0</v>
      </c>
      <c r="CK292" s="365">
        <f t="shared" si="46"/>
        <v>0</v>
      </c>
      <c r="CL292" s="366" t="str">
        <f t="shared" si="40"/>
        <v/>
      </c>
      <c r="CM292" s="15"/>
    </row>
    <row r="293" spans="1:91" s="359" customFormat="1" ht="13.5" hidden="1" customHeight="1">
      <c r="A293" s="358">
        <f>'F5 ESTUDIANTES PREVENCIÓN'!D286</f>
        <v>0</v>
      </c>
      <c r="B293" s="358">
        <f>'F5 ESTUDIANTES PREVENCIÓN'!A286</f>
        <v>0</v>
      </c>
      <c r="C293" s="360">
        <f>'F5 ESTUDIANTES PREVENCIÓN'!F286</f>
        <v>0</v>
      </c>
      <c r="D293" s="361">
        <f>'F5 ESTUDIANTES PREVENCIÓN'!G286</f>
        <v>0</v>
      </c>
      <c r="E293" s="358">
        <f>'F5 ESTUDIANTES PREVENCIÓN'!K286</f>
        <v>0</v>
      </c>
      <c r="F293" s="358">
        <f>'F5 ESTUDIANTES PREVENCIÓN'!J286</f>
        <v>0</v>
      </c>
      <c r="G293" s="362">
        <f>'F5 ESTUDIANTES PREVENCIÓN'!L286</f>
        <v>0</v>
      </c>
      <c r="H293" s="358">
        <f>'F5 ESTUDIANTES PREVENCIÓN'!M286</f>
        <v>0</v>
      </c>
      <c r="I293" s="363">
        <f>'F5 ESTUDIANTES PREVENCIÓN'!N286</f>
        <v>0</v>
      </c>
      <c r="J293" s="363">
        <f>'F5 ESTUDIANTES PREVENCIÓN'!O286</f>
        <v>0</v>
      </c>
      <c r="K293" s="363">
        <f>'F5 ESTUDIANTES PREVENCIÓN'!P286</f>
        <v>0</v>
      </c>
      <c r="L293" s="364">
        <f>'F5 ESTUDIANTES PREVENCIÓN'!Q286</f>
        <v>0</v>
      </c>
      <c r="M293" s="360">
        <f>'F5 ESTUDIANTES PREVENCIÓN'!R286</f>
        <v>0</v>
      </c>
      <c r="N293" s="358">
        <f>'F5 ESTUDIANTES PREVENCIÓN'!T286</f>
        <v>0</v>
      </c>
      <c r="O293" s="358">
        <f>'F5 ESTUDIANTES PREVENCIÓN'!U286</f>
        <v>0</v>
      </c>
      <c r="P293" s="358">
        <f>'F5 ESTUDIANTES PREVENCIÓN'!V286</f>
        <v>0</v>
      </c>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f>'F5 ESTUDIANTES PREVENCIÓN'!AU286</f>
        <v>0</v>
      </c>
      <c r="BG293" s="12"/>
      <c r="BH293" s="13"/>
      <c r="BI293" s="12"/>
      <c r="BJ293" s="14"/>
      <c r="BK293" s="12"/>
      <c r="BL293" s="12"/>
      <c r="BM293" s="12"/>
      <c r="BN293" s="12"/>
      <c r="BO293" s="12"/>
      <c r="BP293" s="12"/>
      <c r="BQ293" s="12"/>
      <c r="BR293" s="12"/>
      <c r="BS293" s="12"/>
      <c r="BT293" s="12"/>
      <c r="BU293" s="12"/>
      <c r="BV293" s="12"/>
      <c r="BW293" s="12"/>
      <c r="BX293" s="12"/>
      <c r="BY293" s="12"/>
      <c r="BZ293" s="12"/>
      <c r="CA293" s="12"/>
      <c r="CB293" s="12"/>
      <c r="CC293" s="12"/>
      <c r="CD293" s="365">
        <f t="shared" si="41"/>
        <v>0</v>
      </c>
      <c r="CE293" s="365">
        <f t="shared" si="42"/>
        <v>0</v>
      </c>
      <c r="CF293" s="366" t="str">
        <f t="shared" si="38"/>
        <v/>
      </c>
      <c r="CG293" s="365">
        <f t="shared" si="43"/>
        <v>0</v>
      </c>
      <c r="CH293" s="365">
        <f t="shared" si="44"/>
        <v>0</v>
      </c>
      <c r="CI293" s="366" t="str">
        <f t="shared" si="39"/>
        <v/>
      </c>
      <c r="CJ293" s="365">
        <f t="shared" si="45"/>
        <v>0</v>
      </c>
      <c r="CK293" s="365">
        <f t="shared" si="46"/>
        <v>0</v>
      </c>
      <c r="CL293" s="366" t="str">
        <f t="shared" si="40"/>
        <v/>
      </c>
      <c r="CM293" s="15"/>
    </row>
    <row r="294" spans="1:91" s="359" customFormat="1" ht="13.5" hidden="1" customHeight="1">
      <c r="A294" s="358">
        <f>'F5 ESTUDIANTES PREVENCIÓN'!D287</f>
        <v>0</v>
      </c>
      <c r="B294" s="358">
        <f>'F5 ESTUDIANTES PREVENCIÓN'!A287</f>
        <v>0</v>
      </c>
      <c r="C294" s="360">
        <f>'F5 ESTUDIANTES PREVENCIÓN'!F287</f>
        <v>0</v>
      </c>
      <c r="D294" s="361">
        <f>'F5 ESTUDIANTES PREVENCIÓN'!G287</f>
        <v>0</v>
      </c>
      <c r="E294" s="358">
        <f>'F5 ESTUDIANTES PREVENCIÓN'!K287</f>
        <v>0</v>
      </c>
      <c r="F294" s="358">
        <f>'F5 ESTUDIANTES PREVENCIÓN'!J287</f>
        <v>0</v>
      </c>
      <c r="G294" s="362">
        <f>'F5 ESTUDIANTES PREVENCIÓN'!L287</f>
        <v>0</v>
      </c>
      <c r="H294" s="358">
        <f>'F5 ESTUDIANTES PREVENCIÓN'!M287</f>
        <v>0</v>
      </c>
      <c r="I294" s="363">
        <f>'F5 ESTUDIANTES PREVENCIÓN'!N287</f>
        <v>0</v>
      </c>
      <c r="J294" s="363">
        <f>'F5 ESTUDIANTES PREVENCIÓN'!O287</f>
        <v>0</v>
      </c>
      <c r="K294" s="363">
        <f>'F5 ESTUDIANTES PREVENCIÓN'!P287</f>
        <v>0</v>
      </c>
      <c r="L294" s="364">
        <f>'F5 ESTUDIANTES PREVENCIÓN'!Q287</f>
        <v>0</v>
      </c>
      <c r="M294" s="360">
        <f>'F5 ESTUDIANTES PREVENCIÓN'!R287</f>
        <v>0</v>
      </c>
      <c r="N294" s="358">
        <f>'F5 ESTUDIANTES PREVENCIÓN'!T287</f>
        <v>0</v>
      </c>
      <c r="O294" s="358">
        <f>'F5 ESTUDIANTES PREVENCIÓN'!U287</f>
        <v>0</v>
      </c>
      <c r="P294" s="358">
        <f>'F5 ESTUDIANTES PREVENCIÓN'!V287</f>
        <v>0</v>
      </c>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f>'F5 ESTUDIANTES PREVENCIÓN'!AU287</f>
        <v>0</v>
      </c>
      <c r="BG294" s="12"/>
      <c r="BH294" s="13"/>
      <c r="BI294" s="12"/>
      <c r="BJ294" s="14"/>
      <c r="BK294" s="12"/>
      <c r="BL294" s="12"/>
      <c r="BM294" s="12"/>
      <c r="BN294" s="12"/>
      <c r="BO294" s="12"/>
      <c r="BP294" s="12"/>
      <c r="BQ294" s="12"/>
      <c r="BR294" s="12"/>
      <c r="BS294" s="12"/>
      <c r="BT294" s="12"/>
      <c r="BU294" s="12"/>
      <c r="BV294" s="12"/>
      <c r="BW294" s="12"/>
      <c r="BX294" s="12"/>
      <c r="BY294" s="12"/>
      <c r="BZ294" s="12"/>
      <c r="CA294" s="12"/>
      <c r="CB294" s="12"/>
      <c r="CC294" s="12"/>
      <c r="CD294" s="365">
        <f t="shared" si="41"/>
        <v>0</v>
      </c>
      <c r="CE294" s="365">
        <f t="shared" si="42"/>
        <v>0</v>
      </c>
      <c r="CF294" s="366" t="str">
        <f t="shared" si="38"/>
        <v/>
      </c>
      <c r="CG294" s="365">
        <f t="shared" si="43"/>
        <v>0</v>
      </c>
      <c r="CH294" s="365">
        <f t="shared" si="44"/>
        <v>0</v>
      </c>
      <c r="CI294" s="366" t="str">
        <f t="shared" si="39"/>
        <v/>
      </c>
      <c r="CJ294" s="365">
        <f t="shared" si="45"/>
        <v>0</v>
      </c>
      <c r="CK294" s="365">
        <f t="shared" si="46"/>
        <v>0</v>
      </c>
      <c r="CL294" s="366" t="str">
        <f t="shared" si="40"/>
        <v/>
      </c>
      <c r="CM294" s="15"/>
    </row>
    <row r="295" spans="1:91" s="359" customFormat="1" ht="13.5" hidden="1" customHeight="1">
      <c r="A295" s="358">
        <f>'F5 ESTUDIANTES PREVENCIÓN'!D288</f>
        <v>0</v>
      </c>
      <c r="B295" s="358">
        <f>'F5 ESTUDIANTES PREVENCIÓN'!A288</f>
        <v>0</v>
      </c>
      <c r="C295" s="360">
        <f>'F5 ESTUDIANTES PREVENCIÓN'!F288</f>
        <v>0</v>
      </c>
      <c r="D295" s="361">
        <f>'F5 ESTUDIANTES PREVENCIÓN'!G288</f>
        <v>0</v>
      </c>
      <c r="E295" s="358">
        <f>'F5 ESTUDIANTES PREVENCIÓN'!K288</f>
        <v>0</v>
      </c>
      <c r="F295" s="358">
        <f>'F5 ESTUDIANTES PREVENCIÓN'!J288</f>
        <v>0</v>
      </c>
      <c r="G295" s="362">
        <f>'F5 ESTUDIANTES PREVENCIÓN'!L288</f>
        <v>0</v>
      </c>
      <c r="H295" s="358">
        <f>'F5 ESTUDIANTES PREVENCIÓN'!M288</f>
        <v>0</v>
      </c>
      <c r="I295" s="363">
        <f>'F5 ESTUDIANTES PREVENCIÓN'!N288</f>
        <v>0</v>
      </c>
      <c r="J295" s="363">
        <f>'F5 ESTUDIANTES PREVENCIÓN'!O288</f>
        <v>0</v>
      </c>
      <c r="K295" s="363">
        <f>'F5 ESTUDIANTES PREVENCIÓN'!P288</f>
        <v>0</v>
      </c>
      <c r="L295" s="364">
        <f>'F5 ESTUDIANTES PREVENCIÓN'!Q288</f>
        <v>0</v>
      </c>
      <c r="M295" s="360">
        <f>'F5 ESTUDIANTES PREVENCIÓN'!R288</f>
        <v>0</v>
      </c>
      <c r="N295" s="358">
        <f>'F5 ESTUDIANTES PREVENCIÓN'!T288</f>
        <v>0</v>
      </c>
      <c r="O295" s="358">
        <f>'F5 ESTUDIANTES PREVENCIÓN'!U288</f>
        <v>0</v>
      </c>
      <c r="P295" s="358">
        <f>'F5 ESTUDIANTES PREVENCIÓN'!V288</f>
        <v>0</v>
      </c>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c r="BE295" s="358"/>
      <c r="BF295" s="358">
        <f>'F5 ESTUDIANTES PREVENCIÓN'!AU288</f>
        <v>0</v>
      </c>
      <c r="BG295" s="12"/>
      <c r="BH295" s="13"/>
      <c r="BI295" s="12"/>
      <c r="BJ295" s="14"/>
      <c r="BK295" s="12"/>
      <c r="BL295" s="12"/>
      <c r="BM295" s="12"/>
      <c r="BN295" s="12"/>
      <c r="BO295" s="12"/>
      <c r="BP295" s="12"/>
      <c r="BQ295" s="12"/>
      <c r="BR295" s="12"/>
      <c r="BS295" s="12"/>
      <c r="BT295" s="12"/>
      <c r="BU295" s="12"/>
      <c r="BV295" s="12"/>
      <c r="BW295" s="12"/>
      <c r="BX295" s="12"/>
      <c r="BY295" s="12"/>
      <c r="BZ295" s="12"/>
      <c r="CA295" s="12"/>
      <c r="CB295" s="12"/>
      <c r="CC295" s="12"/>
      <c r="CD295" s="365">
        <f t="shared" si="41"/>
        <v>0</v>
      </c>
      <c r="CE295" s="365">
        <f t="shared" si="42"/>
        <v>0</v>
      </c>
      <c r="CF295" s="366" t="str">
        <f t="shared" si="38"/>
        <v/>
      </c>
      <c r="CG295" s="365">
        <f t="shared" si="43"/>
        <v>0</v>
      </c>
      <c r="CH295" s="365">
        <f t="shared" si="44"/>
        <v>0</v>
      </c>
      <c r="CI295" s="366" t="str">
        <f t="shared" si="39"/>
        <v/>
      </c>
      <c r="CJ295" s="365">
        <f t="shared" si="45"/>
        <v>0</v>
      </c>
      <c r="CK295" s="365">
        <f t="shared" si="46"/>
        <v>0</v>
      </c>
      <c r="CL295" s="366" t="str">
        <f t="shared" si="40"/>
        <v/>
      </c>
      <c r="CM295" s="15"/>
    </row>
    <row r="296" spans="1:91" s="359" customFormat="1" ht="13.5" hidden="1" customHeight="1">
      <c r="A296" s="358">
        <f>'F5 ESTUDIANTES PREVENCIÓN'!D289</f>
        <v>0</v>
      </c>
      <c r="B296" s="358">
        <f>'F5 ESTUDIANTES PREVENCIÓN'!A289</f>
        <v>0</v>
      </c>
      <c r="C296" s="360">
        <f>'F5 ESTUDIANTES PREVENCIÓN'!F289</f>
        <v>0</v>
      </c>
      <c r="D296" s="361">
        <f>'F5 ESTUDIANTES PREVENCIÓN'!G289</f>
        <v>0</v>
      </c>
      <c r="E296" s="358">
        <f>'F5 ESTUDIANTES PREVENCIÓN'!K289</f>
        <v>0</v>
      </c>
      <c r="F296" s="358">
        <f>'F5 ESTUDIANTES PREVENCIÓN'!J289</f>
        <v>0</v>
      </c>
      <c r="G296" s="362">
        <f>'F5 ESTUDIANTES PREVENCIÓN'!L289</f>
        <v>0</v>
      </c>
      <c r="H296" s="358">
        <f>'F5 ESTUDIANTES PREVENCIÓN'!M289</f>
        <v>0</v>
      </c>
      <c r="I296" s="363">
        <f>'F5 ESTUDIANTES PREVENCIÓN'!N289</f>
        <v>0</v>
      </c>
      <c r="J296" s="363">
        <f>'F5 ESTUDIANTES PREVENCIÓN'!O289</f>
        <v>0</v>
      </c>
      <c r="K296" s="363">
        <f>'F5 ESTUDIANTES PREVENCIÓN'!P289</f>
        <v>0</v>
      </c>
      <c r="L296" s="364">
        <f>'F5 ESTUDIANTES PREVENCIÓN'!Q289</f>
        <v>0</v>
      </c>
      <c r="M296" s="360">
        <f>'F5 ESTUDIANTES PREVENCIÓN'!R289</f>
        <v>0</v>
      </c>
      <c r="N296" s="358">
        <f>'F5 ESTUDIANTES PREVENCIÓN'!T289</f>
        <v>0</v>
      </c>
      <c r="O296" s="358">
        <f>'F5 ESTUDIANTES PREVENCIÓN'!U289</f>
        <v>0</v>
      </c>
      <c r="P296" s="358">
        <f>'F5 ESTUDIANTES PREVENCIÓN'!V289</f>
        <v>0</v>
      </c>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c r="BE296" s="358"/>
      <c r="BF296" s="358">
        <f>'F5 ESTUDIANTES PREVENCIÓN'!AU289</f>
        <v>0</v>
      </c>
      <c r="BG296" s="12"/>
      <c r="BH296" s="13"/>
      <c r="BI296" s="12"/>
      <c r="BJ296" s="14"/>
      <c r="BK296" s="12"/>
      <c r="BL296" s="12"/>
      <c r="BM296" s="12"/>
      <c r="BN296" s="12"/>
      <c r="BO296" s="12"/>
      <c r="BP296" s="12"/>
      <c r="BQ296" s="12"/>
      <c r="BR296" s="12"/>
      <c r="BS296" s="12"/>
      <c r="BT296" s="12"/>
      <c r="BU296" s="12"/>
      <c r="BV296" s="12"/>
      <c r="BW296" s="12"/>
      <c r="BX296" s="12"/>
      <c r="BY296" s="12"/>
      <c r="BZ296" s="12"/>
      <c r="CA296" s="12"/>
      <c r="CB296" s="12"/>
      <c r="CC296" s="12"/>
      <c r="CD296" s="365">
        <f t="shared" si="41"/>
        <v>0</v>
      </c>
      <c r="CE296" s="365">
        <f t="shared" si="42"/>
        <v>0</v>
      </c>
      <c r="CF296" s="366" t="str">
        <f t="shared" si="38"/>
        <v/>
      </c>
      <c r="CG296" s="365">
        <f t="shared" si="43"/>
        <v>0</v>
      </c>
      <c r="CH296" s="365">
        <f t="shared" si="44"/>
        <v>0</v>
      </c>
      <c r="CI296" s="366" t="str">
        <f t="shared" si="39"/>
        <v/>
      </c>
      <c r="CJ296" s="365">
        <f t="shared" si="45"/>
        <v>0</v>
      </c>
      <c r="CK296" s="365">
        <f t="shared" si="46"/>
        <v>0</v>
      </c>
      <c r="CL296" s="366" t="str">
        <f t="shared" si="40"/>
        <v/>
      </c>
      <c r="CM296" s="15"/>
    </row>
    <row r="297" spans="1:91" s="359" customFormat="1" ht="13.5" hidden="1" customHeight="1">
      <c r="A297" s="358">
        <f>'F5 ESTUDIANTES PREVENCIÓN'!D290</f>
        <v>0</v>
      </c>
      <c r="B297" s="358">
        <f>'F5 ESTUDIANTES PREVENCIÓN'!A290</f>
        <v>0</v>
      </c>
      <c r="C297" s="360">
        <f>'F5 ESTUDIANTES PREVENCIÓN'!F290</f>
        <v>0</v>
      </c>
      <c r="D297" s="361">
        <f>'F5 ESTUDIANTES PREVENCIÓN'!G290</f>
        <v>0</v>
      </c>
      <c r="E297" s="358">
        <f>'F5 ESTUDIANTES PREVENCIÓN'!K290</f>
        <v>0</v>
      </c>
      <c r="F297" s="358">
        <f>'F5 ESTUDIANTES PREVENCIÓN'!J290</f>
        <v>0</v>
      </c>
      <c r="G297" s="362">
        <f>'F5 ESTUDIANTES PREVENCIÓN'!L290</f>
        <v>0</v>
      </c>
      <c r="H297" s="358">
        <f>'F5 ESTUDIANTES PREVENCIÓN'!M290</f>
        <v>0</v>
      </c>
      <c r="I297" s="363">
        <f>'F5 ESTUDIANTES PREVENCIÓN'!N290</f>
        <v>0</v>
      </c>
      <c r="J297" s="363">
        <f>'F5 ESTUDIANTES PREVENCIÓN'!O290</f>
        <v>0</v>
      </c>
      <c r="K297" s="363">
        <f>'F5 ESTUDIANTES PREVENCIÓN'!P290</f>
        <v>0</v>
      </c>
      <c r="L297" s="364">
        <f>'F5 ESTUDIANTES PREVENCIÓN'!Q290</f>
        <v>0</v>
      </c>
      <c r="M297" s="360">
        <f>'F5 ESTUDIANTES PREVENCIÓN'!R290</f>
        <v>0</v>
      </c>
      <c r="N297" s="358">
        <f>'F5 ESTUDIANTES PREVENCIÓN'!T290</f>
        <v>0</v>
      </c>
      <c r="O297" s="358">
        <f>'F5 ESTUDIANTES PREVENCIÓN'!U290</f>
        <v>0</v>
      </c>
      <c r="P297" s="358">
        <f>'F5 ESTUDIANTES PREVENCIÓN'!V290</f>
        <v>0</v>
      </c>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c r="BE297" s="358"/>
      <c r="BF297" s="358">
        <f>'F5 ESTUDIANTES PREVENCIÓN'!AU290</f>
        <v>0</v>
      </c>
      <c r="BG297" s="12"/>
      <c r="BH297" s="13"/>
      <c r="BI297" s="12"/>
      <c r="BJ297" s="14"/>
      <c r="BK297" s="12"/>
      <c r="BL297" s="12"/>
      <c r="BM297" s="12"/>
      <c r="BN297" s="12"/>
      <c r="BO297" s="12"/>
      <c r="BP297" s="12"/>
      <c r="BQ297" s="12"/>
      <c r="BR297" s="12"/>
      <c r="BS297" s="12"/>
      <c r="BT297" s="12"/>
      <c r="BU297" s="12"/>
      <c r="BV297" s="12"/>
      <c r="BW297" s="12"/>
      <c r="BX297" s="12"/>
      <c r="BY297" s="12"/>
      <c r="BZ297" s="12"/>
      <c r="CA297" s="12"/>
      <c r="CB297" s="12"/>
      <c r="CC297" s="12"/>
      <c r="CD297" s="365">
        <f t="shared" si="41"/>
        <v>0</v>
      </c>
      <c r="CE297" s="365">
        <f t="shared" si="42"/>
        <v>0</v>
      </c>
      <c r="CF297" s="366" t="str">
        <f t="shared" si="38"/>
        <v/>
      </c>
      <c r="CG297" s="365">
        <f t="shared" si="43"/>
        <v>0</v>
      </c>
      <c r="CH297" s="365">
        <f t="shared" si="44"/>
        <v>0</v>
      </c>
      <c r="CI297" s="366" t="str">
        <f t="shared" si="39"/>
        <v/>
      </c>
      <c r="CJ297" s="365">
        <f t="shared" si="45"/>
        <v>0</v>
      </c>
      <c r="CK297" s="365">
        <f t="shared" si="46"/>
        <v>0</v>
      </c>
      <c r="CL297" s="366" t="str">
        <f t="shared" si="40"/>
        <v/>
      </c>
      <c r="CM297" s="15"/>
    </row>
    <row r="298" spans="1:91" s="359" customFormat="1" ht="13.5" hidden="1" customHeight="1">
      <c r="A298" s="358">
        <f>'F5 ESTUDIANTES PREVENCIÓN'!D291</f>
        <v>0</v>
      </c>
      <c r="B298" s="358">
        <f>'F5 ESTUDIANTES PREVENCIÓN'!A291</f>
        <v>0</v>
      </c>
      <c r="C298" s="360">
        <f>'F5 ESTUDIANTES PREVENCIÓN'!F291</f>
        <v>0</v>
      </c>
      <c r="D298" s="361">
        <f>'F5 ESTUDIANTES PREVENCIÓN'!G291</f>
        <v>0</v>
      </c>
      <c r="E298" s="358">
        <f>'F5 ESTUDIANTES PREVENCIÓN'!K291</f>
        <v>0</v>
      </c>
      <c r="F298" s="358">
        <f>'F5 ESTUDIANTES PREVENCIÓN'!J291</f>
        <v>0</v>
      </c>
      <c r="G298" s="362">
        <f>'F5 ESTUDIANTES PREVENCIÓN'!L291</f>
        <v>0</v>
      </c>
      <c r="H298" s="358">
        <f>'F5 ESTUDIANTES PREVENCIÓN'!M291</f>
        <v>0</v>
      </c>
      <c r="I298" s="363">
        <f>'F5 ESTUDIANTES PREVENCIÓN'!N291</f>
        <v>0</v>
      </c>
      <c r="J298" s="363">
        <f>'F5 ESTUDIANTES PREVENCIÓN'!O291</f>
        <v>0</v>
      </c>
      <c r="K298" s="363">
        <f>'F5 ESTUDIANTES PREVENCIÓN'!P291</f>
        <v>0</v>
      </c>
      <c r="L298" s="364">
        <f>'F5 ESTUDIANTES PREVENCIÓN'!Q291</f>
        <v>0</v>
      </c>
      <c r="M298" s="360">
        <f>'F5 ESTUDIANTES PREVENCIÓN'!R291</f>
        <v>0</v>
      </c>
      <c r="N298" s="358">
        <f>'F5 ESTUDIANTES PREVENCIÓN'!T291</f>
        <v>0</v>
      </c>
      <c r="O298" s="358">
        <f>'F5 ESTUDIANTES PREVENCIÓN'!U291</f>
        <v>0</v>
      </c>
      <c r="P298" s="358">
        <f>'F5 ESTUDIANTES PREVENCIÓN'!V291</f>
        <v>0</v>
      </c>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c r="BE298" s="358"/>
      <c r="BF298" s="358">
        <f>'F5 ESTUDIANTES PREVENCIÓN'!AU291</f>
        <v>0</v>
      </c>
      <c r="BG298" s="12"/>
      <c r="BH298" s="13"/>
      <c r="BI298" s="12"/>
      <c r="BJ298" s="14"/>
      <c r="BK298" s="12"/>
      <c r="BL298" s="12"/>
      <c r="BM298" s="12"/>
      <c r="BN298" s="12"/>
      <c r="BO298" s="12"/>
      <c r="BP298" s="12"/>
      <c r="BQ298" s="12"/>
      <c r="BR298" s="12"/>
      <c r="BS298" s="12"/>
      <c r="BT298" s="12"/>
      <c r="BU298" s="12"/>
      <c r="BV298" s="12"/>
      <c r="BW298" s="12"/>
      <c r="BX298" s="12"/>
      <c r="BY298" s="12"/>
      <c r="BZ298" s="12"/>
      <c r="CA298" s="12"/>
      <c r="CB298" s="12"/>
      <c r="CC298" s="12"/>
      <c r="CD298" s="365">
        <f t="shared" si="41"/>
        <v>0</v>
      </c>
      <c r="CE298" s="365">
        <f t="shared" si="42"/>
        <v>0</v>
      </c>
      <c r="CF298" s="366" t="str">
        <f t="shared" si="38"/>
        <v/>
      </c>
      <c r="CG298" s="365">
        <f t="shared" si="43"/>
        <v>0</v>
      </c>
      <c r="CH298" s="365">
        <f t="shared" si="44"/>
        <v>0</v>
      </c>
      <c r="CI298" s="366" t="str">
        <f t="shared" si="39"/>
        <v/>
      </c>
      <c r="CJ298" s="365">
        <f t="shared" si="45"/>
        <v>0</v>
      </c>
      <c r="CK298" s="365">
        <f t="shared" si="46"/>
        <v>0</v>
      </c>
      <c r="CL298" s="366" t="str">
        <f t="shared" si="40"/>
        <v/>
      </c>
      <c r="CM298" s="15"/>
    </row>
    <row r="299" spans="1:91" s="359" customFormat="1" ht="13.5" hidden="1" customHeight="1">
      <c r="A299" s="358">
        <f>'F5 ESTUDIANTES PREVENCIÓN'!D292</f>
        <v>0</v>
      </c>
      <c r="B299" s="358">
        <f>'F5 ESTUDIANTES PREVENCIÓN'!A292</f>
        <v>0</v>
      </c>
      <c r="C299" s="360">
        <f>'F5 ESTUDIANTES PREVENCIÓN'!F292</f>
        <v>0</v>
      </c>
      <c r="D299" s="361">
        <f>'F5 ESTUDIANTES PREVENCIÓN'!G292</f>
        <v>0</v>
      </c>
      <c r="E299" s="358">
        <f>'F5 ESTUDIANTES PREVENCIÓN'!K292</f>
        <v>0</v>
      </c>
      <c r="F299" s="358">
        <f>'F5 ESTUDIANTES PREVENCIÓN'!J292</f>
        <v>0</v>
      </c>
      <c r="G299" s="362">
        <f>'F5 ESTUDIANTES PREVENCIÓN'!L292</f>
        <v>0</v>
      </c>
      <c r="H299" s="358">
        <f>'F5 ESTUDIANTES PREVENCIÓN'!M292</f>
        <v>0</v>
      </c>
      <c r="I299" s="363">
        <f>'F5 ESTUDIANTES PREVENCIÓN'!N292</f>
        <v>0</v>
      </c>
      <c r="J299" s="363">
        <f>'F5 ESTUDIANTES PREVENCIÓN'!O292</f>
        <v>0</v>
      </c>
      <c r="K299" s="363">
        <f>'F5 ESTUDIANTES PREVENCIÓN'!P292</f>
        <v>0</v>
      </c>
      <c r="L299" s="364">
        <f>'F5 ESTUDIANTES PREVENCIÓN'!Q292</f>
        <v>0</v>
      </c>
      <c r="M299" s="360">
        <f>'F5 ESTUDIANTES PREVENCIÓN'!R292</f>
        <v>0</v>
      </c>
      <c r="N299" s="358">
        <f>'F5 ESTUDIANTES PREVENCIÓN'!T292</f>
        <v>0</v>
      </c>
      <c r="O299" s="358">
        <f>'F5 ESTUDIANTES PREVENCIÓN'!U292</f>
        <v>0</v>
      </c>
      <c r="P299" s="358">
        <f>'F5 ESTUDIANTES PREVENCIÓN'!V292</f>
        <v>0</v>
      </c>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f>'F5 ESTUDIANTES PREVENCIÓN'!AU292</f>
        <v>0</v>
      </c>
      <c r="BG299" s="12"/>
      <c r="BH299" s="13"/>
      <c r="BI299" s="12"/>
      <c r="BJ299" s="14"/>
      <c r="BK299" s="12"/>
      <c r="BL299" s="12"/>
      <c r="BM299" s="12"/>
      <c r="BN299" s="12"/>
      <c r="BO299" s="12"/>
      <c r="BP299" s="12"/>
      <c r="BQ299" s="12"/>
      <c r="BR299" s="12"/>
      <c r="BS299" s="12"/>
      <c r="BT299" s="12"/>
      <c r="BU299" s="12"/>
      <c r="BV299" s="12"/>
      <c r="BW299" s="12"/>
      <c r="BX299" s="12"/>
      <c r="BY299" s="12"/>
      <c r="BZ299" s="12"/>
      <c r="CA299" s="12"/>
      <c r="CB299" s="12"/>
      <c r="CC299" s="12"/>
      <c r="CD299" s="365">
        <f t="shared" si="41"/>
        <v>0</v>
      </c>
      <c r="CE299" s="365">
        <f t="shared" si="42"/>
        <v>0</v>
      </c>
      <c r="CF299" s="366" t="str">
        <f t="shared" si="38"/>
        <v/>
      </c>
      <c r="CG299" s="365">
        <f t="shared" si="43"/>
        <v>0</v>
      </c>
      <c r="CH299" s="365">
        <f t="shared" si="44"/>
        <v>0</v>
      </c>
      <c r="CI299" s="366" t="str">
        <f t="shared" si="39"/>
        <v/>
      </c>
      <c r="CJ299" s="365">
        <f t="shared" si="45"/>
        <v>0</v>
      </c>
      <c r="CK299" s="365">
        <f t="shared" si="46"/>
        <v>0</v>
      </c>
      <c r="CL299" s="366" t="str">
        <f t="shared" si="40"/>
        <v/>
      </c>
      <c r="CM299" s="15"/>
    </row>
    <row r="300" spans="1:91" s="359" customFormat="1" ht="13.5" hidden="1" customHeight="1">
      <c r="A300" s="358">
        <f>'F5 ESTUDIANTES PREVENCIÓN'!D293</f>
        <v>0</v>
      </c>
      <c r="B300" s="358">
        <f>'F5 ESTUDIANTES PREVENCIÓN'!A293</f>
        <v>0</v>
      </c>
      <c r="C300" s="360">
        <f>'F5 ESTUDIANTES PREVENCIÓN'!F293</f>
        <v>0</v>
      </c>
      <c r="D300" s="361">
        <f>'F5 ESTUDIANTES PREVENCIÓN'!G293</f>
        <v>0</v>
      </c>
      <c r="E300" s="358">
        <f>'F5 ESTUDIANTES PREVENCIÓN'!K293</f>
        <v>0</v>
      </c>
      <c r="F300" s="358">
        <f>'F5 ESTUDIANTES PREVENCIÓN'!J293</f>
        <v>0</v>
      </c>
      <c r="G300" s="362">
        <f>'F5 ESTUDIANTES PREVENCIÓN'!L293</f>
        <v>0</v>
      </c>
      <c r="H300" s="358">
        <f>'F5 ESTUDIANTES PREVENCIÓN'!M293</f>
        <v>0</v>
      </c>
      <c r="I300" s="363">
        <f>'F5 ESTUDIANTES PREVENCIÓN'!N293</f>
        <v>0</v>
      </c>
      <c r="J300" s="363">
        <f>'F5 ESTUDIANTES PREVENCIÓN'!O293</f>
        <v>0</v>
      </c>
      <c r="K300" s="363">
        <f>'F5 ESTUDIANTES PREVENCIÓN'!P293</f>
        <v>0</v>
      </c>
      <c r="L300" s="364">
        <f>'F5 ESTUDIANTES PREVENCIÓN'!Q293</f>
        <v>0</v>
      </c>
      <c r="M300" s="360">
        <f>'F5 ESTUDIANTES PREVENCIÓN'!R293</f>
        <v>0</v>
      </c>
      <c r="N300" s="358">
        <f>'F5 ESTUDIANTES PREVENCIÓN'!T293</f>
        <v>0</v>
      </c>
      <c r="O300" s="358">
        <f>'F5 ESTUDIANTES PREVENCIÓN'!U293</f>
        <v>0</v>
      </c>
      <c r="P300" s="358">
        <f>'F5 ESTUDIANTES PREVENCIÓN'!V293</f>
        <v>0</v>
      </c>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f>'F5 ESTUDIANTES PREVENCIÓN'!AU293</f>
        <v>0</v>
      </c>
      <c r="BG300" s="12"/>
      <c r="BH300" s="13"/>
      <c r="BI300" s="12"/>
      <c r="BJ300" s="14"/>
      <c r="BK300" s="12"/>
      <c r="BL300" s="12"/>
      <c r="BM300" s="12"/>
      <c r="BN300" s="12"/>
      <c r="BO300" s="12"/>
      <c r="BP300" s="12"/>
      <c r="BQ300" s="12"/>
      <c r="BR300" s="12"/>
      <c r="BS300" s="12"/>
      <c r="BT300" s="12"/>
      <c r="BU300" s="12"/>
      <c r="BV300" s="12"/>
      <c r="BW300" s="12"/>
      <c r="BX300" s="12"/>
      <c r="BY300" s="12"/>
      <c r="BZ300" s="12"/>
      <c r="CA300" s="12"/>
      <c r="CB300" s="12"/>
      <c r="CC300" s="12"/>
      <c r="CD300" s="365">
        <f t="shared" si="41"/>
        <v>0</v>
      </c>
      <c r="CE300" s="365">
        <f t="shared" si="42"/>
        <v>0</v>
      </c>
      <c r="CF300" s="366" t="str">
        <f t="shared" si="38"/>
        <v/>
      </c>
      <c r="CG300" s="365">
        <f t="shared" si="43"/>
        <v>0</v>
      </c>
      <c r="CH300" s="365">
        <f t="shared" si="44"/>
        <v>0</v>
      </c>
      <c r="CI300" s="366" t="str">
        <f t="shared" si="39"/>
        <v/>
      </c>
      <c r="CJ300" s="365">
        <f t="shared" si="45"/>
        <v>0</v>
      </c>
      <c r="CK300" s="365">
        <f t="shared" si="46"/>
        <v>0</v>
      </c>
      <c r="CL300" s="366" t="str">
        <f t="shared" si="40"/>
        <v/>
      </c>
      <c r="CM300" s="15"/>
    </row>
    <row r="301" spans="1:91" s="359" customFormat="1" ht="13.5" hidden="1" customHeight="1">
      <c r="A301" s="358">
        <f>'F5 ESTUDIANTES PREVENCIÓN'!D294</f>
        <v>0</v>
      </c>
      <c r="B301" s="358">
        <f>'F5 ESTUDIANTES PREVENCIÓN'!A294</f>
        <v>0</v>
      </c>
      <c r="C301" s="360">
        <f>'F5 ESTUDIANTES PREVENCIÓN'!F294</f>
        <v>0</v>
      </c>
      <c r="D301" s="361">
        <f>'F5 ESTUDIANTES PREVENCIÓN'!G294</f>
        <v>0</v>
      </c>
      <c r="E301" s="358">
        <f>'F5 ESTUDIANTES PREVENCIÓN'!K294</f>
        <v>0</v>
      </c>
      <c r="F301" s="358">
        <f>'F5 ESTUDIANTES PREVENCIÓN'!J294</f>
        <v>0</v>
      </c>
      <c r="G301" s="362">
        <f>'F5 ESTUDIANTES PREVENCIÓN'!L294</f>
        <v>0</v>
      </c>
      <c r="H301" s="358">
        <f>'F5 ESTUDIANTES PREVENCIÓN'!M294</f>
        <v>0</v>
      </c>
      <c r="I301" s="363">
        <f>'F5 ESTUDIANTES PREVENCIÓN'!N294</f>
        <v>0</v>
      </c>
      <c r="J301" s="363">
        <f>'F5 ESTUDIANTES PREVENCIÓN'!O294</f>
        <v>0</v>
      </c>
      <c r="K301" s="363">
        <f>'F5 ESTUDIANTES PREVENCIÓN'!P294</f>
        <v>0</v>
      </c>
      <c r="L301" s="364">
        <f>'F5 ESTUDIANTES PREVENCIÓN'!Q294</f>
        <v>0</v>
      </c>
      <c r="M301" s="360">
        <f>'F5 ESTUDIANTES PREVENCIÓN'!R294</f>
        <v>0</v>
      </c>
      <c r="N301" s="358">
        <f>'F5 ESTUDIANTES PREVENCIÓN'!T294</f>
        <v>0</v>
      </c>
      <c r="O301" s="358">
        <f>'F5 ESTUDIANTES PREVENCIÓN'!U294</f>
        <v>0</v>
      </c>
      <c r="P301" s="358">
        <f>'F5 ESTUDIANTES PREVENCIÓN'!V294</f>
        <v>0</v>
      </c>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f>'F5 ESTUDIANTES PREVENCIÓN'!AU294</f>
        <v>0</v>
      </c>
      <c r="BG301" s="12"/>
      <c r="BH301" s="13"/>
      <c r="BI301" s="12"/>
      <c r="BJ301" s="14"/>
      <c r="BK301" s="12"/>
      <c r="BL301" s="12"/>
      <c r="BM301" s="12"/>
      <c r="BN301" s="12"/>
      <c r="BO301" s="12"/>
      <c r="BP301" s="12"/>
      <c r="BQ301" s="12"/>
      <c r="BR301" s="12"/>
      <c r="BS301" s="12"/>
      <c r="BT301" s="12"/>
      <c r="BU301" s="12"/>
      <c r="BV301" s="12"/>
      <c r="BW301" s="12"/>
      <c r="BX301" s="12"/>
      <c r="BY301" s="12"/>
      <c r="BZ301" s="12"/>
      <c r="CA301" s="12"/>
      <c r="CB301" s="12"/>
      <c r="CC301" s="12"/>
      <c r="CD301" s="365">
        <f t="shared" si="41"/>
        <v>0</v>
      </c>
      <c r="CE301" s="365">
        <f t="shared" si="42"/>
        <v>0</v>
      </c>
      <c r="CF301" s="366" t="str">
        <f t="shared" si="38"/>
        <v/>
      </c>
      <c r="CG301" s="365">
        <f t="shared" si="43"/>
        <v>0</v>
      </c>
      <c r="CH301" s="365">
        <f t="shared" si="44"/>
        <v>0</v>
      </c>
      <c r="CI301" s="366" t="str">
        <f t="shared" si="39"/>
        <v/>
      </c>
      <c r="CJ301" s="365">
        <f t="shared" si="45"/>
        <v>0</v>
      </c>
      <c r="CK301" s="365">
        <f t="shared" si="46"/>
        <v>0</v>
      </c>
      <c r="CL301" s="366" t="str">
        <f t="shared" si="40"/>
        <v/>
      </c>
      <c r="CM301" s="15"/>
    </row>
    <row r="302" spans="1:91" s="359" customFormat="1" ht="13.5" hidden="1" customHeight="1">
      <c r="A302" s="358">
        <f>'F5 ESTUDIANTES PREVENCIÓN'!D295</f>
        <v>0</v>
      </c>
      <c r="B302" s="358">
        <f>'F5 ESTUDIANTES PREVENCIÓN'!A295</f>
        <v>0</v>
      </c>
      <c r="C302" s="360">
        <f>'F5 ESTUDIANTES PREVENCIÓN'!F295</f>
        <v>0</v>
      </c>
      <c r="D302" s="361">
        <f>'F5 ESTUDIANTES PREVENCIÓN'!G295</f>
        <v>0</v>
      </c>
      <c r="E302" s="358">
        <f>'F5 ESTUDIANTES PREVENCIÓN'!K295</f>
        <v>0</v>
      </c>
      <c r="F302" s="358">
        <f>'F5 ESTUDIANTES PREVENCIÓN'!J295</f>
        <v>0</v>
      </c>
      <c r="G302" s="362">
        <f>'F5 ESTUDIANTES PREVENCIÓN'!L295</f>
        <v>0</v>
      </c>
      <c r="H302" s="358">
        <f>'F5 ESTUDIANTES PREVENCIÓN'!M295</f>
        <v>0</v>
      </c>
      <c r="I302" s="363">
        <f>'F5 ESTUDIANTES PREVENCIÓN'!N295</f>
        <v>0</v>
      </c>
      <c r="J302" s="363">
        <f>'F5 ESTUDIANTES PREVENCIÓN'!O295</f>
        <v>0</v>
      </c>
      <c r="K302" s="363">
        <f>'F5 ESTUDIANTES PREVENCIÓN'!P295</f>
        <v>0</v>
      </c>
      <c r="L302" s="364">
        <f>'F5 ESTUDIANTES PREVENCIÓN'!Q295</f>
        <v>0</v>
      </c>
      <c r="M302" s="360">
        <f>'F5 ESTUDIANTES PREVENCIÓN'!R295</f>
        <v>0</v>
      </c>
      <c r="N302" s="358">
        <f>'F5 ESTUDIANTES PREVENCIÓN'!T295</f>
        <v>0</v>
      </c>
      <c r="O302" s="358">
        <f>'F5 ESTUDIANTES PREVENCIÓN'!U295</f>
        <v>0</v>
      </c>
      <c r="P302" s="358">
        <f>'F5 ESTUDIANTES PREVENCIÓN'!V295</f>
        <v>0</v>
      </c>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f>'F5 ESTUDIANTES PREVENCIÓN'!AU295</f>
        <v>0</v>
      </c>
      <c r="BG302" s="12"/>
      <c r="BH302" s="13"/>
      <c r="BI302" s="12"/>
      <c r="BJ302" s="14"/>
      <c r="BK302" s="12"/>
      <c r="BL302" s="12"/>
      <c r="BM302" s="12"/>
      <c r="BN302" s="12"/>
      <c r="BO302" s="12"/>
      <c r="BP302" s="12"/>
      <c r="BQ302" s="12"/>
      <c r="BR302" s="12"/>
      <c r="BS302" s="12"/>
      <c r="BT302" s="12"/>
      <c r="BU302" s="12"/>
      <c r="BV302" s="12"/>
      <c r="BW302" s="12"/>
      <c r="BX302" s="12"/>
      <c r="BY302" s="12"/>
      <c r="BZ302" s="12"/>
      <c r="CA302" s="12"/>
      <c r="CB302" s="12"/>
      <c r="CC302" s="12"/>
      <c r="CD302" s="365">
        <f t="shared" si="41"/>
        <v>0</v>
      </c>
      <c r="CE302" s="365">
        <f t="shared" si="42"/>
        <v>0</v>
      </c>
      <c r="CF302" s="366" t="str">
        <f t="shared" si="38"/>
        <v/>
      </c>
      <c r="CG302" s="365">
        <f t="shared" si="43"/>
        <v>0</v>
      </c>
      <c r="CH302" s="365">
        <f t="shared" si="44"/>
        <v>0</v>
      </c>
      <c r="CI302" s="366" t="str">
        <f t="shared" si="39"/>
        <v/>
      </c>
      <c r="CJ302" s="365">
        <f t="shared" si="45"/>
        <v>0</v>
      </c>
      <c r="CK302" s="365">
        <f t="shared" si="46"/>
        <v>0</v>
      </c>
      <c r="CL302" s="366" t="str">
        <f t="shared" si="40"/>
        <v/>
      </c>
      <c r="CM302" s="15"/>
    </row>
    <row r="303" spans="1:91" s="359" customFormat="1" ht="13.5" hidden="1" customHeight="1">
      <c r="A303" s="358">
        <f>'F5 ESTUDIANTES PREVENCIÓN'!D296</f>
        <v>0</v>
      </c>
      <c r="B303" s="358">
        <f>'F5 ESTUDIANTES PREVENCIÓN'!A296</f>
        <v>0</v>
      </c>
      <c r="C303" s="360">
        <f>'F5 ESTUDIANTES PREVENCIÓN'!F296</f>
        <v>0</v>
      </c>
      <c r="D303" s="361">
        <f>'F5 ESTUDIANTES PREVENCIÓN'!G296</f>
        <v>0</v>
      </c>
      <c r="E303" s="358">
        <f>'F5 ESTUDIANTES PREVENCIÓN'!K296</f>
        <v>0</v>
      </c>
      <c r="F303" s="358">
        <f>'F5 ESTUDIANTES PREVENCIÓN'!J296</f>
        <v>0</v>
      </c>
      <c r="G303" s="362">
        <f>'F5 ESTUDIANTES PREVENCIÓN'!L296</f>
        <v>0</v>
      </c>
      <c r="H303" s="358">
        <f>'F5 ESTUDIANTES PREVENCIÓN'!M296</f>
        <v>0</v>
      </c>
      <c r="I303" s="363">
        <f>'F5 ESTUDIANTES PREVENCIÓN'!N296</f>
        <v>0</v>
      </c>
      <c r="J303" s="363">
        <f>'F5 ESTUDIANTES PREVENCIÓN'!O296</f>
        <v>0</v>
      </c>
      <c r="K303" s="363">
        <f>'F5 ESTUDIANTES PREVENCIÓN'!P296</f>
        <v>0</v>
      </c>
      <c r="L303" s="364">
        <f>'F5 ESTUDIANTES PREVENCIÓN'!Q296</f>
        <v>0</v>
      </c>
      <c r="M303" s="360">
        <f>'F5 ESTUDIANTES PREVENCIÓN'!R296</f>
        <v>0</v>
      </c>
      <c r="N303" s="358">
        <f>'F5 ESTUDIANTES PREVENCIÓN'!T296</f>
        <v>0</v>
      </c>
      <c r="O303" s="358">
        <f>'F5 ESTUDIANTES PREVENCIÓN'!U296</f>
        <v>0</v>
      </c>
      <c r="P303" s="358">
        <f>'F5 ESTUDIANTES PREVENCIÓN'!V296</f>
        <v>0</v>
      </c>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f>'F5 ESTUDIANTES PREVENCIÓN'!AU296</f>
        <v>0</v>
      </c>
      <c r="BG303" s="12"/>
      <c r="BH303" s="13"/>
      <c r="BI303" s="12"/>
      <c r="BJ303" s="14"/>
      <c r="BK303" s="12"/>
      <c r="BL303" s="12"/>
      <c r="BM303" s="12"/>
      <c r="BN303" s="12"/>
      <c r="BO303" s="12"/>
      <c r="BP303" s="12"/>
      <c r="BQ303" s="12"/>
      <c r="BR303" s="12"/>
      <c r="BS303" s="12"/>
      <c r="BT303" s="12"/>
      <c r="BU303" s="12"/>
      <c r="BV303" s="12"/>
      <c r="BW303" s="12"/>
      <c r="BX303" s="12"/>
      <c r="BY303" s="12"/>
      <c r="BZ303" s="12"/>
      <c r="CA303" s="12"/>
      <c r="CB303" s="12"/>
      <c r="CC303" s="12"/>
      <c r="CD303" s="365">
        <f t="shared" si="41"/>
        <v>0</v>
      </c>
      <c r="CE303" s="365">
        <f t="shared" si="42"/>
        <v>0</v>
      </c>
      <c r="CF303" s="366" t="str">
        <f t="shared" si="38"/>
        <v/>
      </c>
      <c r="CG303" s="365">
        <f t="shared" si="43"/>
        <v>0</v>
      </c>
      <c r="CH303" s="365">
        <f t="shared" si="44"/>
        <v>0</v>
      </c>
      <c r="CI303" s="366" t="str">
        <f t="shared" si="39"/>
        <v/>
      </c>
      <c r="CJ303" s="365">
        <f t="shared" si="45"/>
        <v>0</v>
      </c>
      <c r="CK303" s="365">
        <f t="shared" si="46"/>
        <v>0</v>
      </c>
      <c r="CL303" s="366" t="str">
        <f t="shared" si="40"/>
        <v/>
      </c>
      <c r="CM303" s="15"/>
    </row>
    <row r="304" spans="1:91" s="359" customFormat="1" ht="13.5" hidden="1" customHeight="1">
      <c r="A304" s="358">
        <f>'F5 ESTUDIANTES PREVENCIÓN'!D297</f>
        <v>0</v>
      </c>
      <c r="B304" s="358">
        <f>'F5 ESTUDIANTES PREVENCIÓN'!A297</f>
        <v>0</v>
      </c>
      <c r="C304" s="360">
        <f>'F5 ESTUDIANTES PREVENCIÓN'!F297</f>
        <v>0</v>
      </c>
      <c r="D304" s="361">
        <f>'F5 ESTUDIANTES PREVENCIÓN'!G297</f>
        <v>0</v>
      </c>
      <c r="E304" s="358">
        <f>'F5 ESTUDIANTES PREVENCIÓN'!K297</f>
        <v>0</v>
      </c>
      <c r="F304" s="358">
        <f>'F5 ESTUDIANTES PREVENCIÓN'!J297</f>
        <v>0</v>
      </c>
      <c r="G304" s="362">
        <f>'F5 ESTUDIANTES PREVENCIÓN'!L297</f>
        <v>0</v>
      </c>
      <c r="H304" s="358">
        <f>'F5 ESTUDIANTES PREVENCIÓN'!M297</f>
        <v>0</v>
      </c>
      <c r="I304" s="363">
        <f>'F5 ESTUDIANTES PREVENCIÓN'!N297</f>
        <v>0</v>
      </c>
      <c r="J304" s="363">
        <f>'F5 ESTUDIANTES PREVENCIÓN'!O297</f>
        <v>0</v>
      </c>
      <c r="K304" s="363">
        <f>'F5 ESTUDIANTES PREVENCIÓN'!P297</f>
        <v>0</v>
      </c>
      <c r="L304" s="364">
        <f>'F5 ESTUDIANTES PREVENCIÓN'!Q297</f>
        <v>0</v>
      </c>
      <c r="M304" s="360">
        <f>'F5 ESTUDIANTES PREVENCIÓN'!R297</f>
        <v>0</v>
      </c>
      <c r="N304" s="358">
        <f>'F5 ESTUDIANTES PREVENCIÓN'!T297</f>
        <v>0</v>
      </c>
      <c r="O304" s="358">
        <f>'F5 ESTUDIANTES PREVENCIÓN'!U297</f>
        <v>0</v>
      </c>
      <c r="P304" s="358">
        <f>'F5 ESTUDIANTES PREVENCIÓN'!V297</f>
        <v>0</v>
      </c>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c r="BE304" s="358"/>
      <c r="BF304" s="358">
        <f>'F5 ESTUDIANTES PREVENCIÓN'!AU297</f>
        <v>0</v>
      </c>
      <c r="BG304" s="12"/>
      <c r="BH304" s="13"/>
      <c r="BI304" s="12"/>
      <c r="BJ304" s="14"/>
      <c r="BK304" s="12"/>
      <c r="BL304" s="12"/>
      <c r="BM304" s="12"/>
      <c r="BN304" s="12"/>
      <c r="BO304" s="12"/>
      <c r="BP304" s="12"/>
      <c r="BQ304" s="12"/>
      <c r="BR304" s="12"/>
      <c r="BS304" s="12"/>
      <c r="BT304" s="12"/>
      <c r="BU304" s="12"/>
      <c r="BV304" s="12"/>
      <c r="BW304" s="12"/>
      <c r="BX304" s="12"/>
      <c r="BY304" s="12"/>
      <c r="BZ304" s="12"/>
      <c r="CA304" s="12"/>
      <c r="CB304" s="12"/>
      <c r="CC304" s="12"/>
      <c r="CD304" s="365">
        <f t="shared" si="41"/>
        <v>0</v>
      </c>
      <c r="CE304" s="365">
        <f t="shared" si="42"/>
        <v>0</v>
      </c>
      <c r="CF304" s="366" t="str">
        <f t="shared" si="38"/>
        <v/>
      </c>
      <c r="CG304" s="365">
        <f t="shared" si="43"/>
        <v>0</v>
      </c>
      <c r="CH304" s="365">
        <f t="shared" si="44"/>
        <v>0</v>
      </c>
      <c r="CI304" s="366" t="str">
        <f t="shared" si="39"/>
        <v/>
      </c>
      <c r="CJ304" s="365">
        <f t="shared" si="45"/>
        <v>0</v>
      </c>
      <c r="CK304" s="365">
        <f t="shared" si="46"/>
        <v>0</v>
      </c>
      <c r="CL304" s="366" t="str">
        <f t="shared" si="40"/>
        <v/>
      </c>
      <c r="CM304" s="15"/>
    </row>
    <row r="305" spans="1:91" s="359" customFormat="1" ht="13.5" hidden="1" customHeight="1">
      <c r="A305" s="358">
        <f>'F5 ESTUDIANTES PREVENCIÓN'!D298</f>
        <v>0</v>
      </c>
      <c r="B305" s="358">
        <f>'F5 ESTUDIANTES PREVENCIÓN'!A298</f>
        <v>0</v>
      </c>
      <c r="C305" s="360">
        <f>'F5 ESTUDIANTES PREVENCIÓN'!F298</f>
        <v>0</v>
      </c>
      <c r="D305" s="361">
        <f>'F5 ESTUDIANTES PREVENCIÓN'!G298</f>
        <v>0</v>
      </c>
      <c r="E305" s="358">
        <f>'F5 ESTUDIANTES PREVENCIÓN'!K298</f>
        <v>0</v>
      </c>
      <c r="F305" s="358">
        <f>'F5 ESTUDIANTES PREVENCIÓN'!J298</f>
        <v>0</v>
      </c>
      <c r="G305" s="362">
        <f>'F5 ESTUDIANTES PREVENCIÓN'!L298</f>
        <v>0</v>
      </c>
      <c r="H305" s="358">
        <f>'F5 ESTUDIANTES PREVENCIÓN'!M298</f>
        <v>0</v>
      </c>
      <c r="I305" s="363">
        <f>'F5 ESTUDIANTES PREVENCIÓN'!N298</f>
        <v>0</v>
      </c>
      <c r="J305" s="363">
        <f>'F5 ESTUDIANTES PREVENCIÓN'!O298</f>
        <v>0</v>
      </c>
      <c r="K305" s="363">
        <f>'F5 ESTUDIANTES PREVENCIÓN'!P298</f>
        <v>0</v>
      </c>
      <c r="L305" s="364">
        <f>'F5 ESTUDIANTES PREVENCIÓN'!Q298</f>
        <v>0</v>
      </c>
      <c r="M305" s="360">
        <f>'F5 ESTUDIANTES PREVENCIÓN'!R298</f>
        <v>0</v>
      </c>
      <c r="N305" s="358">
        <f>'F5 ESTUDIANTES PREVENCIÓN'!T298</f>
        <v>0</v>
      </c>
      <c r="O305" s="358">
        <f>'F5 ESTUDIANTES PREVENCIÓN'!U298</f>
        <v>0</v>
      </c>
      <c r="P305" s="358">
        <f>'F5 ESTUDIANTES PREVENCIÓN'!V298</f>
        <v>0</v>
      </c>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c r="BE305" s="358"/>
      <c r="BF305" s="358">
        <f>'F5 ESTUDIANTES PREVENCIÓN'!AU298</f>
        <v>0</v>
      </c>
      <c r="BG305" s="12"/>
      <c r="BH305" s="13"/>
      <c r="BI305" s="12"/>
      <c r="BJ305" s="14"/>
      <c r="BK305" s="12"/>
      <c r="BL305" s="12"/>
      <c r="BM305" s="12"/>
      <c r="BN305" s="12"/>
      <c r="BO305" s="12"/>
      <c r="BP305" s="12"/>
      <c r="BQ305" s="12"/>
      <c r="BR305" s="12"/>
      <c r="BS305" s="12"/>
      <c r="BT305" s="12"/>
      <c r="BU305" s="12"/>
      <c r="BV305" s="12"/>
      <c r="BW305" s="12"/>
      <c r="BX305" s="12"/>
      <c r="BY305" s="12"/>
      <c r="BZ305" s="12"/>
      <c r="CA305" s="12"/>
      <c r="CB305" s="12"/>
      <c r="CC305" s="12"/>
      <c r="CD305" s="365">
        <f t="shared" si="41"/>
        <v>0</v>
      </c>
      <c r="CE305" s="365">
        <f t="shared" si="42"/>
        <v>0</v>
      </c>
      <c r="CF305" s="366" t="str">
        <f t="shared" si="38"/>
        <v/>
      </c>
      <c r="CG305" s="365">
        <f t="shared" si="43"/>
        <v>0</v>
      </c>
      <c r="CH305" s="365">
        <f t="shared" si="44"/>
        <v>0</v>
      </c>
      <c r="CI305" s="366" t="str">
        <f t="shared" si="39"/>
        <v/>
      </c>
      <c r="CJ305" s="365">
        <f t="shared" si="45"/>
        <v>0</v>
      </c>
      <c r="CK305" s="365">
        <f t="shared" si="46"/>
        <v>0</v>
      </c>
      <c r="CL305" s="366" t="str">
        <f t="shared" si="40"/>
        <v/>
      </c>
      <c r="CM305" s="15"/>
    </row>
    <row r="306" spans="1:91" s="359" customFormat="1" ht="13.5" hidden="1" customHeight="1">
      <c r="A306" s="358">
        <f>'F5 ESTUDIANTES PREVENCIÓN'!D299</f>
        <v>0</v>
      </c>
      <c r="B306" s="358">
        <f>'F5 ESTUDIANTES PREVENCIÓN'!A299</f>
        <v>0</v>
      </c>
      <c r="C306" s="360">
        <f>'F5 ESTUDIANTES PREVENCIÓN'!F299</f>
        <v>0</v>
      </c>
      <c r="D306" s="361">
        <f>'F5 ESTUDIANTES PREVENCIÓN'!G299</f>
        <v>0</v>
      </c>
      <c r="E306" s="358">
        <f>'F5 ESTUDIANTES PREVENCIÓN'!K299</f>
        <v>0</v>
      </c>
      <c r="F306" s="358">
        <f>'F5 ESTUDIANTES PREVENCIÓN'!J299</f>
        <v>0</v>
      </c>
      <c r="G306" s="362">
        <f>'F5 ESTUDIANTES PREVENCIÓN'!L299</f>
        <v>0</v>
      </c>
      <c r="H306" s="358">
        <f>'F5 ESTUDIANTES PREVENCIÓN'!M299</f>
        <v>0</v>
      </c>
      <c r="I306" s="363">
        <f>'F5 ESTUDIANTES PREVENCIÓN'!N299</f>
        <v>0</v>
      </c>
      <c r="J306" s="363">
        <f>'F5 ESTUDIANTES PREVENCIÓN'!O299</f>
        <v>0</v>
      </c>
      <c r="K306" s="363">
        <f>'F5 ESTUDIANTES PREVENCIÓN'!P299</f>
        <v>0</v>
      </c>
      <c r="L306" s="364">
        <f>'F5 ESTUDIANTES PREVENCIÓN'!Q299</f>
        <v>0</v>
      </c>
      <c r="M306" s="360">
        <f>'F5 ESTUDIANTES PREVENCIÓN'!R299</f>
        <v>0</v>
      </c>
      <c r="N306" s="358">
        <f>'F5 ESTUDIANTES PREVENCIÓN'!T299</f>
        <v>0</v>
      </c>
      <c r="O306" s="358">
        <f>'F5 ESTUDIANTES PREVENCIÓN'!U299</f>
        <v>0</v>
      </c>
      <c r="P306" s="358">
        <f>'F5 ESTUDIANTES PREVENCIÓN'!V299</f>
        <v>0</v>
      </c>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c r="BE306" s="358"/>
      <c r="BF306" s="358">
        <f>'F5 ESTUDIANTES PREVENCIÓN'!AU299</f>
        <v>0</v>
      </c>
      <c r="BG306" s="12"/>
      <c r="BH306" s="13"/>
      <c r="BI306" s="12"/>
      <c r="BJ306" s="14"/>
      <c r="BK306" s="12"/>
      <c r="BL306" s="12"/>
      <c r="BM306" s="12"/>
      <c r="BN306" s="12"/>
      <c r="BO306" s="12"/>
      <c r="BP306" s="12"/>
      <c r="BQ306" s="12"/>
      <c r="BR306" s="12"/>
      <c r="BS306" s="12"/>
      <c r="BT306" s="12"/>
      <c r="BU306" s="12"/>
      <c r="BV306" s="12"/>
      <c r="BW306" s="12"/>
      <c r="BX306" s="12"/>
      <c r="BY306" s="12"/>
      <c r="BZ306" s="12"/>
      <c r="CA306" s="12"/>
      <c r="CB306" s="12"/>
      <c r="CC306" s="12"/>
      <c r="CD306" s="365">
        <f t="shared" si="41"/>
        <v>0</v>
      </c>
      <c r="CE306" s="365">
        <f t="shared" si="42"/>
        <v>0</v>
      </c>
      <c r="CF306" s="366" t="str">
        <f t="shared" si="38"/>
        <v/>
      </c>
      <c r="CG306" s="365">
        <f t="shared" si="43"/>
        <v>0</v>
      </c>
      <c r="CH306" s="365">
        <f t="shared" si="44"/>
        <v>0</v>
      </c>
      <c r="CI306" s="366" t="str">
        <f t="shared" si="39"/>
        <v/>
      </c>
      <c r="CJ306" s="365">
        <f t="shared" si="45"/>
        <v>0</v>
      </c>
      <c r="CK306" s="365">
        <f t="shared" si="46"/>
        <v>0</v>
      </c>
      <c r="CL306" s="366" t="str">
        <f t="shared" si="40"/>
        <v/>
      </c>
      <c r="CM306" s="15"/>
    </row>
    <row r="307" spans="1:91" s="359" customFormat="1" ht="13.5" hidden="1" customHeight="1">
      <c r="A307" s="358">
        <f>'F5 ESTUDIANTES PREVENCIÓN'!D300</f>
        <v>0</v>
      </c>
      <c r="B307" s="358">
        <f>'F5 ESTUDIANTES PREVENCIÓN'!A300</f>
        <v>0</v>
      </c>
      <c r="C307" s="360">
        <f>'F5 ESTUDIANTES PREVENCIÓN'!F300</f>
        <v>0</v>
      </c>
      <c r="D307" s="361">
        <f>'F5 ESTUDIANTES PREVENCIÓN'!G300</f>
        <v>0</v>
      </c>
      <c r="E307" s="358">
        <f>'F5 ESTUDIANTES PREVENCIÓN'!K300</f>
        <v>0</v>
      </c>
      <c r="F307" s="358">
        <f>'F5 ESTUDIANTES PREVENCIÓN'!J300</f>
        <v>0</v>
      </c>
      <c r="G307" s="362">
        <f>'F5 ESTUDIANTES PREVENCIÓN'!L300</f>
        <v>0</v>
      </c>
      <c r="H307" s="358">
        <f>'F5 ESTUDIANTES PREVENCIÓN'!M300</f>
        <v>0</v>
      </c>
      <c r="I307" s="363">
        <f>'F5 ESTUDIANTES PREVENCIÓN'!N300</f>
        <v>0</v>
      </c>
      <c r="J307" s="363">
        <f>'F5 ESTUDIANTES PREVENCIÓN'!O300</f>
        <v>0</v>
      </c>
      <c r="K307" s="363">
        <f>'F5 ESTUDIANTES PREVENCIÓN'!P300</f>
        <v>0</v>
      </c>
      <c r="L307" s="364">
        <f>'F5 ESTUDIANTES PREVENCIÓN'!Q300</f>
        <v>0</v>
      </c>
      <c r="M307" s="360">
        <f>'F5 ESTUDIANTES PREVENCIÓN'!R300</f>
        <v>0</v>
      </c>
      <c r="N307" s="358">
        <f>'F5 ESTUDIANTES PREVENCIÓN'!T300</f>
        <v>0</v>
      </c>
      <c r="O307" s="358">
        <f>'F5 ESTUDIANTES PREVENCIÓN'!U300</f>
        <v>0</v>
      </c>
      <c r="P307" s="358">
        <f>'F5 ESTUDIANTES PREVENCIÓN'!V300</f>
        <v>0</v>
      </c>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c r="BE307" s="358"/>
      <c r="BF307" s="358">
        <f>'F5 ESTUDIANTES PREVENCIÓN'!AU300</f>
        <v>0</v>
      </c>
      <c r="BG307" s="12"/>
      <c r="BH307" s="13"/>
      <c r="BI307" s="12"/>
      <c r="BJ307" s="14"/>
      <c r="BK307" s="12"/>
      <c r="BL307" s="12"/>
      <c r="BM307" s="12"/>
      <c r="BN307" s="12"/>
      <c r="BO307" s="12"/>
      <c r="BP307" s="12"/>
      <c r="BQ307" s="12"/>
      <c r="BR307" s="12"/>
      <c r="BS307" s="12"/>
      <c r="BT307" s="12"/>
      <c r="BU307" s="12"/>
      <c r="BV307" s="12"/>
      <c r="BW307" s="12"/>
      <c r="BX307" s="12"/>
      <c r="BY307" s="12"/>
      <c r="BZ307" s="12"/>
      <c r="CA307" s="12"/>
      <c r="CB307" s="12"/>
      <c r="CC307" s="12"/>
      <c r="CD307" s="365">
        <f t="shared" si="41"/>
        <v>0</v>
      </c>
      <c r="CE307" s="365">
        <f t="shared" si="42"/>
        <v>0</v>
      </c>
      <c r="CF307" s="366" t="str">
        <f t="shared" si="38"/>
        <v/>
      </c>
      <c r="CG307" s="365">
        <f t="shared" si="43"/>
        <v>0</v>
      </c>
      <c r="CH307" s="365">
        <f t="shared" si="44"/>
        <v>0</v>
      </c>
      <c r="CI307" s="366" t="str">
        <f t="shared" si="39"/>
        <v/>
      </c>
      <c r="CJ307" s="365">
        <f t="shared" si="45"/>
        <v>0</v>
      </c>
      <c r="CK307" s="365">
        <f t="shared" si="46"/>
        <v>0</v>
      </c>
      <c r="CL307" s="366" t="str">
        <f t="shared" si="40"/>
        <v/>
      </c>
      <c r="CM307" s="15"/>
    </row>
    <row r="308" spans="1:91" s="359" customFormat="1" ht="13.5" hidden="1" customHeight="1">
      <c r="A308" s="358">
        <f>'F5 ESTUDIANTES PREVENCIÓN'!D301</f>
        <v>0</v>
      </c>
      <c r="B308" s="358">
        <f>'F5 ESTUDIANTES PREVENCIÓN'!A301</f>
        <v>0</v>
      </c>
      <c r="C308" s="360">
        <f>'F5 ESTUDIANTES PREVENCIÓN'!F301</f>
        <v>0</v>
      </c>
      <c r="D308" s="361">
        <f>'F5 ESTUDIANTES PREVENCIÓN'!G301</f>
        <v>0</v>
      </c>
      <c r="E308" s="358">
        <f>'F5 ESTUDIANTES PREVENCIÓN'!K301</f>
        <v>0</v>
      </c>
      <c r="F308" s="358">
        <f>'F5 ESTUDIANTES PREVENCIÓN'!J301</f>
        <v>0</v>
      </c>
      <c r="G308" s="362">
        <f>'F5 ESTUDIANTES PREVENCIÓN'!L301</f>
        <v>0</v>
      </c>
      <c r="H308" s="358">
        <f>'F5 ESTUDIANTES PREVENCIÓN'!M301</f>
        <v>0</v>
      </c>
      <c r="I308" s="363">
        <f>'F5 ESTUDIANTES PREVENCIÓN'!N301</f>
        <v>0</v>
      </c>
      <c r="J308" s="363">
        <f>'F5 ESTUDIANTES PREVENCIÓN'!O301</f>
        <v>0</v>
      </c>
      <c r="K308" s="363">
        <f>'F5 ESTUDIANTES PREVENCIÓN'!P301</f>
        <v>0</v>
      </c>
      <c r="L308" s="364">
        <f>'F5 ESTUDIANTES PREVENCIÓN'!Q301</f>
        <v>0</v>
      </c>
      <c r="M308" s="360">
        <f>'F5 ESTUDIANTES PREVENCIÓN'!R301</f>
        <v>0</v>
      </c>
      <c r="N308" s="358">
        <f>'F5 ESTUDIANTES PREVENCIÓN'!T301</f>
        <v>0</v>
      </c>
      <c r="O308" s="358">
        <f>'F5 ESTUDIANTES PREVENCIÓN'!U301</f>
        <v>0</v>
      </c>
      <c r="P308" s="358">
        <f>'F5 ESTUDIANTES PREVENCIÓN'!V301</f>
        <v>0</v>
      </c>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c r="BE308" s="358"/>
      <c r="BF308" s="358">
        <f>'F5 ESTUDIANTES PREVENCIÓN'!AU301</f>
        <v>0</v>
      </c>
      <c r="BG308" s="12"/>
      <c r="BH308" s="13"/>
      <c r="BI308" s="12"/>
      <c r="BJ308" s="14"/>
      <c r="BK308" s="12"/>
      <c r="BL308" s="12"/>
      <c r="BM308" s="12"/>
      <c r="BN308" s="12"/>
      <c r="BO308" s="12"/>
      <c r="BP308" s="12"/>
      <c r="BQ308" s="12"/>
      <c r="BR308" s="12"/>
      <c r="BS308" s="12"/>
      <c r="BT308" s="12"/>
      <c r="BU308" s="12"/>
      <c r="BV308" s="12"/>
      <c r="BW308" s="12"/>
      <c r="BX308" s="12"/>
      <c r="BY308" s="12"/>
      <c r="BZ308" s="12"/>
      <c r="CA308" s="12"/>
      <c r="CB308" s="12"/>
      <c r="CC308" s="12"/>
      <c r="CD308" s="365">
        <f t="shared" si="41"/>
        <v>0</v>
      </c>
      <c r="CE308" s="365">
        <f t="shared" si="42"/>
        <v>0</v>
      </c>
      <c r="CF308" s="366" t="str">
        <f t="shared" si="38"/>
        <v/>
      </c>
      <c r="CG308" s="365">
        <f t="shared" si="43"/>
        <v>0</v>
      </c>
      <c r="CH308" s="365">
        <f t="shared" si="44"/>
        <v>0</v>
      </c>
      <c r="CI308" s="366" t="str">
        <f t="shared" si="39"/>
        <v/>
      </c>
      <c r="CJ308" s="365">
        <f t="shared" si="45"/>
        <v>0</v>
      </c>
      <c r="CK308" s="365">
        <f t="shared" si="46"/>
        <v>0</v>
      </c>
      <c r="CL308" s="366" t="str">
        <f t="shared" si="40"/>
        <v/>
      </c>
      <c r="CM308" s="15"/>
    </row>
    <row r="309" spans="1:91" s="359" customFormat="1" ht="13.5" hidden="1" customHeight="1">
      <c r="A309" s="358">
        <f>'F5 ESTUDIANTES PREVENCIÓN'!D302</f>
        <v>0</v>
      </c>
      <c r="B309" s="358">
        <f>'F5 ESTUDIANTES PREVENCIÓN'!A302</f>
        <v>0</v>
      </c>
      <c r="C309" s="360">
        <f>'F5 ESTUDIANTES PREVENCIÓN'!F302</f>
        <v>0</v>
      </c>
      <c r="D309" s="361">
        <f>'F5 ESTUDIANTES PREVENCIÓN'!G302</f>
        <v>0</v>
      </c>
      <c r="E309" s="358">
        <f>'F5 ESTUDIANTES PREVENCIÓN'!K302</f>
        <v>0</v>
      </c>
      <c r="F309" s="358">
        <f>'F5 ESTUDIANTES PREVENCIÓN'!J302</f>
        <v>0</v>
      </c>
      <c r="G309" s="362">
        <f>'F5 ESTUDIANTES PREVENCIÓN'!L302</f>
        <v>0</v>
      </c>
      <c r="H309" s="358">
        <f>'F5 ESTUDIANTES PREVENCIÓN'!M302</f>
        <v>0</v>
      </c>
      <c r="I309" s="363">
        <f>'F5 ESTUDIANTES PREVENCIÓN'!N302</f>
        <v>0</v>
      </c>
      <c r="J309" s="363">
        <f>'F5 ESTUDIANTES PREVENCIÓN'!O302</f>
        <v>0</v>
      </c>
      <c r="K309" s="363">
        <f>'F5 ESTUDIANTES PREVENCIÓN'!P302</f>
        <v>0</v>
      </c>
      <c r="L309" s="364">
        <f>'F5 ESTUDIANTES PREVENCIÓN'!Q302</f>
        <v>0</v>
      </c>
      <c r="M309" s="360">
        <f>'F5 ESTUDIANTES PREVENCIÓN'!R302</f>
        <v>0</v>
      </c>
      <c r="N309" s="358">
        <f>'F5 ESTUDIANTES PREVENCIÓN'!T302</f>
        <v>0</v>
      </c>
      <c r="O309" s="358">
        <f>'F5 ESTUDIANTES PREVENCIÓN'!U302</f>
        <v>0</v>
      </c>
      <c r="P309" s="358">
        <f>'F5 ESTUDIANTES PREVENCIÓN'!V302</f>
        <v>0</v>
      </c>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c r="BE309" s="358"/>
      <c r="BF309" s="358">
        <f>'F5 ESTUDIANTES PREVENCIÓN'!AU302</f>
        <v>0</v>
      </c>
      <c r="BG309" s="12"/>
      <c r="BH309" s="13"/>
      <c r="BI309" s="12"/>
      <c r="BJ309" s="14"/>
      <c r="BK309" s="12"/>
      <c r="BL309" s="12"/>
      <c r="BM309" s="12"/>
      <c r="BN309" s="12"/>
      <c r="BO309" s="12"/>
      <c r="BP309" s="12"/>
      <c r="BQ309" s="12"/>
      <c r="BR309" s="12"/>
      <c r="BS309" s="12"/>
      <c r="BT309" s="12"/>
      <c r="BU309" s="12"/>
      <c r="BV309" s="12"/>
      <c r="BW309" s="12"/>
      <c r="BX309" s="12"/>
      <c r="BY309" s="12"/>
      <c r="BZ309" s="12"/>
      <c r="CA309" s="12"/>
      <c r="CB309" s="12"/>
      <c r="CC309" s="12"/>
      <c r="CD309" s="365">
        <f t="shared" si="41"/>
        <v>0</v>
      </c>
      <c r="CE309" s="365">
        <f t="shared" si="42"/>
        <v>0</v>
      </c>
      <c r="CF309" s="366" t="str">
        <f t="shared" si="38"/>
        <v/>
      </c>
      <c r="CG309" s="365">
        <f t="shared" si="43"/>
        <v>0</v>
      </c>
      <c r="CH309" s="365">
        <f t="shared" si="44"/>
        <v>0</v>
      </c>
      <c r="CI309" s="366" t="str">
        <f t="shared" si="39"/>
        <v/>
      </c>
      <c r="CJ309" s="365">
        <f t="shared" si="45"/>
        <v>0</v>
      </c>
      <c r="CK309" s="365">
        <f t="shared" si="46"/>
        <v>0</v>
      </c>
      <c r="CL309" s="366" t="str">
        <f t="shared" si="40"/>
        <v/>
      </c>
      <c r="CM309" s="15"/>
    </row>
    <row r="310" spans="1:91" s="359" customFormat="1" ht="13.5" hidden="1" customHeight="1">
      <c r="A310" s="358">
        <f>'F5 ESTUDIANTES PREVENCIÓN'!D303</f>
        <v>0</v>
      </c>
      <c r="B310" s="358">
        <f>'F5 ESTUDIANTES PREVENCIÓN'!A303</f>
        <v>0</v>
      </c>
      <c r="C310" s="360">
        <f>'F5 ESTUDIANTES PREVENCIÓN'!F303</f>
        <v>0</v>
      </c>
      <c r="D310" s="361">
        <f>'F5 ESTUDIANTES PREVENCIÓN'!G303</f>
        <v>0</v>
      </c>
      <c r="E310" s="358">
        <f>'F5 ESTUDIANTES PREVENCIÓN'!K303</f>
        <v>0</v>
      </c>
      <c r="F310" s="358">
        <f>'F5 ESTUDIANTES PREVENCIÓN'!J303</f>
        <v>0</v>
      </c>
      <c r="G310" s="362">
        <f>'F5 ESTUDIANTES PREVENCIÓN'!L303</f>
        <v>0</v>
      </c>
      <c r="H310" s="358">
        <f>'F5 ESTUDIANTES PREVENCIÓN'!M303</f>
        <v>0</v>
      </c>
      <c r="I310" s="363">
        <f>'F5 ESTUDIANTES PREVENCIÓN'!N303</f>
        <v>0</v>
      </c>
      <c r="J310" s="363">
        <f>'F5 ESTUDIANTES PREVENCIÓN'!O303</f>
        <v>0</v>
      </c>
      <c r="K310" s="363">
        <f>'F5 ESTUDIANTES PREVENCIÓN'!P303</f>
        <v>0</v>
      </c>
      <c r="L310" s="364">
        <f>'F5 ESTUDIANTES PREVENCIÓN'!Q303</f>
        <v>0</v>
      </c>
      <c r="M310" s="360">
        <f>'F5 ESTUDIANTES PREVENCIÓN'!R303</f>
        <v>0</v>
      </c>
      <c r="N310" s="358">
        <f>'F5 ESTUDIANTES PREVENCIÓN'!T303</f>
        <v>0</v>
      </c>
      <c r="O310" s="358">
        <f>'F5 ESTUDIANTES PREVENCIÓN'!U303</f>
        <v>0</v>
      </c>
      <c r="P310" s="358">
        <f>'F5 ESTUDIANTES PREVENCIÓN'!V303</f>
        <v>0</v>
      </c>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c r="BE310" s="358"/>
      <c r="BF310" s="358">
        <f>'F5 ESTUDIANTES PREVENCIÓN'!AU303</f>
        <v>0</v>
      </c>
      <c r="BG310" s="12"/>
      <c r="BH310" s="13"/>
      <c r="BI310" s="12"/>
      <c r="BJ310" s="14"/>
      <c r="BK310" s="12"/>
      <c r="BL310" s="12"/>
      <c r="BM310" s="12"/>
      <c r="BN310" s="12"/>
      <c r="BO310" s="12"/>
      <c r="BP310" s="12"/>
      <c r="BQ310" s="12"/>
      <c r="BR310" s="12"/>
      <c r="BS310" s="12"/>
      <c r="BT310" s="12"/>
      <c r="BU310" s="12"/>
      <c r="BV310" s="12"/>
      <c r="BW310" s="12"/>
      <c r="BX310" s="12"/>
      <c r="BY310" s="12"/>
      <c r="BZ310" s="12"/>
      <c r="CA310" s="12"/>
      <c r="CB310" s="12"/>
      <c r="CC310" s="12"/>
      <c r="CD310" s="365">
        <f t="shared" si="41"/>
        <v>0</v>
      </c>
      <c r="CE310" s="365">
        <f t="shared" si="42"/>
        <v>0</v>
      </c>
      <c r="CF310" s="366" t="str">
        <f t="shared" si="38"/>
        <v/>
      </c>
      <c r="CG310" s="365">
        <f t="shared" si="43"/>
        <v>0</v>
      </c>
      <c r="CH310" s="365">
        <f t="shared" si="44"/>
        <v>0</v>
      </c>
      <c r="CI310" s="366" t="str">
        <f t="shared" si="39"/>
        <v/>
      </c>
      <c r="CJ310" s="365">
        <f t="shared" si="45"/>
        <v>0</v>
      </c>
      <c r="CK310" s="365">
        <f t="shared" si="46"/>
        <v>0</v>
      </c>
      <c r="CL310" s="366" t="str">
        <f t="shared" si="40"/>
        <v/>
      </c>
      <c r="CM310" s="15"/>
    </row>
    <row r="311" spans="1:91" s="359" customFormat="1" ht="13.5" hidden="1" customHeight="1">
      <c r="A311" s="358">
        <f>'F5 ESTUDIANTES PREVENCIÓN'!D304</f>
        <v>0</v>
      </c>
      <c r="B311" s="358">
        <f>'F5 ESTUDIANTES PREVENCIÓN'!A304</f>
        <v>0</v>
      </c>
      <c r="C311" s="360">
        <f>'F5 ESTUDIANTES PREVENCIÓN'!F304</f>
        <v>0</v>
      </c>
      <c r="D311" s="361">
        <f>'F5 ESTUDIANTES PREVENCIÓN'!G304</f>
        <v>0</v>
      </c>
      <c r="E311" s="358">
        <f>'F5 ESTUDIANTES PREVENCIÓN'!K304</f>
        <v>0</v>
      </c>
      <c r="F311" s="358">
        <f>'F5 ESTUDIANTES PREVENCIÓN'!J304</f>
        <v>0</v>
      </c>
      <c r="G311" s="362">
        <f>'F5 ESTUDIANTES PREVENCIÓN'!L304</f>
        <v>0</v>
      </c>
      <c r="H311" s="358">
        <f>'F5 ESTUDIANTES PREVENCIÓN'!M304</f>
        <v>0</v>
      </c>
      <c r="I311" s="363">
        <f>'F5 ESTUDIANTES PREVENCIÓN'!N304</f>
        <v>0</v>
      </c>
      <c r="J311" s="363">
        <f>'F5 ESTUDIANTES PREVENCIÓN'!O304</f>
        <v>0</v>
      </c>
      <c r="K311" s="363">
        <f>'F5 ESTUDIANTES PREVENCIÓN'!P304</f>
        <v>0</v>
      </c>
      <c r="L311" s="364">
        <f>'F5 ESTUDIANTES PREVENCIÓN'!Q304</f>
        <v>0</v>
      </c>
      <c r="M311" s="360">
        <f>'F5 ESTUDIANTES PREVENCIÓN'!R304</f>
        <v>0</v>
      </c>
      <c r="N311" s="358">
        <f>'F5 ESTUDIANTES PREVENCIÓN'!T304</f>
        <v>0</v>
      </c>
      <c r="O311" s="358">
        <f>'F5 ESTUDIANTES PREVENCIÓN'!U304</f>
        <v>0</v>
      </c>
      <c r="P311" s="358">
        <f>'F5 ESTUDIANTES PREVENCIÓN'!V304</f>
        <v>0</v>
      </c>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f>'F5 ESTUDIANTES PREVENCIÓN'!AU304</f>
        <v>0</v>
      </c>
      <c r="BG311" s="12"/>
      <c r="BH311" s="13"/>
      <c r="BI311" s="12"/>
      <c r="BJ311" s="14"/>
      <c r="BK311" s="12"/>
      <c r="BL311" s="12"/>
      <c r="BM311" s="12"/>
      <c r="BN311" s="12"/>
      <c r="BO311" s="12"/>
      <c r="BP311" s="12"/>
      <c r="BQ311" s="12"/>
      <c r="BR311" s="12"/>
      <c r="BS311" s="12"/>
      <c r="BT311" s="12"/>
      <c r="BU311" s="12"/>
      <c r="BV311" s="12"/>
      <c r="BW311" s="12"/>
      <c r="BX311" s="12"/>
      <c r="BY311" s="12"/>
      <c r="BZ311" s="12"/>
      <c r="CA311" s="12"/>
      <c r="CB311" s="12"/>
      <c r="CC311" s="12"/>
      <c r="CD311" s="365">
        <f t="shared" si="41"/>
        <v>0</v>
      </c>
      <c r="CE311" s="365">
        <f t="shared" si="42"/>
        <v>0</v>
      </c>
      <c r="CF311" s="366" t="str">
        <f t="shared" si="38"/>
        <v/>
      </c>
      <c r="CG311" s="365">
        <f t="shared" si="43"/>
        <v>0</v>
      </c>
      <c r="CH311" s="365">
        <f t="shared" si="44"/>
        <v>0</v>
      </c>
      <c r="CI311" s="366" t="str">
        <f t="shared" si="39"/>
        <v/>
      </c>
      <c r="CJ311" s="365">
        <f t="shared" si="45"/>
        <v>0</v>
      </c>
      <c r="CK311" s="365">
        <f t="shared" si="46"/>
        <v>0</v>
      </c>
      <c r="CL311" s="366" t="str">
        <f t="shared" si="40"/>
        <v/>
      </c>
      <c r="CM311" s="15"/>
    </row>
    <row r="312" spans="1:91" s="359" customFormat="1" ht="13.5" hidden="1" customHeight="1">
      <c r="A312" s="358">
        <f>'F5 ESTUDIANTES PREVENCIÓN'!D305</f>
        <v>0</v>
      </c>
      <c r="B312" s="358">
        <f>'F5 ESTUDIANTES PREVENCIÓN'!A305</f>
        <v>0</v>
      </c>
      <c r="C312" s="360">
        <f>'F5 ESTUDIANTES PREVENCIÓN'!F305</f>
        <v>0</v>
      </c>
      <c r="D312" s="361">
        <f>'F5 ESTUDIANTES PREVENCIÓN'!G305</f>
        <v>0</v>
      </c>
      <c r="E312" s="358">
        <f>'F5 ESTUDIANTES PREVENCIÓN'!K305</f>
        <v>0</v>
      </c>
      <c r="F312" s="358">
        <f>'F5 ESTUDIANTES PREVENCIÓN'!J305</f>
        <v>0</v>
      </c>
      <c r="G312" s="362">
        <f>'F5 ESTUDIANTES PREVENCIÓN'!L305</f>
        <v>0</v>
      </c>
      <c r="H312" s="358">
        <f>'F5 ESTUDIANTES PREVENCIÓN'!M305</f>
        <v>0</v>
      </c>
      <c r="I312" s="363">
        <f>'F5 ESTUDIANTES PREVENCIÓN'!N305</f>
        <v>0</v>
      </c>
      <c r="J312" s="363">
        <f>'F5 ESTUDIANTES PREVENCIÓN'!O305</f>
        <v>0</v>
      </c>
      <c r="K312" s="363">
        <f>'F5 ESTUDIANTES PREVENCIÓN'!P305</f>
        <v>0</v>
      </c>
      <c r="L312" s="364">
        <f>'F5 ESTUDIANTES PREVENCIÓN'!Q305</f>
        <v>0</v>
      </c>
      <c r="M312" s="360">
        <f>'F5 ESTUDIANTES PREVENCIÓN'!R305</f>
        <v>0</v>
      </c>
      <c r="N312" s="358">
        <f>'F5 ESTUDIANTES PREVENCIÓN'!T305</f>
        <v>0</v>
      </c>
      <c r="O312" s="358">
        <f>'F5 ESTUDIANTES PREVENCIÓN'!U305</f>
        <v>0</v>
      </c>
      <c r="P312" s="358">
        <f>'F5 ESTUDIANTES PREVENCIÓN'!V305</f>
        <v>0</v>
      </c>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f>'F5 ESTUDIANTES PREVENCIÓN'!AU305</f>
        <v>0</v>
      </c>
      <c r="BG312" s="12"/>
      <c r="BH312" s="13"/>
      <c r="BI312" s="12"/>
      <c r="BJ312" s="14"/>
      <c r="BK312" s="12"/>
      <c r="BL312" s="12"/>
      <c r="BM312" s="12"/>
      <c r="BN312" s="12"/>
      <c r="BO312" s="12"/>
      <c r="BP312" s="12"/>
      <c r="BQ312" s="12"/>
      <c r="BR312" s="12"/>
      <c r="BS312" s="12"/>
      <c r="BT312" s="12"/>
      <c r="BU312" s="12"/>
      <c r="BV312" s="12"/>
      <c r="BW312" s="12"/>
      <c r="BX312" s="12"/>
      <c r="BY312" s="12"/>
      <c r="BZ312" s="12"/>
      <c r="CA312" s="12"/>
      <c r="CB312" s="12"/>
      <c r="CC312" s="12"/>
      <c r="CD312" s="365">
        <f t="shared" si="41"/>
        <v>0</v>
      </c>
      <c r="CE312" s="365">
        <f t="shared" si="42"/>
        <v>0</v>
      </c>
      <c r="CF312" s="366" t="str">
        <f t="shared" si="38"/>
        <v/>
      </c>
      <c r="CG312" s="365">
        <f t="shared" si="43"/>
        <v>0</v>
      </c>
      <c r="CH312" s="365">
        <f t="shared" si="44"/>
        <v>0</v>
      </c>
      <c r="CI312" s="366" t="str">
        <f t="shared" si="39"/>
        <v/>
      </c>
      <c r="CJ312" s="365">
        <f t="shared" si="45"/>
        <v>0</v>
      </c>
      <c r="CK312" s="365">
        <f t="shared" si="46"/>
        <v>0</v>
      </c>
      <c r="CL312" s="366" t="str">
        <f t="shared" si="40"/>
        <v/>
      </c>
      <c r="CM312" s="15"/>
    </row>
    <row r="313" spans="1:91" s="359" customFormat="1" ht="13.5" hidden="1" customHeight="1">
      <c r="A313" s="358">
        <f>'F5 ESTUDIANTES PREVENCIÓN'!D306</f>
        <v>0</v>
      </c>
      <c r="B313" s="358">
        <f>'F5 ESTUDIANTES PREVENCIÓN'!A306</f>
        <v>0</v>
      </c>
      <c r="C313" s="360">
        <f>'F5 ESTUDIANTES PREVENCIÓN'!F306</f>
        <v>0</v>
      </c>
      <c r="D313" s="361">
        <f>'F5 ESTUDIANTES PREVENCIÓN'!G306</f>
        <v>0</v>
      </c>
      <c r="E313" s="358">
        <f>'F5 ESTUDIANTES PREVENCIÓN'!K306</f>
        <v>0</v>
      </c>
      <c r="F313" s="358">
        <f>'F5 ESTUDIANTES PREVENCIÓN'!J306</f>
        <v>0</v>
      </c>
      <c r="G313" s="362">
        <f>'F5 ESTUDIANTES PREVENCIÓN'!L306</f>
        <v>0</v>
      </c>
      <c r="H313" s="358">
        <f>'F5 ESTUDIANTES PREVENCIÓN'!M306</f>
        <v>0</v>
      </c>
      <c r="I313" s="363">
        <f>'F5 ESTUDIANTES PREVENCIÓN'!N306</f>
        <v>0</v>
      </c>
      <c r="J313" s="363">
        <f>'F5 ESTUDIANTES PREVENCIÓN'!O306</f>
        <v>0</v>
      </c>
      <c r="K313" s="363">
        <f>'F5 ESTUDIANTES PREVENCIÓN'!P306</f>
        <v>0</v>
      </c>
      <c r="L313" s="364">
        <f>'F5 ESTUDIANTES PREVENCIÓN'!Q306</f>
        <v>0</v>
      </c>
      <c r="M313" s="360">
        <f>'F5 ESTUDIANTES PREVENCIÓN'!R306</f>
        <v>0</v>
      </c>
      <c r="N313" s="358">
        <f>'F5 ESTUDIANTES PREVENCIÓN'!T306</f>
        <v>0</v>
      </c>
      <c r="O313" s="358">
        <f>'F5 ESTUDIANTES PREVENCIÓN'!U306</f>
        <v>0</v>
      </c>
      <c r="P313" s="358">
        <f>'F5 ESTUDIANTES PREVENCIÓN'!V306</f>
        <v>0</v>
      </c>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f>'F5 ESTUDIANTES PREVENCIÓN'!AU306</f>
        <v>0</v>
      </c>
      <c r="BG313" s="12"/>
      <c r="BH313" s="13"/>
      <c r="BI313" s="12"/>
      <c r="BJ313" s="14"/>
      <c r="BK313" s="12"/>
      <c r="BL313" s="12"/>
      <c r="BM313" s="12"/>
      <c r="BN313" s="12"/>
      <c r="BO313" s="12"/>
      <c r="BP313" s="12"/>
      <c r="BQ313" s="12"/>
      <c r="BR313" s="12"/>
      <c r="BS313" s="12"/>
      <c r="BT313" s="12"/>
      <c r="BU313" s="12"/>
      <c r="BV313" s="12"/>
      <c r="BW313" s="12"/>
      <c r="BX313" s="12"/>
      <c r="BY313" s="12"/>
      <c r="BZ313" s="12"/>
      <c r="CA313" s="12"/>
      <c r="CB313" s="12"/>
      <c r="CC313" s="12"/>
      <c r="CD313" s="365">
        <f t="shared" si="41"/>
        <v>0</v>
      </c>
      <c r="CE313" s="365">
        <f t="shared" si="42"/>
        <v>0</v>
      </c>
      <c r="CF313" s="366" t="str">
        <f t="shared" si="38"/>
        <v/>
      </c>
      <c r="CG313" s="365">
        <f t="shared" si="43"/>
        <v>0</v>
      </c>
      <c r="CH313" s="365">
        <f t="shared" si="44"/>
        <v>0</v>
      </c>
      <c r="CI313" s="366" t="str">
        <f t="shared" si="39"/>
        <v/>
      </c>
      <c r="CJ313" s="365">
        <f t="shared" si="45"/>
        <v>0</v>
      </c>
      <c r="CK313" s="365">
        <f t="shared" si="46"/>
        <v>0</v>
      </c>
      <c r="CL313" s="366" t="str">
        <f t="shared" si="40"/>
        <v/>
      </c>
      <c r="CM313" s="15"/>
    </row>
    <row r="314" spans="1:91" s="359" customFormat="1" ht="13.5" hidden="1" customHeight="1">
      <c r="A314" s="358">
        <f>'F5 ESTUDIANTES PREVENCIÓN'!D307</f>
        <v>0</v>
      </c>
      <c r="B314" s="358">
        <f>'F5 ESTUDIANTES PREVENCIÓN'!A307</f>
        <v>0</v>
      </c>
      <c r="C314" s="360">
        <f>'F5 ESTUDIANTES PREVENCIÓN'!F307</f>
        <v>0</v>
      </c>
      <c r="D314" s="361">
        <f>'F5 ESTUDIANTES PREVENCIÓN'!G307</f>
        <v>0</v>
      </c>
      <c r="E314" s="358">
        <f>'F5 ESTUDIANTES PREVENCIÓN'!K307</f>
        <v>0</v>
      </c>
      <c r="F314" s="358">
        <f>'F5 ESTUDIANTES PREVENCIÓN'!J307</f>
        <v>0</v>
      </c>
      <c r="G314" s="362">
        <f>'F5 ESTUDIANTES PREVENCIÓN'!L307</f>
        <v>0</v>
      </c>
      <c r="H314" s="358">
        <f>'F5 ESTUDIANTES PREVENCIÓN'!M307</f>
        <v>0</v>
      </c>
      <c r="I314" s="363">
        <f>'F5 ESTUDIANTES PREVENCIÓN'!N307</f>
        <v>0</v>
      </c>
      <c r="J314" s="363">
        <f>'F5 ESTUDIANTES PREVENCIÓN'!O307</f>
        <v>0</v>
      </c>
      <c r="K314" s="363">
        <f>'F5 ESTUDIANTES PREVENCIÓN'!P307</f>
        <v>0</v>
      </c>
      <c r="L314" s="364">
        <f>'F5 ESTUDIANTES PREVENCIÓN'!Q307</f>
        <v>0</v>
      </c>
      <c r="M314" s="360">
        <f>'F5 ESTUDIANTES PREVENCIÓN'!R307</f>
        <v>0</v>
      </c>
      <c r="N314" s="358">
        <f>'F5 ESTUDIANTES PREVENCIÓN'!T307</f>
        <v>0</v>
      </c>
      <c r="O314" s="358">
        <f>'F5 ESTUDIANTES PREVENCIÓN'!U307</f>
        <v>0</v>
      </c>
      <c r="P314" s="358">
        <f>'F5 ESTUDIANTES PREVENCIÓN'!V307</f>
        <v>0</v>
      </c>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f>'F5 ESTUDIANTES PREVENCIÓN'!AU307</f>
        <v>0</v>
      </c>
      <c r="BG314" s="12"/>
      <c r="BH314" s="13"/>
      <c r="BI314" s="12"/>
      <c r="BJ314" s="14"/>
      <c r="BK314" s="12"/>
      <c r="BL314" s="12"/>
      <c r="BM314" s="12"/>
      <c r="BN314" s="12"/>
      <c r="BO314" s="12"/>
      <c r="BP314" s="12"/>
      <c r="BQ314" s="12"/>
      <c r="BR314" s="12"/>
      <c r="BS314" s="12"/>
      <c r="BT314" s="12"/>
      <c r="BU314" s="12"/>
      <c r="BV314" s="12"/>
      <c r="BW314" s="12"/>
      <c r="BX314" s="12"/>
      <c r="BY314" s="12"/>
      <c r="BZ314" s="12"/>
      <c r="CA314" s="12"/>
      <c r="CB314" s="12"/>
      <c r="CC314" s="12"/>
      <c r="CD314" s="365">
        <f t="shared" si="41"/>
        <v>0</v>
      </c>
      <c r="CE314" s="365">
        <f t="shared" si="42"/>
        <v>0</v>
      </c>
      <c r="CF314" s="366" t="str">
        <f t="shared" si="38"/>
        <v/>
      </c>
      <c r="CG314" s="365">
        <f t="shared" si="43"/>
        <v>0</v>
      </c>
      <c r="CH314" s="365">
        <f t="shared" si="44"/>
        <v>0</v>
      </c>
      <c r="CI314" s="366" t="str">
        <f t="shared" si="39"/>
        <v/>
      </c>
      <c r="CJ314" s="365">
        <f t="shared" si="45"/>
        <v>0</v>
      </c>
      <c r="CK314" s="365">
        <f t="shared" si="46"/>
        <v>0</v>
      </c>
      <c r="CL314" s="366" t="str">
        <f t="shared" si="40"/>
        <v/>
      </c>
      <c r="CM314" s="15"/>
    </row>
    <row r="315" spans="1:91" s="359" customFormat="1" ht="13.5" hidden="1" customHeight="1">
      <c r="A315" s="358">
        <f>'F5 ESTUDIANTES PREVENCIÓN'!D308</f>
        <v>0</v>
      </c>
      <c r="B315" s="358">
        <f>'F5 ESTUDIANTES PREVENCIÓN'!A308</f>
        <v>0</v>
      </c>
      <c r="C315" s="360">
        <f>'F5 ESTUDIANTES PREVENCIÓN'!F308</f>
        <v>0</v>
      </c>
      <c r="D315" s="361">
        <f>'F5 ESTUDIANTES PREVENCIÓN'!G308</f>
        <v>0</v>
      </c>
      <c r="E315" s="358">
        <f>'F5 ESTUDIANTES PREVENCIÓN'!K308</f>
        <v>0</v>
      </c>
      <c r="F315" s="358">
        <f>'F5 ESTUDIANTES PREVENCIÓN'!J308</f>
        <v>0</v>
      </c>
      <c r="G315" s="362">
        <f>'F5 ESTUDIANTES PREVENCIÓN'!L308</f>
        <v>0</v>
      </c>
      <c r="H315" s="358">
        <f>'F5 ESTUDIANTES PREVENCIÓN'!M308</f>
        <v>0</v>
      </c>
      <c r="I315" s="363">
        <f>'F5 ESTUDIANTES PREVENCIÓN'!N308</f>
        <v>0</v>
      </c>
      <c r="J315" s="363">
        <f>'F5 ESTUDIANTES PREVENCIÓN'!O308</f>
        <v>0</v>
      </c>
      <c r="K315" s="363">
        <f>'F5 ESTUDIANTES PREVENCIÓN'!P308</f>
        <v>0</v>
      </c>
      <c r="L315" s="364">
        <f>'F5 ESTUDIANTES PREVENCIÓN'!Q308</f>
        <v>0</v>
      </c>
      <c r="M315" s="360">
        <f>'F5 ESTUDIANTES PREVENCIÓN'!R308</f>
        <v>0</v>
      </c>
      <c r="N315" s="358">
        <f>'F5 ESTUDIANTES PREVENCIÓN'!T308</f>
        <v>0</v>
      </c>
      <c r="O315" s="358">
        <f>'F5 ESTUDIANTES PREVENCIÓN'!U308</f>
        <v>0</v>
      </c>
      <c r="P315" s="358">
        <f>'F5 ESTUDIANTES PREVENCIÓN'!V308</f>
        <v>0</v>
      </c>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f>'F5 ESTUDIANTES PREVENCIÓN'!AU308</f>
        <v>0</v>
      </c>
      <c r="BG315" s="12"/>
      <c r="BH315" s="13"/>
      <c r="BI315" s="12"/>
      <c r="BJ315" s="14"/>
      <c r="BK315" s="12"/>
      <c r="BL315" s="12"/>
      <c r="BM315" s="12"/>
      <c r="BN315" s="12"/>
      <c r="BO315" s="12"/>
      <c r="BP315" s="12"/>
      <c r="BQ315" s="12"/>
      <c r="BR315" s="12"/>
      <c r="BS315" s="12"/>
      <c r="BT315" s="12"/>
      <c r="BU315" s="12"/>
      <c r="BV315" s="12"/>
      <c r="BW315" s="12"/>
      <c r="BX315" s="12"/>
      <c r="BY315" s="12"/>
      <c r="BZ315" s="12"/>
      <c r="CA315" s="12"/>
      <c r="CB315" s="12"/>
      <c r="CC315" s="12"/>
      <c r="CD315" s="365">
        <f t="shared" si="41"/>
        <v>0</v>
      </c>
      <c r="CE315" s="365">
        <f t="shared" si="42"/>
        <v>0</v>
      </c>
      <c r="CF315" s="366" t="str">
        <f t="shared" si="38"/>
        <v/>
      </c>
      <c r="CG315" s="365">
        <f t="shared" si="43"/>
        <v>0</v>
      </c>
      <c r="CH315" s="365">
        <f t="shared" si="44"/>
        <v>0</v>
      </c>
      <c r="CI315" s="366" t="str">
        <f t="shared" si="39"/>
        <v/>
      </c>
      <c r="CJ315" s="365">
        <f t="shared" si="45"/>
        <v>0</v>
      </c>
      <c r="CK315" s="365">
        <f t="shared" si="46"/>
        <v>0</v>
      </c>
      <c r="CL315" s="366" t="str">
        <f t="shared" si="40"/>
        <v/>
      </c>
      <c r="CM315" s="15"/>
    </row>
    <row r="316" spans="1:91" s="359" customFormat="1" ht="13.5" hidden="1" customHeight="1">
      <c r="A316" s="358">
        <f>'F5 ESTUDIANTES PREVENCIÓN'!D309</f>
        <v>0</v>
      </c>
      <c r="B316" s="358">
        <f>'F5 ESTUDIANTES PREVENCIÓN'!A309</f>
        <v>0</v>
      </c>
      <c r="C316" s="360">
        <f>'F5 ESTUDIANTES PREVENCIÓN'!F309</f>
        <v>0</v>
      </c>
      <c r="D316" s="361">
        <f>'F5 ESTUDIANTES PREVENCIÓN'!G309</f>
        <v>0</v>
      </c>
      <c r="E316" s="358">
        <f>'F5 ESTUDIANTES PREVENCIÓN'!K309</f>
        <v>0</v>
      </c>
      <c r="F316" s="358">
        <f>'F5 ESTUDIANTES PREVENCIÓN'!J309</f>
        <v>0</v>
      </c>
      <c r="G316" s="362">
        <f>'F5 ESTUDIANTES PREVENCIÓN'!L309</f>
        <v>0</v>
      </c>
      <c r="H316" s="358">
        <f>'F5 ESTUDIANTES PREVENCIÓN'!M309</f>
        <v>0</v>
      </c>
      <c r="I316" s="363">
        <f>'F5 ESTUDIANTES PREVENCIÓN'!N309</f>
        <v>0</v>
      </c>
      <c r="J316" s="363">
        <f>'F5 ESTUDIANTES PREVENCIÓN'!O309</f>
        <v>0</v>
      </c>
      <c r="K316" s="363">
        <f>'F5 ESTUDIANTES PREVENCIÓN'!P309</f>
        <v>0</v>
      </c>
      <c r="L316" s="364">
        <f>'F5 ESTUDIANTES PREVENCIÓN'!Q309</f>
        <v>0</v>
      </c>
      <c r="M316" s="360">
        <f>'F5 ESTUDIANTES PREVENCIÓN'!R309</f>
        <v>0</v>
      </c>
      <c r="N316" s="358">
        <f>'F5 ESTUDIANTES PREVENCIÓN'!T309</f>
        <v>0</v>
      </c>
      <c r="O316" s="358">
        <f>'F5 ESTUDIANTES PREVENCIÓN'!U309</f>
        <v>0</v>
      </c>
      <c r="P316" s="358">
        <f>'F5 ESTUDIANTES PREVENCIÓN'!V309</f>
        <v>0</v>
      </c>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c r="BE316" s="358"/>
      <c r="BF316" s="358">
        <f>'F5 ESTUDIANTES PREVENCIÓN'!AU309</f>
        <v>0</v>
      </c>
      <c r="BG316" s="12"/>
      <c r="BH316" s="13"/>
      <c r="BI316" s="12"/>
      <c r="BJ316" s="14"/>
      <c r="BK316" s="12"/>
      <c r="BL316" s="12"/>
      <c r="BM316" s="12"/>
      <c r="BN316" s="12"/>
      <c r="BO316" s="12"/>
      <c r="BP316" s="12"/>
      <c r="BQ316" s="12"/>
      <c r="BR316" s="12"/>
      <c r="BS316" s="12"/>
      <c r="BT316" s="12"/>
      <c r="BU316" s="12"/>
      <c r="BV316" s="12"/>
      <c r="BW316" s="12"/>
      <c r="BX316" s="12"/>
      <c r="BY316" s="12"/>
      <c r="BZ316" s="12"/>
      <c r="CA316" s="12"/>
      <c r="CB316" s="12"/>
      <c r="CC316" s="12"/>
      <c r="CD316" s="365">
        <f t="shared" si="41"/>
        <v>0</v>
      </c>
      <c r="CE316" s="365">
        <f t="shared" si="42"/>
        <v>0</v>
      </c>
      <c r="CF316" s="366" t="str">
        <f t="shared" si="38"/>
        <v/>
      </c>
      <c r="CG316" s="365">
        <f t="shared" si="43"/>
        <v>0</v>
      </c>
      <c r="CH316" s="365">
        <f t="shared" si="44"/>
        <v>0</v>
      </c>
      <c r="CI316" s="366" t="str">
        <f t="shared" si="39"/>
        <v/>
      </c>
      <c r="CJ316" s="365">
        <f t="shared" si="45"/>
        <v>0</v>
      </c>
      <c r="CK316" s="365">
        <f t="shared" si="46"/>
        <v>0</v>
      </c>
      <c r="CL316" s="366" t="str">
        <f t="shared" si="40"/>
        <v/>
      </c>
      <c r="CM316" s="15"/>
    </row>
    <row r="317" spans="1:91" s="359" customFormat="1" ht="13.5" hidden="1" customHeight="1">
      <c r="A317" s="358">
        <f>'F5 ESTUDIANTES PREVENCIÓN'!D310</f>
        <v>0</v>
      </c>
      <c r="B317" s="358">
        <f>'F5 ESTUDIANTES PREVENCIÓN'!A310</f>
        <v>0</v>
      </c>
      <c r="C317" s="360">
        <f>'F5 ESTUDIANTES PREVENCIÓN'!F310</f>
        <v>0</v>
      </c>
      <c r="D317" s="361">
        <f>'F5 ESTUDIANTES PREVENCIÓN'!G310</f>
        <v>0</v>
      </c>
      <c r="E317" s="358">
        <f>'F5 ESTUDIANTES PREVENCIÓN'!K310</f>
        <v>0</v>
      </c>
      <c r="F317" s="358">
        <f>'F5 ESTUDIANTES PREVENCIÓN'!J310</f>
        <v>0</v>
      </c>
      <c r="G317" s="362">
        <f>'F5 ESTUDIANTES PREVENCIÓN'!L310</f>
        <v>0</v>
      </c>
      <c r="H317" s="358">
        <f>'F5 ESTUDIANTES PREVENCIÓN'!M310</f>
        <v>0</v>
      </c>
      <c r="I317" s="363">
        <f>'F5 ESTUDIANTES PREVENCIÓN'!N310</f>
        <v>0</v>
      </c>
      <c r="J317" s="363">
        <f>'F5 ESTUDIANTES PREVENCIÓN'!O310</f>
        <v>0</v>
      </c>
      <c r="K317" s="363">
        <f>'F5 ESTUDIANTES PREVENCIÓN'!P310</f>
        <v>0</v>
      </c>
      <c r="L317" s="364">
        <f>'F5 ESTUDIANTES PREVENCIÓN'!Q310</f>
        <v>0</v>
      </c>
      <c r="M317" s="360">
        <f>'F5 ESTUDIANTES PREVENCIÓN'!R310</f>
        <v>0</v>
      </c>
      <c r="N317" s="358">
        <f>'F5 ESTUDIANTES PREVENCIÓN'!T310</f>
        <v>0</v>
      </c>
      <c r="O317" s="358">
        <f>'F5 ESTUDIANTES PREVENCIÓN'!U310</f>
        <v>0</v>
      </c>
      <c r="P317" s="358">
        <f>'F5 ESTUDIANTES PREVENCIÓN'!V310</f>
        <v>0</v>
      </c>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f>'F5 ESTUDIANTES PREVENCIÓN'!AU310</f>
        <v>0</v>
      </c>
      <c r="BG317" s="12"/>
      <c r="BH317" s="13"/>
      <c r="BI317" s="12"/>
      <c r="BJ317" s="14"/>
      <c r="BK317" s="12"/>
      <c r="BL317" s="12"/>
      <c r="BM317" s="12"/>
      <c r="BN317" s="12"/>
      <c r="BO317" s="12"/>
      <c r="BP317" s="12"/>
      <c r="BQ317" s="12"/>
      <c r="BR317" s="12"/>
      <c r="BS317" s="12"/>
      <c r="BT317" s="12"/>
      <c r="BU317" s="12"/>
      <c r="BV317" s="12"/>
      <c r="BW317" s="12"/>
      <c r="BX317" s="12"/>
      <c r="BY317" s="12"/>
      <c r="BZ317" s="12"/>
      <c r="CA317" s="12"/>
      <c r="CB317" s="12"/>
      <c r="CC317" s="12"/>
      <c r="CD317" s="365">
        <f t="shared" si="41"/>
        <v>0</v>
      </c>
      <c r="CE317" s="365">
        <f t="shared" si="42"/>
        <v>0</v>
      </c>
      <c r="CF317" s="366" t="str">
        <f t="shared" si="38"/>
        <v/>
      </c>
      <c r="CG317" s="365">
        <f t="shared" si="43"/>
        <v>0</v>
      </c>
      <c r="CH317" s="365">
        <f t="shared" si="44"/>
        <v>0</v>
      </c>
      <c r="CI317" s="366" t="str">
        <f t="shared" si="39"/>
        <v/>
      </c>
      <c r="CJ317" s="365">
        <f t="shared" si="45"/>
        <v>0</v>
      </c>
      <c r="CK317" s="365">
        <f t="shared" si="46"/>
        <v>0</v>
      </c>
      <c r="CL317" s="366" t="str">
        <f t="shared" si="40"/>
        <v/>
      </c>
      <c r="CM317" s="15"/>
    </row>
    <row r="318" spans="1:91" s="359" customFormat="1" ht="13.5" hidden="1" customHeight="1">
      <c r="A318" s="358">
        <f>'F5 ESTUDIANTES PREVENCIÓN'!D311</f>
        <v>0</v>
      </c>
      <c r="B318" s="358">
        <f>'F5 ESTUDIANTES PREVENCIÓN'!A311</f>
        <v>0</v>
      </c>
      <c r="C318" s="360">
        <f>'F5 ESTUDIANTES PREVENCIÓN'!F311</f>
        <v>0</v>
      </c>
      <c r="D318" s="361">
        <f>'F5 ESTUDIANTES PREVENCIÓN'!G311</f>
        <v>0</v>
      </c>
      <c r="E318" s="358">
        <f>'F5 ESTUDIANTES PREVENCIÓN'!K311</f>
        <v>0</v>
      </c>
      <c r="F318" s="358">
        <f>'F5 ESTUDIANTES PREVENCIÓN'!J311</f>
        <v>0</v>
      </c>
      <c r="G318" s="362">
        <f>'F5 ESTUDIANTES PREVENCIÓN'!L311</f>
        <v>0</v>
      </c>
      <c r="H318" s="358">
        <f>'F5 ESTUDIANTES PREVENCIÓN'!M311</f>
        <v>0</v>
      </c>
      <c r="I318" s="363">
        <f>'F5 ESTUDIANTES PREVENCIÓN'!N311</f>
        <v>0</v>
      </c>
      <c r="J318" s="363">
        <f>'F5 ESTUDIANTES PREVENCIÓN'!O311</f>
        <v>0</v>
      </c>
      <c r="K318" s="363">
        <f>'F5 ESTUDIANTES PREVENCIÓN'!P311</f>
        <v>0</v>
      </c>
      <c r="L318" s="364">
        <f>'F5 ESTUDIANTES PREVENCIÓN'!Q311</f>
        <v>0</v>
      </c>
      <c r="M318" s="360">
        <f>'F5 ESTUDIANTES PREVENCIÓN'!R311</f>
        <v>0</v>
      </c>
      <c r="N318" s="358">
        <f>'F5 ESTUDIANTES PREVENCIÓN'!T311</f>
        <v>0</v>
      </c>
      <c r="O318" s="358">
        <f>'F5 ESTUDIANTES PREVENCIÓN'!U311</f>
        <v>0</v>
      </c>
      <c r="P318" s="358">
        <f>'F5 ESTUDIANTES PREVENCIÓN'!V311</f>
        <v>0</v>
      </c>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f>'F5 ESTUDIANTES PREVENCIÓN'!AU311</f>
        <v>0</v>
      </c>
      <c r="BG318" s="12"/>
      <c r="BH318" s="13"/>
      <c r="BI318" s="12"/>
      <c r="BJ318" s="14"/>
      <c r="BK318" s="12"/>
      <c r="BL318" s="12"/>
      <c r="BM318" s="12"/>
      <c r="BN318" s="12"/>
      <c r="BO318" s="12"/>
      <c r="BP318" s="12"/>
      <c r="BQ318" s="12"/>
      <c r="BR318" s="12"/>
      <c r="BS318" s="12"/>
      <c r="BT318" s="12"/>
      <c r="BU318" s="12"/>
      <c r="BV318" s="12"/>
      <c r="BW318" s="12"/>
      <c r="BX318" s="12"/>
      <c r="BY318" s="12"/>
      <c r="BZ318" s="12"/>
      <c r="CA318" s="12"/>
      <c r="CB318" s="12"/>
      <c r="CC318" s="12"/>
      <c r="CD318" s="365">
        <f t="shared" si="41"/>
        <v>0</v>
      </c>
      <c r="CE318" s="365">
        <f t="shared" si="42"/>
        <v>0</v>
      </c>
      <c r="CF318" s="366" t="str">
        <f t="shared" si="38"/>
        <v/>
      </c>
      <c r="CG318" s="365">
        <f t="shared" si="43"/>
        <v>0</v>
      </c>
      <c r="CH318" s="365">
        <f t="shared" si="44"/>
        <v>0</v>
      </c>
      <c r="CI318" s="366" t="str">
        <f t="shared" si="39"/>
        <v/>
      </c>
      <c r="CJ318" s="365">
        <f t="shared" si="45"/>
        <v>0</v>
      </c>
      <c r="CK318" s="365">
        <f t="shared" si="46"/>
        <v>0</v>
      </c>
      <c r="CL318" s="366" t="str">
        <f t="shared" si="40"/>
        <v/>
      </c>
      <c r="CM318" s="15"/>
    </row>
    <row r="319" spans="1:91" s="359" customFormat="1" ht="13.5" hidden="1" customHeight="1">
      <c r="A319" s="358">
        <f>'F5 ESTUDIANTES PREVENCIÓN'!D312</f>
        <v>0</v>
      </c>
      <c r="B319" s="358">
        <f>'F5 ESTUDIANTES PREVENCIÓN'!A312</f>
        <v>0</v>
      </c>
      <c r="C319" s="360">
        <f>'F5 ESTUDIANTES PREVENCIÓN'!F312</f>
        <v>0</v>
      </c>
      <c r="D319" s="361">
        <f>'F5 ESTUDIANTES PREVENCIÓN'!G312</f>
        <v>0</v>
      </c>
      <c r="E319" s="358">
        <f>'F5 ESTUDIANTES PREVENCIÓN'!K312</f>
        <v>0</v>
      </c>
      <c r="F319" s="358">
        <f>'F5 ESTUDIANTES PREVENCIÓN'!J312</f>
        <v>0</v>
      </c>
      <c r="G319" s="362">
        <f>'F5 ESTUDIANTES PREVENCIÓN'!L312</f>
        <v>0</v>
      </c>
      <c r="H319" s="358">
        <f>'F5 ESTUDIANTES PREVENCIÓN'!M312</f>
        <v>0</v>
      </c>
      <c r="I319" s="363">
        <f>'F5 ESTUDIANTES PREVENCIÓN'!N312</f>
        <v>0</v>
      </c>
      <c r="J319" s="363">
        <f>'F5 ESTUDIANTES PREVENCIÓN'!O312</f>
        <v>0</v>
      </c>
      <c r="K319" s="363">
        <f>'F5 ESTUDIANTES PREVENCIÓN'!P312</f>
        <v>0</v>
      </c>
      <c r="L319" s="364">
        <f>'F5 ESTUDIANTES PREVENCIÓN'!Q312</f>
        <v>0</v>
      </c>
      <c r="M319" s="360">
        <f>'F5 ESTUDIANTES PREVENCIÓN'!R312</f>
        <v>0</v>
      </c>
      <c r="N319" s="358">
        <f>'F5 ESTUDIANTES PREVENCIÓN'!T312</f>
        <v>0</v>
      </c>
      <c r="O319" s="358">
        <f>'F5 ESTUDIANTES PREVENCIÓN'!U312</f>
        <v>0</v>
      </c>
      <c r="P319" s="358">
        <f>'F5 ESTUDIANTES PREVENCIÓN'!V312</f>
        <v>0</v>
      </c>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f>'F5 ESTUDIANTES PREVENCIÓN'!AU312</f>
        <v>0</v>
      </c>
      <c r="BG319" s="12"/>
      <c r="BH319" s="13"/>
      <c r="BI319" s="12"/>
      <c r="BJ319" s="14"/>
      <c r="BK319" s="12"/>
      <c r="BL319" s="12"/>
      <c r="BM319" s="12"/>
      <c r="BN319" s="12"/>
      <c r="BO319" s="12"/>
      <c r="BP319" s="12"/>
      <c r="BQ319" s="12"/>
      <c r="BR319" s="12"/>
      <c r="BS319" s="12"/>
      <c r="BT319" s="12"/>
      <c r="BU319" s="12"/>
      <c r="BV319" s="12"/>
      <c r="BW319" s="12"/>
      <c r="BX319" s="12"/>
      <c r="BY319" s="12"/>
      <c r="BZ319" s="12"/>
      <c r="CA319" s="12"/>
      <c r="CB319" s="12"/>
      <c r="CC319" s="12"/>
      <c r="CD319" s="365">
        <f t="shared" si="41"/>
        <v>0</v>
      </c>
      <c r="CE319" s="365">
        <f t="shared" si="42"/>
        <v>0</v>
      </c>
      <c r="CF319" s="366" t="str">
        <f t="shared" si="38"/>
        <v/>
      </c>
      <c r="CG319" s="365">
        <f t="shared" si="43"/>
        <v>0</v>
      </c>
      <c r="CH319" s="365">
        <f t="shared" si="44"/>
        <v>0</v>
      </c>
      <c r="CI319" s="366" t="str">
        <f t="shared" si="39"/>
        <v/>
      </c>
      <c r="CJ319" s="365">
        <f t="shared" si="45"/>
        <v>0</v>
      </c>
      <c r="CK319" s="365">
        <f t="shared" si="46"/>
        <v>0</v>
      </c>
      <c r="CL319" s="366" t="str">
        <f t="shared" si="40"/>
        <v/>
      </c>
      <c r="CM319" s="15"/>
    </row>
    <row r="320" spans="1:91" s="359" customFormat="1" ht="13.5" hidden="1" customHeight="1">
      <c r="A320" s="358">
        <f>'F5 ESTUDIANTES PREVENCIÓN'!D313</f>
        <v>0</v>
      </c>
      <c r="B320" s="358">
        <f>'F5 ESTUDIANTES PREVENCIÓN'!A313</f>
        <v>0</v>
      </c>
      <c r="C320" s="360">
        <f>'F5 ESTUDIANTES PREVENCIÓN'!F313</f>
        <v>0</v>
      </c>
      <c r="D320" s="361">
        <f>'F5 ESTUDIANTES PREVENCIÓN'!G313</f>
        <v>0</v>
      </c>
      <c r="E320" s="358">
        <f>'F5 ESTUDIANTES PREVENCIÓN'!K313</f>
        <v>0</v>
      </c>
      <c r="F320" s="358">
        <f>'F5 ESTUDIANTES PREVENCIÓN'!J313</f>
        <v>0</v>
      </c>
      <c r="G320" s="362">
        <f>'F5 ESTUDIANTES PREVENCIÓN'!L313</f>
        <v>0</v>
      </c>
      <c r="H320" s="358">
        <f>'F5 ESTUDIANTES PREVENCIÓN'!M313</f>
        <v>0</v>
      </c>
      <c r="I320" s="363">
        <f>'F5 ESTUDIANTES PREVENCIÓN'!N313</f>
        <v>0</v>
      </c>
      <c r="J320" s="363">
        <f>'F5 ESTUDIANTES PREVENCIÓN'!O313</f>
        <v>0</v>
      </c>
      <c r="K320" s="363">
        <f>'F5 ESTUDIANTES PREVENCIÓN'!P313</f>
        <v>0</v>
      </c>
      <c r="L320" s="364">
        <f>'F5 ESTUDIANTES PREVENCIÓN'!Q313</f>
        <v>0</v>
      </c>
      <c r="M320" s="360">
        <f>'F5 ESTUDIANTES PREVENCIÓN'!R313</f>
        <v>0</v>
      </c>
      <c r="N320" s="358">
        <f>'F5 ESTUDIANTES PREVENCIÓN'!T313</f>
        <v>0</v>
      </c>
      <c r="O320" s="358">
        <f>'F5 ESTUDIANTES PREVENCIÓN'!U313</f>
        <v>0</v>
      </c>
      <c r="P320" s="358">
        <f>'F5 ESTUDIANTES PREVENCIÓN'!V313</f>
        <v>0</v>
      </c>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f>'F5 ESTUDIANTES PREVENCIÓN'!AU313</f>
        <v>0</v>
      </c>
      <c r="BG320" s="12"/>
      <c r="BH320" s="13"/>
      <c r="BI320" s="12"/>
      <c r="BJ320" s="14"/>
      <c r="BK320" s="12"/>
      <c r="BL320" s="12"/>
      <c r="BM320" s="12"/>
      <c r="BN320" s="12"/>
      <c r="BO320" s="12"/>
      <c r="BP320" s="12"/>
      <c r="BQ320" s="12"/>
      <c r="BR320" s="12"/>
      <c r="BS320" s="12"/>
      <c r="BT320" s="12"/>
      <c r="BU320" s="12"/>
      <c r="BV320" s="12"/>
      <c r="BW320" s="12"/>
      <c r="BX320" s="12"/>
      <c r="BY320" s="12"/>
      <c r="BZ320" s="12"/>
      <c r="CA320" s="12"/>
      <c r="CB320" s="12"/>
      <c r="CC320" s="12"/>
      <c r="CD320" s="365">
        <f t="shared" si="41"/>
        <v>0</v>
      </c>
      <c r="CE320" s="365">
        <f t="shared" si="42"/>
        <v>0</v>
      </c>
      <c r="CF320" s="366" t="str">
        <f t="shared" si="38"/>
        <v/>
      </c>
      <c r="CG320" s="365">
        <f t="shared" si="43"/>
        <v>0</v>
      </c>
      <c r="CH320" s="365">
        <f t="shared" si="44"/>
        <v>0</v>
      </c>
      <c r="CI320" s="366" t="str">
        <f t="shared" si="39"/>
        <v/>
      </c>
      <c r="CJ320" s="365">
        <f t="shared" si="45"/>
        <v>0</v>
      </c>
      <c r="CK320" s="365">
        <f t="shared" si="46"/>
        <v>0</v>
      </c>
      <c r="CL320" s="366" t="str">
        <f t="shared" si="40"/>
        <v/>
      </c>
      <c r="CM320" s="15"/>
    </row>
    <row r="321" spans="1:91" s="359" customFormat="1" ht="13.5" hidden="1" customHeight="1">
      <c r="A321" s="358">
        <f>'F5 ESTUDIANTES PREVENCIÓN'!D314</f>
        <v>0</v>
      </c>
      <c r="B321" s="358">
        <f>'F5 ESTUDIANTES PREVENCIÓN'!A314</f>
        <v>0</v>
      </c>
      <c r="C321" s="360">
        <f>'F5 ESTUDIANTES PREVENCIÓN'!F314</f>
        <v>0</v>
      </c>
      <c r="D321" s="361">
        <f>'F5 ESTUDIANTES PREVENCIÓN'!G314</f>
        <v>0</v>
      </c>
      <c r="E321" s="358">
        <f>'F5 ESTUDIANTES PREVENCIÓN'!K314</f>
        <v>0</v>
      </c>
      <c r="F321" s="358">
        <f>'F5 ESTUDIANTES PREVENCIÓN'!J314</f>
        <v>0</v>
      </c>
      <c r="G321" s="362">
        <f>'F5 ESTUDIANTES PREVENCIÓN'!L314</f>
        <v>0</v>
      </c>
      <c r="H321" s="358">
        <f>'F5 ESTUDIANTES PREVENCIÓN'!M314</f>
        <v>0</v>
      </c>
      <c r="I321" s="363">
        <f>'F5 ESTUDIANTES PREVENCIÓN'!N314</f>
        <v>0</v>
      </c>
      <c r="J321" s="363">
        <f>'F5 ESTUDIANTES PREVENCIÓN'!O314</f>
        <v>0</v>
      </c>
      <c r="K321" s="363">
        <f>'F5 ESTUDIANTES PREVENCIÓN'!P314</f>
        <v>0</v>
      </c>
      <c r="L321" s="364">
        <f>'F5 ESTUDIANTES PREVENCIÓN'!Q314</f>
        <v>0</v>
      </c>
      <c r="M321" s="360">
        <f>'F5 ESTUDIANTES PREVENCIÓN'!R314</f>
        <v>0</v>
      </c>
      <c r="N321" s="358">
        <f>'F5 ESTUDIANTES PREVENCIÓN'!T314</f>
        <v>0</v>
      </c>
      <c r="O321" s="358">
        <f>'F5 ESTUDIANTES PREVENCIÓN'!U314</f>
        <v>0</v>
      </c>
      <c r="P321" s="358">
        <f>'F5 ESTUDIANTES PREVENCIÓN'!V314</f>
        <v>0</v>
      </c>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f>'F5 ESTUDIANTES PREVENCIÓN'!AU314</f>
        <v>0</v>
      </c>
      <c r="BG321" s="12"/>
      <c r="BH321" s="13"/>
      <c r="BI321" s="12"/>
      <c r="BJ321" s="14"/>
      <c r="BK321" s="12"/>
      <c r="BL321" s="12"/>
      <c r="BM321" s="12"/>
      <c r="BN321" s="12"/>
      <c r="BO321" s="12"/>
      <c r="BP321" s="12"/>
      <c r="BQ321" s="12"/>
      <c r="BR321" s="12"/>
      <c r="BS321" s="12"/>
      <c r="BT321" s="12"/>
      <c r="BU321" s="12"/>
      <c r="BV321" s="12"/>
      <c r="BW321" s="12"/>
      <c r="BX321" s="12"/>
      <c r="BY321" s="12"/>
      <c r="BZ321" s="12"/>
      <c r="CA321" s="12"/>
      <c r="CB321" s="12"/>
      <c r="CC321" s="12"/>
      <c r="CD321" s="365">
        <f t="shared" si="41"/>
        <v>0</v>
      </c>
      <c r="CE321" s="365">
        <f t="shared" si="42"/>
        <v>0</v>
      </c>
      <c r="CF321" s="366" t="str">
        <f t="shared" si="38"/>
        <v/>
      </c>
      <c r="CG321" s="365">
        <f t="shared" si="43"/>
        <v>0</v>
      </c>
      <c r="CH321" s="365">
        <f t="shared" si="44"/>
        <v>0</v>
      </c>
      <c r="CI321" s="366" t="str">
        <f t="shared" si="39"/>
        <v/>
      </c>
      <c r="CJ321" s="365">
        <f t="shared" si="45"/>
        <v>0</v>
      </c>
      <c r="CK321" s="365">
        <f t="shared" si="46"/>
        <v>0</v>
      </c>
      <c r="CL321" s="366" t="str">
        <f t="shared" si="40"/>
        <v/>
      </c>
      <c r="CM321" s="15"/>
    </row>
    <row r="322" spans="1:91" s="359" customFormat="1" ht="13.5" hidden="1" customHeight="1">
      <c r="A322" s="358">
        <f>'F5 ESTUDIANTES PREVENCIÓN'!D315</f>
        <v>0</v>
      </c>
      <c r="B322" s="358">
        <f>'F5 ESTUDIANTES PREVENCIÓN'!A315</f>
        <v>0</v>
      </c>
      <c r="C322" s="360">
        <f>'F5 ESTUDIANTES PREVENCIÓN'!F315</f>
        <v>0</v>
      </c>
      <c r="D322" s="361">
        <f>'F5 ESTUDIANTES PREVENCIÓN'!G315</f>
        <v>0</v>
      </c>
      <c r="E322" s="358">
        <f>'F5 ESTUDIANTES PREVENCIÓN'!K315</f>
        <v>0</v>
      </c>
      <c r="F322" s="358">
        <f>'F5 ESTUDIANTES PREVENCIÓN'!J315</f>
        <v>0</v>
      </c>
      <c r="G322" s="362">
        <f>'F5 ESTUDIANTES PREVENCIÓN'!L315</f>
        <v>0</v>
      </c>
      <c r="H322" s="358">
        <f>'F5 ESTUDIANTES PREVENCIÓN'!M315</f>
        <v>0</v>
      </c>
      <c r="I322" s="363">
        <f>'F5 ESTUDIANTES PREVENCIÓN'!N315</f>
        <v>0</v>
      </c>
      <c r="J322" s="363">
        <f>'F5 ESTUDIANTES PREVENCIÓN'!O315</f>
        <v>0</v>
      </c>
      <c r="K322" s="363">
        <f>'F5 ESTUDIANTES PREVENCIÓN'!P315</f>
        <v>0</v>
      </c>
      <c r="L322" s="364">
        <f>'F5 ESTUDIANTES PREVENCIÓN'!Q315</f>
        <v>0</v>
      </c>
      <c r="M322" s="360">
        <f>'F5 ESTUDIANTES PREVENCIÓN'!R315</f>
        <v>0</v>
      </c>
      <c r="N322" s="358">
        <f>'F5 ESTUDIANTES PREVENCIÓN'!T315</f>
        <v>0</v>
      </c>
      <c r="O322" s="358">
        <f>'F5 ESTUDIANTES PREVENCIÓN'!U315</f>
        <v>0</v>
      </c>
      <c r="P322" s="358">
        <f>'F5 ESTUDIANTES PREVENCIÓN'!V315</f>
        <v>0</v>
      </c>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f>'F5 ESTUDIANTES PREVENCIÓN'!AU315</f>
        <v>0</v>
      </c>
      <c r="BG322" s="12"/>
      <c r="BH322" s="13"/>
      <c r="BI322" s="12"/>
      <c r="BJ322" s="14"/>
      <c r="BK322" s="12"/>
      <c r="BL322" s="12"/>
      <c r="BM322" s="12"/>
      <c r="BN322" s="12"/>
      <c r="BO322" s="12"/>
      <c r="BP322" s="12"/>
      <c r="BQ322" s="12"/>
      <c r="BR322" s="12"/>
      <c r="BS322" s="12"/>
      <c r="BT322" s="12"/>
      <c r="BU322" s="12"/>
      <c r="BV322" s="12"/>
      <c r="BW322" s="12"/>
      <c r="BX322" s="12"/>
      <c r="BY322" s="12"/>
      <c r="BZ322" s="12"/>
      <c r="CA322" s="12"/>
      <c r="CB322" s="12"/>
      <c r="CC322" s="12"/>
      <c r="CD322" s="365">
        <f t="shared" si="41"/>
        <v>0</v>
      </c>
      <c r="CE322" s="365">
        <f t="shared" si="42"/>
        <v>0</v>
      </c>
      <c r="CF322" s="366" t="str">
        <f t="shared" si="38"/>
        <v/>
      </c>
      <c r="CG322" s="365">
        <f t="shared" si="43"/>
        <v>0</v>
      </c>
      <c r="CH322" s="365">
        <f t="shared" si="44"/>
        <v>0</v>
      </c>
      <c r="CI322" s="366" t="str">
        <f t="shared" si="39"/>
        <v/>
      </c>
      <c r="CJ322" s="365">
        <f t="shared" si="45"/>
        <v>0</v>
      </c>
      <c r="CK322" s="365">
        <f t="shared" si="46"/>
        <v>0</v>
      </c>
      <c r="CL322" s="366" t="str">
        <f t="shared" si="40"/>
        <v/>
      </c>
      <c r="CM322" s="15"/>
    </row>
    <row r="323" spans="1:91" s="359" customFormat="1" ht="13.5" hidden="1" customHeight="1">
      <c r="A323" s="358">
        <f>'F5 ESTUDIANTES PREVENCIÓN'!D316</f>
        <v>0</v>
      </c>
      <c r="B323" s="358">
        <f>'F5 ESTUDIANTES PREVENCIÓN'!A316</f>
        <v>0</v>
      </c>
      <c r="C323" s="360">
        <f>'F5 ESTUDIANTES PREVENCIÓN'!F316</f>
        <v>0</v>
      </c>
      <c r="D323" s="361">
        <f>'F5 ESTUDIANTES PREVENCIÓN'!G316</f>
        <v>0</v>
      </c>
      <c r="E323" s="358">
        <f>'F5 ESTUDIANTES PREVENCIÓN'!K316</f>
        <v>0</v>
      </c>
      <c r="F323" s="358">
        <f>'F5 ESTUDIANTES PREVENCIÓN'!J316</f>
        <v>0</v>
      </c>
      <c r="G323" s="362">
        <f>'F5 ESTUDIANTES PREVENCIÓN'!L316</f>
        <v>0</v>
      </c>
      <c r="H323" s="358">
        <f>'F5 ESTUDIANTES PREVENCIÓN'!M316</f>
        <v>0</v>
      </c>
      <c r="I323" s="363">
        <f>'F5 ESTUDIANTES PREVENCIÓN'!N316</f>
        <v>0</v>
      </c>
      <c r="J323" s="363">
        <f>'F5 ESTUDIANTES PREVENCIÓN'!O316</f>
        <v>0</v>
      </c>
      <c r="K323" s="363">
        <f>'F5 ESTUDIANTES PREVENCIÓN'!P316</f>
        <v>0</v>
      </c>
      <c r="L323" s="364">
        <f>'F5 ESTUDIANTES PREVENCIÓN'!Q316</f>
        <v>0</v>
      </c>
      <c r="M323" s="360">
        <f>'F5 ESTUDIANTES PREVENCIÓN'!R316</f>
        <v>0</v>
      </c>
      <c r="N323" s="358">
        <f>'F5 ESTUDIANTES PREVENCIÓN'!T316</f>
        <v>0</v>
      </c>
      <c r="O323" s="358">
        <f>'F5 ESTUDIANTES PREVENCIÓN'!U316</f>
        <v>0</v>
      </c>
      <c r="P323" s="358">
        <f>'F5 ESTUDIANTES PREVENCIÓN'!V316</f>
        <v>0</v>
      </c>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f>'F5 ESTUDIANTES PREVENCIÓN'!AU316</f>
        <v>0</v>
      </c>
      <c r="BG323" s="12"/>
      <c r="BH323" s="13"/>
      <c r="BI323" s="12"/>
      <c r="BJ323" s="14"/>
      <c r="BK323" s="12"/>
      <c r="BL323" s="12"/>
      <c r="BM323" s="12"/>
      <c r="BN323" s="12"/>
      <c r="BO323" s="12"/>
      <c r="BP323" s="12"/>
      <c r="BQ323" s="12"/>
      <c r="BR323" s="12"/>
      <c r="BS323" s="12"/>
      <c r="BT323" s="12"/>
      <c r="BU323" s="12"/>
      <c r="BV323" s="12"/>
      <c r="BW323" s="12"/>
      <c r="BX323" s="12"/>
      <c r="BY323" s="12"/>
      <c r="BZ323" s="12"/>
      <c r="CA323" s="12"/>
      <c r="CB323" s="12"/>
      <c r="CC323" s="12"/>
      <c r="CD323" s="365">
        <f t="shared" si="41"/>
        <v>0</v>
      </c>
      <c r="CE323" s="365">
        <f t="shared" si="42"/>
        <v>0</v>
      </c>
      <c r="CF323" s="366" t="str">
        <f t="shared" si="38"/>
        <v/>
      </c>
      <c r="CG323" s="365">
        <f t="shared" si="43"/>
        <v>0</v>
      </c>
      <c r="CH323" s="365">
        <f t="shared" si="44"/>
        <v>0</v>
      </c>
      <c r="CI323" s="366" t="str">
        <f t="shared" si="39"/>
        <v/>
      </c>
      <c r="CJ323" s="365">
        <f t="shared" si="45"/>
        <v>0</v>
      </c>
      <c r="CK323" s="365">
        <f t="shared" si="46"/>
        <v>0</v>
      </c>
      <c r="CL323" s="366" t="str">
        <f t="shared" si="40"/>
        <v/>
      </c>
      <c r="CM323" s="15"/>
    </row>
    <row r="324" spans="1:91" s="359" customFormat="1" ht="13.5" hidden="1" customHeight="1">
      <c r="A324" s="358">
        <f>'F5 ESTUDIANTES PREVENCIÓN'!D317</f>
        <v>0</v>
      </c>
      <c r="B324" s="358">
        <f>'F5 ESTUDIANTES PREVENCIÓN'!A317</f>
        <v>0</v>
      </c>
      <c r="C324" s="360">
        <f>'F5 ESTUDIANTES PREVENCIÓN'!F317</f>
        <v>0</v>
      </c>
      <c r="D324" s="361">
        <f>'F5 ESTUDIANTES PREVENCIÓN'!G317</f>
        <v>0</v>
      </c>
      <c r="E324" s="358">
        <f>'F5 ESTUDIANTES PREVENCIÓN'!K317</f>
        <v>0</v>
      </c>
      <c r="F324" s="358">
        <f>'F5 ESTUDIANTES PREVENCIÓN'!J317</f>
        <v>0</v>
      </c>
      <c r="G324" s="362">
        <f>'F5 ESTUDIANTES PREVENCIÓN'!L317</f>
        <v>0</v>
      </c>
      <c r="H324" s="358">
        <f>'F5 ESTUDIANTES PREVENCIÓN'!M317</f>
        <v>0</v>
      </c>
      <c r="I324" s="363">
        <f>'F5 ESTUDIANTES PREVENCIÓN'!N317</f>
        <v>0</v>
      </c>
      <c r="J324" s="363">
        <f>'F5 ESTUDIANTES PREVENCIÓN'!O317</f>
        <v>0</v>
      </c>
      <c r="K324" s="363">
        <f>'F5 ESTUDIANTES PREVENCIÓN'!P317</f>
        <v>0</v>
      </c>
      <c r="L324" s="364">
        <f>'F5 ESTUDIANTES PREVENCIÓN'!Q317</f>
        <v>0</v>
      </c>
      <c r="M324" s="360">
        <f>'F5 ESTUDIANTES PREVENCIÓN'!R317</f>
        <v>0</v>
      </c>
      <c r="N324" s="358">
        <f>'F5 ESTUDIANTES PREVENCIÓN'!T317</f>
        <v>0</v>
      </c>
      <c r="O324" s="358">
        <f>'F5 ESTUDIANTES PREVENCIÓN'!U317</f>
        <v>0</v>
      </c>
      <c r="P324" s="358">
        <f>'F5 ESTUDIANTES PREVENCIÓN'!V317</f>
        <v>0</v>
      </c>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f>'F5 ESTUDIANTES PREVENCIÓN'!AU317</f>
        <v>0</v>
      </c>
      <c r="BG324" s="12"/>
      <c r="BH324" s="13"/>
      <c r="BI324" s="12"/>
      <c r="BJ324" s="14"/>
      <c r="BK324" s="12"/>
      <c r="BL324" s="12"/>
      <c r="BM324" s="12"/>
      <c r="BN324" s="12"/>
      <c r="BO324" s="12"/>
      <c r="BP324" s="12"/>
      <c r="BQ324" s="12"/>
      <c r="BR324" s="12"/>
      <c r="BS324" s="12"/>
      <c r="BT324" s="12"/>
      <c r="BU324" s="12"/>
      <c r="BV324" s="12"/>
      <c r="BW324" s="12"/>
      <c r="BX324" s="12"/>
      <c r="BY324" s="12"/>
      <c r="BZ324" s="12"/>
      <c r="CA324" s="12"/>
      <c r="CB324" s="12"/>
      <c r="CC324" s="12"/>
      <c r="CD324" s="365">
        <f t="shared" si="41"/>
        <v>0</v>
      </c>
      <c r="CE324" s="365">
        <f t="shared" si="42"/>
        <v>0</v>
      </c>
      <c r="CF324" s="366" t="str">
        <f t="shared" si="38"/>
        <v/>
      </c>
      <c r="CG324" s="365">
        <f t="shared" si="43"/>
        <v>0</v>
      </c>
      <c r="CH324" s="365">
        <f t="shared" si="44"/>
        <v>0</v>
      </c>
      <c r="CI324" s="366" t="str">
        <f t="shared" si="39"/>
        <v/>
      </c>
      <c r="CJ324" s="365">
        <f t="shared" si="45"/>
        <v>0</v>
      </c>
      <c r="CK324" s="365">
        <f t="shared" si="46"/>
        <v>0</v>
      </c>
      <c r="CL324" s="366" t="str">
        <f t="shared" si="40"/>
        <v/>
      </c>
      <c r="CM324" s="15"/>
    </row>
    <row r="325" spans="1:91" s="359" customFormat="1" ht="13.5" hidden="1" customHeight="1">
      <c r="A325" s="358">
        <f>'F5 ESTUDIANTES PREVENCIÓN'!D318</f>
        <v>0</v>
      </c>
      <c r="B325" s="358">
        <f>'F5 ESTUDIANTES PREVENCIÓN'!A318</f>
        <v>0</v>
      </c>
      <c r="C325" s="360">
        <f>'F5 ESTUDIANTES PREVENCIÓN'!F318</f>
        <v>0</v>
      </c>
      <c r="D325" s="361">
        <f>'F5 ESTUDIANTES PREVENCIÓN'!G318</f>
        <v>0</v>
      </c>
      <c r="E325" s="358">
        <f>'F5 ESTUDIANTES PREVENCIÓN'!K318</f>
        <v>0</v>
      </c>
      <c r="F325" s="358">
        <f>'F5 ESTUDIANTES PREVENCIÓN'!J318</f>
        <v>0</v>
      </c>
      <c r="G325" s="362">
        <f>'F5 ESTUDIANTES PREVENCIÓN'!L318</f>
        <v>0</v>
      </c>
      <c r="H325" s="358">
        <f>'F5 ESTUDIANTES PREVENCIÓN'!M318</f>
        <v>0</v>
      </c>
      <c r="I325" s="363">
        <f>'F5 ESTUDIANTES PREVENCIÓN'!N318</f>
        <v>0</v>
      </c>
      <c r="J325" s="363">
        <f>'F5 ESTUDIANTES PREVENCIÓN'!O318</f>
        <v>0</v>
      </c>
      <c r="K325" s="363">
        <f>'F5 ESTUDIANTES PREVENCIÓN'!P318</f>
        <v>0</v>
      </c>
      <c r="L325" s="364">
        <f>'F5 ESTUDIANTES PREVENCIÓN'!Q318</f>
        <v>0</v>
      </c>
      <c r="M325" s="360">
        <f>'F5 ESTUDIANTES PREVENCIÓN'!R318</f>
        <v>0</v>
      </c>
      <c r="N325" s="358">
        <f>'F5 ESTUDIANTES PREVENCIÓN'!T318</f>
        <v>0</v>
      </c>
      <c r="O325" s="358">
        <f>'F5 ESTUDIANTES PREVENCIÓN'!U318</f>
        <v>0</v>
      </c>
      <c r="P325" s="358">
        <f>'F5 ESTUDIANTES PREVENCIÓN'!V318</f>
        <v>0</v>
      </c>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f>'F5 ESTUDIANTES PREVENCIÓN'!AU318</f>
        <v>0</v>
      </c>
      <c r="BG325" s="12"/>
      <c r="BH325" s="13"/>
      <c r="BI325" s="12"/>
      <c r="BJ325" s="14"/>
      <c r="BK325" s="12"/>
      <c r="BL325" s="12"/>
      <c r="BM325" s="12"/>
      <c r="BN325" s="12"/>
      <c r="BO325" s="12"/>
      <c r="BP325" s="12"/>
      <c r="BQ325" s="12"/>
      <c r="BR325" s="12"/>
      <c r="BS325" s="12"/>
      <c r="BT325" s="12"/>
      <c r="BU325" s="12"/>
      <c r="BV325" s="12"/>
      <c r="BW325" s="12"/>
      <c r="BX325" s="12"/>
      <c r="BY325" s="12"/>
      <c r="BZ325" s="12"/>
      <c r="CA325" s="12"/>
      <c r="CB325" s="12"/>
      <c r="CC325" s="12"/>
      <c r="CD325" s="365">
        <f t="shared" si="41"/>
        <v>0</v>
      </c>
      <c r="CE325" s="365">
        <f t="shared" si="42"/>
        <v>0</v>
      </c>
      <c r="CF325" s="366" t="str">
        <f t="shared" si="38"/>
        <v/>
      </c>
      <c r="CG325" s="365">
        <f t="shared" si="43"/>
        <v>0</v>
      </c>
      <c r="CH325" s="365">
        <f t="shared" si="44"/>
        <v>0</v>
      </c>
      <c r="CI325" s="366" t="str">
        <f t="shared" si="39"/>
        <v/>
      </c>
      <c r="CJ325" s="365">
        <f t="shared" si="45"/>
        <v>0</v>
      </c>
      <c r="CK325" s="365">
        <f t="shared" si="46"/>
        <v>0</v>
      </c>
      <c r="CL325" s="366" t="str">
        <f t="shared" si="40"/>
        <v/>
      </c>
      <c r="CM325" s="15"/>
    </row>
    <row r="326" spans="1:91" s="359" customFormat="1" ht="13.5" hidden="1" customHeight="1">
      <c r="A326" s="358">
        <f>'F5 ESTUDIANTES PREVENCIÓN'!D319</f>
        <v>0</v>
      </c>
      <c r="B326" s="358">
        <f>'F5 ESTUDIANTES PREVENCIÓN'!A319</f>
        <v>0</v>
      </c>
      <c r="C326" s="360">
        <f>'F5 ESTUDIANTES PREVENCIÓN'!F319</f>
        <v>0</v>
      </c>
      <c r="D326" s="361">
        <f>'F5 ESTUDIANTES PREVENCIÓN'!G319</f>
        <v>0</v>
      </c>
      <c r="E326" s="358">
        <f>'F5 ESTUDIANTES PREVENCIÓN'!K319</f>
        <v>0</v>
      </c>
      <c r="F326" s="358">
        <f>'F5 ESTUDIANTES PREVENCIÓN'!J319</f>
        <v>0</v>
      </c>
      <c r="G326" s="362">
        <f>'F5 ESTUDIANTES PREVENCIÓN'!L319</f>
        <v>0</v>
      </c>
      <c r="H326" s="358">
        <f>'F5 ESTUDIANTES PREVENCIÓN'!M319</f>
        <v>0</v>
      </c>
      <c r="I326" s="363">
        <f>'F5 ESTUDIANTES PREVENCIÓN'!N319</f>
        <v>0</v>
      </c>
      <c r="J326" s="363">
        <f>'F5 ESTUDIANTES PREVENCIÓN'!O319</f>
        <v>0</v>
      </c>
      <c r="K326" s="363">
        <f>'F5 ESTUDIANTES PREVENCIÓN'!P319</f>
        <v>0</v>
      </c>
      <c r="L326" s="364">
        <f>'F5 ESTUDIANTES PREVENCIÓN'!Q319</f>
        <v>0</v>
      </c>
      <c r="M326" s="360">
        <f>'F5 ESTUDIANTES PREVENCIÓN'!R319</f>
        <v>0</v>
      </c>
      <c r="N326" s="358">
        <f>'F5 ESTUDIANTES PREVENCIÓN'!T319</f>
        <v>0</v>
      </c>
      <c r="O326" s="358">
        <f>'F5 ESTUDIANTES PREVENCIÓN'!U319</f>
        <v>0</v>
      </c>
      <c r="P326" s="358">
        <f>'F5 ESTUDIANTES PREVENCIÓN'!V319</f>
        <v>0</v>
      </c>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f>'F5 ESTUDIANTES PREVENCIÓN'!AU319</f>
        <v>0</v>
      </c>
      <c r="BG326" s="12"/>
      <c r="BH326" s="13"/>
      <c r="BI326" s="12"/>
      <c r="BJ326" s="14"/>
      <c r="BK326" s="12"/>
      <c r="BL326" s="12"/>
      <c r="BM326" s="12"/>
      <c r="BN326" s="12"/>
      <c r="BO326" s="12"/>
      <c r="BP326" s="12"/>
      <c r="BQ326" s="12"/>
      <c r="BR326" s="12"/>
      <c r="BS326" s="12"/>
      <c r="BT326" s="12"/>
      <c r="BU326" s="12"/>
      <c r="BV326" s="12"/>
      <c r="BW326" s="12"/>
      <c r="BX326" s="12"/>
      <c r="BY326" s="12"/>
      <c r="BZ326" s="12"/>
      <c r="CA326" s="12"/>
      <c r="CB326" s="12"/>
      <c r="CC326" s="12"/>
      <c r="CD326" s="365">
        <f t="shared" si="41"/>
        <v>0</v>
      </c>
      <c r="CE326" s="365">
        <f t="shared" si="42"/>
        <v>0</v>
      </c>
      <c r="CF326" s="366" t="str">
        <f t="shared" si="38"/>
        <v/>
      </c>
      <c r="CG326" s="365">
        <f t="shared" si="43"/>
        <v>0</v>
      </c>
      <c r="CH326" s="365">
        <f t="shared" si="44"/>
        <v>0</v>
      </c>
      <c r="CI326" s="366" t="str">
        <f t="shared" si="39"/>
        <v/>
      </c>
      <c r="CJ326" s="365">
        <f t="shared" si="45"/>
        <v>0</v>
      </c>
      <c r="CK326" s="365">
        <f t="shared" si="46"/>
        <v>0</v>
      </c>
      <c r="CL326" s="366" t="str">
        <f t="shared" si="40"/>
        <v/>
      </c>
      <c r="CM326" s="15"/>
    </row>
    <row r="327" spans="1:91" s="359" customFormat="1" ht="13.5" hidden="1" customHeight="1">
      <c r="A327" s="358">
        <f>'F5 ESTUDIANTES PREVENCIÓN'!D320</f>
        <v>0</v>
      </c>
      <c r="B327" s="358">
        <f>'F5 ESTUDIANTES PREVENCIÓN'!A320</f>
        <v>0</v>
      </c>
      <c r="C327" s="360">
        <f>'F5 ESTUDIANTES PREVENCIÓN'!F320</f>
        <v>0</v>
      </c>
      <c r="D327" s="361">
        <f>'F5 ESTUDIANTES PREVENCIÓN'!G320</f>
        <v>0</v>
      </c>
      <c r="E327" s="358">
        <f>'F5 ESTUDIANTES PREVENCIÓN'!K320</f>
        <v>0</v>
      </c>
      <c r="F327" s="358">
        <f>'F5 ESTUDIANTES PREVENCIÓN'!J320</f>
        <v>0</v>
      </c>
      <c r="G327" s="362">
        <f>'F5 ESTUDIANTES PREVENCIÓN'!L320</f>
        <v>0</v>
      </c>
      <c r="H327" s="358">
        <f>'F5 ESTUDIANTES PREVENCIÓN'!M320</f>
        <v>0</v>
      </c>
      <c r="I327" s="363">
        <f>'F5 ESTUDIANTES PREVENCIÓN'!N320</f>
        <v>0</v>
      </c>
      <c r="J327" s="363">
        <f>'F5 ESTUDIANTES PREVENCIÓN'!O320</f>
        <v>0</v>
      </c>
      <c r="K327" s="363">
        <f>'F5 ESTUDIANTES PREVENCIÓN'!P320</f>
        <v>0</v>
      </c>
      <c r="L327" s="364">
        <f>'F5 ESTUDIANTES PREVENCIÓN'!Q320</f>
        <v>0</v>
      </c>
      <c r="M327" s="360">
        <f>'F5 ESTUDIANTES PREVENCIÓN'!R320</f>
        <v>0</v>
      </c>
      <c r="N327" s="358">
        <f>'F5 ESTUDIANTES PREVENCIÓN'!T320</f>
        <v>0</v>
      </c>
      <c r="O327" s="358">
        <f>'F5 ESTUDIANTES PREVENCIÓN'!U320</f>
        <v>0</v>
      </c>
      <c r="P327" s="358">
        <f>'F5 ESTUDIANTES PREVENCIÓN'!V320</f>
        <v>0</v>
      </c>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f>'F5 ESTUDIANTES PREVENCIÓN'!AU320</f>
        <v>0</v>
      </c>
      <c r="BG327" s="12"/>
      <c r="BH327" s="13"/>
      <c r="BI327" s="12"/>
      <c r="BJ327" s="14"/>
      <c r="BK327" s="12"/>
      <c r="BL327" s="12"/>
      <c r="BM327" s="12"/>
      <c r="BN327" s="12"/>
      <c r="BO327" s="12"/>
      <c r="BP327" s="12"/>
      <c r="BQ327" s="12"/>
      <c r="BR327" s="12"/>
      <c r="BS327" s="12"/>
      <c r="BT327" s="12"/>
      <c r="BU327" s="12"/>
      <c r="BV327" s="12"/>
      <c r="BW327" s="12"/>
      <c r="BX327" s="12"/>
      <c r="BY327" s="12"/>
      <c r="BZ327" s="12"/>
      <c r="CA327" s="12"/>
      <c r="CB327" s="12"/>
      <c r="CC327" s="12"/>
      <c r="CD327" s="365">
        <f t="shared" si="41"/>
        <v>0</v>
      </c>
      <c r="CE327" s="365">
        <f t="shared" si="42"/>
        <v>0</v>
      </c>
      <c r="CF327" s="366" t="str">
        <f t="shared" si="38"/>
        <v/>
      </c>
      <c r="CG327" s="365">
        <f t="shared" si="43"/>
        <v>0</v>
      </c>
      <c r="CH327" s="365">
        <f t="shared" si="44"/>
        <v>0</v>
      </c>
      <c r="CI327" s="366" t="str">
        <f t="shared" si="39"/>
        <v/>
      </c>
      <c r="CJ327" s="365">
        <f t="shared" si="45"/>
        <v>0</v>
      </c>
      <c r="CK327" s="365">
        <f t="shared" si="46"/>
        <v>0</v>
      </c>
      <c r="CL327" s="366" t="str">
        <f t="shared" si="40"/>
        <v/>
      </c>
      <c r="CM327" s="15"/>
    </row>
    <row r="328" spans="1:91" s="359" customFormat="1" ht="13.5" hidden="1" customHeight="1">
      <c r="A328" s="358">
        <f>'F5 ESTUDIANTES PREVENCIÓN'!D321</f>
        <v>0</v>
      </c>
      <c r="B328" s="358">
        <f>'F5 ESTUDIANTES PREVENCIÓN'!A321</f>
        <v>0</v>
      </c>
      <c r="C328" s="360">
        <f>'F5 ESTUDIANTES PREVENCIÓN'!F321</f>
        <v>0</v>
      </c>
      <c r="D328" s="361">
        <f>'F5 ESTUDIANTES PREVENCIÓN'!G321</f>
        <v>0</v>
      </c>
      <c r="E328" s="358">
        <f>'F5 ESTUDIANTES PREVENCIÓN'!K321</f>
        <v>0</v>
      </c>
      <c r="F328" s="358">
        <f>'F5 ESTUDIANTES PREVENCIÓN'!J321</f>
        <v>0</v>
      </c>
      <c r="G328" s="362">
        <f>'F5 ESTUDIANTES PREVENCIÓN'!L321</f>
        <v>0</v>
      </c>
      <c r="H328" s="358">
        <f>'F5 ESTUDIANTES PREVENCIÓN'!M321</f>
        <v>0</v>
      </c>
      <c r="I328" s="363">
        <f>'F5 ESTUDIANTES PREVENCIÓN'!N321</f>
        <v>0</v>
      </c>
      <c r="J328" s="363">
        <f>'F5 ESTUDIANTES PREVENCIÓN'!O321</f>
        <v>0</v>
      </c>
      <c r="K328" s="363">
        <f>'F5 ESTUDIANTES PREVENCIÓN'!P321</f>
        <v>0</v>
      </c>
      <c r="L328" s="364">
        <f>'F5 ESTUDIANTES PREVENCIÓN'!Q321</f>
        <v>0</v>
      </c>
      <c r="M328" s="360">
        <f>'F5 ESTUDIANTES PREVENCIÓN'!R321</f>
        <v>0</v>
      </c>
      <c r="N328" s="358">
        <f>'F5 ESTUDIANTES PREVENCIÓN'!T321</f>
        <v>0</v>
      </c>
      <c r="O328" s="358">
        <f>'F5 ESTUDIANTES PREVENCIÓN'!U321</f>
        <v>0</v>
      </c>
      <c r="P328" s="358">
        <f>'F5 ESTUDIANTES PREVENCIÓN'!V321</f>
        <v>0</v>
      </c>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f>'F5 ESTUDIANTES PREVENCIÓN'!AU321</f>
        <v>0</v>
      </c>
      <c r="BG328" s="12"/>
      <c r="BH328" s="13"/>
      <c r="BI328" s="12"/>
      <c r="BJ328" s="14"/>
      <c r="BK328" s="12"/>
      <c r="BL328" s="12"/>
      <c r="BM328" s="12"/>
      <c r="BN328" s="12"/>
      <c r="BO328" s="12"/>
      <c r="BP328" s="12"/>
      <c r="BQ328" s="12"/>
      <c r="BR328" s="12"/>
      <c r="BS328" s="12"/>
      <c r="BT328" s="12"/>
      <c r="BU328" s="12"/>
      <c r="BV328" s="12"/>
      <c r="BW328" s="12"/>
      <c r="BX328" s="12"/>
      <c r="BY328" s="12"/>
      <c r="BZ328" s="12"/>
      <c r="CA328" s="12"/>
      <c r="CB328" s="12"/>
      <c r="CC328" s="12"/>
      <c r="CD328" s="365">
        <f t="shared" si="41"/>
        <v>0</v>
      </c>
      <c r="CE328" s="365">
        <f t="shared" si="42"/>
        <v>0</v>
      </c>
      <c r="CF328" s="366" t="str">
        <f t="shared" si="38"/>
        <v/>
      </c>
      <c r="CG328" s="365">
        <f t="shared" si="43"/>
        <v>0</v>
      </c>
      <c r="CH328" s="365">
        <f t="shared" si="44"/>
        <v>0</v>
      </c>
      <c r="CI328" s="366" t="str">
        <f t="shared" si="39"/>
        <v/>
      </c>
      <c r="CJ328" s="365">
        <f t="shared" si="45"/>
        <v>0</v>
      </c>
      <c r="CK328" s="365">
        <f t="shared" si="46"/>
        <v>0</v>
      </c>
      <c r="CL328" s="366" t="str">
        <f t="shared" si="40"/>
        <v/>
      </c>
      <c r="CM328" s="15"/>
    </row>
    <row r="329" spans="1:91" s="359" customFormat="1" ht="13.5" hidden="1" customHeight="1">
      <c r="A329" s="358">
        <f>'F5 ESTUDIANTES PREVENCIÓN'!D322</f>
        <v>0</v>
      </c>
      <c r="B329" s="358">
        <f>'F5 ESTUDIANTES PREVENCIÓN'!A322</f>
        <v>0</v>
      </c>
      <c r="C329" s="360">
        <f>'F5 ESTUDIANTES PREVENCIÓN'!F322</f>
        <v>0</v>
      </c>
      <c r="D329" s="361">
        <f>'F5 ESTUDIANTES PREVENCIÓN'!G322</f>
        <v>0</v>
      </c>
      <c r="E329" s="358">
        <f>'F5 ESTUDIANTES PREVENCIÓN'!K322</f>
        <v>0</v>
      </c>
      <c r="F329" s="358">
        <f>'F5 ESTUDIANTES PREVENCIÓN'!J322</f>
        <v>0</v>
      </c>
      <c r="G329" s="362">
        <f>'F5 ESTUDIANTES PREVENCIÓN'!L322</f>
        <v>0</v>
      </c>
      <c r="H329" s="358">
        <f>'F5 ESTUDIANTES PREVENCIÓN'!M322</f>
        <v>0</v>
      </c>
      <c r="I329" s="363">
        <f>'F5 ESTUDIANTES PREVENCIÓN'!N322</f>
        <v>0</v>
      </c>
      <c r="J329" s="363">
        <f>'F5 ESTUDIANTES PREVENCIÓN'!O322</f>
        <v>0</v>
      </c>
      <c r="K329" s="363">
        <f>'F5 ESTUDIANTES PREVENCIÓN'!P322</f>
        <v>0</v>
      </c>
      <c r="L329" s="364">
        <f>'F5 ESTUDIANTES PREVENCIÓN'!Q322</f>
        <v>0</v>
      </c>
      <c r="M329" s="360">
        <f>'F5 ESTUDIANTES PREVENCIÓN'!R322</f>
        <v>0</v>
      </c>
      <c r="N329" s="358">
        <f>'F5 ESTUDIANTES PREVENCIÓN'!T322</f>
        <v>0</v>
      </c>
      <c r="O329" s="358">
        <f>'F5 ESTUDIANTES PREVENCIÓN'!U322</f>
        <v>0</v>
      </c>
      <c r="P329" s="358">
        <f>'F5 ESTUDIANTES PREVENCIÓN'!V322</f>
        <v>0</v>
      </c>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c r="BE329" s="358"/>
      <c r="BF329" s="358">
        <f>'F5 ESTUDIANTES PREVENCIÓN'!AU322</f>
        <v>0</v>
      </c>
      <c r="BG329" s="12"/>
      <c r="BH329" s="13"/>
      <c r="BI329" s="12"/>
      <c r="BJ329" s="14"/>
      <c r="BK329" s="12"/>
      <c r="BL329" s="12"/>
      <c r="BM329" s="12"/>
      <c r="BN329" s="12"/>
      <c r="BO329" s="12"/>
      <c r="BP329" s="12"/>
      <c r="BQ329" s="12"/>
      <c r="BR329" s="12"/>
      <c r="BS329" s="12"/>
      <c r="BT329" s="12"/>
      <c r="BU329" s="12"/>
      <c r="BV329" s="12"/>
      <c r="BW329" s="12"/>
      <c r="BX329" s="12"/>
      <c r="BY329" s="12"/>
      <c r="BZ329" s="12"/>
      <c r="CA329" s="12"/>
      <c r="CB329" s="12"/>
      <c r="CC329" s="12"/>
      <c r="CD329" s="365">
        <f t="shared" si="41"/>
        <v>0</v>
      </c>
      <c r="CE329" s="365">
        <f t="shared" si="42"/>
        <v>0</v>
      </c>
      <c r="CF329" s="366" t="str">
        <f t="shared" si="38"/>
        <v/>
      </c>
      <c r="CG329" s="365">
        <f t="shared" si="43"/>
        <v>0</v>
      </c>
      <c r="CH329" s="365">
        <f t="shared" si="44"/>
        <v>0</v>
      </c>
      <c r="CI329" s="366" t="str">
        <f t="shared" si="39"/>
        <v/>
      </c>
      <c r="CJ329" s="365">
        <f t="shared" si="45"/>
        <v>0</v>
      </c>
      <c r="CK329" s="365">
        <f t="shared" si="46"/>
        <v>0</v>
      </c>
      <c r="CL329" s="366" t="str">
        <f t="shared" si="40"/>
        <v/>
      </c>
      <c r="CM329" s="15"/>
    </row>
    <row r="330" spans="1:91" s="359" customFormat="1" ht="13.5" hidden="1" customHeight="1">
      <c r="A330" s="358">
        <f>'F5 ESTUDIANTES PREVENCIÓN'!D323</f>
        <v>0</v>
      </c>
      <c r="B330" s="358">
        <f>'F5 ESTUDIANTES PREVENCIÓN'!A323</f>
        <v>0</v>
      </c>
      <c r="C330" s="360">
        <f>'F5 ESTUDIANTES PREVENCIÓN'!F323</f>
        <v>0</v>
      </c>
      <c r="D330" s="361">
        <f>'F5 ESTUDIANTES PREVENCIÓN'!G323</f>
        <v>0</v>
      </c>
      <c r="E330" s="358">
        <f>'F5 ESTUDIANTES PREVENCIÓN'!K323</f>
        <v>0</v>
      </c>
      <c r="F330" s="358">
        <f>'F5 ESTUDIANTES PREVENCIÓN'!J323</f>
        <v>0</v>
      </c>
      <c r="G330" s="362">
        <f>'F5 ESTUDIANTES PREVENCIÓN'!L323</f>
        <v>0</v>
      </c>
      <c r="H330" s="358">
        <f>'F5 ESTUDIANTES PREVENCIÓN'!M323</f>
        <v>0</v>
      </c>
      <c r="I330" s="363">
        <f>'F5 ESTUDIANTES PREVENCIÓN'!N323</f>
        <v>0</v>
      </c>
      <c r="J330" s="363">
        <f>'F5 ESTUDIANTES PREVENCIÓN'!O323</f>
        <v>0</v>
      </c>
      <c r="K330" s="363">
        <f>'F5 ESTUDIANTES PREVENCIÓN'!P323</f>
        <v>0</v>
      </c>
      <c r="L330" s="364">
        <f>'F5 ESTUDIANTES PREVENCIÓN'!Q323</f>
        <v>0</v>
      </c>
      <c r="M330" s="360">
        <f>'F5 ESTUDIANTES PREVENCIÓN'!R323</f>
        <v>0</v>
      </c>
      <c r="N330" s="358">
        <f>'F5 ESTUDIANTES PREVENCIÓN'!T323</f>
        <v>0</v>
      </c>
      <c r="O330" s="358">
        <f>'F5 ESTUDIANTES PREVENCIÓN'!U323</f>
        <v>0</v>
      </c>
      <c r="P330" s="358">
        <f>'F5 ESTUDIANTES PREVENCIÓN'!V323</f>
        <v>0</v>
      </c>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c r="BE330" s="358"/>
      <c r="BF330" s="358">
        <f>'F5 ESTUDIANTES PREVENCIÓN'!AU323</f>
        <v>0</v>
      </c>
      <c r="BG330" s="12"/>
      <c r="BH330" s="13"/>
      <c r="BI330" s="12"/>
      <c r="BJ330" s="14"/>
      <c r="BK330" s="12"/>
      <c r="BL330" s="12"/>
      <c r="BM330" s="12"/>
      <c r="BN330" s="12"/>
      <c r="BO330" s="12"/>
      <c r="BP330" s="12"/>
      <c r="BQ330" s="12"/>
      <c r="BR330" s="12"/>
      <c r="BS330" s="12"/>
      <c r="BT330" s="12"/>
      <c r="BU330" s="12"/>
      <c r="BV330" s="12"/>
      <c r="BW330" s="12"/>
      <c r="BX330" s="12"/>
      <c r="BY330" s="12"/>
      <c r="BZ330" s="12"/>
      <c r="CA330" s="12"/>
      <c r="CB330" s="12"/>
      <c r="CC330" s="12"/>
      <c r="CD330" s="365">
        <f t="shared" si="41"/>
        <v>0</v>
      </c>
      <c r="CE330" s="365">
        <f t="shared" si="42"/>
        <v>0</v>
      </c>
      <c r="CF330" s="366" t="str">
        <f t="shared" si="38"/>
        <v/>
      </c>
      <c r="CG330" s="365">
        <f t="shared" si="43"/>
        <v>0</v>
      </c>
      <c r="CH330" s="365">
        <f t="shared" si="44"/>
        <v>0</v>
      </c>
      <c r="CI330" s="366" t="str">
        <f t="shared" si="39"/>
        <v/>
      </c>
      <c r="CJ330" s="365">
        <f t="shared" si="45"/>
        <v>0</v>
      </c>
      <c r="CK330" s="365">
        <f t="shared" si="46"/>
        <v>0</v>
      </c>
      <c r="CL330" s="366" t="str">
        <f t="shared" si="40"/>
        <v/>
      </c>
      <c r="CM330" s="15"/>
    </row>
    <row r="331" spans="1:91" s="359" customFormat="1" ht="13.5" hidden="1" customHeight="1">
      <c r="A331" s="358">
        <f>'F5 ESTUDIANTES PREVENCIÓN'!D324</f>
        <v>0</v>
      </c>
      <c r="B331" s="358">
        <f>'F5 ESTUDIANTES PREVENCIÓN'!A324</f>
        <v>0</v>
      </c>
      <c r="C331" s="360">
        <f>'F5 ESTUDIANTES PREVENCIÓN'!F324</f>
        <v>0</v>
      </c>
      <c r="D331" s="361">
        <f>'F5 ESTUDIANTES PREVENCIÓN'!G324</f>
        <v>0</v>
      </c>
      <c r="E331" s="358">
        <f>'F5 ESTUDIANTES PREVENCIÓN'!K324</f>
        <v>0</v>
      </c>
      <c r="F331" s="358">
        <f>'F5 ESTUDIANTES PREVENCIÓN'!J324</f>
        <v>0</v>
      </c>
      <c r="G331" s="362">
        <f>'F5 ESTUDIANTES PREVENCIÓN'!L324</f>
        <v>0</v>
      </c>
      <c r="H331" s="358">
        <f>'F5 ESTUDIANTES PREVENCIÓN'!M324</f>
        <v>0</v>
      </c>
      <c r="I331" s="363">
        <f>'F5 ESTUDIANTES PREVENCIÓN'!N324</f>
        <v>0</v>
      </c>
      <c r="J331" s="363">
        <f>'F5 ESTUDIANTES PREVENCIÓN'!O324</f>
        <v>0</v>
      </c>
      <c r="K331" s="363">
        <f>'F5 ESTUDIANTES PREVENCIÓN'!P324</f>
        <v>0</v>
      </c>
      <c r="L331" s="364">
        <f>'F5 ESTUDIANTES PREVENCIÓN'!Q324</f>
        <v>0</v>
      </c>
      <c r="M331" s="360">
        <f>'F5 ESTUDIANTES PREVENCIÓN'!R324</f>
        <v>0</v>
      </c>
      <c r="N331" s="358">
        <f>'F5 ESTUDIANTES PREVENCIÓN'!T324</f>
        <v>0</v>
      </c>
      <c r="O331" s="358">
        <f>'F5 ESTUDIANTES PREVENCIÓN'!U324</f>
        <v>0</v>
      </c>
      <c r="P331" s="358">
        <f>'F5 ESTUDIANTES PREVENCIÓN'!V324</f>
        <v>0</v>
      </c>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f>'F5 ESTUDIANTES PREVENCIÓN'!AU324</f>
        <v>0</v>
      </c>
      <c r="BG331" s="12"/>
      <c r="BH331" s="13"/>
      <c r="BI331" s="12"/>
      <c r="BJ331" s="14"/>
      <c r="BK331" s="12"/>
      <c r="BL331" s="12"/>
      <c r="BM331" s="12"/>
      <c r="BN331" s="12"/>
      <c r="BO331" s="12"/>
      <c r="BP331" s="12"/>
      <c r="BQ331" s="12"/>
      <c r="BR331" s="12"/>
      <c r="BS331" s="12"/>
      <c r="BT331" s="12"/>
      <c r="BU331" s="12"/>
      <c r="BV331" s="12"/>
      <c r="BW331" s="12"/>
      <c r="BX331" s="12"/>
      <c r="BY331" s="12"/>
      <c r="BZ331" s="12"/>
      <c r="CA331" s="12"/>
      <c r="CB331" s="12"/>
      <c r="CC331" s="12"/>
      <c r="CD331" s="365">
        <f t="shared" si="41"/>
        <v>0</v>
      </c>
      <c r="CE331" s="365">
        <f t="shared" si="42"/>
        <v>0</v>
      </c>
      <c r="CF331" s="366" t="str">
        <f t="shared" si="38"/>
        <v/>
      </c>
      <c r="CG331" s="365">
        <f t="shared" si="43"/>
        <v>0</v>
      </c>
      <c r="CH331" s="365">
        <f t="shared" si="44"/>
        <v>0</v>
      </c>
      <c r="CI331" s="366" t="str">
        <f t="shared" si="39"/>
        <v/>
      </c>
      <c r="CJ331" s="365">
        <f t="shared" si="45"/>
        <v>0</v>
      </c>
      <c r="CK331" s="365">
        <f t="shared" si="46"/>
        <v>0</v>
      </c>
      <c r="CL331" s="366" t="str">
        <f t="shared" si="40"/>
        <v/>
      </c>
      <c r="CM331" s="15"/>
    </row>
    <row r="332" spans="1:91" s="359" customFormat="1" ht="13.5" hidden="1" customHeight="1">
      <c r="A332" s="358">
        <f>'F5 ESTUDIANTES PREVENCIÓN'!D325</f>
        <v>0</v>
      </c>
      <c r="B332" s="358">
        <f>'F5 ESTUDIANTES PREVENCIÓN'!A325</f>
        <v>0</v>
      </c>
      <c r="C332" s="360">
        <f>'F5 ESTUDIANTES PREVENCIÓN'!F325</f>
        <v>0</v>
      </c>
      <c r="D332" s="361">
        <f>'F5 ESTUDIANTES PREVENCIÓN'!G325</f>
        <v>0</v>
      </c>
      <c r="E332" s="358">
        <f>'F5 ESTUDIANTES PREVENCIÓN'!K325</f>
        <v>0</v>
      </c>
      <c r="F332" s="358">
        <f>'F5 ESTUDIANTES PREVENCIÓN'!J325</f>
        <v>0</v>
      </c>
      <c r="G332" s="362">
        <f>'F5 ESTUDIANTES PREVENCIÓN'!L325</f>
        <v>0</v>
      </c>
      <c r="H332" s="358">
        <f>'F5 ESTUDIANTES PREVENCIÓN'!M325</f>
        <v>0</v>
      </c>
      <c r="I332" s="363">
        <f>'F5 ESTUDIANTES PREVENCIÓN'!N325</f>
        <v>0</v>
      </c>
      <c r="J332" s="363">
        <f>'F5 ESTUDIANTES PREVENCIÓN'!O325</f>
        <v>0</v>
      </c>
      <c r="K332" s="363">
        <f>'F5 ESTUDIANTES PREVENCIÓN'!P325</f>
        <v>0</v>
      </c>
      <c r="L332" s="364">
        <f>'F5 ESTUDIANTES PREVENCIÓN'!Q325</f>
        <v>0</v>
      </c>
      <c r="M332" s="360">
        <f>'F5 ESTUDIANTES PREVENCIÓN'!R325</f>
        <v>0</v>
      </c>
      <c r="N332" s="358">
        <f>'F5 ESTUDIANTES PREVENCIÓN'!T325</f>
        <v>0</v>
      </c>
      <c r="O332" s="358">
        <f>'F5 ESTUDIANTES PREVENCIÓN'!U325</f>
        <v>0</v>
      </c>
      <c r="P332" s="358">
        <f>'F5 ESTUDIANTES PREVENCIÓN'!V325</f>
        <v>0</v>
      </c>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f>'F5 ESTUDIANTES PREVENCIÓN'!AU325</f>
        <v>0</v>
      </c>
      <c r="BG332" s="12"/>
      <c r="BH332" s="13"/>
      <c r="BI332" s="12"/>
      <c r="BJ332" s="14"/>
      <c r="BK332" s="12"/>
      <c r="BL332" s="12"/>
      <c r="BM332" s="12"/>
      <c r="BN332" s="12"/>
      <c r="BO332" s="12"/>
      <c r="BP332" s="12"/>
      <c r="BQ332" s="12"/>
      <c r="BR332" s="12"/>
      <c r="BS332" s="12"/>
      <c r="BT332" s="12"/>
      <c r="BU332" s="12"/>
      <c r="BV332" s="12"/>
      <c r="BW332" s="12"/>
      <c r="BX332" s="12"/>
      <c r="BY332" s="12"/>
      <c r="BZ332" s="12"/>
      <c r="CA332" s="12"/>
      <c r="CB332" s="12"/>
      <c r="CC332" s="12"/>
      <c r="CD332" s="365">
        <f t="shared" si="41"/>
        <v>0</v>
      </c>
      <c r="CE332" s="365">
        <f t="shared" si="42"/>
        <v>0</v>
      </c>
      <c r="CF332" s="366" t="str">
        <f t="shared" si="38"/>
        <v/>
      </c>
      <c r="CG332" s="365">
        <f t="shared" si="43"/>
        <v>0</v>
      </c>
      <c r="CH332" s="365">
        <f t="shared" si="44"/>
        <v>0</v>
      </c>
      <c r="CI332" s="366" t="str">
        <f t="shared" si="39"/>
        <v/>
      </c>
      <c r="CJ332" s="365">
        <f t="shared" si="45"/>
        <v>0</v>
      </c>
      <c r="CK332" s="365">
        <f t="shared" si="46"/>
        <v>0</v>
      </c>
      <c r="CL332" s="366" t="str">
        <f t="shared" si="40"/>
        <v/>
      </c>
      <c r="CM332" s="15"/>
    </row>
    <row r="333" spans="1:91" s="359" customFormat="1" ht="13.5" hidden="1" customHeight="1">
      <c r="A333" s="358">
        <f>'F5 ESTUDIANTES PREVENCIÓN'!D326</f>
        <v>0</v>
      </c>
      <c r="B333" s="358">
        <f>'F5 ESTUDIANTES PREVENCIÓN'!A326</f>
        <v>0</v>
      </c>
      <c r="C333" s="360">
        <f>'F5 ESTUDIANTES PREVENCIÓN'!F326</f>
        <v>0</v>
      </c>
      <c r="D333" s="361">
        <f>'F5 ESTUDIANTES PREVENCIÓN'!G326</f>
        <v>0</v>
      </c>
      <c r="E333" s="358">
        <f>'F5 ESTUDIANTES PREVENCIÓN'!K326</f>
        <v>0</v>
      </c>
      <c r="F333" s="358">
        <f>'F5 ESTUDIANTES PREVENCIÓN'!J326</f>
        <v>0</v>
      </c>
      <c r="G333" s="362">
        <f>'F5 ESTUDIANTES PREVENCIÓN'!L326</f>
        <v>0</v>
      </c>
      <c r="H333" s="358">
        <f>'F5 ESTUDIANTES PREVENCIÓN'!M326</f>
        <v>0</v>
      </c>
      <c r="I333" s="363">
        <f>'F5 ESTUDIANTES PREVENCIÓN'!N326</f>
        <v>0</v>
      </c>
      <c r="J333" s="363">
        <f>'F5 ESTUDIANTES PREVENCIÓN'!O326</f>
        <v>0</v>
      </c>
      <c r="K333" s="363">
        <f>'F5 ESTUDIANTES PREVENCIÓN'!P326</f>
        <v>0</v>
      </c>
      <c r="L333" s="364">
        <f>'F5 ESTUDIANTES PREVENCIÓN'!Q326</f>
        <v>0</v>
      </c>
      <c r="M333" s="360">
        <f>'F5 ESTUDIANTES PREVENCIÓN'!R326</f>
        <v>0</v>
      </c>
      <c r="N333" s="358">
        <f>'F5 ESTUDIANTES PREVENCIÓN'!T326</f>
        <v>0</v>
      </c>
      <c r="O333" s="358">
        <f>'F5 ESTUDIANTES PREVENCIÓN'!U326</f>
        <v>0</v>
      </c>
      <c r="P333" s="358">
        <f>'F5 ESTUDIANTES PREVENCIÓN'!V326</f>
        <v>0</v>
      </c>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f>'F5 ESTUDIANTES PREVENCIÓN'!AU326</f>
        <v>0</v>
      </c>
      <c r="BG333" s="12"/>
      <c r="BH333" s="13"/>
      <c r="BI333" s="12"/>
      <c r="BJ333" s="14"/>
      <c r="BK333" s="12"/>
      <c r="BL333" s="12"/>
      <c r="BM333" s="12"/>
      <c r="BN333" s="12"/>
      <c r="BO333" s="12"/>
      <c r="BP333" s="12"/>
      <c r="BQ333" s="12"/>
      <c r="BR333" s="12"/>
      <c r="BS333" s="12"/>
      <c r="BT333" s="12"/>
      <c r="BU333" s="12"/>
      <c r="BV333" s="12"/>
      <c r="BW333" s="12"/>
      <c r="BX333" s="12"/>
      <c r="BY333" s="12"/>
      <c r="BZ333" s="12"/>
      <c r="CA333" s="12"/>
      <c r="CB333" s="12"/>
      <c r="CC333" s="12"/>
      <c r="CD333" s="365">
        <f t="shared" si="41"/>
        <v>0</v>
      </c>
      <c r="CE333" s="365">
        <f t="shared" si="42"/>
        <v>0</v>
      </c>
      <c r="CF333" s="366" t="str">
        <f t="shared" ref="CF333:CF396" si="47">+IF(ISERROR(CE333/CD333),"",CE333/CD333)</f>
        <v/>
      </c>
      <c r="CG333" s="365">
        <f t="shared" si="43"/>
        <v>0</v>
      </c>
      <c r="CH333" s="365">
        <f t="shared" si="44"/>
        <v>0</v>
      </c>
      <c r="CI333" s="366" t="str">
        <f t="shared" ref="CI333:CI396" si="48">+IF(ISERROR(CH333/CG333),"",CH333/CG333)</f>
        <v/>
      </c>
      <c r="CJ333" s="365">
        <f t="shared" si="45"/>
        <v>0</v>
      </c>
      <c r="CK333" s="365">
        <f t="shared" si="46"/>
        <v>0</v>
      </c>
      <c r="CL333" s="366" t="str">
        <f t="shared" ref="CL333:CL396" si="49">+IF(ISERROR(CK333/CJ333),"",CK333/CJ333)</f>
        <v/>
      </c>
      <c r="CM333" s="15"/>
    </row>
    <row r="334" spans="1:91" s="359" customFormat="1" ht="13.5" hidden="1" customHeight="1">
      <c r="A334" s="358">
        <f>'F5 ESTUDIANTES PREVENCIÓN'!D327</f>
        <v>0</v>
      </c>
      <c r="B334" s="358">
        <f>'F5 ESTUDIANTES PREVENCIÓN'!A327</f>
        <v>0</v>
      </c>
      <c r="C334" s="360">
        <f>'F5 ESTUDIANTES PREVENCIÓN'!F327</f>
        <v>0</v>
      </c>
      <c r="D334" s="361">
        <f>'F5 ESTUDIANTES PREVENCIÓN'!G327</f>
        <v>0</v>
      </c>
      <c r="E334" s="358">
        <f>'F5 ESTUDIANTES PREVENCIÓN'!K327</f>
        <v>0</v>
      </c>
      <c r="F334" s="358">
        <f>'F5 ESTUDIANTES PREVENCIÓN'!J327</f>
        <v>0</v>
      </c>
      <c r="G334" s="362">
        <f>'F5 ESTUDIANTES PREVENCIÓN'!L327</f>
        <v>0</v>
      </c>
      <c r="H334" s="358">
        <f>'F5 ESTUDIANTES PREVENCIÓN'!M327</f>
        <v>0</v>
      </c>
      <c r="I334" s="363">
        <f>'F5 ESTUDIANTES PREVENCIÓN'!N327</f>
        <v>0</v>
      </c>
      <c r="J334" s="363">
        <f>'F5 ESTUDIANTES PREVENCIÓN'!O327</f>
        <v>0</v>
      </c>
      <c r="K334" s="363">
        <f>'F5 ESTUDIANTES PREVENCIÓN'!P327</f>
        <v>0</v>
      </c>
      <c r="L334" s="364">
        <f>'F5 ESTUDIANTES PREVENCIÓN'!Q327</f>
        <v>0</v>
      </c>
      <c r="M334" s="360">
        <f>'F5 ESTUDIANTES PREVENCIÓN'!R327</f>
        <v>0</v>
      </c>
      <c r="N334" s="358">
        <f>'F5 ESTUDIANTES PREVENCIÓN'!T327</f>
        <v>0</v>
      </c>
      <c r="O334" s="358">
        <f>'F5 ESTUDIANTES PREVENCIÓN'!U327</f>
        <v>0</v>
      </c>
      <c r="P334" s="358">
        <f>'F5 ESTUDIANTES PREVENCIÓN'!V327</f>
        <v>0</v>
      </c>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f>'F5 ESTUDIANTES PREVENCIÓN'!AU327</f>
        <v>0</v>
      </c>
      <c r="BG334" s="12"/>
      <c r="BH334" s="13"/>
      <c r="BI334" s="12"/>
      <c r="BJ334" s="14"/>
      <c r="BK334" s="12"/>
      <c r="BL334" s="12"/>
      <c r="BM334" s="12"/>
      <c r="BN334" s="12"/>
      <c r="BO334" s="12"/>
      <c r="BP334" s="12"/>
      <c r="BQ334" s="12"/>
      <c r="BR334" s="12"/>
      <c r="BS334" s="12"/>
      <c r="BT334" s="12"/>
      <c r="BU334" s="12"/>
      <c r="BV334" s="12"/>
      <c r="BW334" s="12"/>
      <c r="BX334" s="12"/>
      <c r="BY334" s="12"/>
      <c r="BZ334" s="12"/>
      <c r="CA334" s="12"/>
      <c r="CB334" s="12"/>
      <c r="CC334" s="12"/>
      <c r="CD334" s="365">
        <f t="shared" ref="CD334:CD397" si="50">+COUNTA(BM334:BN334)</f>
        <v>0</v>
      </c>
      <c r="CE334" s="365">
        <f t="shared" ref="CE334:CE397" si="51">+COUNTIF($BM334:$BN334,"P")</f>
        <v>0</v>
      </c>
      <c r="CF334" s="366" t="str">
        <f t="shared" si="47"/>
        <v/>
      </c>
      <c r="CG334" s="365">
        <f t="shared" ref="CG334:CG397" si="52">+COUNTA(BO334:BQ334)</f>
        <v>0</v>
      </c>
      <c r="CH334" s="365">
        <f t="shared" ref="CH334:CH397" si="53">+COUNTIF($BO334:$BQ334,"P")</f>
        <v>0</v>
      </c>
      <c r="CI334" s="366" t="str">
        <f t="shared" si="48"/>
        <v/>
      </c>
      <c r="CJ334" s="365">
        <f t="shared" ref="CJ334:CJ397" si="54">+COUNTA($BR334:$CA334)</f>
        <v>0</v>
      </c>
      <c r="CK334" s="365">
        <f t="shared" ref="CK334:CK397" si="55">+COUNTIF($BR334:$CA334,"P")</f>
        <v>0</v>
      </c>
      <c r="CL334" s="366" t="str">
        <f t="shared" si="49"/>
        <v/>
      </c>
      <c r="CM334" s="15"/>
    </row>
    <row r="335" spans="1:91" s="359" customFormat="1" ht="13.5" hidden="1" customHeight="1">
      <c r="A335" s="358">
        <f>'F5 ESTUDIANTES PREVENCIÓN'!D328</f>
        <v>0</v>
      </c>
      <c r="B335" s="358">
        <f>'F5 ESTUDIANTES PREVENCIÓN'!A328</f>
        <v>0</v>
      </c>
      <c r="C335" s="360">
        <f>'F5 ESTUDIANTES PREVENCIÓN'!F328</f>
        <v>0</v>
      </c>
      <c r="D335" s="361">
        <f>'F5 ESTUDIANTES PREVENCIÓN'!G328</f>
        <v>0</v>
      </c>
      <c r="E335" s="358">
        <f>'F5 ESTUDIANTES PREVENCIÓN'!K328</f>
        <v>0</v>
      </c>
      <c r="F335" s="358">
        <f>'F5 ESTUDIANTES PREVENCIÓN'!J328</f>
        <v>0</v>
      </c>
      <c r="G335" s="362">
        <f>'F5 ESTUDIANTES PREVENCIÓN'!L328</f>
        <v>0</v>
      </c>
      <c r="H335" s="358">
        <f>'F5 ESTUDIANTES PREVENCIÓN'!M328</f>
        <v>0</v>
      </c>
      <c r="I335" s="363">
        <f>'F5 ESTUDIANTES PREVENCIÓN'!N328</f>
        <v>0</v>
      </c>
      <c r="J335" s="363">
        <f>'F5 ESTUDIANTES PREVENCIÓN'!O328</f>
        <v>0</v>
      </c>
      <c r="K335" s="363">
        <f>'F5 ESTUDIANTES PREVENCIÓN'!P328</f>
        <v>0</v>
      </c>
      <c r="L335" s="364">
        <f>'F5 ESTUDIANTES PREVENCIÓN'!Q328</f>
        <v>0</v>
      </c>
      <c r="M335" s="360">
        <f>'F5 ESTUDIANTES PREVENCIÓN'!R328</f>
        <v>0</v>
      </c>
      <c r="N335" s="358">
        <f>'F5 ESTUDIANTES PREVENCIÓN'!T328</f>
        <v>0</v>
      </c>
      <c r="O335" s="358">
        <f>'F5 ESTUDIANTES PREVENCIÓN'!U328</f>
        <v>0</v>
      </c>
      <c r="P335" s="358">
        <f>'F5 ESTUDIANTES PREVENCIÓN'!V328</f>
        <v>0</v>
      </c>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c r="BE335" s="358"/>
      <c r="BF335" s="358">
        <f>'F5 ESTUDIANTES PREVENCIÓN'!AU328</f>
        <v>0</v>
      </c>
      <c r="BG335" s="12"/>
      <c r="BH335" s="13"/>
      <c r="BI335" s="12"/>
      <c r="BJ335" s="14"/>
      <c r="BK335" s="12"/>
      <c r="BL335" s="12"/>
      <c r="BM335" s="12"/>
      <c r="BN335" s="12"/>
      <c r="BO335" s="12"/>
      <c r="BP335" s="12"/>
      <c r="BQ335" s="12"/>
      <c r="BR335" s="12"/>
      <c r="BS335" s="12"/>
      <c r="BT335" s="12"/>
      <c r="BU335" s="12"/>
      <c r="BV335" s="12"/>
      <c r="BW335" s="12"/>
      <c r="BX335" s="12"/>
      <c r="BY335" s="12"/>
      <c r="BZ335" s="12"/>
      <c r="CA335" s="12"/>
      <c r="CB335" s="12"/>
      <c r="CC335" s="12"/>
      <c r="CD335" s="365">
        <f t="shared" si="50"/>
        <v>0</v>
      </c>
      <c r="CE335" s="365">
        <f t="shared" si="51"/>
        <v>0</v>
      </c>
      <c r="CF335" s="366" t="str">
        <f t="shared" si="47"/>
        <v/>
      </c>
      <c r="CG335" s="365">
        <f t="shared" si="52"/>
        <v>0</v>
      </c>
      <c r="CH335" s="365">
        <f t="shared" si="53"/>
        <v>0</v>
      </c>
      <c r="CI335" s="366" t="str">
        <f t="shared" si="48"/>
        <v/>
      </c>
      <c r="CJ335" s="365">
        <f t="shared" si="54"/>
        <v>0</v>
      </c>
      <c r="CK335" s="365">
        <f t="shared" si="55"/>
        <v>0</v>
      </c>
      <c r="CL335" s="366" t="str">
        <f t="shared" si="49"/>
        <v/>
      </c>
      <c r="CM335" s="15"/>
    </row>
    <row r="336" spans="1:91" s="359" customFormat="1" ht="13.5" hidden="1" customHeight="1">
      <c r="A336" s="358">
        <f>'F5 ESTUDIANTES PREVENCIÓN'!D329</f>
        <v>0</v>
      </c>
      <c r="B336" s="358">
        <f>'F5 ESTUDIANTES PREVENCIÓN'!A329</f>
        <v>0</v>
      </c>
      <c r="C336" s="360">
        <f>'F5 ESTUDIANTES PREVENCIÓN'!F329</f>
        <v>0</v>
      </c>
      <c r="D336" s="361">
        <f>'F5 ESTUDIANTES PREVENCIÓN'!G329</f>
        <v>0</v>
      </c>
      <c r="E336" s="358">
        <f>'F5 ESTUDIANTES PREVENCIÓN'!K329</f>
        <v>0</v>
      </c>
      <c r="F336" s="358">
        <f>'F5 ESTUDIANTES PREVENCIÓN'!J329</f>
        <v>0</v>
      </c>
      <c r="G336" s="362">
        <f>'F5 ESTUDIANTES PREVENCIÓN'!L329</f>
        <v>0</v>
      </c>
      <c r="H336" s="358">
        <f>'F5 ESTUDIANTES PREVENCIÓN'!M329</f>
        <v>0</v>
      </c>
      <c r="I336" s="363">
        <f>'F5 ESTUDIANTES PREVENCIÓN'!N329</f>
        <v>0</v>
      </c>
      <c r="J336" s="363">
        <f>'F5 ESTUDIANTES PREVENCIÓN'!O329</f>
        <v>0</v>
      </c>
      <c r="K336" s="363">
        <f>'F5 ESTUDIANTES PREVENCIÓN'!P329</f>
        <v>0</v>
      </c>
      <c r="L336" s="364">
        <f>'F5 ESTUDIANTES PREVENCIÓN'!Q329</f>
        <v>0</v>
      </c>
      <c r="M336" s="360">
        <f>'F5 ESTUDIANTES PREVENCIÓN'!R329</f>
        <v>0</v>
      </c>
      <c r="N336" s="358">
        <f>'F5 ESTUDIANTES PREVENCIÓN'!T329</f>
        <v>0</v>
      </c>
      <c r="O336" s="358">
        <f>'F5 ESTUDIANTES PREVENCIÓN'!U329</f>
        <v>0</v>
      </c>
      <c r="P336" s="358">
        <f>'F5 ESTUDIANTES PREVENCIÓN'!V329</f>
        <v>0</v>
      </c>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c r="BE336" s="358"/>
      <c r="BF336" s="358">
        <f>'F5 ESTUDIANTES PREVENCIÓN'!AU329</f>
        <v>0</v>
      </c>
      <c r="BG336" s="12"/>
      <c r="BH336" s="13"/>
      <c r="BI336" s="12"/>
      <c r="BJ336" s="14"/>
      <c r="BK336" s="12"/>
      <c r="BL336" s="12"/>
      <c r="BM336" s="12"/>
      <c r="BN336" s="12"/>
      <c r="BO336" s="12"/>
      <c r="BP336" s="12"/>
      <c r="BQ336" s="12"/>
      <c r="BR336" s="12"/>
      <c r="BS336" s="12"/>
      <c r="BT336" s="12"/>
      <c r="BU336" s="12"/>
      <c r="BV336" s="12"/>
      <c r="BW336" s="12"/>
      <c r="BX336" s="12"/>
      <c r="BY336" s="12"/>
      <c r="BZ336" s="12"/>
      <c r="CA336" s="12"/>
      <c r="CB336" s="12"/>
      <c r="CC336" s="12"/>
      <c r="CD336" s="365">
        <f t="shared" si="50"/>
        <v>0</v>
      </c>
      <c r="CE336" s="365">
        <f t="shared" si="51"/>
        <v>0</v>
      </c>
      <c r="CF336" s="366" t="str">
        <f t="shared" si="47"/>
        <v/>
      </c>
      <c r="CG336" s="365">
        <f t="shared" si="52"/>
        <v>0</v>
      </c>
      <c r="CH336" s="365">
        <f t="shared" si="53"/>
        <v>0</v>
      </c>
      <c r="CI336" s="366" t="str">
        <f t="shared" si="48"/>
        <v/>
      </c>
      <c r="CJ336" s="365">
        <f t="shared" si="54"/>
        <v>0</v>
      </c>
      <c r="CK336" s="365">
        <f t="shared" si="55"/>
        <v>0</v>
      </c>
      <c r="CL336" s="366" t="str">
        <f t="shared" si="49"/>
        <v/>
      </c>
      <c r="CM336" s="15"/>
    </row>
    <row r="337" spans="1:91" s="359" customFormat="1" ht="13.5" hidden="1" customHeight="1">
      <c r="A337" s="358">
        <f>'F5 ESTUDIANTES PREVENCIÓN'!D330</f>
        <v>0</v>
      </c>
      <c r="B337" s="358">
        <f>'F5 ESTUDIANTES PREVENCIÓN'!A330</f>
        <v>0</v>
      </c>
      <c r="C337" s="360">
        <f>'F5 ESTUDIANTES PREVENCIÓN'!F330</f>
        <v>0</v>
      </c>
      <c r="D337" s="361">
        <f>'F5 ESTUDIANTES PREVENCIÓN'!G330</f>
        <v>0</v>
      </c>
      <c r="E337" s="358">
        <f>'F5 ESTUDIANTES PREVENCIÓN'!K330</f>
        <v>0</v>
      </c>
      <c r="F337" s="358">
        <f>'F5 ESTUDIANTES PREVENCIÓN'!J330</f>
        <v>0</v>
      </c>
      <c r="G337" s="362">
        <f>'F5 ESTUDIANTES PREVENCIÓN'!L330</f>
        <v>0</v>
      </c>
      <c r="H337" s="358">
        <f>'F5 ESTUDIANTES PREVENCIÓN'!M330</f>
        <v>0</v>
      </c>
      <c r="I337" s="363">
        <f>'F5 ESTUDIANTES PREVENCIÓN'!N330</f>
        <v>0</v>
      </c>
      <c r="J337" s="363">
        <f>'F5 ESTUDIANTES PREVENCIÓN'!O330</f>
        <v>0</v>
      </c>
      <c r="K337" s="363">
        <f>'F5 ESTUDIANTES PREVENCIÓN'!P330</f>
        <v>0</v>
      </c>
      <c r="L337" s="364">
        <f>'F5 ESTUDIANTES PREVENCIÓN'!Q330</f>
        <v>0</v>
      </c>
      <c r="M337" s="360">
        <f>'F5 ESTUDIANTES PREVENCIÓN'!R330</f>
        <v>0</v>
      </c>
      <c r="N337" s="358">
        <f>'F5 ESTUDIANTES PREVENCIÓN'!T330</f>
        <v>0</v>
      </c>
      <c r="O337" s="358">
        <f>'F5 ESTUDIANTES PREVENCIÓN'!U330</f>
        <v>0</v>
      </c>
      <c r="P337" s="358">
        <f>'F5 ESTUDIANTES PREVENCIÓN'!V330</f>
        <v>0</v>
      </c>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f>'F5 ESTUDIANTES PREVENCIÓN'!AU330</f>
        <v>0</v>
      </c>
      <c r="BG337" s="12"/>
      <c r="BH337" s="13"/>
      <c r="BI337" s="12"/>
      <c r="BJ337" s="14"/>
      <c r="BK337" s="12"/>
      <c r="BL337" s="12"/>
      <c r="BM337" s="12"/>
      <c r="BN337" s="12"/>
      <c r="BO337" s="12"/>
      <c r="BP337" s="12"/>
      <c r="BQ337" s="12"/>
      <c r="BR337" s="12"/>
      <c r="BS337" s="12"/>
      <c r="BT337" s="12"/>
      <c r="BU337" s="12"/>
      <c r="BV337" s="12"/>
      <c r="BW337" s="12"/>
      <c r="BX337" s="12"/>
      <c r="BY337" s="12"/>
      <c r="BZ337" s="12"/>
      <c r="CA337" s="12"/>
      <c r="CB337" s="12"/>
      <c r="CC337" s="12"/>
      <c r="CD337" s="365">
        <f t="shared" si="50"/>
        <v>0</v>
      </c>
      <c r="CE337" s="365">
        <f t="shared" si="51"/>
        <v>0</v>
      </c>
      <c r="CF337" s="366" t="str">
        <f t="shared" si="47"/>
        <v/>
      </c>
      <c r="CG337" s="365">
        <f t="shared" si="52"/>
        <v>0</v>
      </c>
      <c r="CH337" s="365">
        <f t="shared" si="53"/>
        <v>0</v>
      </c>
      <c r="CI337" s="366" t="str">
        <f t="shared" si="48"/>
        <v/>
      </c>
      <c r="CJ337" s="365">
        <f t="shared" si="54"/>
        <v>0</v>
      </c>
      <c r="CK337" s="365">
        <f t="shared" si="55"/>
        <v>0</v>
      </c>
      <c r="CL337" s="366" t="str">
        <f t="shared" si="49"/>
        <v/>
      </c>
      <c r="CM337" s="15"/>
    </row>
    <row r="338" spans="1:91" s="359" customFormat="1" ht="13.5" hidden="1" customHeight="1">
      <c r="A338" s="358">
        <f>'F5 ESTUDIANTES PREVENCIÓN'!D331</f>
        <v>0</v>
      </c>
      <c r="B338" s="358">
        <f>'F5 ESTUDIANTES PREVENCIÓN'!A331</f>
        <v>0</v>
      </c>
      <c r="C338" s="360">
        <f>'F5 ESTUDIANTES PREVENCIÓN'!F331</f>
        <v>0</v>
      </c>
      <c r="D338" s="361">
        <f>'F5 ESTUDIANTES PREVENCIÓN'!G331</f>
        <v>0</v>
      </c>
      <c r="E338" s="358">
        <f>'F5 ESTUDIANTES PREVENCIÓN'!K331</f>
        <v>0</v>
      </c>
      <c r="F338" s="358">
        <f>'F5 ESTUDIANTES PREVENCIÓN'!J331</f>
        <v>0</v>
      </c>
      <c r="G338" s="362">
        <f>'F5 ESTUDIANTES PREVENCIÓN'!L331</f>
        <v>0</v>
      </c>
      <c r="H338" s="358">
        <f>'F5 ESTUDIANTES PREVENCIÓN'!M331</f>
        <v>0</v>
      </c>
      <c r="I338" s="363">
        <f>'F5 ESTUDIANTES PREVENCIÓN'!N331</f>
        <v>0</v>
      </c>
      <c r="J338" s="363">
        <f>'F5 ESTUDIANTES PREVENCIÓN'!O331</f>
        <v>0</v>
      </c>
      <c r="K338" s="363">
        <f>'F5 ESTUDIANTES PREVENCIÓN'!P331</f>
        <v>0</v>
      </c>
      <c r="L338" s="364">
        <f>'F5 ESTUDIANTES PREVENCIÓN'!Q331</f>
        <v>0</v>
      </c>
      <c r="M338" s="360">
        <f>'F5 ESTUDIANTES PREVENCIÓN'!R331</f>
        <v>0</v>
      </c>
      <c r="N338" s="358">
        <f>'F5 ESTUDIANTES PREVENCIÓN'!T331</f>
        <v>0</v>
      </c>
      <c r="O338" s="358">
        <f>'F5 ESTUDIANTES PREVENCIÓN'!U331</f>
        <v>0</v>
      </c>
      <c r="P338" s="358">
        <f>'F5 ESTUDIANTES PREVENCIÓN'!V331</f>
        <v>0</v>
      </c>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f>'F5 ESTUDIANTES PREVENCIÓN'!AU331</f>
        <v>0</v>
      </c>
      <c r="BG338" s="12"/>
      <c r="BH338" s="13"/>
      <c r="BI338" s="12"/>
      <c r="BJ338" s="14"/>
      <c r="BK338" s="12"/>
      <c r="BL338" s="12"/>
      <c r="BM338" s="12"/>
      <c r="BN338" s="12"/>
      <c r="BO338" s="12"/>
      <c r="BP338" s="12"/>
      <c r="BQ338" s="12"/>
      <c r="BR338" s="12"/>
      <c r="BS338" s="12"/>
      <c r="BT338" s="12"/>
      <c r="BU338" s="12"/>
      <c r="BV338" s="12"/>
      <c r="BW338" s="12"/>
      <c r="BX338" s="12"/>
      <c r="BY338" s="12"/>
      <c r="BZ338" s="12"/>
      <c r="CA338" s="12"/>
      <c r="CB338" s="12"/>
      <c r="CC338" s="12"/>
      <c r="CD338" s="365">
        <f t="shared" si="50"/>
        <v>0</v>
      </c>
      <c r="CE338" s="365">
        <f t="shared" si="51"/>
        <v>0</v>
      </c>
      <c r="CF338" s="366" t="str">
        <f t="shared" si="47"/>
        <v/>
      </c>
      <c r="CG338" s="365">
        <f t="shared" si="52"/>
        <v>0</v>
      </c>
      <c r="CH338" s="365">
        <f t="shared" si="53"/>
        <v>0</v>
      </c>
      <c r="CI338" s="366" t="str">
        <f t="shared" si="48"/>
        <v/>
      </c>
      <c r="CJ338" s="365">
        <f t="shared" si="54"/>
        <v>0</v>
      </c>
      <c r="CK338" s="365">
        <f t="shared" si="55"/>
        <v>0</v>
      </c>
      <c r="CL338" s="366" t="str">
        <f t="shared" si="49"/>
        <v/>
      </c>
      <c r="CM338" s="15"/>
    </row>
    <row r="339" spans="1:91" s="359" customFormat="1" ht="13.5" hidden="1" customHeight="1">
      <c r="A339" s="358">
        <f>'F5 ESTUDIANTES PREVENCIÓN'!D332</f>
        <v>0</v>
      </c>
      <c r="B339" s="358">
        <f>'F5 ESTUDIANTES PREVENCIÓN'!A332</f>
        <v>0</v>
      </c>
      <c r="C339" s="360">
        <f>'F5 ESTUDIANTES PREVENCIÓN'!F332</f>
        <v>0</v>
      </c>
      <c r="D339" s="361">
        <f>'F5 ESTUDIANTES PREVENCIÓN'!G332</f>
        <v>0</v>
      </c>
      <c r="E339" s="358">
        <f>'F5 ESTUDIANTES PREVENCIÓN'!K332</f>
        <v>0</v>
      </c>
      <c r="F339" s="358">
        <f>'F5 ESTUDIANTES PREVENCIÓN'!J332</f>
        <v>0</v>
      </c>
      <c r="G339" s="362">
        <f>'F5 ESTUDIANTES PREVENCIÓN'!L332</f>
        <v>0</v>
      </c>
      <c r="H339" s="358">
        <f>'F5 ESTUDIANTES PREVENCIÓN'!M332</f>
        <v>0</v>
      </c>
      <c r="I339" s="363">
        <f>'F5 ESTUDIANTES PREVENCIÓN'!N332</f>
        <v>0</v>
      </c>
      <c r="J339" s="363">
        <f>'F5 ESTUDIANTES PREVENCIÓN'!O332</f>
        <v>0</v>
      </c>
      <c r="K339" s="363">
        <f>'F5 ESTUDIANTES PREVENCIÓN'!P332</f>
        <v>0</v>
      </c>
      <c r="L339" s="364">
        <f>'F5 ESTUDIANTES PREVENCIÓN'!Q332</f>
        <v>0</v>
      </c>
      <c r="M339" s="360">
        <f>'F5 ESTUDIANTES PREVENCIÓN'!R332</f>
        <v>0</v>
      </c>
      <c r="N339" s="358">
        <f>'F5 ESTUDIANTES PREVENCIÓN'!T332</f>
        <v>0</v>
      </c>
      <c r="O339" s="358">
        <f>'F5 ESTUDIANTES PREVENCIÓN'!U332</f>
        <v>0</v>
      </c>
      <c r="P339" s="358">
        <f>'F5 ESTUDIANTES PREVENCIÓN'!V332</f>
        <v>0</v>
      </c>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f>'F5 ESTUDIANTES PREVENCIÓN'!AU332</f>
        <v>0</v>
      </c>
      <c r="BG339" s="12"/>
      <c r="BH339" s="13"/>
      <c r="BI339" s="12"/>
      <c r="BJ339" s="14"/>
      <c r="BK339" s="12"/>
      <c r="BL339" s="12"/>
      <c r="BM339" s="12"/>
      <c r="BN339" s="12"/>
      <c r="BO339" s="12"/>
      <c r="BP339" s="12"/>
      <c r="BQ339" s="12"/>
      <c r="BR339" s="12"/>
      <c r="BS339" s="12"/>
      <c r="BT339" s="12"/>
      <c r="BU339" s="12"/>
      <c r="BV339" s="12"/>
      <c r="BW339" s="12"/>
      <c r="BX339" s="12"/>
      <c r="BY339" s="12"/>
      <c r="BZ339" s="12"/>
      <c r="CA339" s="12"/>
      <c r="CB339" s="12"/>
      <c r="CC339" s="12"/>
      <c r="CD339" s="365">
        <f t="shared" si="50"/>
        <v>0</v>
      </c>
      <c r="CE339" s="365">
        <f t="shared" si="51"/>
        <v>0</v>
      </c>
      <c r="CF339" s="366" t="str">
        <f t="shared" si="47"/>
        <v/>
      </c>
      <c r="CG339" s="365">
        <f t="shared" si="52"/>
        <v>0</v>
      </c>
      <c r="CH339" s="365">
        <f t="shared" si="53"/>
        <v>0</v>
      </c>
      <c r="CI339" s="366" t="str">
        <f t="shared" si="48"/>
        <v/>
      </c>
      <c r="CJ339" s="365">
        <f t="shared" si="54"/>
        <v>0</v>
      </c>
      <c r="CK339" s="365">
        <f t="shared" si="55"/>
        <v>0</v>
      </c>
      <c r="CL339" s="366" t="str">
        <f t="shared" si="49"/>
        <v/>
      </c>
      <c r="CM339" s="15"/>
    </row>
    <row r="340" spans="1:91" s="359" customFormat="1" ht="13.5" hidden="1" customHeight="1">
      <c r="A340" s="358">
        <f>'F5 ESTUDIANTES PREVENCIÓN'!D333</f>
        <v>0</v>
      </c>
      <c r="B340" s="358">
        <f>'F5 ESTUDIANTES PREVENCIÓN'!A333</f>
        <v>0</v>
      </c>
      <c r="C340" s="360">
        <f>'F5 ESTUDIANTES PREVENCIÓN'!F333</f>
        <v>0</v>
      </c>
      <c r="D340" s="361">
        <f>'F5 ESTUDIANTES PREVENCIÓN'!G333</f>
        <v>0</v>
      </c>
      <c r="E340" s="358">
        <f>'F5 ESTUDIANTES PREVENCIÓN'!K333</f>
        <v>0</v>
      </c>
      <c r="F340" s="358">
        <f>'F5 ESTUDIANTES PREVENCIÓN'!J333</f>
        <v>0</v>
      </c>
      <c r="G340" s="362">
        <f>'F5 ESTUDIANTES PREVENCIÓN'!L333</f>
        <v>0</v>
      </c>
      <c r="H340" s="358">
        <f>'F5 ESTUDIANTES PREVENCIÓN'!M333</f>
        <v>0</v>
      </c>
      <c r="I340" s="363">
        <f>'F5 ESTUDIANTES PREVENCIÓN'!N333</f>
        <v>0</v>
      </c>
      <c r="J340" s="363">
        <f>'F5 ESTUDIANTES PREVENCIÓN'!O333</f>
        <v>0</v>
      </c>
      <c r="K340" s="363">
        <f>'F5 ESTUDIANTES PREVENCIÓN'!P333</f>
        <v>0</v>
      </c>
      <c r="L340" s="364">
        <f>'F5 ESTUDIANTES PREVENCIÓN'!Q333</f>
        <v>0</v>
      </c>
      <c r="M340" s="360">
        <f>'F5 ESTUDIANTES PREVENCIÓN'!R333</f>
        <v>0</v>
      </c>
      <c r="N340" s="358">
        <f>'F5 ESTUDIANTES PREVENCIÓN'!T333</f>
        <v>0</v>
      </c>
      <c r="O340" s="358">
        <f>'F5 ESTUDIANTES PREVENCIÓN'!U333</f>
        <v>0</v>
      </c>
      <c r="P340" s="358">
        <f>'F5 ESTUDIANTES PREVENCIÓN'!V333</f>
        <v>0</v>
      </c>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f>'F5 ESTUDIANTES PREVENCIÓN'!AU333</f>
        <v>0</v>
      </c>
      <c r="BG340" s="12"/>
      <c r="BH340" s="13"/>
      <c r="BI340" s="12"/>
      <c r="BJ340" s="14"/>
      <c r="BK340" s="12"/>
      <c r="BL340" s="12"/>
      <c r="BM340" s="12"/>
      <c r="BN340" s="12"/>
      <c r="BO340" s="12"/>
      <c r="BP340" s="12"/>
      <c r="BQ340" s="12"/>
      <c r="BR340" s="12"/>
      <c r="BS340" s="12"/>
      <c r="BT340" s="12"/>
      <c r="BU340" s="12"/>
      <c r="BV340" s="12"/>
      <c r="BW340" s="12"/>
      <c r="BX340" s="12"/>
      <c r="BY340" s="12"/>
      <c r="BZ340" s="12"/>
      <c r="CA340" s="12"/>
      <c r="CB340" s="12"/>
      <c r="CC340" s="12"/>
      <c r="CD340" s="365">
        <f t="shared" si="50"/>
        <v>0</v>
      </c>
      <c r="CE340" s="365">
        <f t="shared" si="51"/>
        <v>0</v>
      </c>
      <c r="CF340" s="366" t="str">
        <f t="shared" si="47"/>
        <v/>
      </c>
      <c r="CG340" s="365">
        <f t="shared" si="52"/>
        <v>0</v>
      </c>
      <c r="CH340" s="365">
        <f t="shared" si="53"/>
        <v>0</v>
      </c>
      <c r="CI340" s="366" t="str">
        <f t="shared" si="48"/>
        <v/>
      </c>
      <c r="CJ340" s="365">
        <f t="shared" si="54"/>
        <v>0</v>
      </c>
      <c r="CK340" s="365">
        <f t="shared" si="55"/>
        <v>0</v>
      </c>
      <c r="CL340" s="366" t="str">
        <f t="shared" si="49"/>
        <v/>
      </c>
      <c r="CM340" s="15"/>
    </row>
    <row r="341" spans="1:91" s="359" customFormat="1" ht="13.5" hidden="1" customHeight="1">
      <c r="A341" s="358">
        <f>'F5 ESTUDIANTES PREVENCIÓN'!D334</f>
        <v>0</v>
      </c>
      <c r="B341" s="358">
        <f>'F5 ESTUDIANTES PREVENCIÓN'!A334</f>
        <v>0</v>
      </c>
      <c r="C341" s="360">
        <f>'F5 ESTUDIANTES PREVENCIÓN'!F334</f>
        <v>0</v>
      </c>
      <c r="D341" s="361">
        <f>'F5 ESTUDIANTES PREVENCIÓN'!G334</f>
        <v>0</v>
      </c>
      <c r="E341" s="358">
        <f>'F5 ESTUDIANTES PREVENCIÓN'!K334</f>
        <v>0</v>
      </c>
      <c r="F341" s="358">
        <f>'F5 ESTUDIANTES PREVENCIÓN'!J334</f>
        <v>0</v>
      </c>
      <c r="G341" s="362">
        <f>'F5 ESTUDIANTES PREVENCIÓN'!L334</f>
        <v>0</v>
      </c>
      <c r="H341" s="358">
        <f>'F5 ESTUDIANTES PREVENCIÓN'!M334</f>
        <v>0</v>
      </c>
      <c r="I341" s="363">
        <f>'F5 ESTUDIANTES PREVENCIÓN'!N334</f>
        <v>0</v>
      </c>
      <c r="J341" s="363">
        <f>'F5 ESTUDIANTES PREVENCIÓN'!O334</f>
        <v>0</v>
      </c>
      <c r="K341" s="363">
        <f>'F5 ESTUDIANTES PREVENCIÓN'!P334</f>
        <v>0</v>
      </c>
      <c r="L341" s="364">
        <f>'F5 ESTUDIANTES PREVENCIÓN'!Q334</f>
        <v>0</v>
      </c>
      <c r="M341" s="360">
        <f>'F5 ESTUDIANTES PREVENCIÓN'!R334</f>
        <v>0</v>
      </c>
      <c r="N341" s="358">
        <f>'F5 ESTUDIANTES PREVENCIÓN'!T334</f>
        <v>0</v>
      </c>
      <c r="O341" s="358">
        <f>'F5 ESTUDIANTES PREVENCIÓN'!U334</f>
        <v>0</v>
      </c>
      <c r="P341" s="358">
        <f>'F5 ESTUDIANTES PREVENCIÓN'!V334</f>
        <v>0</v>
      </c>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f>'F5 ESTUDIANTES PREVENCIÓN'!AU334</f>
        <v>0</v>
      </c>
      <c r="BG341" s="12"/>
      <c r="BH341" s="13"/>
      <c r="BI341" s="12"/>
      <c r="BJ341" s="14"/>
      <c r="BK341" s="12"/>
      <c r="BL341" s="12"/>
      <c r="BM341" s="12"/>
      <c r="BN341" s="12"/>
      <c r="BO341" s="12"/>
      <c r="BP341" s="12"/>
      <c r="BQ341" s="12"/>
      <c r="BR341" s="12"/>
      <c r="BS341" s="12"/>
      <c r="BT341" s="12"/>
      <c r="BU341" s="12"/>
      <c r="BV341" s="12"/>
      <c r="BW341" s="12"/>
      <c r="BX341" s="12"/>
      <c r="BY341" s="12"/>
      <c r="BZ341" s="12"/>
      <c r="CA341" s="12"/>
      <c r="CB341" s="12"/>
      <c r="CC341" s="12"/>
      <c r="CD341" s="365">
        <f t="shared" si="50"/>
        <v>0</v>
      </c>
      <c r="CE341" s="365">
        <f t="shared" si="51"/>
        <v>0</v>
      </c>
      <c r="CF341" s="366" t="str">
        <f t="shared" si="47"/>
        <v/>
      </c>
      <c r="CG341" s="365">
        <f t="shared" si="52"/>
        <v>0</v>
      </c>
      <c r="CH341" s="365">
        <f t="shared" si="53"/>
        <v>0</v>
      </c>
      <c r="CI341" s="366" t="str">
        <f t="shared" si="48"/>
        <v/>
      </c>
      <c r="CJ341" s="365">
        <f t="shared" si="54"/>
        <v>0</v>
      </c>
      <c r="CK341" s="365">
        <f t="shared" si="55"/>
        <v>0</v>
      </c>
      <c r="CL341" s="366" t="str">
        <f t="shared" si="49"/>
        <v/>
      </c>
      <c r="CM341" s="15"/>
    </row>
    <row r="342" spans="1:91" s="359" customFormat="1" ht="13.5" hidden="1" customHeight="1">
      <c r="A342" s="358">
        <f>'F5 ESTUDIANTES PREVENCIÓN'!D335</f>
        <v>0</v>
      </c>
      <c r="B342" s="358">
        <f>'F5 ESTUDIANTES PREVENCIÓN'!A335</f>
        <v>0</v>
      </c>
      <c r="C342" s="360">
        <f>'F5 ESTUDIANTES PREVENCIÓN'!F335</f>
        <v>0</v>
      </c>
      <c r="D342" s="361">
        <f>'F5 ESTUDIANTES PREVENCIÓN'!G335</f>
        <v>0</v>
      </c>
      <c r="E342" s="358">
        <f>'F5 ESTUDIANTES PREVENCIÓN'!K335</f>
        <v>0</v>
      </c>
      <c r="F342" s="358">
        <f>'F5 ESTUDIANTES PREVENCIÓN'!J335</f>
        <v>0</v>
      </c>
      <c r="G342" s="362">
        <f>'F5 ESTUDIANTES PREVENCIÓN'!L335</f>
        <v>0</v>
      </c>
      <c r="H342" s="358">
        <f>'F5 ESTUDIANTES PREVENCIÓN'!M335</f>
        <v>0</v>
      </c>
      <c r="I342" s="363">
        <f>'F5 ESTUDIANTES PREVENCIÓN'!N335</f>
        <v>0</v>
      </c>
      <c r="J342" s="363">
        <f>'F5 ESTUDIANTES PREVENCIÓN'!O335</f>
        <v>0</v>
      </c>
      <c r="K342" s="363">
        <f>'F5 ESTUDIANTES PREVENCIÓN'!P335</f>
        <v>0</v>
      </c>
      <c r="L342" s="364">
        <f>'F5 ESTUDIANTES PREVENCIÓN'!Q335</f>
        <v>0</v>
      </c>
      <c r="M342" s="360">
        <f>'F5 ESTUDIANTES PREVENCIÓN'!R335</f>
        <v>0</v>
      </c>
      <c r="N342" s="358">
        <f>'F5 ESTUDIANTES PREVENCIÓN'!T335</f>
        <v>0</v>
      </c>
      <c r="O342" s="358">
        <f>'F5 ESTUDIANTES PREVENCIÓN'!U335</f>
        <v>0</v>
      </c>
      <c r="P342" s="358">
        <f>'F5 ESTUDIANTES PREVENCIÓN'!V335</f>
        <v>0</v>
      </c>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f>'F5 ESTUDIANTES PREVENCIÓN'!AU335</f>
        <v>0</v>
      </c>
      <c r="BG342" s="12"/>
      <c r="BH342" s="13"/>
      <c r="BI342" s="12"/>
      <c r="BJ342" s="14"/>
      <c r="BK342" s="12"/>
      <c r="BL342" s="12"/>
      <c r="BM342" s="12"/>
      <c r="BN342" s="12"/>
      <c r="BO342" s="12"/>
      <c r="BP342" s="12"/>
      <c r="BQ342" s="12"/>
      <c r="BR342" s="12"/>
      <c r="BS342" s="12"/>
      <c r="BT342" s="12"/>
      <c r="BU342" s="12"/>
      <c r="BV342" s="12"/>
      <c r="BW342" s="12"/>
      <c r="BX342" s="12"/>
      <c r="BY342" s="12"/>
      <c r="BZ342" s="12"/>
      <c r="CA342" s="12"/>
      <c r="CB342" s="12"/>
      <c r="CC342" s="12"/>
      <c r="CD342" s="365">
        <f t="shared" si="50"/>
        <v>0</v>
      </c>
      <c r="CE342" s="365">
        <f t="shared" si="51"/>
        <v>0</v>
      </c>
      <c r="CF342" s="366" t="str">
        <f t="shared" si="47"/>
        <v/>
      </c>
      <c r="CG342" s="365">
        <f t="shared" si="52"/>
        <v>0</v>
      </c>
      <c r="CH342" s="365">
        <f t="shared" si="53"/>
        <v>0</v>
      </c>
      <c r="CI342" s="366" t="str">
        <f t="shared" si="48"/>
        <v/>
      </c>
      <c r="CJ342" s="365">
        <f t="shared" si="54"/>
        <v>0</v>
      </c>
      <c r="CK342" s="365">
        <f t="shared" si="55"/>
        <v>0</v>
      </c>
      <c r="CL342" s="366" t="str">
        <f t="shared" si="49"/>
        <v/>
      </c>
      <c r="CM342" s="15"/>
    </row>
    <row r="343" spans="1:91" s="359" customFormat="1" ht="13.5" hidden="1" customHeight="1">
      <c r="A343" s="358">
        <f>'F5 ESTUDIANTES PREVENCIÓN'!D336</f>
        <v>0</v>
      </c>
      <c r="B343" s="358">
        <f>'F5 ESTUDIANTES PREVENCIÓN'!A336</f>
        <v>0</v>
      </c>
      <c r="C343" s="360">
        <f>'F5 ESTUDIANTES PREVENCIÓN'!F336</f>
        <v>0</v>
      </c>
      <c r="D343" s="361">
        <f>'F5 ESTUDIANTES PREVENCIÓN'!G336</f>
        <v>0</v>
      </c>
      <c r="E343" s="358">
        <f>'F5 ESTUDIANTES PREVENCIÓN'!K336</f>
        <v>0</v>
      </c>
      <c r="F343" s="358">
        <f>'F5 ESTUDIANTES PREVENCIÓN'!J336</f>
        <v>0</v>
      </c>
      <c r="G343" s="362">
        <f>'F5 ESTUDIANTES PREVENCIÓN'!L336</f>
        <v>0</v>
      </c>
      <c r="H343" s="358">
        <f>'F5 ESTUDIANTES PREVENCIÓN'!M336</f>
        <v>0</v>
      </c>
      <c r="I343" s="363">
        <f>'F5 ESTUDIANTES PREVENCIÓN'!N336</f>
        <v>0</v>
      </c>
      <c r="J343" s="363">
        <f>'F5 ESTUDIANTES PREVENCIÓN'!O336</f>
        <v>0</v>
      </c>
      <c r="K343" s="363">
        <f>'F5 ESTUDIANTES PREVENCIÓN'!P336</f>
        <v>0</v>
      </c>
      <c r="L343" s="364">
        <f>'F5 ESTUDIANTES PREVENCIÓN'!Q336</f>
        <v>0</v>
      </c>
      <c r="M343" s="360">
        <f>'F5 ESTUDIANTES PREVENCIÓN'!R336</f>
        <v>0</v>
      </c>
      <c r="N343" s="358">
        <f>'F5 ESTUDIANTES PREVENCIÓN'!T336</f>
        <v>0</v>
      </c>
      <c r="O343" s="358">
        <f>'F5 ESTUDIANTES PREVENCIÓN'!U336</f>
        <v>0</v>
      </c>
      <c r="P343" s="358">
        <f>'F5 ESTUDIANTES PREVENCIÓN'!V336</f>
        <v>0</v>
      </c>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f>'F5 ESTUDIANTES PREVENCIÓN'!AU336</f>
        <v>0</v>
      </c>
      <c r="BG343" s="12"/>
      <c r="BH343" s="13"/>
      <c r="BI343" s="12"/>
      <c r="BJ343" s="14"/>
      <c r="BK343" s="12"/>
      <c r="BL343" s="12"/>
      <c r="BM343" s="12"/>
      <c r="BN343" s="12"/>
      <c r="BO343" s="12"/>
      <c r="BP343" s="12"/>
      <c r="BQ343" s="12"/>
      <c r="BR343" s="12"/>
      <c r="BS343" s="12"/>
      <c r="BT343" s="12"/>
      <c r="BU343" s="12"/>
      <c r="BV343" s="12"/>
      <c r="BW343" s="12"/>
      <c r="BX343" s="12"/>
      <c r="BY343" s="12"/>
      <c r="BZ343" s="12"/>
      <c r="CA343" s="12"/>
      <c r="CB343" s="12"/>
      <c r="CC343" s="12"/>
      <c r="CD343" s="365">
        <f t="shared" si="50"/>
        <v>0</v>
      </c>
      <c r="CE343" s="365">
        <f t="shared" si="51"/>
        <v>0</v>
      </c>
      <c r="CF343" s="366" t="str">
        <f t="shared" si="47"/>
        <v/>
      </c>
      <c r="CG343" s="365">
        <f t="shared" si="52"/>
        <v>0</v>
      </c>
      <c r="CH343" s="365">
        <f t="shared" si="53"/>
        <v>0</v>
      </c>
      <c r="CI343" s="366" t="str">
        <f t="shared" si="48"/>
        <v/>
      </c>
      <c r="CJ343" s="365">
        <f t="shared" si="54"/>
        <v>0</v>
      </c>
      <c r="CK343" s="365">
        <f t="shared" si="55"/>
        <v>0</v>
      </c>
      <c r="CL343" s="366" t="str">
        <f t="shared" si="49"/>
        <v/>
      </c>
      <c r="CM343" s="15"/>
    </row>
    <row r="344" spans="1:91" s="359" customFormat="1" ht="13.5" hidden="1" customHeight="1">
      <c r="A344" s="358">
        <f>'F5 ESTUDIANTES PREVENCIÓN'!D337</f>
        <v>0</v>
      </c>
      <c r="B344" s="358">
        <f>'F5 ESTUDIANTES PREVENCIÓN'!A337</f>
        <v>0</v>
      </c>
      <c r="C344" s="360">
        <f>'F5 ESTUDIANTES PREVENCIÓN'!F337</f>
        <v>0</v>
      </c>
      <c r="D344" s="361">
        <f>'F5 ESTUDIANTES PREVENCIÓN'!G337</f>
        <v>0</v>
      </c>
      <c r="E344" s="358">
        <f>'F5 ESTUDIANTES PREVENCIÓN'!K337</f>
        <v>0</v>
      </c>
      <c r="F344" s="358">
        <f>'F5 ESTUDIANTES PREVENCIÓN'!J337</f>
        <v>0</v>
      </c>
      <c r="G344" s="362">
        <f>'F5 ESTUDIANTES PREVENCIÓN'!L337</f>
        <v>0</v>
      </c>
      <c r="H344" s="358">
        <f>'F5 ESTUDIANTES PREVENCIÓN'!M337</f>
        <v>0</v>
      </c>
      <c r="I344" s="363">
        <f>'F5 ESTUDIANTES PREVENCIÓN'!N337</f>
        <v>0</v>
      </c>
      <c r="J344" s="363">
        <f>'F5 ESTUDIANTES PREVENCIÓN'!O337</f>
        <v>0</v>
      </c>
      <c r="K344" s="363">
        <f>'F5 ESTUDIANTES PREVENCIÓN'!P337</f>
        <v>0</v>
      </c>
      <c r="L344" s="364">
        <f>'F5 ESTUDIANTES PREVENCIÓN'!Q337</f>
        <v>0</v>
      </c>
      <c r="M344" s="360">
        <f>'F5 ESTUDIANTES PREVENCIÓN'!R337</f>
        <v>0</v>
      </c>
      <c r="N344" s="358">
        <f>'F5 ESTUDIANTES PREVENCIÓN'!T337</f>
        <v>0</v>
      </c>
      <c r="O344" s="358">
        <f>'F5 ESTUDIANTES PREVENCIÓN'!U337</f>
        <v>0</v>
      </c>
      <c r="P344" s="358">
        <f>'F5 ESTUDIANTES PREVENCIÓN'!V337</f>
        <v>0</v>
      </c>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f>'F5 ESTUDIANTES PREVENCIÓN'!AU337</f>
        <v>0</v>
      </c>
      <c r="BG344" s="12"/>
      <c r="BH344" s="13"/>
      <c r="BI344" s="12"/>
      <c r="BJ344" s="14"/>
      <c r="BK344" s="12"/>
      <c r="BL344" s="12"/>
      <c r="BM344" s="12"/>
      <c r="BN344" s="12"/>
      <c r="BO344" s="12"/>
      <c r="BP344" s="12"/>
      <c r="BQ344" s="12"/>
      <c r="BR344" s="12"/>
      <c r="BS344" s="12"/>
      <c r="BT344" s="12"/>
      <c r="BU344" s="12"/>
      <c r="BV344" s="12"/>
      <c r="BW344" s="12"/>
      <c r="BX344" s="12"/>
      <c r="BY344" s="12"/>
      <c r="BZ344" s="12"/>
      <c r="CA344" s="12"/>
      <c r="CB344" s="12"/>
      <c r="CC344" s="12"/>
      <c r="CD344" s="365">
        <f t="shared" si="50"/>
        <v>0</v>
      </c>
      <c r="CE344" s="365">
        <f t="shared" si="51"/>
        <v>0</v>
      </c>
      <c r="CF344" s="366" t="str">
        <f t="shared" si="47"/>
        <v/>
      </c>
      <c r="CG344" s="365">
        <f t="shared" si="52"/>
        <v>0</v>
      </c>
      <c r="CH344" s="365">
        <f t="shared" si="53"/>
        <v>0</v>
      </c>
      <c r="CI344" s="366" t="str">
        <f t="shared" si="48"/>
        <v/>
      </c>
      <c r="CJ344" s="365">
        <f t="shared" si="54"/>
        <v>0</v>
      </c>
      <c r="CK344" s="365">
        <f t="shared" si="55"/>
        <v>0</v>
      </c>
      <c r="CL344" s="366" t="str">
        <f t="shared" si="49"/>
        <v/>
      </c>
      <c r="CM344" s="15"/>
    </row>
    <row r="345" spans="1:91" s="359" customFormat="1" ht="13.5" hidden="1" customHeight="1">
      <c r="A345" s="358">
        <f>'F5 ESTUDIANTES PREVENCIÓN'!D338</f>
        <v>0</v>
      </c>
      <c r="B345" s="358">
        <f>'F5 ESTUDIANTES PREVENCIÓN'!A338</f>
        <v>0</v>
      </c>
      <c r="C345" s="360">
        <f>'F5 ESTUDIANTES PREVENCIÓN'!F338</f>
        <v>0</v>
      </c>
      <c r="D345" s="361">
        <f>'F5 ESTUDIANTES PREVENCIÓN'!G338</f>
        <v>0</v>
      </c>
      <c r="E345" s="358">
        <f>'F5 ESTUDIANTES PREVENCIÓN'!K338</f>
        <v>0</v>
      </c>
      <c r="F345" s="358">
        <f>'F5 ESTUDIANTES PREVENCIÓN'!J338</f>
        <v>0</v>
      </c>
      <c r="G345" s="362">
        <f>'F5 ESTUDIANTES PREVENCIÓN'!L338</f>
        <v>0</v>
      </c>
      <c r="H345" s="358">
        <f>'F5 ESTUDIANTES PREVENCIÓN'!M338</f>
        <v>0</v>
      </c>
      <c r="I345" s="363">
        <f>'F5 ESTUDIANTES PREVENCIÓN'!N338</f>
        <v>0</v>
      </c>
      <c r="J345" s="363">
        <f>'F5 ESTUDIANTES PREVENCIÓN'!O338</f>
        <v>0</v>
      </c>
      <c r="K345" s="363">
        <f>'F5 ESTUDIANTES PREVENCIÓN'!P338</f>
        <v>0</v>
      </c>
      <c r="L345" s="364">
        <f>'F5 ESTUDIANTES PREVENCIÓN'!Q338</f>
        <v>0</v>
      </c>
      <c r="M345" s="360">
        <f>'F5 ESTUDIANTES PREVENCIÓN'!R338</f>
        <v>0</v>
      </c>
      <c r="N345" s="358">
        <f>'F5 ESTUDIANTES PREVENCIÓN'!T338</f>
        <v>0</v>
      </c>
      <c r="O345" s="358">
        <f>'F5 ESTUDIANTES PREVENCIÓN'!U338</f>
        <v>0</v>
      </c>
      <c r="P345" s="358">
        <f>'F5 ESTUDIANTES PREVENCIÓN'!V338</f>
        <v>0</v>
      </c>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f>'F5 ESTUDIANTES PREVENCIÓN'!AU338</f>
        <v>0</v>
      </c>
      <c r="BG345" s="12"/>
      <c r="BH345" s="13"/>
      <c r="BI345" s="12"/>
      <c r="BJ345" s="14"/>
      <c r="BK345" s="12"/>
      <c r="BL345" s="12"/>
      <c r="BM345" s="12"/>
      <c r="BN345" s="12"/>
      <c r="BO345" s="12"/>
      <c r="BP345" s="12"/>
      <c r="BQ345" s="12"/>
      <c r="BR345" s="12"/>
      <c r="BS345" s="12"/>
      <c r="BT345" s="12"/>
      <c r="BU345" s="12"/>
      <c r="BV345" s="12"/>
      <c r="BW345" s="12"/>
      <c r="BX345" s="12"/>
      <c r="BY345" s="12"/>
      <c r="BZ345" s="12"/>
      <c r="CA345" s="12"/>
      <c r="CB345" s="12"/>
      <c r="CC345" s="12"/>
      <c r="CD345" s="365">
        <f t="shared" si="50"/>
        <v>0</v>
      </c>
      <c r="CE345" s="365">
        <f t="shared" si="51"/>
        <v>0</v>
      </c>
      <c r="CF345" s="366" t="str">
        <f t="shared" si="47"/>
        <v/>
      </c>
      <c r="CG345" s="365">
        <f t="shared" si="52"/>
        <v>0</v>
      </c>
      <c r="CH345" s="365">
        <f t="shared" si="53"/>
        <v>0</v>
      </c>
      <c r="CI345" s="366" t="str">
        <f t="shared" si="48"/>
        <v/>
      </c>
      <c r="CJ345" s="365">
        <f t="shared" si="54"/>
        <v>0</v>
      </c>
      <c r="CK345" s="365">
        <f t="shared" si="55"/>
        <v>0</v>
      </c>
      <c r="CL345" s="366" t="str">
        <f t="shared" si="49"/>
        <v/>
      </c>
      <c r="CM345" s="15"/>
    </row>
    <row r="346" spans="1:91" s="359" customFormat="1" ht="13.5" hidden="1" customHeight="1">
      <c r="A346" s="358">
        <f>'F5 ESTUDIANTES PREVENCIÓN'!D339</f>
        <v>0</v>
      </c>
      <c r="B346" s="358">
        <f>'F5 ESTUDIANTES PREVENCIÓN'!A339</f>
        <v>0</v>
      </c>
      <c r="C346" s="360">
        <f>'F5 ESTUDIANTES PREVENCIÓN'!F339</f>
        <v>0</v>
      </c>
      <c r="D346" s="361">
        <f>'F5 ESTUDIANTES PREVENCIÓN'!G339</f>
        <v>0</v>
      </c>
      <c r="E346" s="358">
        <f>'F5 ESTUDIANTES PREVENCIÓN'!K339</f>
        <v>0</v>
      </c>
      <c r="F346" s="358">
        <f>'F5 ESTUDIANTES PREVENCIÓN'!J339</f>
        <v>0</v>
      </c>
      <c r="G346" s="362">
        <f>'F5 ESTUDIANTES PREVENCIÓN'!L339</f>
        <v>0</v>
      </c>
      <c r="H346" s="358">
        <f>'F5 ESTUDIANTES PREVENCIÓN'!M339</f>
        <v>0</v>
      </c>
      <c r="I346" s="363">
        <f>'F5 ESTUDIANTES PREVENCIÓN'!N339</f>
        <v>0</v>
      </c>
      <c r="J346" s="363">
        <f>'F5 ESTUDIANTES PREVENCIÓN'!O339</f>
        <v>0</v>
      </c>
      <c r="K346" s="363">
        <f>'F5 ESTUDIANTES PREVENCIÓN'!P339</f>
        <v>0</v>
      </c>
      <c r="L346" s="364">
        <f>'F5 ESTUDIANTES PREVENCIÓN'!Q339</f>
        <v>0</v>
      </c>
      <c r="M346" s="360">
        <f>'F5 ESTUDIANTES PREVENCIÓN'!R339</f>
        <v>0</v>
      </c>
      <c r="N346" s="358">
        <f>'F5 ESTUDIANTES PREVENCIÓN'!T339</f>
        <v>0</v>
      </c>
      <c r="O346" s="358">
        <f>'F5 ESTUDIANTES PREVENCIÓN'!U339</f>
        <v>0</v>
      </c>
      <c r="P346" s="358">
        <f>'F5 ESTUDIANTES PREVENCIÓN'!V339</f>
        <v>0</v>
      </c>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f>'F5 ESTUDIANTES PREVENCIÓN'!AU339</f>
        <v>0</v>
      </c>
      <c r="BG346" s="12"/>
      <c r="BH346" s="13"/>
      <c r="BI346" s="12"/>
      <c r="BJ346" s="14"/>
      <c r="BK346" s="12"/>
      <c r="BL346" s="12"/>
      <c r="BM346" s="12"/>
      <c r="BN346" s="12"/>
      <c r="BO346" s="12"/>
      <c r="BP346" s="12"/>
      <c r="BQ346" s="12"/>
      <c r="BR346" s="12"/>
      <c r="BS346" s="12"/>
      <c r="BT346" s="12"/>
      <c r="BU346" s="12"/>
      <c r="BV346" s="12"/>
      <c r="BW346" s="12"/>
      <c r="BX346" s="12"/>
      <c r="BY346" s="12"/>
      <c r="BZ346" s="12"/>
      <c r="CA346" s="12"/>
      <c r="CB346" s="12"/>
      <c r="CC346" s="12"/>
      <c r="CD346" s="365">
        <f t="shared" si="50"/>
        <v>0</v>
      </c>
      <c r="CE346" s="365">
        <f t="shared" si="51"/>
        <v>0</v>
      </c>
      <c r="CF346" s="366" t="str">
        <f t="shared" si="47"/>
        <v/>
      </c>
      <c r="CG346" s="365">
        <f t="shared" si="52"/>
        <v>0</v>
      </c>
      <c r="CH346" s="365">
        <f t="shared" si="53"/>
        <v>0</v>
      </c>
      <c r="CI346" s="366" t="str">
        <f t="shared" si="48"/>
        <v/>
      </c>
      <c r="CJ346" s="365">
        <f t="shared" si="54"/>
        <v>0</v>
      </c>
      <c r="CK346" s="365">
        <f t="shared" si="55"/>
        <v>0</v>
      </c>
      <c r="CL346" s="366" t="str">
        <f t="shared" si="49"/>
        <v/>
      </c>
      <c r="CM346" s="15"/>
    </row>
    <row r="347" spans="1:91" s="359" customFormat="1" ht="13.5" hidden="1" customHeight="1">
      <c r="A347" s="358">
        <f>'F5 ESTUDIANTES PREVENCIÓN'!D340</f>
        <v>0</v>
      </c>
      <c r="B347" s="358">
        <f>'F5 ESTUDIANTES PREVENCIÓN'!A340</f>
        <v>0</v>
      </c>
      <c r="C347" s="360">
        <f>'F5 ESTUDIANTES PREVENCIÓN'!F340</f>
        <v>0</v>
      </c>
      <c r="D347" s="361">
        <f>'F5 ESTUDIANTES PREVENCIÓN'!G340</f>
        <v>0</v>
      </c>
      <c r="E347" s="358">
        <f>'F5 ESTUDIANTES PREVENCIÓN'!K340</f>
        <v>0</v>
      </c>
      <c r="F347" s="358">
        <f>'F5 ESTUDIANTES PREVENCIÓN'!J340</f>
        <v>0</v>
      </c>
      <c r="G347" s="362">
        <f>'F5 ESTUDIANTES PREVENCIÓN'!L340</f>
        <v>0</v>
      </c>
      <c r="H347" s="358">
        <f>'F5 ESTUDIANTES PREVENCIÓN'!M340</f>
        <v>0</v>
      </c>
      <c r="I347" s="363">
        <f>'F5 ESTUDIANTES PREVENCIÓN'!N340</f>
        <v>0</v>
      </c>
      <c r="J347" s="363">
        <f>'F5 ESTUDIANTES PREVENCIÓN'!O340</f>
        <v>0</v>
      </c>
      <c r="K347" s="363">
        <f>'F5 ESTUDIANTES PREVENCIÓN'!P340</f>
        <v>0</v>
      </c>
      <c r="L347" s="364">
        <f>'F5 ESTUDIANTES PREVENCIÓN'!Q340</f>
        <v>0</v>
      </c>
      <c r="M347" s="360">
        <f>'F5 ESTUDIANTES PREVENCIÓN'!R340</f>
        <v>0</v>
      </c>
      <c r="N347" s="358">
        <f>'F5 ESTUDIANTES PREVENCIÓN'!T340</f>
        <v>0</v>
      </c>
      <c r="O347" s="358">
        <f>'F5 ESTUDIANTES PREVENCIÓN'!U340</f>
        <v>0</v>
      </c>
      <c r="P347" s="358">
        <f>'F5 ESTUDIANTES PREVENCIÓN'!V340</f>
        <v>0</v>
      </c>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f>'F5 ESTUDIANTES PREVENCIÓN'!AU340</f>
        <v>0</v>
      </c>
      <c r="BG347" s="12"/>
      <c r="BH347" s="13"/>
      <c r="BI347" s="12"/>
      <c r="BJ347" s="14"/>
      <c r="BK347" s="12"/>
      <c r="BL347" s="12"/>
      <c r="BM347" s="12"/>
      <c r="BN347" s="12"/>
      <c r="BO347" s="12"/>
      <c r="BP347" s="12"/>
      <c r="BQ347" s="12"/>
      <c r="BR347" s="12"/>
      <c r="BS347" s="12"/>
      <c r="BT347" s="12"/>
      <c r="BU347" s="12"/>
      <c r="BV347" s="12"/>
      <c r="BW347" s="12"/>
      <c r="BX347" s="12"/>
      <c r="BY347" s="12"/>
      <c r="BZ347" s="12"/>
      <c r="CA347" s="12"/>
      <c r="CB347" s="12"/>
      <c r="CC347" s="12"/>
      <c r="CD347" s="365">
        <f t="shared" si="50"/>
        <v>0</v>
      </c>
      <c r="CE347" s="365">
        <f t="shared" si="51"/>
        <v>0</v>
      </c>
      <c r="CF347" s="366" t="str">
        <f t="shared" si="47"/>
        <v/>
      </c>
      <c r="CG347" s="365">
        <f t="shared" si="52"/>
        <v>0</v>
      </c>
      <c r="CH347" s="365">
        <f t="shared" si="53"/>
        <v>0</v>
      </c>
      <c r="CI347" s="366" t="str">
        <f t="shared" si="48"/>
        <v/>
      </c>
      <c r="CJ347" s="365">
        <f t="shared" si="54"/>
        <v>0</v>
      </c>
      <c r="CK347" s="365">
        <f t="shared" si="55"/>
        <v>0</v>
      </c>
      <c r="CL347" s="366" t="str">
        <f t="shared" si="49"/>
        <v/>
      </c>
      <c r="CM347" s="15"/>
    </row>
    <row r="348" spans="1:91" s="359" customFormat="1" ht="13.5" hidden="1" customHeight="1">
      <c r="A348" s="358">
        <f>'F5 ESTUDIANTES PREVENCIÓN'!D341</f>
        <v>0</v>
      </c>
      <c r="B348" s="358">
        <f>'F5 ESTUDIANTES PREVENCIÓN'!A341</f>
        <v>0</v>
      </c>
      <c r="C348" s="360">
        <f>'F5 ESTUDIANTES PREVENCIÓN'!F341</f>
        <v>0</v>
      </c>
      <c r="D348" s="361">
        <f>'F5 ESTUDIANTES PREVENCIÓN'!G341</f>
        <v>0</v>
      </c>
      <c r="E348" s="358">
        <f>'F5 ESTUDIANTES PREVENCIÓN'!K341</f>
        <v>0</v>
      </c>
      <c r="F348" s="358">
        <f>'F5 ESTUDIANTES PREVENCIÓN'!J341</f>
        <v>0</v>
      </c>
      <c r="G348" s="362">
        <f>'F5 ESTUDIANTES PREVENCIÓN'!L341</f>
        <v>0</v>
      </c>
      <c r="H348" s="358">
        <f>'F5 ESTUDIANTES PREVENCIÓN'!M341</f>
        <v>0</v>
      </c>
      <c r="I348" s="363">
        <f>'F5 ESTUDIANTES PREVENCIÓN'!N341</f>
        <v>0</v>
      </c>
      <c r="J348" s="363">
        <f>'F5 ESTUDIANTES PREVENCIÓN'!O341</f>
        <v>0</v>
      </c>
      <c r="K348" s="363">
        <f>'F5 ESTUDIANTES PREVENCIÓN'!P341</f>
        <v>0</v>
      </c>
      <c r="L348" s="364">
        <f>'F5 ESTUDIANTES PREVENCIÓN'!Q341</f>
        <v>0</v>
      </c>
      <c r="M348" s="360">
        <f>'F5 ESTUDIANTES PREVENCIÓN'!R341</f>
        <v>0</v>
      </c>
      <c r="N348" s="358">
        <f>'F5 ESTUDIANTES PREVENCIÓN'!T341</f>
        <v>0</v>
      </c>
      <c r="O348" s="358">
        <f>'F5 ESTUDIANTES PREVENCIÓN'!U341</f>
        <v>0</v>
      </c>
      <c r="P348" s="358">
        <f>'F5 ESTUDIANTES PREVENCIÓN'!V341</f>
        <v>0</v>
      </c>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f>'F5 ESTUDIANTES PREVENCIÓN'!AU341</f>
        <v>0</v>
      </c>
      <c r="BG348" s="12"/>
      <c r="BH348" s="13"/>
      <c r="BI348" s="12"/>
      <c r="BJ348" s="14"/>
      <c r="BK348" s="12"/>
      <c r="BL348" s="12"/>
      <c r="BM348" s="12"/>
      <c r="BN348" s="12"/>
      <c r="BO348" s="12"/>
      <c r="BP348" s="12"/>
      <c r="BQ348" s="12"/>
      <c r="BR348" s="12"/>
      <c r="BS348" s="12"/>
      <c r="BT348" s="12"/>
      <c r="BU348" s="12"/>
      <c r="BV348" s="12"/>
      <c r="BW348" s="12"/>
      <c r="BX348" s="12"/>
      <c r="BY348" s="12"/>
      <c r="BZ348" s="12"/>
      <c r="CA348" s="12"/>
      <c r="CB348" s="12"/>
      <c r="CC348" s="12"/>
      <c r="CD348" s="365">
        <f t="shared" si="50"/>
        <v>0</v>
      </c>
      <c r="CE348" s="365">
        <f t="shared" si="51"/>
        <v>0</v>
      </c>
      <c r="CF348" s="366" t="str">
        <f t="shared" si="47"/>
        <v/>
      </c>
      <c r="CG348" s="365">
        <f t="shared" si="52"/>
        <v>0</v>
      </c>
      <c r="CH348" s="365">
        <f t="shared" si="53"/>
        <v>0</v>
      </c>
      <c r="CI348" s="366" t="str">
        <f t="shared" si="48"/>
        <v/>
      </c>
      <c r="CJ348" s="365">
        <f t="shared" si="54"/>
        <v>0</v>
      </c>
      <c r="CK348" s="365">
        <f t="shared" si="55"/>
        <v>0</v>
      </c>
      <c r="CL348" s="366" t="str">
        <f t="shared" si="49"/>
        <v/>
      </c>
      <c r="CM348" s="15"/>
    </row>
    <row r="349" spans="1:91" s="359" customFormat="1" ht="13.5" hidden="1" customHeight="1">
      <c r="A349" s="358">
        <f>'F5 ESTUDIANTES PREVENCIÓN'!D342</f>
        <v>0</v>
      </c>
      <c r="B349" s="358">
        <f>'F5 ESTUDIANTES PREVENCIÓN'!A342</f>
        <v>0</v>
      </c>
      <c r="C349" s="360">
        <f>'F5 ESTUDIANTES PREVENCIÓN'!F342</f>
        <v>0</v>
      </c>
      <c r="D349" s="361">
        <f>'F5 ESTUDIANTES PREVENCIÓN'!G342</f>
        <v>0</v>
      </c>
      <c r="E349" s="358">
        <f>'F5 ESTUDIANTES PREVENCIÓN'!K342</f>
        <v>0</v>
      </c>
      <c r="F349" s="358">
        <f>'F5 ESTUDIANTES PREVENCIÓN'!J342</f>
        <v>0</v>
      </c>
      <c r="G349" s="362">
        <f>'F5 ESTUDIANTES PREVENCIÓN'!L342</f>
        <v>0</v>
      </c>
      <c r="H349" s="358">
        <f>'F5 ESTUDIANTES PREVENCIÓN'!M342</f>
        <v>0</v>
      </c>
      <c r="I349" s="363">
        <f>'F5 ESTUDIANTES PREVENCIÓN'!N342</f>
        <v>0</v>
      </c>
      <c r="J349" s="363">
        <f>'F5 ESTUDIANTES PREVENCIÓN'!O342</f>
        <v>0</v>
      </c>
      <c r="K349" s="363">
        <f>'F5 ESTUDIANTES PREVENCIÓN'!P342</f>
        <v>0</v>
      </c>
      <c r="L349" s="364">
        <f>'F5 ESTUDIANTES PREVENCIÓN'!Q342</f>
        <v>0</v>
      </c>
      <c r="M349" s="360">
        <f>'F5 ESTUDIANTES PREVENCIÓN'!R342</f>
        <v>0</v>
      </c>
      <c r="N349" s="358">
        <f>'F5 ESTUDIANTES PREVENCIÓN'!T342</f>
        <v>0</v>
      </c>
      <c r="O349" s="358">
        <f>'F5 ESTUDIANTES PREVENCIÓN'!U342</f>
        <v>0</v>
      </c>
      <c r="P349" s="358">
        <f>'F5 ESTUDIANTES PREVENCIÓN'!V342</f>
        <v>0</v>
      </c>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c r="BE349" s="358"/>
      <c r="BF349" s="358">
        <f>'F5 ESTUDIANTES PREVENCIÓN'!AU342</f>
        <v>0</v>
      </c>
      <c r="BG349" s="12"/>
      <c r="BH349" s="13"/>
      <c r="BI349" s="12"/>
      <c r="BJ349" s="14"/>
      <c r="BK349" s="12"/>
      <c r="BL349" s="12"/>
      <c r="BM349" s="12"/>
      <c r="BN349" s="12"/>
      <c r="BO349" s="12"/>
      <c r="BP349" s="12"/>
      <c r="BQ349" s="12"/>
      <c r="BR349" s="12"/>
      <c r="BS349" s="12"/>
      <c r="BT349" s="12"/>
      <c r="BU349" s="12"/>
      <c r="BV349" s="12"/>
      <c r="BW349" s="12"/>
      <c r="BX349" s="12"/>
      <c r="BY349" s="12"/>
      <c r="BZ349" s="12"/>
      <c r="CA349" s="12"/>
      <c r="CB349" s="12"/>
      <c r="CC349" s="12"/>
      <c r="CD349" s="365">
        <f t="shared" si="50"/>
        <v>0</v>
      </c>
      <c r="CE349" s="365">
        <f t="shared" si="51"/>
        <v>0</v>
      </c>
      <c r="CF349" s="366" t="str">
        <f t="shared" si="47"/>
        <v/>
      </c>
      <c r="CG349" s="365">
        <f t="shared" si="52"/>
        <v>0</v>
      </c>
      <c r="CH349" s="365">
        <f t="shared" si="53"/>
        <v>0</v>
      </c>
      <c r="CI349" s="366" t="str">
        <f t="shared" si="48"/>
        <v/>
      </c>
      <c r="CJ349" s="365">
        <f t="shared" si="54"/>
        <v>0</v>
      </c>
      <c r="CK349" s="365">
        <f t="shared" si="55"/>
        <v>0</v>
      </c>
      <c r="CL349" s="366" t="str">
        <f t="shared" si="49"/>
        <v/>
      </c>
      <c r="CM349" s="15"/>
    </row>
    <row r="350" spans="1:91" s="359" customFormat="1" ht="13.5" hidden="1" customHeight="1">
      <c r="A350" s="358">
        <f>'F5 ESTUDIANTES PREVENCIÓN'!D343</f>
        <v>0</v>
      </c>
      <c r="B350" s="358">
        <f>'F5 ESTUDIANTES PREVENCIÓN'!A343</f>
        <v>0</v>
      </c>
      <c r="C350" s="360">
        <f>'F5 ESTUDIANTES PREVENCIÓN'!F343</f>
        <v>0</v>
      </c>
      <c r="D350" s="361">
        <f>'F5 ESTUDIANTES PREVENCIÓN'!G343</f>
        <v>0</v>
      </c>
      <c r="E350" s="358">
        <f>'F5 ESTUDIANTES PREVENCIÓN'!K343</f>
        <v>0</v>
      </c>
      <c r="F350" s="358">
        <f>'F5 ESTUDIANTES PREVENCIÓN'!J343</f>
        <v>0</v>
      </c>
      <c r="G350" s="362">
        <f>'F5 ESTUDIANTES PREVENCIÓN'!L343</f>
        <v>0</v>
      </c>
      <c r="H350" s="358">
        <f>'F5 ESTUDIANTES PREVENCIÓN'!M343</f>
        <v>0</v>
      </c>
      <c r="I350" s="363">
        <f>'F5 ESTUDIANTES PREVENCIÓN'!N343</f>
        <v>0</v>
      </c>
      <c r="J350" s="363">
        <f>'F5 ESTUDIANTES PREVENCIÓN'!O343</f>
        <v>0</v>
      </c>
      <c r="K350" s="363">
        <f>'F5 ESTUDIANTES PREVENCIÓN'!P343</f>
        <v>0</v>
      </c>
      <c r="L350" s="364">
        <f>'F5 ESTUDIANTES PREVENCIÓN'!Q343</f>
        <v>0</v>
      </c>
      <c r="M350" s="360">
        <f>'F5 ESTUDIANTES PREVENCIÓN'!R343</f>
        <v>0</v>
      </c>
      <c r="N350" s="358">
        <f>'F5 ESTUDIANTES PREVENCIÓN'!T343</f>
        <v>0</v>
      </c>
      <c r="O350" s="358">
        <f>'F5 ESTUDIANTES PREVENCIÓN'!U343</f>
        <v>0</v>
      </c>
      <c r="P350" s="358">
        <f>'F5 ESTUDIANTES PREVENCIÓN'!V343</f>
        <v>0</v>
      </c>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f>'F5 ESTUDIANTES PREVENCIÓN'!AU343</f>
        <v>0</v>
      </c>
      <c r="BG350" s="12"/>
      <c r="BH350" s="13"/>
      <c r="BI350" s="12"/>
      <c r="BJ350" s="14"/>
      <c r="BK350" s="12"/>
      <c r="BL350" s="12"/>
      <c r="BM350" s="12"/>
      <c r="BN350" s="12"/>
      <c r="BO350" s="12"/>
      <c r="BP350" s="12"/>
      <c r="BQ350" s="12"/>
      <c r="BR350" s="12"/>
      <c r="BS350" s="12"/>
      <c r="BT350" s="12"/>
      <c r="BU350" s="12"/>
      <c r="BV350" s="12"/>
      <c r="BW350" s="12"/>
      <c r="BX350" s="12"/>
      <c r="BY350" s="12"/>
      <c r="BZ350" s="12"/>
      <c r="CA350" s="12"/>
      <c r="CB350" s="12"/>
      <c r="CC350" s="12"/>
      <c r="CD350" s="365">
        <f t="shared" si="50"/>
        <v>0</v>
      </c>
      <c r="CE350" s="365">
        <f t="shared" si="51"/>
        <v>0</v>
      </c>
      <c r="CF350" s="366" t="str">
        <f t="shared" si="47"/>
        <v/>
      </c>
      <c r="CG350" s="365">
        <f t="shared" si="52"/>
        <v>0</v>
      </c>
      <c r="CH350" s="365">
        <f t="shared" si="53"/>
        <v>0</v>
      </c>
      <c r="CI350" s="366" t="str">
        <f t="shared" si="48"/>
        <v/>
      </c>
      <c r="CJ350" s="365">
        <f t="shared" si="54"/>
        <v>0</v>
      </c>
      <c r="CK350" s="365">
        <f t="shared" si="55"/>
        <v>0</v>
      </c>
      <c r="CL350" s="366" t="str">
        <f t="shared" si="49"/>
        <v/>
      </c>
      <c r="CM350" s="15"/>
    </row>
    <row r="351" spans="1:91" s="359" customFormat="1" ht="13.5" hidden="1" customHeight="1">
      <c r="A351" s="358">
        <f>'F5 ESTUDIANTES PREVENCIÓN'!D344</f>
        <v>0</v>
      </c>
      <c r="B351" s="358">
        <f>'F5 ESTUDIANTES PREVENCIÓN'!A344</f>
        <v>0</v>
      </c>
      <c r="C351" s="360">
        <f>'F5 ESTUDIANTES PREVENCIÓN'!F344</f>
        <v>0</v>
      </c>
      <c r="D351" s="361">
        <f>'F5 ESTUDIANTES PREVENCIÓN'!G344</f>
        <v>0</v>
      </c>
      <c r="E351" s="358">
        <f>'F5 ESTUDIANTES PREVENCIÓN'!K344</f>
        <v>0</v>
      </c>
      <c r="F351" s="358">
        <f>'F5 ESTUDIANTES PREVENCIÓN'!J344</f>
        <v>0</v>
      </c>
      <c r="G351" s="362">
        <f>'F5 ESTUDIANTES PREVENCIÓN'!L344</f>
        <v>0</v>
      </c>
      <c r="H351" s="358">
        <f>'F5 ESTUDIANTES PREVENCIÓN'!M344</f>
        <v>0</v>
      </c>
      <c r="I351" s="363">
        <f>'F5 ESTUDIANTES PREVENCIÓN'!N344</f>
        <v>0</v>
      </c>
      <c r="J351" s="363">
        <f>'F5 ESTUDIANTES PREVENCIÓN'!O344</f>
        <v>0</v>
      </c>
      <c r="K351" s="363">
        <f>'F5 ESTUDIANTES PREVENCIÓN'!P344</f>
        <v>0</v>
      </c>
      <c r="L351" s="364">
        <f>'F5 ESTUDIANTES PREVENCIÓN'!Q344</f>
        <v>0</v>
      </c>
      <c r="M351" s="360">
        <f>'F5 ESTUDIANTES PREVENCIÓN'!R344</f>
        <v>0</v>
      </c>
      <c r="N351" s="358">
        <f>'F5 ESTUDIANTES PREVENCIÓN'!T344</f>
        <v>0</v>
      </c>
      <c r="O351" s="358">
        <f>'F5 ESTUDIANTES PREVENCIÓN'!U344</f>
        <v>0</v>
      </c>
      <c r="P351" s="358">
        <f>'F5 ESTUDIANTES PREVENCIÓN'!V344</f>
        <v>0</v>
      </c>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c r="BE351" s="358"/>
      <c r="BF351" s="358">
        <f>'F5 ESTUDIANTES PREVENCIÓN'!AU344</f>
        <v>0</v>
      </c>
      <c r="BG351" s="12"/>
      <c r="BH351" s="13"/>
      <c r="BI351" s="12"/>
      <c r="BJ351" s="14"/>
      <c r="BK351" s="12"/>
      <c r="BL351" s="12"/>
      <c r="BM351" s="12"/>
      <c r="BN351" s="12"/>
      <c r="BO351" s="12"/>
      <c r="BP351" s="12"/>
      <c r="BQ351" s="12"/>
      <c r="BR351" s="12"/>
      <c r="BS351" s="12"/>
      <c r="BT351" s="12"/>
      <c r="BU351" s="12"/>
      <c r="BV351" s="12"/>
      <c r="BW351" s="12"/>
      <c r="BX351" s="12"/>
      <c r="BY351" s="12"/>
      <c r="BZ351" s="12"/>
      <c r="CA351" s="12"/>
      <c r="CB351" s="12"/>
      <c r="CC351" s="12"/>
      <c r="CD351" s="365">
        <f t="shared" si="50"/>
        <v>0</v>
      </c>
      <c r="CE351" s="365">
        <f t="shared" si="51"/>
        <v>0</v>
      </c>
      <c r="CF351" s="366" t="str">
        <f t="shared" si="47"/>
        <v/>
      </c>
      <c r="CG351" s="365">
        <f t="shared" si="52"/>
        <v>0</v>
      </c>
      <c r="CH351" s="365">
        <f t="shared" si="53"/>
        <v>0</v>
      </c>
      <c r="CI351" s="366" t="str">
        <f t="shared" si="48"/>
        <v/>
      </c>
      <c r="CJ351" s="365">
        <f t="shared" si="54"/>
        <v>0</v>
      </c>
      <c r="CK351" s="365">
        <f t="shared" si="55"/>
        <v>0</v>
      </c>
      <c r="CL351" s="366" t="str">
        <f t="shared" si="49"/>
        <v/>
      </c>
      <c r="CM351" s="15"/>
    </row>
    <row r="352" spans="1:91" s="359" customFormat="1" ht="13.5" hidden="1" customHeight="1">
      <c r="A352" s="358">
        <f>'F5 ESTUDIANTES PREVENCIÓN'!D345</f>
        <v>0</v>
      </c>
      <c r="B352" s="358">
        <f>'F5 ESTUDIANTES PREVENCIÓN'!A345</f>
        <v>0</v>
      </c>
      <c r="C352" s="360">
        <f>'F5 ESTUDIANTES PREVENCIÓN'!F345</f>
        <v>0</v>
      </c>
      <c r="D352" s="361">
        <f>'F5 ESTUDIANTES PREVENCIÓN'!G345</f>
        <v>0</v>
      </c>
      <c r="E352" s="358">
        <f>'F5 ESTUDIANTES PREVENCIÓN'!K345</f>
        <v>0</v>
      </c>
      <c r="F352" s="358">
        <f>'F5 ESTUDIANTES PREVENCIÓN'!J345</f>
        <v>0</v>
      </c>
      <c r="G352" s="362">
        <f>'F5 ESTUDIANTES PREVENCIÓN'!L345</f>
        <v>0</v>
      </c>
      <c r="H352" s="358">
        <f>'F5 ESTUDIANTES PREVENCIÓN'!M345</f>
        <v>0</v>
      </c>
      <c r="I352" s="363">
        <f>'F5 ESTUDIANTES PREVENCIÓN'!N345</f>
        <v>0</v>
      </c>
      <c r="J352" s="363">
        <f>'F5 ESTUDIANTES PREVENCIÓN'!O345</f>
        <v>0</v>
      </c>
      <c r="K352" s="363">
        <f>'F5 ESTUDIANTES PREVENCIÓN'!P345</f>
        <v>0</v>
      </c>
      <c r="L352" s="364">
        <f>'F5 ESTUDIANTES PREVENCIÓN'!Q345</f>
        <v>0</v>
      </c>
      <c r="M352" s="360">
        <f>'F5 ESTUDIANTES PREVENCIÓN'!R345</f>
        <v>0</v>
      </c>
      <c r="N352" s="358">
        <f>'F5 ESTUDIANTES PREVENCIÓN'!T345</f>
        <v>0</v>
      </c>
      <c r="O352" s="358">
        <f>'F5 ESTUDIANTES PREVENCIÓN'!U345</f>
        <v>0</v>
      </c>
      <c r="P352" s="358">
        <f>'F5 ESTUDIANTES PREVENCIÓN'!V345</f>
        <v>0</v>
      </c>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c r="BE352" s="358"/>
      <c r="BF352" s="358">
        <f>'F5 ESTUDIANTES PREVENCIÓN'!AU345</f>
        <v>0</v>
      </c>
      <c r="BG352" s="12"/>
      <c r="BH352" s="13"/>
      <c r="BI352" s="12"/>
      <c r="BJ352" s="14"/>
      <c r="BK352" s="12"/>
      <c r="BL352" s="12"/>
      <c r="BM352" s="12"/>
      <c r="BN352" s="12"/>
      <c r="BO352" s="12"/>
      <c r="BP352" s="12"/>
      <c r="BQ352" s="12"/>
      <c r="BR352" s="12"/>
      <c r="BS352" s="12"/>
      <c r="BT352" s="12"/>
      <c r="BU352" s="12"/>
      <c r="BV352" s="12"/>
      <c r="BW352" s="12"/>
      <c r="BX352" s="12"/>
      <c r="BY352" s="12"/>
      <c r="BZ352" s="12"/>
      <c r="CA352" s="12"/>
      <c r="CB352" s="12"/>
      <c r="CC352" s="12"/>
      <c r="CD352" s="365">
        <f t="shared" si="50"/>
        <v>0</v>
      </c>
      <c r="CE352" s="365">
        <f t="shared" si="51"/>
        <v>0</v>
      </c>
      <c r="CF352" s="366" t="str">
        <f t="shared" si="47"/>
        <v/>
      </c>
      <c r="CG352" s="365">
        <f t="shared" si="52"/>
        <v>0</v>
      </c>
      <c r="CH352" s="365">
        <f t="shared" si="53"/>
        <v>0</v>
      </c>
      <c r="CI352" s="366" t="str">
        <f t="shared" si="48"/>
        <v/>
      </c>
      <c r="CJ352" s="365">
        <f t="shared" si="54"/>
        <v>0</v>
      </c>
      <c r="CK352" s="365">
        <f t="shared" si="55"/>
        <v>0</v>
      </c>
      <c r="CL352" s="366" t="str">
        <f t="shared" si="49"/>
        <v/>
      </c>
      <c r="CM352" s="15"/>
    </row>
    <row r="353" spans="1:91" s="359" customFormat="1" ht="13.5" hidden="1" customHeight="1">
      <c r="A353" s="358">
        <f>'F5 ESTUDIANTES PREVENCIÓN'!D346</f>
        <v>0</v>
      </c>
      <c r="B353" s="358">
        <f>'F5 ESTUDIANTES PREVENCIÓN'!A346</f>
        <v>0</v>
      </c>
      <c r="C353" s="360">
        <f>'F5 ESTUDIANTES PREVENCIÓN'!F346</f>
        <v>0</v>
      </c>
      <c r="D353" s="361">
        <f>'F5 ESTUDIANTES PREVENCIÓN'!G346</f>
        <v>0</v>
      </c>
      <c r="E353" s="358">
        <f>'F5 ESTUDIANTES PREVENCIÓN'!K346</f>
        <v>0</v>
      </c>
      <c r="F353" s="358">
        <f>'F5 ESTUDIANTES PREVENCIÓN'!J346</f>
        <v>0</v>
      </c>
      <c r="G353" s="362">
        <f>'F5 ESTUDIANTES PREVENCIÓN'!L346</f>
        <v>0</v>
      </c>
      <c r="H353" s="358">
        <f>'F5 ESTUDIANTES PREVENCIÓN'!M346</f>
        <v>0</v>
      </c>
      <c r="I353" s="363">
        <f>'F5 ESTUDIANTES PREVENCIÓN'!N346</f>
        <v>0</v>
      </c>
      <c r="J353" s="363">
        <f>'F5 ESTUDIANTES PREVENCIÓN'!O346</f>
        <v>0</v>
      </c>
      <c r="K353" s="363">
        <f>'F5 ESTUDIANTES PREVENCIÓN'!P346</f>
        <v>0</v>
      </c>
      <c r="L353" s="364">
        <f>'F5 ESTUDIANTES PREVENCIÓN'!Q346</f>
        <v>0</v>
      </c>
      <c r="M353" s="360">
        <f>'F5 ESTUDIANTES PREVENCIÓN'!R346</f>
        <v>0</v>
      </c>
      <c r="N353" s="358">
        <f>'F5 ESTUDIANTES PREVENCIÓN'!T346</f>
        <v>0</v>
      </c>
      <c r="O353" s="358">
        <f>'F5 ESTUDIANTES PREVENCIÓN'!U346</f>
        <v>0</v>
      </c>
      <c r="P353" s="358">
        <f>'F5 ESTUDIANTES PREVENCIÓN'!V346</f>
        <v>0</v>
      </c>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c r="BE353" s="358"/>
      <c r="BF353" s="358">
        <f>'F5 ESTUDIANTES PREVENCIÓN'!AU346</f>
        <v>0</v>
      </c>
      <c r="BG353" s="12"/>
      <c r="BH353" s="13"/>
      <c r="BI353" s="12"/>
      <c r="BJ353" s="14"/>
      <c r="BK353" s="12"/>
      <c r="BL353" s="12"/>
      <c r="BM353" s="12"/>
      <c r="BN353" s="12"/>
      <c r="BO353" s="12"/>
      <c r="BP353" s="12"/>
      <c r="BQ353" s="12"/>
      <c r="BR353" s="12"/>
      <c r="BS353" s="12"/>
      <c r="BT353" s="12"/>
      <c r="BU353" s="12"/>
      <c r="BV353" s="12"/>
      <c r="BW353" s="12"/>
      <c r="BX353" s="12"/>
      <c r="BY353" s="12"/>
      <c r="BZ353" s="12"/>
      <c r="CA353" s="12"/>
      <c r="CB353" s="12"/>
      <c r="CC353" s="12"/>
      <c r="CD353" s="365">
        <f t="shared" si="50"/>
        <v>0</v>
      </c>
      <c r="CE353" s="365">
        <f t="shared" si="51"/>
        <v>0</v>
      </c>
      <c r="CF353" s="366" t="str">
        <f t="shared" si="47"/>
        <v/>
      </c>
      <c r="CG353" s="365">
        <f t="shared" si="52"/>
        <v>0</v>
      </c>
      <c r="CH353" s="365">
        <f t="shared" si="53"/>
        <v>0</v>
      </c>
      <c r="CI353" s="366" t="str">
        <f t="shared" si="48"/>
        <v/>
      </c>
      <c r="CJ353" s="365">
        <f t="shared" si="54"/>
        <v>0</v>
      </c>
      <c r="CK353" s="365">
        <f t="shared" si="55"/>
        <v>0</v>
      </c>
      <c r="CL353" s="366" t="str">
        <f t="shared" si="49"/>
        <v/>
      </c>
      <c r="CM353" s="15"/>
    </row>
    <row r="354" spans="1:91" s="359" customFormat="1" ht="13.5" hidden="1" customHeight="1">
      <c r="A354" s="358">
        <f>'F5 ESTUDIANTES PREVENCIÓN'!D347</f>
        <v>0</v>
      </c>
      <c r="B354" s="358">
        <f>'F5 ESTUDIANTES PREVENCIÓN'!A347</f>
        <v>0</v>
      </c>
      <c r="C354" s="360">
        <f>'F5 ESTUDIANTES PREVENCIÓN'!F347</f>
        <v>0</v>
      </c>
      <c r="D354" s="361">
        <f>'F5 ESTUDIANTES PREVENCIÓN'!G347</f>
        <v>0</v>
      </c>
      <c r="E354" s="358">
        <f>'F5 ESTUDIANTES PREVENCIÓN'!K347</f>
        <v>0</v>
      </c>
      <c r="F354" s="358">
        <f>'F5 ESTUDIANTES PREVENCIÓN'!J347</f>
        <v>0</v>
      </c>
      <c r="G354" s="362">
        <f>'F5 ESTUDIANTES PREVENCIÓN'!L347</f>
        <v>0</v>
      </c>
      <c r="H354" s="358">
        <f>'F5 ESTUDIANTES PREVENCIÓN'!M347</f>
        <v>0</v>
      </c>
      <c r="I354" s="363">
        <f>'F5 ESTUDIANTES PREVENCIÓN'!N347</f>
        <v>0</v>
      </c>
      <c r="J354" s="363">
        <f>'F5 ESTUDIANTES PREVENCIÓN'!O347</f>
        <v>0</v>
      </c>
      <c r="K354" s="363">
        <f>'F5 ESTUDIANTES PREVENCIÓN'!P347</f>
        <v>0</v>
      </c>
      <c r="L354" s="364">
        <f>'F5 ESTUDIANTES PREVENCIÓN'!Q347</f>
        <v>0</v>
      </c>
      <c r="M354" s="360">
        <f>'F5 ESTUDIANTES PREVENCIÓN'!R347</f>
        <v>0</v>
      </c>
      <c r="N354" s="358">
        <f>'F5 ESTUDIANTES PREVENCIÓN'!T347</f>
        <v>0</v>
      </c>
      <c r="O354" s="358">
        <f>'F5 ESTUDIANTES PREVENCIÓN'!U347</f>
        <v>0</v>
      </c>
      <c r="P354" s="358">
        <f>'F5 ESTUDIANTES PREVENCIÓN'!V347</f>
        <v>0</v>
      </c>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c r="BE354" s="358"/>
      <c r="BF354" s="358">
        <f>'F5 ESTUDIANTES PREVENCIÓN'!AU347</f>
        <v>0</v>
      </c>
      <c r="BG354" s="12"/>
      <c r="BH354" s="13"/>
      <c r="BI354" s="12"/>
      <c r="BJ354" s="14"/>
      <c r="BK354" s="12"/>
      <c r="BL354" s="12"/>
      <c r="BM354" s="12"/>
      <c r="BN354" s="12"/>
      <c r="BO354" s="12"/>
      <c r="BP354" s="12"/>
      <c r="BQ354" s="12"/>
      <c r="BR354" s="12"/>
      <c r="BS354" s="12"/>
      <c r="BT354" s="12"/>
      <c r="BU354" s="12"/>
      <c r="BV354" s="12"/>
      <c r="BW354" s="12"/>
      <c r="BX354" s="12"/>
      <c r="BY354" s="12"/>
      <c r="BZ354" s="12"/>
      <c r="CA354" s="12"/>
      <c r="CB354" s="12"/>
      <c r="CC354" s="12"/>
      <c r="CD354" s="365">
        <f t="shared" si="50"/>
        <v>0</v>
      </c>
      <c r="CE354" s="365">
        <f t="shared" si="51"/>
        <v>0</v>
      </c>
      <c r="CF354" s="366" t="str">
        <f t="shared" si="47"/>
        <v/>
      </c>
      <c r="CG354" s="365">
        <f t="shared" si="52"/>
        <v>0</v>
      </c>
      <c r="CH354" s="365">
        <f t="shared" si="53"/>
        <v>0</v>
      </c>
      <c r="CI354" s="366" t="str">
        <f t="shared" si="48"/>
        <v/>
      </c>
      <c r="CJ354" s="365">
        <f t="shared" si="54"/>
        <v>0</v>
      </c>
      <c r="CK354" s="365">
        <f t="shared" si="55"/>
        <v>0</v>
      </c>
      <c r="CL354" s="366" t="str">
        <f t="shared" si="49"/>
        <v/>
      </c>
      <c r="CM354" s="15"/>
    </row>
    <row r="355" spans="1:91" s="359" customFormat="1" ht="13.5" hidden="1" customHeight="1">
      <c r="A355" s="358">
        <f>'F5 ESTUDIANTES PREVENCIÓN'!D348</f>
        <v>0</v>
      </c>
      <c r="B355" s="358">
        <f>'F5 ESTUDIANTES PREVENCIÓN'!A348</f>
        <v>0</v>
      </c>
      <c r="C355" s="360">
        <f>'F5 ESTUDIANTES PREVENCIÓN'!F348</f>
        <v>0</v>
      </c>
      <c r="D355" s="361">
        <f>'F5 ESTUDIANTES PREVENCIÓN'!G348</f>
        <v>0</v>
      </c>
      <c r="E355" s="358">
        <f>'F5 ESTUDIANTES PREVENCIÓN'!K348</f>
        <v>0</v>
      </c>
      <c r="F355" s="358">
        <f>'F5 ESTUDIANTES PREVENCIÓN'!J348</f>
        <v>0</v>
      </c>
      <c r="G355" s="362">
        <f>'F5 ESTUDIANTES PREVENCIÓN'!L348</f>
        <v>0</v>
      </c>
      <c r="H355" s="358">
        <f>'F5 ESTUDIANTES PREVENCIÓN'!M348</f>
        <v>0</v>
      </c>
      <c r="I355" s="363">
        <f>'F5 ESTUDIANTES PREVENCIÓN'!N348</f>
        <v>0</v>
      </c>
      <c r="J355" s="363">
        <f>'F5 ESTUDIANTES PREVENCIÓN'!O348</f>
        <v>0</v>
      </c>
      <c r="K355" s="363">
        <f>'F5 ESTUDIANTES PREVENCIÓN'!P348</f>
        <v>0</v>
      </c>
      <c r="L355" s="364">
        <f>'F5 ESTUDIANTES PREVENCIÓN'!Q348</f>
        <v>0</v>
      </c>
      <c r="M355" s="360">
        <f>'F5 ESTUDIANTES PREVENCIÓN'!R348</f>
        <v>0</v>
      </c>
      <c r="N355" s="358">
        <f>'F5 ESTUDIANTES PREVENCIÓN'!T348</f>
        <v>0</v>
      </c>
      <c r="O355" s="358">
        <f>'F5 ESTUDIANTES PREVENCIÓN'!U348</f>
        <v>0</v>
      </c>
      <c r="P355" s="358">
        <f>'F5 ESTUDIANTES PREVENCIÓN'!V348</f>
        <v>0</v>
      </c>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c r="BE355" s="358"/>
      <c r="BF355" s="358">
        <f>'F5 ESTUDIANTES PREVENCIÓN'!AU348</f>
        <v>0</v>
      </c>
      <c r="BG355" s="12"/>
      <c r="BH355" s="13"/>
      <c r="BI355" s="12"/>
      <c r="BJ355" s="14"/>
      <c r="BK355" s="12"/>
      <c r="BL355" s="12"/>
      <c r="BM355" s="12"/>
      <c r="BN355" s="12"/>
      <c r="BO355" s="12"/>
      <c r="BP355" s="12"/>
      <c r="BQ355" s="12"/>
      <c r="BR355" s="12"/>
      <c r="BS355" s="12"/>
      <c r="BT355" s="12"/>
      <c r="BU355" s="12"/>
      <c r="BV355" s="12"/>
      <c r="BW355" s="12"/>
      <c r="BX355" s="12"/>
      <c r="BY355" s="12"/>
      <c r="BZ355" s="12"/>
      <c r="CA355" s="12"/>
      <c r="CB355" s="12"/>
      <c r="CC355" s="12"/>
      <c r="CD355" s="365">
        <f t="shared" si="50"/>
        <v>0</v>
      </c>
      <c r="CE355" s="365">
        <f t="shared" si="51"/>
        <v>0</v>
      </c>
      <c r="CF355" s="366" t="str">
        <f t="shared" si="47"/>
        <v/>
      </c>
      <c r="CG355" s="365">
        <f t="shared" si="52"/>
        <v>0</v>
      </c>
      <c r="CH355" s="365">
        <f t="shared" si="53"/>
        <v>0</v>
      </c>
      <c r="CI355" s="366" t="str">
        <f t="shared" si="48"/>
        <v/>
      </c>
      <c r="CJ355" s="365">
        <f t="shared" si="54"/>
        <v>0</v>
      </c>
      <c r="CK355" s="365">
        <f t="shared" si="55"/>
        <v>0</v>
      </c>
      <c r="CL355" s="366" t="str">
        <f t="shared" si="49"/>
        <v/>
      </c>
      <c r="CM355" s="15"/>
    </row>
    <row r="356" spans="1:91" s="359" customFormat="1" ht="13.5" hidden="1" customHeight="1">
      <c r="A356" s="358">
        <f>'F5 ESTUDIANTES PREVENCIÓN'!D349</f>
        <v>0</v>
      </c>
      <c r="B356" s="358">
        <f>'F5 ESTUDIANTES PREVENCIÓN'!A349</f>
        <v>0</v>
      </c>
      <c r="C356" s="360">
        <f>'F5 ESTUDIANTES PREVENCIÓN'!F349</f>
        <v>0</v>
      </c>
      <c r="D356" s="361">
        <f>'F5 ESTUDIANTES PREVENCIÓN'!G349</f>
        <v>0</v>
      </c>
      <c r="E356" s="358">
        <f>'F5 ESTUDIANTES PREVENCIÓN'!K349</f>
        <v>0</v>
      </c>
      <c r="F356" s="358">
        <f>'F5 ESTUDIANTES PREVENCIÓN'!J349</f>
        <v>0</v>
      </c>
      <c r="G356" s="362">
        <f>'F5 ESTUDIANTES PREVENCIÓN'!L349</f>
        <v>0</v>
      </c>
      <c r="H356" s="358">
        <f>'F5 ESTUDIANTES PREVENCIÓN'!M349</f>
        <v>0</v>
      </c>
      <c r="I356" s="363">
        <f>'F5 ESTUDIANTES PREVENCIÓN'!N349</f>
        <v>0</v>
      </c>
      <c r="J356" s="363">
        <f>'F5 ESTUDIANTES PREVENCIÓN'!O349</f>
        <v>0</v>
      </c>
      <c r="K356" s="363">
        <f>'F5 ESTUDIANTES PREVENCIÓN'!P349</f>
        <v>0</v>
      </c>
      <c r="L356" s="364">
        <f>'F5 ESTUDIANTES PREVENCIÓN'!Q349</f>
        <v>0</v>
      </c>
      <c r="M356" s="360">
        <f>'F5 ESTUDIANTES PREVENCIÓN'!R349</f>
        <v>0</v>
      </c>
      <c r="N356" s="358">
        <f>'F5 ESTUDIANTES PREVENCIÓN'!T349</f>
        <v>0</v>
      </c>
      <c r="O356" s="358">
        <f>'F5 ESTUDIANTES PREVENCIÓN'!U349</f>
        <v>0</v>
      </c>
      <c r="P356" s="358">
        <f>'F5 ESTUDIANTES PREVENCIÓN'!V349</f>
        <v>0</v>
      </c>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c r="BE356" s="358"/>
      <c r="BF356" s="358">
        <f>'F5 ESTUDIANTES PREVENCIÓN'!AU349</f>
        <v>0</v>
      </c>
      <c r="BG356" s="12"/>
      <c r="BH356" s="13"/>
      <c r="BI356" s="12"/>
      <c r="BJ356" s="14"/>
      <c r="BK356" s="12"/>
      <c r="BL356" s="12"/>
      <c r="BM356" s="12"/>
      <c r="BN356" s="12"/>
      <c r="BO356" s="12"/>
      <c r="BP356" s="12"/>
      <c r="BQ356" s="12"/>
      <c r="BR356" s="12"/>
      <c r="BS356" s="12"/>
      <c r="BT356" s="12"/>
      <c r="BU356" s="12"/>
      <c r="BV356" s="12"/>
      <c r="BW356" s="12"/>
      <c r="BX356" s="12"/>
      <c r="BY356" s="12"/>
      <c r="BZ356" s="12"/>
      <c r="CA356" s="12"/>
      <c r="CB356" s="12"/>
      <c r="CC356" s="12"/>
      <c r="CD356" s="365">
        <f t="shared" si="50"/>
        <v>0</v>
      </c>
      <c r="CE356" s="365">
        <f t="shared" si="51"/>
        <v>0</v>
      </c>
      <c r="CF356" s="366" t="str">
        <f t="shared" si="47"/>
        <v/>
      </c>
      <c r="CG356" s="365">
        <f t="shared" si="52"/>
        <v>0</v>
      </c>
      <c r="CH356" s="365">
        <f t="shared" si="53"/>
        <v>0</v>
      </c>
      <c r="CI356" s="366" t="str">
        <f t="shared" si="48"/>
        <v/>
      </c>
      <c r="CJ356" s="365">
        <f t="shared" si="54"/>
        <v>0</v>
      </c>
      <c r="CK356" s="365">
        <f t="shared" si="55"/>
        <v>0</v>
      </c>
      <c r="CL356" s="366" t="str">
        <f t="shared" si="49"/>
        <v/>
      </c>
      <c r="CM356" s="15"/>
    </row>
    <row r="357" spans="1:91" s="359" customFormat="1" ht="13.5" hidden="1" customHeight="1">
      <c r="A357" s="358">
        <f>'F5 ESTUDIANTES PREVENCIÓN'!D350</f>
        <v>0</v>
      </c>
      <c r="B357" s="358">
        <f>'F5 ESTUDIANTES PREVENCIÓN'!A350</f>
        <v>0</v>
      </c>
      <c r="C357" s="360">
        <f>'F5 ESTUDIANTES PREVENCIÓN'!F350</f>
        <v>0</v>
      </c>
      <c r="D357" s="361">
        <f>'F5 ESTUDIANTES PREVENCIÓN'!G350</f>
        <v>0</v>
      </c>
      <c r="E357" s="358">
        <f>'F5 ESTUDIANTES PREVENCIÓN'!K350</f>
        <v>0</v>
      </c>
      <c r="F357" s="358">
        <f>'F5 ESTUDIANTES PREVENCIÓN'!J350</f>
        <v>0</v>
      </c>
      <c r="G357" s="362">
        <f>'F5 ESTUDIANTES PREVENCIÓN'!L350</f>
        <v>0</v>
      </c>
      <c r="H357" s="358">
        <f>'F5 ESTUDIANTES PREVENCIÓN'!M350</f>
        <v>0</v>
      </c>
      <c r="I357" s="363">
        <f>'F5 ESTUDIANTES PREVENCIÓN'!N350</f>
        <v>0</v>
      </c>
      <c r="J357" s="363">
        <f>'F5 ESTUDIANTES PREVENCIÓN'!O350</f>
        <v>0</v>
      </c>
      <c r="K357" s="363">
        <f>'F5 ESTUDIANTES PREVENCIÓN'!P350</f>
        <v>0</v>
      </c>
      <c r="L357" s="364">
        <f>'F5 ESTUDIANTES PREVENCIÓN'!Q350</f>
        <v>0</v>
      </c>
      <c r="M357" s="360">
        <f>'F5 ESTUDIANTES PREVENCIÓN'!R350</f>
        <v>0</v>
      </c>
      <c r="N357" s="358">
        <f>'F5 ESTUDIANTES PREVENCIÓN'!T350</f>
        <v>0</v>
      </c>
      <c r="O357" s="358">
        <f>'F5 ESTUDIANTES PREVENCIÓN'!U350</f>
        <v>0</v>
      </c>
      <c r="P357" s="358">
        <f>'F5 ESTUDIANTES PREVENCIÓN'!V350</f>
        <v>0</v>
      </c>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c r="BE357" s="358"/>
      <c r="BF357" s="358">
        <f>'F5 ESTUDIANTES PREVENCIÓN'!AU350</f>
        <v>0</v>
      </c>
      <c r="BG357" s="12"/>
      <c r="BH357" s="13"/>
      <c r="BI357" s="12"/>
      <c r="BJ357" s="14"/>
      <c r="BK357" s="12"/>
      <c r="BL357" s="12"/>
      <c r="BM357" s="12"/>
      <c r="BN357" s="12"/>
      <c r="BO357" s="12"/>
      <c r="BP357" s="12"/>
      <c r="BQ357" s="12"/>
      <c r="BR357" s="12"/>
      <c r="BS357" s="12"/>
      <c r="BT357" s="12"/>
      <c r="BU357" s="12"/>
      <c r="BV357" s="12"/>
      <c r="BW357" s="12"/>
      <c r="BX357" s="12"/>
      <c r="BY357" s="12"/>
      <c r="BZ357" s="12"/>
      <c r="CA357" s="12"/>
      <c r="CB357" s="12"/>
      <c r="CC357" s="12"/>
      <c r="CD357" s="365">
        <f t="shared" si="50"/>
        <v>0</v>
      </c>
      <c r="CE357" s="365">
        <f t="shared" si="51"/>
        <v>0</v>
      </c>
      <c r="CF357" s="366" t="str">
        <f t="shared" si="47"/>
        <v/>
      </c>
      <c r="CG357" s="365">
        <f t="shared" si="52"/>
        <v>0</v>
      </c>
      <c r="CH357" s="365">
        <f t="shared" si="53"/>
        <v>0</v>
      </c>
      <c r="CI357" s="366" t="str">
        <f t="shared" si="48"/>
        <v/>
      </c>
      <c r="CJ357" s="365">
        <f t="shared" si="54"/>
        <v>0</v>
      </c>
      <c r="CK357" s="365">
        <f t="shared" si="55"/>
        <v>0</v>
      </c>
      <c r="CL357" s="366" t="str">
        <f t="shared" si="49"/>
        <v/>
      </c>
      <c r="CM357" s="15"/>
    </row>
    <row r="358" spans="1:91" s="359" customFormat="1" ht="13.5" hidden="1" customHeight="1">
      <c r="A358" s="358">
        <f>'F5 ESTUDIANTES PREVENCIÓN'!D351</f>
        <v>0</v>
      </c>
      <c r="B358" s="358">
        <f>'F5 ESTUDIANTES PREVENCIÓN'!A351</f>
        <v>0</v>
      </c>
      <c r="C358" s="360">
        <f>'F5 ESTUDIANTES PREVENCIÓN'!F351</f>
        <v>0</v>
      </c>
      <c r="D358" s="361">
        <f>'F5 ESTUDIANTES PREVENCIÓN'!G351</f>
        <v>0</v>
      </c>
      <c r="E358" s="358">
        <f>'F5 ESTUDIANTES PREVENCIÓN'!K351</f>
        <v>0</v>
      </c>
      <c r="F358" s="358">
        <f>'F5 ESTUDIANTES PREVENCIÓN'!J351</f>
        <v>0</v>
      </c>
      <c r="G358" s="362">
        <f>'F5 ESTUDIANTES PREVENCIÓN'!L351</f>
        <v>0</v>
      </c>
      <c r="H358" s="358">
        <f>'F5 ESTUDIANTES PREVENCIÓN'!M351</f>
        <v>0</v>
      </c>
      <c r="I358" s="363">
        <f>'F5 ESTUDIANTES PREVENCIÓN'!N351</f>
        <v>0</v>
      </c>
      <c r="J358" s="363">
        <f>'F5 ESTUDIANTES PREVENCIÓN'!O351</f>
        <v>0</v>
      </c>
      <c r="K358" s="363">
        <f>'F5 ESTUDIANTES PREVENCIÓN'!P351</f>
        <v>0</v>
      </c>
      <c r="L358" s="364">
        <f>'F5 ESTUDIANTES PREVENCIÓN'!Q351</f>
        <v>0</v>
      </c>
      <c r="M358" s="360">
        <f>'F5 ESTUDIANTES PREVENCIÓN'!R351</f>
        <v>0</v>
      </c>
      <c r="N358" s="358">
        <f>'F5 ESTUDIANTES PREVENCIÓN'!T351</f>
        <v>0</v>
      </c>
      <c r="O358" s="358">
        <f>'F5 ESTUDIANTES PREVENCIÓN'!U351</f>
        <v>0</v>
      </c>
      <c r="P358" s="358">
        <f>'F5 ESTUDIANTES PREVENCIÓN'!V351</f>
        <v>0</v>
      </c>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c r="BE358" s="358"/>
      <c r="BF358" s="358">
        <f>'F5 ESTUDIANTES PREVENCIÓN'!AU351</f>
        <v>0</v>
      </c>
      <c r="BG358" s="12"/>
      <c r="BH358" s="13"/>
      <c r="BI358" s="12"/>
      <c r="BJ358" s="14"/>
      <c r="BK358" s="12"/>
      <c r="BL358" s="12"/>
      <c r="BM358" s="12"/>
      <c r="BN358" s="12"/>
      <c r="BO358" s="12"/>
      <c r="BP358" s="12"/>
      <c r="BQ358" s="12"/>
      <c r="BR358" s="12"/>
      <c r="BS358" s="12"/>
      <c r="BT358" s="12"/>
      <c r="BU358" s="12"/>
      <c r="BV358" s="12"/>
      <c r="BW358" s="12"/>
      <c r="BX358" s="12"/>
      <c r="BY358" s="12"/>
      <c r="BZ358" s="12"/>
      <c r="CA358" s="12"/>
      <c r="CB358" s="12"/>
      <c r="CC358" s="12"/>
      <c r="CD358" s="365">
        <f t="shared" si="50"/>
        <v>0</v>
      </c>
      <c r="CE358" s="365">
        <f t="shared" si="51"/>
        <v>0</v>
      </c>
      <c r="CF358" s="366" t="str">
        <f t="shared" si="47"/>
        <v/>
      </c>
      <c r="CG358" s="365">
        <f t="shared" si="52"/>
        <v>0</v>
      </c>
      <c r="CH358" s="365">
        <f t="shared" si="53"/>
        <v>0</v>
      </c>
      <c r="CI358" s="366" t="str">
        <f t="shared" si="48"/>
        <v/>
      </c>
      <c r="CJ358" s="365">
        <f t="shared" si="54"/>
        <v>0</v>
      </c>
      <c r="CK358" s="365">
        <f t="shared" si="55"/>
        <v>0</v>
      </c>
      <c r="CL358" s="366" t="str">
        <f t="shared" si="49"/>
        <v/>
      </c>
      <c r="CM358" s="15"/>
    </row>
    <row r="359" spans="1:91" s="359" customFormat="1" ht="13.5" hidden="1" customHeight="1">
      <c r="A359" s="358">
        <f>'F5 ESTUDIANTES PREVENCIÓN'!D352</f>
        <v>0</v>
      </c>
      <c r="B359" s="358">
        <f>'F5 ESTUDIANTES PREVENCIÓN'!A352</f>
        <v>0</v>
      </c>
      <c r="C359" s="360">
        <f>'F5 ESTUDIANTES PREVENCIÓN'!F352</f>
        <v>0</v>
      </c>
      <c r="D359" s="361">
        <f>'F5 ESTUDIANTES PREVENCIÓN'!G352</f>
        <v>0</v>
      </c>
      <c r="E359" s="358">
        <f>'F5 ESTUDIANTES PREVENCIÓN'!K352</f>
        <v>0</v>
      </c>
      <c r="F359" s="358">
        <f>'F5 ESTUDIANTES PREVENCIÓN'!J352</f>
        <v>0</v>
      </c>
      <c r="G359" s="362">
        <f>'F5 ESTUDIANTES PREVENCIÓN'!L352</f>
        <v>0</v>
      </c>
      <c r="H359" s="358">
        <f>'F5 ESTUDIANTES PREVENCIÓN'!M352</f>
        <v>0</v>
      </c>
      <c r="I359" s="363">
        <f>'F5 ESTUDIANTES PREVENCIÓN'!N352</f>
        <v>0</v>
      </c>
      <c r="J359" s="363">
        <f>'F5 ESTUDIANTES PREVENCIÓN'!O352</f>
        <v>0</v>
      </c>
      <c r="K359" s="363">
        <f>'F5 ESTUDIANTES PREVENCIÓN'!P352</f>
        <v>0</v>
      </c>
      <c r="L359" s="364">
        <f>'F5 ESTUDIANTES PREVENCIÓN'!Q352</f>
        <v>0</v>
      </c>
      <c r="M359" s="360">
        <f>'F5 ESTUDIANTES PREVENCIÓN'!R352</f>
        <v>0</v>
      </c>
      <c r="N359" s="358">
        <f>'F5 ESTUDIANTES PREVENCIÓN'!T352</f>
        <v>0</v>
      </c>
      <c r="O359" s="358">
        <f>'F5 ESTUDIANTES PREVENCIÓN'!U352</f>
        <v>0</v>
      </c>
      <c r="P359" s="358">
        <f>'F5 ESTUDIANTES PREVENCIÓN'!V352</f>
        <v>0</v>
      </c>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c r="BE359" s="358"/>
      <c r="BF359" s="358">
        <f>'F5 ESTUDIANTES PREVENCIÓN'!AU352</f>
        <v>0</v>
      </c>
      <c r="BG359" s="12"/>
      <c r="BH359" s="13"/>
      <c r="BI359" s="12"/>
      <c r="BJ359" s="14"/>
      <c r="BK359" s="12"/>
      <c r="BL359" s="12"/>
      <c r="BM359" s="12"/>
      <c r="BN359" s="12"/>
      <c r="BO359" s="12"/>
      <c r="BP359" s="12"/>
      <c r="BQ359" s="12"/>
      <c r="BR359" s="12"/>
      <c r="BS359" s="12"/>
      <c r="BT359" s="12"/>
      <c r="BU359" s="12"/>
      <c r="BV359" s="12"/>
      <c r="BW359" s="12"/>
      <c r="BX359" s="12"/>
      <c r="BY359" s="12"/>
      <c r="BZ359" s="12"/>
      <c r="CA359" s="12"/>
      <c r="CB359" s="12"/>
      <c r="CC359" s="12"/>
      <c r="CD359" s="365">
        <f t="shared" si="50"/>
        <v>0</v>
      </c>
      <c r="CE359" s="365">
        <f t="shared" si="51"/>
        <v>0</v>
      </c>
      <c r="CF359" s="366" t="str">
        <f t="shared" si="47"/>
        <v/>
      </c>
      <c r="CG359" s="365">
        <f t="shared" si="52"/>
        <v>0</v>
      </c>
      <c r="CH359" s="365">
        <f t="shared" si="53"/>
        <v>0</v>
      </c>
      <c r="CI359" s="366" t="str">
        <f t="shared" si="48"/>
        <v/>
      </c>
      <c r="CJ359" s="365">
        <f t="shared" si="54"/>
        <v>0</v>
      </c>
      <c r="CK359" s="365">
        <f t="shared" si="55"/>
        <v>0</v>
      </c>
      <c r="CL359" s="366" t="str">
        <f t="shared" si="49"/>
        <v/>
      </c>
      <c r="CM359" s="15"/>
    </row>
    <row r="360" spans="1:91" s="359" customFormat="1" ht="13.5" hidden="1" customHeight="1">
      <c r="A360" s="358">
        <f>'F5 ESTUDIANTES PREVENCIÓN'!D353</f>
        <v>0</v>
      </c>
      <c r="B360" s="358">
        <f>'F5 ESTUDIANTES PREVENCIÓN'!A353</f>
        <v>0</v>
      </c>
      <c r="C360" s="360">
        <f>'F5 ESTUDIANTES PREVENCIÓN'!F353</f>
        <v>0</v>
      </c>
      <c r="D360" s="361">
        <f>'F5 ESTUDIANTES PREVENCIÓN'!G353</f>
        <v>0</v>
      </c>
      <c r="E360" s="358">
        <f>'F5 ESTUDIANTES PREVENCIÓN'!K353</f>
        <v>0</v>
      </c>
      <c r="F360" s="358">
        <f>'F5 ESTUDIANTES PREVENCIÓN'!J353</f>
        <v>0</v>
      </c>
      <c r="G360" s="362">
        <f>'F5 ESTUDIANTES PREVENCIÓN'!L353</f>
        <v>0</v>
      </c>
      <c r="H360" s="358">
        <f>'F5 ESTUDIANTES PREVENCIÓN'!M353</f>
        <v>0</v>
      </c>
      <c r="I360" s="363">
        <f>'F5 ESTUDIANTES PREVENCIÓN'!N353</f>
        <v>0</v>
      </c>
      <c r="J360" s="363">
        <f>'F5 ESTUDIANTES PREVENCIÓN'!O353</f>
        <v>0</v>
      </c>
      <c r="K360" s="363">
        <f>'F5 ESTUDIANTES PREVENCIÓN'!P353</f>
        <v>0</v>
      </c>
      <c r="L360" s="364">
        <f>'F5 ESTUDIANTES PREVENCIÓN'!Q353</f>
        <v>0</v>
      </c>
      <c r="M360" s="360">
        <f>'F5 ESTUDIANTES PREVENCIÓN'!R353</f>
        <v>0</v>
      </c>
      <c r="N360" s="358">
        <f>'F5 ESTUDIANTES PREVENCIÓN'!T353</f>
        <v>0</v>
      </c>
      <c r="O360" s="358">
        <f>'F5 ESTUDIANTES PREVENCIÓN'!U353</f>
        <v>0</v>
      </c>
      <c r="P360" s="358">
        <f>'F5 ESTUDIANTES PREVENCIÓN'!V353</f>
        <v>0</v>
      </c>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c r="BE360" s="358"/>
      <c r="BF360" s="358">
        <f>'F5 ESTUDIANTES PREVENCIÓN'!AU353</f>
        <v>0</v>
      </c>
      <c r="BG360" s="12"/>
      <c r="BH360" s="13"/>
      <c r="BI360" s="12"/>
      <c r="BJ360" s="14"/>
      <c r="BK360" s="12"/>
      <c r="BL360" s="12"/>
      <c r="BM360" s="12"/>
      <c r="BN360" s="12"/>
      <c r="BO360" s="12"/>
      <c r="BP360" s="12"/>
      <c r="BQ360" s="12"/>
      <c r="BR360" s="12"/>
      <c r="BS360" s="12"/>
      <c r="BT360" s="12"/>
      <c r="BU360" s="12"/>
      <c r="BV360" s="12"/>
      <c r="BW360" s="12"/>
      <c r="BX360" s="12"/>
      <c r="BY360" s="12"/>
      <c r="BZ360" s="12"/>
      <c r="CA360" s="12"/>
      <c r="CB360" s="12"/>
      <c r="CC360" s="12"/>
      <c r="CD360" s="365">
        <f t="shared" si="50"/>
        <v>0</v>
      </c>
      <c r="CE360" s="365">
        <f t="shared" si="51"/>
        <v>0</v>
      </c>
      <c r="CF360" s="366" t="str">
        <f t="shared" si="47"/>
        <v/>
      </c>
      <c r="CG360" s="365">
        <f t="shared" si="52"/>
        <v>0</v>
      </c>
      <c r="CH360" s="365">
        <f t="shared" si="53"/>
        <v>0</v>
      </c>
      <c r="CI360" s="366" t="str">
        <f t="shared" si="48"/>
        <v/>
      </c>
      <c r="CJ360" s="365">
        <f t="shared" si="54"/>
        <v>0</v>
      </c>
      <c r="CK360" s="365">
        <f t="shared" si="55"/>
        <v>0</v>
      </c>
      <c r="CL360" s="366" t="str">
        <f t="shared" si="49"/>
        <v/>
      </c>
      <c r="CM360" s="15"/>
    </row>
    <row r="361" spans="1:91" s="359" customFormat="1" ht="13.5" hidden="1" customHeight="1">
      <c r="A361" s="358">
        <f>'F5 ESTUDIANTES PREVENCIÓN'!D354</f>
        <v>0</v>
      </c>
      <c r="B361" s="358">
        <f>'F5 ESTUDIANTES PREVENCIÓN'!A354</f>
        <v>0</v>
      </c>
      <c r="C361" s="360">
        <f>'F5 ESTUDIANTES PREVENCIÓN'!F354</f>
        <v>0</v>
      </c>
      <c r="D361" s="361">
        <f>'F5 ESTUDIANTES PREVENCIÓN'!G354</f>
        <v>0</v>
      </c>
      <c r="E361" s="358">
        <f>'F5 ESTUDIANTES PREVENCIÓN'!K354</f>
        <v>0</v>
      </c>
      <c r="F361" s="358">
        <f>'F5 ESTUDIANTES PREVENCIÓN'!J354</f>
        <v>0</v>
      </c>
      <c r="G361" s="362">
        <f>'F5 ESTUDIANTES PREVENCIÓN'!L354</f>
        <v>0</v>
      </c>
      <c r="H361" s="358">
        <f>'F5 ESTUDIANTES PREVENCIÓN'!M354</f>
        <v>0</v>
      </c>
      <c r="I361" s="363">
        <f>'F5 ESTUDIANTES PREVENCIÓN'!N354</f>
        <v>0</v>
      </c>
      <c r="J361" s="363">
        <f>'F5 ESTUDIANTES PREVENCIÓN'!O354</f>
        <v>0</v>
      </c>
      <c r="K361" s="363">
        <f>'F5 ESTUDIANTES PREVENCIÓN'!P354</f>
        <v>0</v>
      </c>
      <c r="L361" s="364">
        <f>'F5 ESTUDIANTES PREVENCIÓN'!Q354</f>
        <v>0</v>
      </c>
      <c r="M361" s="360">
        <f>'F5 ESTUDIANTES PREVENCIÓN'!R354</f>
        <v>0</v>
      </c>
      <c r="N361" s="358">
        <f>'F5 ESTUDIANTES PREVENCIÓN'!T354</f>
        <v>0</v>
      </c>
      <c r="O361" s="358">
        <f>'F5 ESTUDIANTES PREVENCIÓN'!U354</f>
        <v>0</v>
      </c>
      <c r="P361" s="358">
        <f>'F5 ESTUDIANTES PREVENCIÓN'!V354</f>
        <v>0</v>
      </c>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c r="BE361" s="358"/>
      <c r="BF361" s="358">
        <f>'F5 ESTUDIANTES PREVENCIÓN'!AU354</f>
        <v>0</v>
      </c>
      <c r="BG361" s="12"/>
      <c r="BH361" s="13"/>
      <c r="BI361" s="12"/>
      <c r="BJ361" s="14"/>
      <c r="BK361" s="12"/>
      <c r="BL361" s="12"/>
      <c r="BM361" s="12"/>
      <c r="BN361" s="12"/>
      <c r="BO361" s="12"/>
      <c r="BP361" s="12"/>
      <c r="BQ361" s="12"/>
      <c r="BR361" s="12"/>
      <c r="BS361" s="12"/>
      <c r="BT361" s="12"/>
      <c r="BU361" s="12"/>
      <c r="BV361" s="12"/>
      <c r="BW361" s="12"/>
      <c r="BX361" s="12"/>
      <c r="BY361" s="12"/>
      <c r="BZ361" s="12"/>
      <c r="CA361" s="12"/>
      <c r="CB361" s="12"/>
      <c r="CC361" s="12"/>
      <c r="CD361" s="365">
        <f t="shared" si="50"/>
        <v>0</v>
      </c>
      <c r="CE361" s="365">
        <f t="shared" si="51"/>
        <v>0</v>
      </c>
      <c r="CF361" s="366" t="str">
        <f t="shared" si="47"/>
        <v/>
      </c>
      <c r="CG361" s="365">
        <f t="shared" si="52"/>
        <v>0</v>
      </c>
      <c r="CH361" s="365">
        <f t="shared" si="53"/>
        <v>0</v>
      </c>
      <c r="CI361" s="366" t="str">
        <f t="shared" si="48"/>
        <v/>
      </c>
      <c r="CJ361" s="365">
        <f t="shared" si="54"/>
        <v>0</v>
      </c>
      <c r="CK361" s="365">
        <f t="shared" si="55"/>
        <v>0</v>
      </c>
      <c r="CL361" s="366" t="str">
        <f t="shared" si="49"/>
        <v/>
      </c>
      <c r="CM361" s="15"/>
    </row>
    <row r="362" spans="1:91" s="359" customFormat="1" ht="13.5" hidden="1" customHeight="1">
      <c r="A362" s="358">
        <f>'F5 ESTUDIANTES PREVENCIÓN'!D355</f>
        <v>0</v>
      </c>
      <c r="B362" s="358">
        <f>'F5 ESTUDIANTES PREVENCIÓN'!A355</f>
        <v>0</v>
      </c>
      <c r="C362" s="360">
        <f>'F5 ESTUDIANTES PREVENCIÓN'!F355</f>
        <v>0</v>
      </c>
      <c r="D362" s="361">
        <f>'F5 ESTUDIANTES PREVENCIÓN'!G355</f>
        <v>0</v>
      </c>
      <c r="E362" s="358">
        <f>'F5 ESTUDIANTES PREVENCIÓN'!K355</f>
        <v>0</v>
      </c>
      <c r="F362" s="358">
        <f>'F5 ESTUDIANTES PREVENCIÓN'!J355</f>
        <v>0</v>
      </c>
      <c r="G362" s="362">
        <f>'F5 ESTUDIANTES PREVENCIÓN'!L355</f>
        <v>0</v>
      </c>
      <c r="H362" s="358">
        <f>'F5 ESTUDIANTES PREVENCIÓN'!M355</f>
        <v>0</v>
      </c>
      <c r="I362" s="363">
        <f>'F5 ESTUDIANTES PREVENCIÓN'!N355</f>
        <v>0</v>
      </c>
      <c r="J362" s="363">
        <f>'F5 ESTUDIANTES PREVENCIÓN'!O355</f>
        <v>0</v>
      </c>
      <c r="K362" s="363">
        <f>'F5 ESTUDIANTES PREVENCIÓN'!P355</f>
        <v>0</v>
      </c>
      <c r="L362" s="364">
        <f>'F5 ESTUDIANTES PREVENCIÓN'!Q355</f>
        <v>0</v>
      </c>
      <c r="M362" s="360">
        <f>'F5 ESTUDIANTES PREVENCIÓN'!R355</f>
        <v>0</v>
      </c>
      <c r="N362" s="358">
        <f>'F5 ESTUDIANTES PREVENCIÓN'!T355</f>
        <v>0</v>
      </c>
      <c r="O362" s="358">
        <f>'F5 ESTUDIANTES PREVENCIÓN'!U355</f>
        <v>0</v>
      </c>
      <c r="P362" s="358">
        <f>'F5 ESTUDIANTES PREVENCIÓN'!V355</f>
        <v>0</v>
      </c>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c r="BE362" s="358"/>
      <c r="BF362" s="358">
        <f>'F5 ESTUDIANTES PREVENCIÓN'!AU355</f>
        <v>0</v>
      </c>
      <c r="BG362" s="12"/>
      <c r="BH362" s="13"/>
      <c r="BI362" s="12"/>
      <c r="BJ362" s="14"/>
      <c r="BK362" s="12"/>
      <c r="BL362" s="12"/>
      <c r="BM362" s="12"/>
      <c r="BN362" s="12"/>
      <c r="BO362" s="12"/>
      <c r="BP362" s="12"/>
      <c r="BQ362" s="12"/>
      <c r="BR362" s="12"/>
      <c r="BS362" s="12"/>
      <c r="BT362" s="12"/>
      <c r="BU362" s="12"/>
      <c r="BV362" s="12"/>
      <c r="BW362" s="12"/>
      <c r="BX362" s="12"/>
      <c r="BY362" s="12"/>
      <c r="BZ362" s="12"/>
      <c r="CA362" s="12"/>
      <c r="CB362" s="12"/>
      <c r="CC362" s="12"/>
      <c r="CD362" s="365">
        <f t="shared" si="50"/>
        <v>0</v>
      </c>
      <c r="CE362" s="365">
        <f t="shared" si="51"/>
        <v>0</v>
      </c>
      <c r="CF362" s="366" t="str">
        <f t="shared" si="47"/>
        <v/>
      </c>
      <c r="CG362" s="365">
        <f t="shared" si="52"/>
        <v>0</v>
      </c>
      <c r="CH362" s="365">
        <f t="shared" si="53"/>
        <v>0</v>
      </c>
      <c r="CI362" s="366" t="str">
        <f t="shared" si="48"/>
        <v/>
      </c>
      <c r="CJ362" s="365">
        <f t="shared" si="54"/>
        <v>0</v>
      </c>
      <c r="CK362" s="365">
        <f t="shared" si="55"/>
        <v>0</v>
      </c>
      <c r="CL362" s="366" t="str">
        <f t="shared" si="49"/>
        <v/>
      </c>
      <c r="CM362" s="15"/>
    </row>
    <row r="363" spans="1:91" s="359" customFormat="1" ht="13.5" hidden="1" customHeight="1">
      <c r="A363" s="358">
        <f>'F5 ESTUDIANTES PREVENCIÓN'!D356</f>
        <v>0</v>
      </c>
      <c r="B363" s="358">
        <f>'F5 ESTUDIANTES PREVENCIÓN'!A356</f>
        <v>0</v>
      </c>
      <c r="C363" s="360">
        <f>'F5 ESTUDIANTES PREVENCIÓN'!F356</f>
        <v>0</v>
      </c>
      <c r="D363" s="361">
        <f>'F5 ESTUDIANTES PREVENCIÓN'!G356</f>
        <v>0</v>
      </c>
      <c r="E363" s="358">
        <f>'F5 ESTUDIANTES PREVENCIÓN'!K356</f>
        <v>0</v>
      </c>
      <c r="F363" s="358">
        <f>'F5 ESTUDIANTES PREVENCIÓN'!J356</f>
        <v>0</v>
      </c>
      <c r="G363" s="362">
        <f>'F5 ESTUDIANTES PREVENCIÓN'!L356</f>
        <v>0</v>
      </c>
      <c r="H363" s="358">
        <f>'F5 ESTUDIANTES PREVENCIÓN'!M356</f>
        <v>0</v>
      </c>
      <c r="I363" s="363">
        <f>'F5 ESTUDIANTES PREVENCIÓN'!N356</f>
        <v>0</v>
      </c>
      <c r="J363" s="363">
        <f>'F5 ESTUDIANTES PREVENCIÓN'!O356</f>
        <v>0</v>
      </c>
      <c r="K363" s="363">
        <f>'F5 ESTUDIANTES PREVENCIÓN'!P356</f>
        <v>0</v>
      </c>
      <c r="L363" s="364">
        <f>'F5 ESTUDIANTES PREVENCIÓN'!Q356</f>
        <v>0</v>
      </c>
      <c r="M363" s="360">
        <f>'F5 ESTUDIANTES PREVENCIÓN'!R356</f>
        <v>0</v>
      </c>
      <c r="N363" s="358">
        <f>'F5 ESTUDIANTES PREVENCIÓN'!T356</f>
        <v>0</v>
      </c>
      <c r="O363" s="358">
        <f>'F5 ESTUDIANTES PREVENCIÓN'!U356</f>
        <v>0</v>
      </c>
      <c r="P363" s="358">
        <f>'F5 ESTUDIANTES PREVENCIÓN'!V356</f>
        <v>0</v>
      </c>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c r="BE363" s="358"/>
      <c r="BF363" s="358">
        <f>'F5 ESTUDIANTES PREVENCIÓN'!AU356</f>
        <v>0</v>
      </c>
      <c r="BG363" s="12"/>
      <c r="BH363" s="13"/>
      <c r="BI363" s="12"/>
      <c r="BJ363" s="14"/>
      <c r="BK363" s="12"/>
      <c r="BL363" s="12"/>
      <c r="BM363" s="12"/>
      <c r="BN363" s="12"/>
      <c r="BO363" s="12"/>
      <c r="BP363" s="12"/>
      <c r="BQ363" s="12"/>
      <c r="BR363" s="12"/>
      <c r="BS363" s="12"/>
      <c r="BT363" s="12"/>
      <c r="BU363" s="12"/>
      <c r="BV363" s="12"/>
      <c r="BW363" s="12"/>
      <c r="BX363" s="12"/>
      <c r="BY363" s="12"/>
      <c r="BZ363" s="12"/>
      <c r="CA363" s="12"/>
      <c r="CB363" s="12"/>
      <c r="CC363" s="12"/>
      <c r="CD363" s="365">
        <f t="shared" si="50"/>
        <v>0</v>
      </c>
      <c r="CE363" s="365">
        <f t="shared" si="51"/>
        <v>0</v>
      </c>
      <c r="CF363" s="366" t="str">
        <f t="shared" si="47"/>
        <v/>
      </c>
      <c r="CG363" s="365">
        <f t="shared" si="52"/>
        <v>0</v>
      </c>
      <c r="CH363" s="365">
        <f t="shared" si="53"/>
        <v>0</v>
      </c>
      <c r="CI363" s="366" t="str">
        <f t="shared" si="48"/>
        <v/>
      </c>
      <c r="CJ363" s="365">
        <f t="shared" si="54"/>
        <v>0</v>
      </c>
      <c r="CK363" s="365">
        <f t="shared" si="55"/>
        <v>0</v>
      </c>
      <c r="CL363" s="366" t="str">
        <f t="shared" si="49"/>
        <v/>
      </c>
      <c r="CM363" s="15"/>
    </row>
    <row r="364" spans="1:91" s="359" customFormat="1" ht="13.5" hidden="1" customHeight="1">
      <c r="A364" s="358">
        <f>'F5 ESTUDIANTES PREVENCIÓN'!D357</f>
        <v>0</v>
      </c>
      <c r="B364" s="358">
        <f>'F5 ESTUDIANTES PREVENCIÓN'!A357</f>
        <v>0</v>
      </c>
      <c r="C364" s="360">
        <f>'F5 ESTUDIANTES PREVENCIÓN'!F357</f>
        <v>0</v>
      </c>
      <c r="D364" s="361">
        <f>'F5 ESTUDIANTES PREVENCIÓN'!G357</f>
        <v>0</v>
      </c>
      <c r="E364" s="358">
        <f>'F5 ESTUDIANTES PREVENCIÓN'!K357</f>
        <v>0</v>
      </c>
      <c r="F364" s="358">
        <f>'F5 ESTUDIANTES PREVENCIÓN'!J357</f>
        <v>0</v>
      </c>
      <c r="G364" s="362">
        <f>'F5 ESTUDIANTES PREVENCIÓN'!L357</f>
        <v>0</v>
      </c>
      <c r="H364" s="358">
        <f>'F5 ESTUDIANTES PREVENCIÓN'!M357</f>
        <v>0</v>
      </c>
      <c r="I364" s="363">
        <f>'F5 ESTUDIANTES PREVENCIÓN'!N357</f>
        <v>0</v>
      </c>
      <c r="J364" s="363">
        <f>'F5 ESTUDIANTES PREVENCIÓN'!O357</f>
        <v>0</v>
      </c>
      <c r="K364" s="363">
        <f>'F5 ESTUDIANTES PREVENCIÓN'!P357</f>
        <v>0</v>
      </c>
      <c r="L364" s="364">
        <f>'F5 ESTUDIANTES PREVENCIÓN'!Q357</f>
        <v>0</v>
      </c>
      <c r="M364" s="360">
        <f>'F5 ESTUDIANTES PREVENCIÓN'!R357</f>
        <v>0</v>
      </c>
      <c r="N364" s="358">
        <f>'F5 ESTUDIANTES PREVENCIÓN'!T357</f>
        <v>0</v>
      </c>
      <c r="O364" s="358">
        <f>'F5 ESTUDIANTES PREVENCIÓN'!U357</f>
        <v>0</v>
      </c>
      <c r="P364" s="358">
        <f>'F5 ESTUDIANTES PREVENCIÓN'!V357</f>
        <v>0</v>
      </c>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c r="BE364" s="358"/>
      <c r="BF364" s="358">
        <f>'F5 ESTUDIANTES PREVENCIÓN'!AU357</f>
        <v>0</v>
      </c>
      <c r="BG364" s="12"/>
      <c r="BH364" s="13"/>
      <c r="BI364" s="12"/>
      <c r="BJ364" s="14"/>
      <c r="BK364" s="12"/>
      <c r="BL364" s="12"/>
      <c r="BM364" s="12"/>
      <c r="BN364" s="12"/>
      <c r="BO364" s="12"/>
      <c r="BP364" s="12"/>
      <c r="BQ364" s="12"/>
      <c r="BR364" s="12"/>
      <c r="BS364" s="12"/>
      <c r="BT364" s="12"/>
      <c r="BU364" s="12"/>
      <c r="BV364" s="12"/>
      <c r="BW364" s="12"/>
      <c r="BX364" s="12"/>
      <c r="BY364" s="12"/>
      <c r="BZ364" s="12"/>
      <c r="CA364" s="12"/>
      <c r="CB364" s="12"/>
      <c r="CC364" s="12"/>
      <c r="CD364" s="365">
        <f t="shared" si="50"/>
        <v>0</v>
      </c>
      <c r="CE364" s="365">
        <f t="shared" si="51"/>
        <v>0</v>
      </c>
      <c r="CF364" s="366" t="str">
        <f t="shared" si="47"/>
        <v/>
      </c>
      <c r="CG364" s="365">
        <f t="shared" si="52"/>
        <v>0</v>
      </c>
      <c r="CH364" s="365">
        <f t="shared" si="53"/>
        <v>0</v>
      </c>
      <c r="CI364" s="366" t="str">
        <f t="shared" si="48"/>
        <v/>
      </c>
      <c r="CJ364" s="365">
        <f t="shared" si="54"/>
        <v>0</v>
      </c>
      <c r="CK364" s="365">
        <f t="shared" si="55"/>
        <v>0</v>
      </c>
      <c r="CL364" s="366" t="str">
        <f t="shared" si="49"/>
        <v/>
      </c>
      <c r="CM364" s="15"/>
    </row>
    <row r="365" spans="1:91" s="359" customFormat="1" ht="13.5" hidden="1" customHeight="1">
      <c r="A365" s="358">
        <f>'F5 ESTUDIANTES PREVENCIÓN'!D358</f>
        <v>0</v>
      </c>
      <c r="B365" s="358">
        <f>'F5 ESTUDIANTES PREVENCIÓN'!A358</f>
        <v>0</v>
      </c>
      <c r="C365" s="360">
        <f>'F5 ESTUDIANTES PREVENCIÓN'!F358</f>
        <v>0</v>
      </c>
      <c r="D365" s="361">
        <f>'F5 ESTUDIANTES PREVENCIÓN'!G358</f>
        <v>0</v>
      </c>
      <c r="E365" s="358">
        <f>'F5 ESTUDIANTES PREVENCIÓN'!K358</f>
        <v>0</v>
      </c>
      <c r="F365" s="358">
        <f>'F5 ESTUDIANTES PREVENCIÓN'!J358</f>
        <v>0</v>
      </c>
      <c r="G365" s="362">
        <f>'F5 ESTUDIANTES PREVENCIÓN'!L358</f>
        <v>0</v>
      </c>
      <c r="H365" s="358">
        <f>'F5 ESTUDIANTES PREVENCIÓN'!M358</f>
        <v>0</v>
      </c>
      <c r="I365" s="363">
        <f>'F5 ESTUDIANTES PREVENCIÓN'!N358</f>
        <v>0</v>
      </c>
      <c r="J365" s="363">
        <f>'F5 ESTUDIANTES PREVENCIÓN'!O358</f>
        <v>0</v>
      </c>
      <c r="K365" s="363">
        <f>'F5 ESTUDIANTES PREVENCIÓN'!P358</f>
        <v>0</v>
      </c>
      <c r="L365" s="364">
        <f>'F5 ESTUDIANTES PREVENCIÓN'!Q358</f>
        <v>0</v>
      </c>
      <c r="M365" s="360">
        <f>'F5 ESTUDIANTES PREVENCIÓN'!R358</f>
        <v>0</v>
      </c>
      <c r="N365" s="358">
        <f>'F5 ESTUDIANTES PREVENCIÓN'!T358</f>
        <v>0</v>
      </c>
      <c r="O365" s="358">
        <f>'F5 ESTUDIANTES PREVENCIÓN'!U358</f>
        <v>0</v>
      </c>
      <c r="P365" s="358">
        <f>'F5 ESTUDIANTES PREVENCIÓN'!V358</f>
        <v>0</v>
      </c>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c r="BE365" s="358"/>
      <c r="BF365" s="358">
        <f>'F5 ESTUDIANTES PREVENCIÓN'!AU358</f>
        <v>0</v>
      </c>
      <c r="BG365" s="12"/>
      <c r="BH365" s="13"/>
      <c r="BI365" s="12"/>
      <c r="BJ365" s="14"/>
      <c r="BK365" s="12"/>
      <c r="BL365" s="12"/>
      <c r="BM365" s="12"/>
      <c r="BN365" s="12"/>
      <c r="BO365" s="12"/>
      <c r="BP365" s="12"/>
      <c r="BQ365" s="12"/>
      <c r="BR365" s="12"/>
      <c r="BS365" s="12"/>
      <c r="BT365" s="12"/>
      <c r="BU365" s="12"/>
      <c r="BV365" s="12"/>
      <c r="BW365" s="12"/>
      <c r="BX365" s="12"/>
      <c r="BY365" s="12"/>
      <c r="BZ365" s="12"/>
      <c r="CA365" s="12"/>
      <c r="CB365" s="12"/>
      <c r="CC365" s="12"/>
      <c r="CD365" s="365">
        <f t="shared" si="50"/>
        <v>0</v>
      </c>
      <c r="CE365" s="365">
        <f t="shared" si="51"/>
        <v>0</v>
      </c>
      <c r="CF365" s="366" t="str">
        <f t="shared" si="47"/>
        <v/>
      </c>
      <c r="CG365" s="365">
        <f t="shared" si="52"/>
        <v>0</v>
      </c>
      <c r="CH365" s="365">
        <f t="shared" si="53"/>
        <v>0</v>
      </c>
      <c r="CI365" s="366" t="str">
        <f t="shared" si="48"/>
        <v/>
      </c>
      <c r="CJ365" s="365">
        <f t="shared" si="54"/>
        <v>0</v>
      </c>
      <c r="CK365" s="365">
        <f t="shared" si="55"/>
        <v>0</v>
      </c>
      <c r="CL365" s="366" t="str">
        <f t="shared" si="49"/>
        <v/>
      </c>
      <c r="CM365" s="15"/>
    </row>
    <row r="366" spans="1:91" s="359" customFormat="1" ht="13.5" hidden="1" customHeight="1">
      <c r="A366" s="358">
        <f>'F5 ESTUDIANTES PREVENCIÓN'!D359</f>
        <v>0</v>
      </c>
      <c r="B366" s="358">
        <f>'F5 ESTUDIANTES PREVENCIÓN'!A359</f>
        <v>0</v>
      </c>
      <c r="C366" s="360">
        <f>'F5 ESTUDIANTES PREVENCIÓN'!F359</f>
        <v>0</v>
      </c>
      <c r="D366" s="361">
        <f>'F5 ESTUDIANTES PREVENCIÓN'!G359</f>
        <v>0</v>
      </c>
      <c r="E366" s="358">
        <f>'F5 ESTUDIANTES PREVENCIÓN'!K359</f>
        <v>0</v>
      </c>
      <c r="F366" s="358">
        <f>'F5 ESTUDIANTES PREVENCIÓN'!J359</f>
        <v>0</v>
      </c>
      <c r="G366" s="362">
        <f>'F5 ESTUDIANTES PREVENCIÓN'!L359</f>
        <v>0</v>
      </c>
      <c r="H366" s="358">
        <f>'F5 ESTUDIANTES PREVENCIÓN'!M359</f>
        <v>0</v>
      </c>
      <c r="I366" s="363">
        <f>'F5 ESTUDIANTES PREVENCIÓN'!N359</f>
        <v>0</v>
      </c>
      <c r="J366" s="363">
        <f>'F5 ESTUDIANTES PREVENCIÓN'!O359</f>
        <v>0</v>
      </c>
      <c r="K366" s="363">
        <f>'F5 ESTUDIANTES PREVENCIÓN'!P359</f>
        <v>0</v>
      </c>
      <c r="L366" s="364">
        <f>'F5 ESTUDIANTES PREVENCIÓN'!Q359</f>
        <v>0</v>
      </c>
      <c r="M366" s="360">
        <f>'F5 ESTUDIANTES PREVENCIÓN'!R359</f>
        <v>0</v>
      </c>
      <c r="N366" s="358">
        <f>'F5 ESTUDIANTES PREVENCIÓN'!T359</f>
        <v>0</v>
      </c>
      <c r="O366" s="358">
        <f>'F5 ESTUDIANTES PREVENCIÓN'!U359</f>
        <v>0</v>
      </c>
      <c r="P366" s="358">
        <f>'F5 ESTUDIANTES PREVENCIÓN'!V359</f>
        <v>0</v>
      </c>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f>'F5 ESTUDIANTES PREVENCIÓN'!AU359</f>
        <v>0</v>
      </c>
      <c r="BG366" s="12"/>
      <c r="BH366" s="13"/>
      <c r="BI366" s="12"/>
      <c r="BJ366" s="14"/>
      <c r="BK366" s="12"/>
      <c r="BL366" s="12"/>
      <c r="BM366" s="12"/>
      <c r="BN366" s="12"/>
      <c r="BO366" s="12"/>
      <c r="BP366" s="12"/>
      <c r="BQ366" s="12"/>
      <c r="BR366" s="12"/>
      <c r="BS366" s="12"/>
      <c r="BT366" s="12"/>
      <c r="BU366" s="12"/>
      <c r="BV366" s="12"/>
      <c r="BW366" s="12"/>
      <c r="BX366" s="12"/>
      <c r="BY366" s="12"/>
      <c r="BZ366" s="12"/>
      <c r="CA366" s="12"/>
      <c r="CB366" s="12"/>
      <c r="CC366" s="12"/>
      <c r="CD366" s="365">
        <f t="shared" si="50"/>
        <v>0</v>
      </c>
      <c r="CE366" s="365">
        <f t="shared" si="51"/>
        <v>0</v>
      </c>
      <c r="CF366" s="366" t="str">
        <f t="shared" si="47"/>
        <v/>
      </c>
      <c r="CG366" s="365">
        <f t="shared" si="52"/>
        <v>0</v>
      </c>
      <c r="CH366" s="365">
        <f t="shared" si="53"/>
        <v>0</v>
      </c>
      <c r="CI366" s="366" t="str">
        <f t="shared" si="48"/>
        <v/>
      </c>
      <c r="CJ366" s="365">
        <f t="shared" si="54"/>
        <v>0</v>
      </c>
      <c r="CK366" s="365">
        <f t="shared" si="55"/>
        <v>0</v>
      </c>
      <c r="CL366" s="366" t="str">
        <f t="shared" si="49"/>
        <v/>
      </c>
      <c r="CM366" s="15"/>
    </row>
    <row r="367" spans="1:91" s="359" customFormat="1" ht="13.5" hidden="1" customHeight="1">
      <c r="A367" s="358">
        <f>'F5 ESTUDIANTES PREVENCIÓN'!D360</f>
        <v>0</v>
      </c>
      <c r="B367" s="358">
        <f>'F5 ESTUDIANTES PREVENCIÓN'!A360</f>
        <v>0</v>
      </c>
      <c r="C367" s="360">
        <f>'F5 ESTUDIANTES PREVENCIÓN'!F360</f>
        <v>0</v>
      </c>
      <c r="D367" s="361">
        <f>'F5 ESTUDIANTES PREVENCIÓN'!G360</f>
        <v>0</v>
      </c>
      <c r="E367" s="358">
        <f>'F5 ESTUDIANTES PREVENCIÓN'!K360</f>
        <v>0</v>
      </c>
      <c r="F367" s="358">
        <f>'F5 ESTUDIANTES PREVENCIÓN'!J360</f>
        <v>0</v>
      </c>
      <c r="G367" s="362">
        <f>'F5 ESTUDIANTES PREVENCIÓN'!L360</f>
        <v>0</v>
      </c>
      <c r="H367" s="358">
        <f>'F5 ESTUDIANTES PREVENCIÓN'!M360</f>
        <v>0</v>
      </c>
      <c r="I367" s="363">
        <f>'F5 ESTUDIANTES PREVENCIÓN'!N360</f>
        <v>0</v>
      </c>
      <c r="J367" s="363">
        <f>'F5 ESTUDIANTES PREVENCIÓN'!O360</f>
        <v>0</v>
      </c>
      <c r="K367" s="363">
        <f>'F5 ESTUDIANTES PREVENCIÓN'!P360</f>
        <v>0</v>
      </c>
      <c r="L367" s="364">
        <f>'F5 ESTUDIANTES PREVENCIÓN'!Q360</f>
        <v>0</v>
      </c>
      <c r="M367" s="360">
        <f>'F5 ESTUDIANTES PREVENCIÓN'!R360</f>
        <v>0</v>
      </c>
      <c r="N367" s="358">
        <f>'F5 ESTUDIANTES PREVENCIÓN'!T360</f>
        <v>0</v>
      </c>
      <c r="O367" s="358">
        <f>'F5 ESTUDIANTES PREVENCIÓN'!U360</f>
        <v>0</v>
      </c>
      <c r="P367" s="358">
        <f>'F5 ESTUDIANTES PREVENCIÓN'!V360</f>
        <v>0</v>
      </c>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c r="BE367" s="358"/>
      <c r="BF367" s="358">
        <f>'F5 ESTUDIANTES PREVENCIÓN'!AU360</f>
        <v>0</v>
      </c>
      <c r="BG367" s="12"/>
      <c r="BH367" s="13"/>
      <c r="BI367" s="12"/>
      <c r="BJ367" s="14"/>
      <c r="BK367" s="12"/>
      <c r="BL367" s="12"/>
      <c r="BM367" s="12"/>
      <c r="BN367" s="12"/>
      <c r="BO367" s="12"/>
      <c r="BP367" s="12"/>
      <c r="BQ367" s="12"/>
      <c r="BR367" s="12"/>
      <c r="BS367" s="12"/>
      <c r="BT367" s="12"/>
      <c r="BU367" s="12"/>
      <c r="BV367" s="12"/>
      <c r="BW367" s="12"/>
      <c r="BX367" s="12"/>
      <c r="BY367" s="12"/>
      <c r="BZ367" s="12"/>
      <c r="CA367" s="12"/>
      <c r="CB367" s="12"/>
      <c r="CC367" s="12"/>
      <c r="CD367" s="365">
        <f t="shared" si="50"/>
        <v>0</v>
      </c>
      <c r="CE367" s="365">
        <f t="shared" si="51"/>
        <v>0</v>
      </c>
      <c r="CF367" s="366" t="str">
        <f t="shared" si="47"/>
        <v/>
      </c>
      <c r="CG367" s="365">
        <f t="shared" si="52"/>
        <v>0</v>
      </c>
      <c r="CH367" s="365">
        <f t="shared" si="53"/>
        <v>0</v>
      </c>
      <c r="CI367" s="366" t="str">
        <f t="shared" si="48"/>
        <v/>
      </c>
      <c r="CJ367" s="365">
        <f t="shared" si="54"/>
        <v>0</v>
      </c>
      <c r="CK367" s="365">
        <f t="shared" si="55"/>
        <v>0</v>
      </c>
      <c r="CL367" s="366" t="str">
        <f t="shared" si="49"/>
        <v/>
      </c>
      <c r="CM367" s="15"/>
    </row>
    <row r="368" spans="1:91" s="359" customFormat="1" ht="13.5" hidden="1" customHeight="1">
      <c r="A368" s="358">
        <f>'F5 ESTUDIANTES PREVENCIÓN'!D361</f>
        <v>0</v>
      </c>
      <c r="B368" s="358">
        <f>'F5 ESTUDIANTES PREVENCIÓN'!A361</f>
        <v>0</v>
      </c>
      <c r="C368" s="360">
        <f>'F5 ESTUDIANTES PREVENCIÓN'!F361</f>
        <v>0</v>
      </c>
      <c r="D368" s="361">
        <f>'F5 ESTUDIANTES PREVENCIÓN'!G361</f>
        <v>0</v>
      </c>
      <c r="E368" s="358">
        <f>'F5 ESTUDIANTES PREVENCIÓN'!K361</f>
        <v>0</v>
      </c>
      <c r="F368" s="358">
        <f>'F5 ESTUDIANTES PREVENCIÓN'!J361</f>
        <v>0</v>
      </c>
      <c r="G368" s="362">
        <f>'F5 ESTUDIANTES PREVENCIÓN'!L361</f>
        <v>0</v>
      </c>
      <c r="H368" s="358">
        <f>'F5 ESTUDIANTES PREVENCIÓN'!M361</f>
        <v>0</v>
      </c>
      <c r="I368" s="363">
        <f>'F5 ESTUDIANTES PREVENCIÓN'!N361</f>
        <v>0</v>
      </c>
      <c r="J368" s="363">
        <f>'F5 ESTUDIANTES PREVENCIÓN'!O361</f>
        <v>0</v>
      </c>
      <c r="K368" s="363">
        <f>'F5 ESTUDIANTES PREVENCIÓN'!P361</f>
        <v>0</v>
      </c>
      <c r="L368" s="364">
        <f>'F5 ESTUDIANTES PREVENCIÓN'!Q361</f>
        <v>0</v>
      </c>
      <c r="M368" s="360">
        <f>'F5 ESTUDIANTES PREVENCIÓN'!R361</f>
        <v>0</v>
      </c>
      <c r="N368" s="358">
        <f>'F5 ESTUDIANTES PREVENCIÓN'!T361</f>
        <v>0</v>
      </c>
      <c r="O368" s="358">
        <f>'F5 ESTUDIANTES PREVENCIÓN'!U361</f>
        <v>0</v>
      </c>
      <c r="P368" s="358">
        <f>'F5 ESTUDIANTES PREVENCIÓN'!V361</f>
        <v>0</v>
      </c>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c r="BE368" s="358"/>
      <c r="BF368" s="358">
        <f>'F5 ESTUDIANTES PREVENCIÓN'!AU361</f>
        <v>0</v>
      </c>
      <c r="BG368" s="12"/>
      <c r="BH368" s="13"/>
      <c r="BI368" s="12"/>
      <c r="BJ368" s="14"/>
      <c r="BK368" s="12"/>
      <c r="BL368" s="12"/>
      <c r="BM368" s="12"/>
      <c r="BN368" s="12"/>
      <c r="BO368" s="12"/>
      <c r="BP368" s="12"/>
      <c r="BQ368" s="12"/>
      <c r="BR368" s="12"/>
      <c r="BS368" s="12"/>
      <c r="BT368" s="12"/>
      <c r="BU368" s="12"/>
      <c r="BV368" s="12"/>
      <c r="BW368" s="12"/>
      <c r="BX368" s="12"/>
      <c r="BY368" s="12"/>
      <c r="BZ368" s="12"/>
      <c r="CA368" s="12"/>
      <c r="CB368" s="12"/>
      <c r="CC368" s="12"/>
      <c r="CD368" s="365">
        <f t="shared" si="50"/>
        <v>0</v>
      </c>
      <c r="CE368" s="365">
        <f t="shared" si="51"/>
        <v>0</v>
      </c>
      <c r="CF368" s="366" t="str">
        <f t="shared" si="47"/>
        <v/>
      </c>
      <c r="CG368" s="365">
        <f t="shared" si="52"/>
        <v>0</v>
      </c>
      <c r="CH368" s="365">
        <f t="shared" si="53"/>
        <v>0</v>
      </c>
      <c r="CI368" s="366" t="str">
        <f t="shared" si="48"/>
        <v/>
      </c>
      <c r="CJ368" s="365">
        <f t="shared" si="54"/>
        <v>0</v>
      </c>
      <c r="CK368" s="365">
        <f t="shared" si="55"/>
        <v>0</v>
      </c>
      <c r="CL368" s="366" t="str">
        <f t="shared" si="49"/>
        <v/>
      </c>
      <c r="CM368" s="15"/>
    </row>
    <row r="369" spans="1:91" s="359" customFormat="1" ht="13.5" hidden="1" customHeight="1">
      <c r="A369" s="358">
        <f>'F5 ESTUDIANTES PREVENCIÓN'!D362</f>
        <v>0</v>
      </c>
      <c r="B369" s="358">
        <f>'F5 ESTUDIANTES PREVENCIÓN'!A362</f>
        <v>0</v>
      </c>
      <c r="C369" s="360">
        <f>'F5 ESTUDIANTES PREVENCIÓN'!F362</f>
        <v>0</v>
      </c>
      <c r="D369" s="361">
        <f>'F5 ESTUDIANTES PREVENCIÓN'!G362</f>
        <v>0</v>
      </c>
      <c r="E369" s="358">
        <f>'F5 ESTUDIANTES PREVENCIÓN'!K362</f>
        <v>0</v>
      </c>
      <c r="F369" s="358">
        <f>'F5 ESTUDIANTES PREVENCIÓN'!J362</f>
        <v>0</v>
      </c>
      <c r="G369" s="362">
        <f>'F5 ESTUDIANTES PREVENCIÓN'!L362</f>
        <v>0</v>
      </c>
      <c r="H369" s="358">
        <f>'F5 ESTUDIANTES PREVENCIÓN'!M362</f>
        <v>0</v>
      </c>
      <c r="I369" s="363">
        <f>'F5 ESTUDIANTES PREVENCIÓN'!N362</f>
        <v>0</v>
      </c>
      <c r="J369" s="363">
        <f>'F5 ESTUDIANTES PREVENCIÓN'!O362</f>
        <v>0</v>
      </c>
      <c r="K369" s="363">
        <f>'F5 ESTUDIANTES PREVENCIÓN'!P362</f>
        <v>0</v>
      </c>
      <c r="L369" s="364">
        <f>'F5 ESTUDIANTES PREVENCIÓN'!Q362</f>
        <v>0</v>
      </c>
      <c r="M369" s="360">
        <f>'F5 ESTUDIANTES PREVENCIÓN'!R362</f>
        <v>0</v>
      </c>
      <c r="N369" s="358">
        <f>'F5 ESTUDIANTES PREVENCIÓN'!T362</f>
        <v>0</v>
      </c>
      <c r="O369" s="358">
        <f>'F5 ESTUDIANTES PREVENCIÓN'!U362</f>
        <v>0</v>
      </c>
      <c r="P369" s="358">
        <f>'F5 ESTUDIANTES PREVENCIÓN'!V362</f>
        <v>0</v>
      </c>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c r="BE369" s="358"/>
      <c r="BF369" s="358">
        <f>'F5 ESTUDIANTES PREVENCIÓN'!AU362</f>
        <v>0</v>
      </c>
      <c r="BG369" s="12"/>
      <c r="BH369" s="13"/>
      <c r="BI369" s="12"/>
      <c r="BJ369" s="14"/>
      <c r="BK369" s="12"/>
      <c r="BL369" s="12"/>
      <c r="BM369" s="12"/>
      <c r="BN369" s="12"/>
      <c r="BO369" s="12"/>
      <c r="BP369" s="12"/>
      <c r="BQ369" s="12"/>
      <c r="BR369" s="12"/>
      <c r="BS369" s="12"/>
      <c r="BT369" s="12"/>
      <c r="BU369" s="12"/>
      <c r="BV369" s="12"/>
      <c r="BW369" s="12"/>
      <c r="BX369" s="12"/>
      <c r="BY369" s="12"/>
      <c r="BZ369" s="12"/>
      <c r="CA369" s="12"/>
      <c r="CB369" s="12"/>
      <c r="CC369" s="12"/>
      <c r="CD369" s="365">
        <f t="shared" si="50"/>
        <v>0</v>
      </c>
      <c r="CE369" s="365">
        <f t="shared" si="51"/>
        <v>0</v>
      </c>
      <c r="CF369" s="366" t="str">
        <f t="shared" si="47"/>
        <v/>
      </c>
      <c r="CG369" s="365">
        <f t="shared" si="52"/>
        <v>0</v>
      </c>
      <c r="CH369" s="365">
        <f t="shared" si="53"/>
        <v>0</v>
      </c>
      <c r="CI369" s="366" t="str">
        <f t="shared" si="48"/>
        <v/>
      </c>
      <c r="CJ369" s="365">
        <f t="shared" si="54"/>
        <v>0</v>
      </c>
      <c r="CK369" s="365">
        <f t="shared" si="55"/>
        <v>0</v>
      </c>
      <c r="CL369" s="366" t="str">
        <f t="shared" si="49"/>
        <v/>
      </c>
      <c r="CM369" s="15"/>
    </row>
    <row r="370" spans="1:91" s="359" customFormat="1" ht="13.5" hidden="1" customHeight="1">
      <c r="A370" s="358">
        <f>'F5 ESTUDIANTES PREVENCIÓN'!D363</f>
        <v>0</v>
      </c>
      <c r="B370" s="358">
        <f>'F5 ESTUDIANTES PREVENCIÓN'!A363</f>
        <v>0</v>
      </c>
      <c r="C370" s="360">
        <f>'F5 ESTUDIANTES PREVENCIÓN'!F363</f>
        <v>0</v>
      </c>
      <c r="D370" s="361">
        <f>'F5 ESTUDIANTES PREVENCIÓN'!G363</f>
        <v>0</v>
      </c>
      <c r="E370" s="358">
        <f>'F5 ESTUDIANTES PREVENCIÓN'!K363</f>
        <v>0</v>
      </c>
      <c r="F370" s="358">
        <f>'F5 ESTUDIANTES PREVENCIÓN'!J363</f>
        <v>0</v>
      </c>
      <c r="G370" s="362">
        <f>'F5 ESTUDIANTES PREVENCIÓN'!L363</f>
        <v>0</v>
      </c>
      <c r="H370" s="358">
        <f>'F5 ESTUDIANTES PREVENCIÓN'!M363</f>
        <v>0</v>
      </c>
      <c r="I370" s="363">
        <f>'F5 ESTUDIANTES PREVENCIÓN'!N363</f>
        <v>0</v>
      </c>
      <c r="J370" s="363">
        <f>'F5 ESTUDIANTES PREVENCIÓN'!O363</f>
        <v>0</v>
      </c>
      <c r="K370" s="363">
        <f>'F5 ESTUDIANTES PREVENCIÓN'!P363</f>
        <v>0</v>
      </c>
      <c r="L370" s="364">
        <f>'F5 ESTUDIANTES PREVENCIÓN'!Q363</f>
        <v>0</v>
      </c>
      <c r="M370" s="360">
        <f>'F5 ESTUDIANTES PREVENCIÓN'!R363</f>
        <v>0</v>
      </c>
      <c r="N370" s="358">
        <f>'F5 ESTUDIANTES PREVENCIÓN'!T363</f>
        <v>0</v>
      </c>
      <c r="O370" s="358">
        <f>'F5 ESTUDIANTES PREVENCIÓN'!U363</f>
        <v>0</v>
      </c>
      <c r="P370" s="358">
        <f>'F5 ESTUDIANTES PREVENCIÓN'!V363</f>
        <v>0</v>
      </c>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c r="BE370" s="358"/>
      <c r="BF370" s="358">
        <f>'F5 ESTUDIANTES PREVENCIÓN'!AU363</f>
        <v>0</v>
      </c>
      <c r="BG370" s="12"/>
      <c r="BH370" s="13"/>
      <c r="BI370" s="12"/>
      <c r="BJ370" s="14"/>
      <c r="BK370" s="12"/>
      <c r="BL370" s="12"/>
      <c r="BM370" s="12"/>
      <c r="BN370" s="12"/>
      <c r="BO370" s="12"/>
      <c r="BP370" s="12"/>
      <c r="BQ370" s="12"/>
      <c r="BR370" s="12"/>
      <c r="BS370" s="12"/>
      <c r="BT370" s="12"/>
      <c r="BU370" s="12"/>
      <c r="BV370" s="12"/>
      <c r="BW370" s="12"/>
      <c r="BX370" s="12"/>
      <c r="BY370" s="12"/>
      <c r="BZ370" s="12"/>
      <c r="CA370" s="12"/>
      <c r="CB370" s="12"/>
      <c r="CC370" s="12"/>
      <c r="CD370" s="365">
        <f t="shared" si="50"/>
        <v>0</v>
      </c>
      <c r="CE370" s="365">
        <f t="shared" si="51"/>
        <v>0</v>
      </c>
      <c r="CF370" s="366" t="str">
        <f t="shared" si="47"/>
        <v/>
      </c>
      <c r="CG370" s="365">
        <f t="shared" si="52"/>
        <v>0</v>
      </c>
      <c r="CH370" s="365">
        <f t="shared" si="53"/>
        <v>0</v>
      </c>
      <c r="CI370" s="366" t="str">
        <f t="shared" si="48"/>
        <v/>
      </c>
      <c r="CJ370" s="365">
        <f t="shared" si="54"/>
        <v>0</v>
      </c>
      <c r="CK370" s="365">
        <f t="shared" si="55"/>
        <v>0</v>
      </c>
      <c r="CL370" s="366" t="str">
        <f t="shared" si="49"/>
        <v/>
      </c>
      <c r="CM370" s="15"/>
    </row>
    <row r="371" spans="1:91" s="359" customFormat="1" ht="13.5" hidden="1" customHeight="1">
      <c r="A371" s="358">
        <f>'F5 ESTUDIANTES PREVENCIÓN'!D364</f>
        <v>0</v>
      </c>
      <c r="B371" s="358">
        <f>'F5 ESTUDIANTES PREVENCIÓN'!A364</f>
        <v>0</v>
      </c>
      <c r="C371" s="360">
        <f>'F5 ESTUDIANTES PREVENCIÓN'!F364</f>
        <v>0</v>
      </c>
      <c r="D371" s="361">
        <f>'F5 ESTUDIANTES PREVENCIÓN'!G364</f>
        <v>0</v>
      </c>
      <c r="E371" s="358">
        <f>'F5 ESTUDIANTES PREVENCIÓN'!K364</f>
        <v>0</v>
      </c>
      <c r="F371" s="358">
        <f>'F5 ESTUDIANTES PREVENCIÓN'!J364</f>
        <v>0</v>
      </c>
      <c r="G371" s="362">
        <f>'F5 ESTUDIANTES PREVENCIÓN'!L364</f>
        <v>0</v>
      </c>
      <c r="H371" s="358">
        <f>'F5 ESTUDIANTES PREVENCIÓN'!M364</f>
        <v>0</v>
      </c>
      <c r="I371" s="363">
        <f>'F5 ESTUDIANTES PREVENCIÓN'!N364</f>
        <v>0</v>
      </c>
      <c r="J371" s="363">
        <f>'F5 ESTUDIANTES PREVENCIÓN'!O364</f>
        <v>0</v>
      </c>
      <c r="K371" s="363">
        <f>'F5 ESTUDIANTES PREVENCIÓN'!P364</f>
        <v>0</v>
      </c>
      <c r="L371" s="364">
        <f>'F5 ESTUDIANTES PREVENCIÓN'!Q364</f>
        <v>0</v>
      </c>
      <c r="M371" s="360">
        <f>'F5 ESTUDIANTES PREVENCIÓN'!R364</f>
        <v>0</v>
      </c>
      <c r="N371" s="358">
        <f>'F5 ESTUDIANTES PREVENCIÓN'!T364</f>
        <v>0</v>
      </c>
      <c r="O371" s="358">
        <f>'F5 ESTUDIANTES PREVENCIÓN'!U364</f>
        <v>0</v>
      </c>
      <c r="P371" s="358">
        <f>'F5 ESTUDIANTES PREVENCIÓN'!V364</f>
        <v>0</v>
      </c>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c r="BE371" s="358"/>
      <c r="BF371" s="358">
        <f>'F5 ESTUDIANTES PREVENCIÓN'!AU364</f>
        <v>0</v>
      </c>
      <c r="BG371" s="12"/>
      <c r="BH371" s="13"/>
      <c r="BI371" s="12"/>
      <c r="BJ371" s="14"/>
      <c r="BK371" s="12"/>
      <c r="BL371" s="12"/>
      <c r="BM371" s="12"/>
      <c r="BN371" s="12"/>
      <c r="BO371" s="12"/>
      <c r="BP371" s="12"/>
      <c r="BQ371" s="12"/>
      <c r="BR371" s="12"/>
      <c r="BS371" s="12"/>
      <c r="BT371" s="12"/>
      <c r="BU371" s="12"/>
      <c r="BV371" s="12"/>
      <c r="BW371" s="12"/>
      <c r="BX371" s="12"/>
      <c r="BY371" s="12"/>
      <c r="BZ371" s="12"/>
      <c r="CA371" s="12"/>
      <c r="CB371" s="12"/>
      <c r="CC371" s="12"/>
      <c r="CD371" s="365">
        <f t="shared" si="50"/>
        <v>0</v>
      </c>
      <c r="CE371" s="365">
        <f t="shared" si="51"/>
        <v>0</v>
      </c>
      <c r="CF371" s="366" t="str">
        <f t="shared" si="47"/>
        <v/>
      </c>
      <c r="CG371" s="365">
        <f t="shared" si="52"/>
        <v>0</v>
      </c>
      <c r="CH371" s="365">
        <f t="shared" si="53"/>
        <v>0</v>
      </c>
      <c r="CI371" s="366" t="str">
        <f t="shared" si="48"/>
        <v/>
      </c>
      <c r="CJ371" s="365">
        <f t="shared" si="54"/>
        <v>0</v>
      </c>
      <c r="CK371" s="365">
        <f t="shared" si="55"/>
        <v>0</v>
      </c>
      <c r="CL371" s="366" t="str">
        <f t="shared" si="49"/>
        <v/>
      </c>
      <c r="CM371" s="15"/>
    </row>
    <row r="372" spans="1:91" s="359" customFormat="1" ht="13.5" hidden="1" customHeight="1">
      <c r="A372" s="358">
        <f>'F5 ESTUDIANTES PREVENCIÓN'!D365</f>
        <v>0</v>
      </c>
      <c r="B372" s="358">
        <f>'F5 ESTUDIANTES PREVENCIÓN'!A365</f>
        <v>0</v>
      </c>
      <c r="C372" s="360">
        <f>'F5 ESTUDIANTES PREVENCIÓN'!F365</f>
        <v>0</v>
      </c>
      <c r="D372" s="361">
        <f>'F5 ESTUDIANTES PREVENCIÓN'!G365</f>
        <v>0</v>
      </c>
      <c r="E372" s="358">
        <f>'F5 ESTUDIANTES PREVENCIÓN'!K365</f>
        <v>0</v>
      </c>
      <c r="F372" s="358">
        <f>'F5 ESTUDIANTES PREVENCIÓN'!J365</f>
        <v>0</v>
      </c>
      <c r="G372" s="362">
        <f>'F5 ESTUDIANTES PREVENCIÓN'!L365</f>
        <v>0</v>
      </c>
      <c r="H372" s="358">
        <f>'F5 ESTUDIANTES PREVENCIÓN'!M365</f>
        <v>0</v>
      </c>
      <c r="I372" s="363">
        <f>'F5 ESTUDIANTES PREVENCIÓN'!N365</f>
        <v>0</v>
      </c>
      <c r="J372" s="363">
        <f>'F5 ESTUDIANTES PREVENCIÓN'!O365</f>
        <v>0</v>
      </c>
      <c r="K372" s="363">
        <f>'F5 ESTUDIANTES PREVENCIÓN'!P365</f>
        <v>0</v>
      </c>
      <c r="L372" s="364">
        <f>'F5 ESTUDIANTES PREVENCIÓN'!Q365</f>
        <v>0</v>
      </c>
      <c r="M372" s="360">
        <f>'F5 ESTUDIANTES PREVENCIÓN'!R365</f>
        <v>0</v>
      </c>
      <c r="N372" s="358">
        <f>'F5 ESTUDIANTES PREVENCIÓN'!T365</f>
        <v>0</v>
      </c>
      <c r="O372" s="358">
        <f>'F5 ESTUDIANTES PREVENCIÓN'!U365</f>
        <v>0</v>
      </c>
      <c r="P372" s="358">
        <f>'F5 ESTUDIANTES PREVENCIÓN'!V365</f>
        <v>0</v>
      </c>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c r="BE372" s="358"/>
      <c r="BF372" s="358">
        <f>'F5 ESTUDIANTES PREVENCIÓN'!AU365</f>
        <v>0</v>
      </c>
      <c r="BG372" s="12"/>
      <c r="BH372" s="13"/>
      <c r="BI372" s="12"/>
      <c r="BJ372" s="14"/>
      <c r="BK372" s="12"/>
      <c r="BL372" s="12"/>
      <c r="BM372" s="12"/>
      <c r="BN372" s="12"/>
      <c r="BO372" s="12"/>
      <c r="BP372" s="12"/>
      <c r="BQ372" s="12"/>
      <c r="BR372" s="12"/>
      <c r="BS372" s="12"/>
      <c r="BT372" s="12"/>
      <c r="BU372" s="12"/>
      <c r="BV372" s="12"/>
      <c r="BW372" s="12"/>
      <c r="BX372" s="12"/>
      <c r="BY372" s="12"/>
      <c r="BZ372" s="12"/>
      <c r="CA372" s="12"/>
      <c r="CB372" s="12"/>
      <c r="CC372" s="12"/>
      <c r="CD372" s="365">
        <f t="shared" si="50"/>
        <v>0</v>
      </c>
      <c r="CE372" s="365">
        <f t="shared" si="51"/>
        <v>0</v>
      </c>
      <c r="CF372" s="366" t="str">
        <f t="shared" si="47"/>
        <v/>
      </c>
      <c r="CG372" s="365">
        <f t="shared" si="52"/>
        <v>0</v>
      </c>
      <c r="CH372" s="365">
        <f t="shared" si="53"/>
        <v>0</v>
      </c>
      <c r="CI372" s="366" t="str">
        <f t="shared" si="48"/>
        <v/>
      </c>
      <c r="CJ372" s="365">
        <f t="shared" si="54"/>
        <v>0</v>
      </c>
      <c r="CK372" s="365">
        <f t="shared" si="55"/>
        <v>0</v>
      </c>
      <c r="CL372" s="366" t="str">
        <f t="shared" si="49"/>
        <v/>
      </c>
      <c r="CM372" s="15"/>
    </row>
    <row r="373" spans="1:91" s="359" customFormat="1" ht="13.5" hidden="1" customHeight="1">
      <c r="A373" s="358">
        <f>'F5 ESTUDIANTES PREVENCIÓN'!D366</f>
        <v>0</v>
      </c>
      <c r="B373" s="358">
        <f>'F5 ESTUDIANTES PREVENCIÓN'!A366</f>
        <v>0</v>
      </c>
      <c r="C373" s="360">
        <f>'F5 ESTUDIANTES PREVENCIÓN'!F366</f>
        <v>0</v>
      </c>
      <c r="D373" s="361">
        <f>'F5 ESTUDIANTES PREVENCIÓN'!G366</f>
        <v>0</v>
      </c>
      <c r="E373" s="358">
        <f>'F5 ESTUDIANTES PREVENCIÓN'!K366</f>
        <v>0</v>
      </c>
      <c r="F373" s="358">
        <f>'F5 ESTUDIANTES PREVENCIÓN'!J366</f>
        <v>0</v>
      </c>
      <c r="G373" s="362">
        <f>'F5 ESTUDIANTES PREVENCIÓN'!L366</f>
        <v>0</v>
      </c>
      <c r="H373" s="358">
        <f>'F5 ESTUDIANTES PREVENCIÓN'!M366</f>
        <v>0</v>
      </c>
      <c r="I373" s="363">
        <f>'F5 ESTUDIANTES PREVENCIÓN'!N366</f>
        <v>0</v>
      </c>
      <c r="J373" s="363">
        <f>'F5 ESTUDIANTES PREVENCIÓN'!O366</f>
        <v>0</v>
      </c>
      <c r="K373" s="363">
        <f>'F5 ESTUDIANTES PREVENCIÓN'!P366</f>
        <v>0</v>
      </c>
      <c r="L373" s="364">
        <f>'F5 ESTUDIANTES PREVENCIÓN'!Q366</f>
        <v>0</v>
      </c>
      <c r="M373" s="360">
        <f>'F5 ESTUDIANTES PREVENCIÓN'!R366</f>
        <v>0</v>
      </c>
      <c r="N373" s="358">
        <f>'F5 ESTUDIANTES PREVENCIÓN'!T366</f>
        <v>0</v>
      </c>
      <c r="O373" s="358">
        <f>'F5 ESTUDIANTES PREVENCIÓN'!U366</f>
        <v>0</v>
      </c>
      <c r="P373" s="358">
        <f>'F5 ESTUDIANTES PREVENCIÓN'!V366</f>
        <v>0</v>
      </c>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c r="BE373" s="358"/>
      <c r="BF373" s="358">
        <f>'F5 ESTUDIANTES PREVENCIÓN'!AU366</f>
        <v>0</v>
      </c>
      <c r="BG373" s="12"/>
      <c r="BH373" s="13"/>
      <c r="BI373" s="12"/>
      <c r="BJ373" s="14"/>
      <c r="BK373" s="12"/>
      <c r="BL373" s="12"/>
      <c r="BM373" s="12"/>
      <c r="BN373" s="12"/>
      <c r="BO373" s="12"/>
      <c r="BP373" s="12"/>
      <c r="BQ373" s="12"/>
      <c r="BR373" s="12"/>
      <c r="BS373" s="12"/>
      <c r="BT373" s="12"/>
      <c r="BU373" s="12"/>
      <c r="BV373" s="12"/>
      <c r="BW373" s="12"/>
      <c r="BX373" s="12"/>
      <c r="BY373" s="12"/>
      <c r="BZ373" s="12"/>
      <c r="CA373" s="12"/>
      <c r="CB373" s="12"/>
      <c r="CC373" s="12"/>
      <c r="CD373" s="365">
        <f t="shared" si="50"/>
        <v>0</v>
      </c>
      <c r="CE373" s="365">
        <f t="shared" si="51"/>
        <v>0</v>
      </c>
      <c r="CF373" s="366" t="str">
        <f t="shared" si="47"/>
        <v/>
      </c>
      <c r="CG373" s="365">
        <f t="shared" si="52"/>
        <v>0</v>
      </c>
      <c r="CH373" s="365">
        <f t="shared" si="53"/>
        <v>0</v>
      </c>
      <c r="CI373" s="366" t="str">
        <f t="shared" si="48"/>
        <v/>
      </c>
      <c r="CJ373" s="365">
        <f t="shared" si="54"/>
        <v>0</v>
      </c>
      <c r="CK373" s="365">
        <f t="shared" si="55"/>
        <v>0</v>
      </c>
      <c r="CL373" s="366" t="str">
        <f t="shared" si="49"/>
        <v/>
      </c>
      <c r="CM373" s="15"/>
    </row>
    <row r="374" spans="1:91" s="359" customFormat="1" ht="13.5" hidden="1" customHeight="1">
      <c r="A374" s="358">
        <f>'F5 ESTUDIANTES PREVENCIÓN'!D367</f>
        <v>0</v>
      </c>
      <c r="B374" s="358">
        <f>'F5 ESTUDIANTES PREVENCIÓN'!A367</f>
        <v>0</v>
      </c>
      <c r="C374" s="360">
        <f>'F5 ESTUDIANTES PREVENCIÓN'!F367</f>
        <v>0</v>
      </c>
      <c r="D374" s="361">
        <f>'F5 ESTUDIANTES PREVENCIÓN'!G367</f>
        <v>0</v>
      </c>
      <c r="E374" s="358">
        <f>'F5 ESTUDIANTES PREVENCIÓN'!K367</f>
        <v>0</v>
      </c>
      <c r="F374" s="358">
        <f>'F5 ESTUDIANTES PREVENCIÓN'!J367</f>
        <v>0</v>
      </c>
      <c r="G374" s="362">
        <f>'F5 ESTUDIANTES PREVENCIÓN'!L367</f>
        <v>0</v>
      </c>
      <c r="H374" s="358">
        <f>'F5 ESTUDIANTES PREVENCIÓN'!M367</f>
        <v>0</v>
      </c>
      <c r="I374" s="363">
        <f>'F5 ESTUDIANTES PREVENCIÓN'!N367</f>
        <v>0</v>
      </c>
      <c r="J374" s="363">
        <f>'F5 ESTUDIANTES PREVENCIÓN'!O367</f>
        <v>0</v>
      </c>
      <c r="K374" s="363">
        <f>'F5 ESTUDIANTES PREVENCIÓN'!P367</f>
        <v>0</v>
      </c>
      <c r="L374" s="364">
        <f>'F5 ESTUDIANTES PREVENCIÓN'!Q367</f>
        <v>0</v>
      </c>
      <c r="M374" s="360">
        <f>'F5 ESTUDIANTES PREVENCIÓN'!R367</f>
        <v>0</v>
      </c>
      <c r="N374" s="358">
        <f>'F5 ESTUDIANTES PREVENCIÓN'!T367</f>
        <v>0</v>
      </c>
      <c r="O374" s="358">
        <f>'F5 ESTUDIANTES PREVENCIÓN'!U367</f>
        <v>0</v>
      </c>
      <c r="P374" s="358">
        <f>'F5 ESTUDIANTES PREVENCIÓN'!V367</f>
        <v>0</v>
      </c>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c r="BE374" s="358"/>
      <c r="BF374" s="358">
        <f>'F5 ESTUDIANTES PREVENCIÓN'!AU367</f>
        <v>0</v>
      </c>
      <c r="BG374" s="12"/>
      <c r="BH374" s="13"/>
      <c r="BI374" s="12"/>
      <c r="BJ374" s="14"/>
      <c r="BK374" s="12"/>
      <c r="BL374" s="12"/>
      <c r="BM374" s="12"/>
      <c r="BN374" s="12"/>
      <c r="BO374" s="12"/>
      <c r="BP374" s="12"/>
      <c r="BQ374" s="12"/>
      <c r="BR374" s="12"/>
      <c r="BS374" s="12"/>
      <c r="BT374" s="12"/>
      <c r="BU374" s="12"/>
      <c r="BV374" s="12"/>
      <c r="BW374" s="12"/>
      <c r="BX374" s="12"/>
      <c r="BY374" s="12"/>
      <c r="BZ374" s="12"/>
      <c r="CA374" s="12"/>
      <c r="CB374" s="12"/>
      <c r="CC374" s="12"/>
      <c r="CD374" s="365">
        <f t="shared" si="50"/>
        <v>0</v>
      </c>
      <c r="CE374" s="365">
        <f t="shared" si="51"/>
        <v>0</v>
      </c>
      <c r="CF374" s="366" t="str">
        <f t="shared" si="47"/>
        <v/>
      </c>
      <c r="CG374" s="365">
        <f t="shared" si="52"/>
        <v>0</v>
      </c>
      <c r="CH374" s="365">
        <f t="shared" si="53"/>
        <v>0</v>
      </c>
      <c r="CI374" s="366" t="str">
        <f t="shared" si="48"/>
        <v/>
      </c>
      <c r="CJ374" s="365">
        <f t="shared" si="54"/>
        <v>0</v>
      </c>
      <c r="CK374" s="365">
        <f t="shared" si="55"/>
        <v>0</v>
      </c>
      <c r="CL374" s="366" t="str">
        <f t="shared" si="49"/>
        <v/>
      </c>
      <c r="CM374" s="15"/>
    </row>
    <row r="375" spans="1:91" s="359" customFormat="1" ht="13.5" hidden="1" customHeight="1">
      <c r="A375" s="358">
        <f>'F5 ESTUDIANTES PREVENCIÓN'!D368</f>
        <v>0</v>
      </c>
      <c r="B375" s="358">
        <f>'F5 ESTUDIANTES PREVENCIÓN'!A368</f>
        <v>0</v>
      </c>
      <c r="C375" s="360">
        <f>'F5 ESTUDIANTES PREVENCIÓN'!F368</f>
        <v>0</v>
      </c>
      <c r="D375" s="361">
        <f>'F5 ESTUDIANTES PREVENCIÓN'!G368</f>
        <v>0</v>
      </c>
      <c r="E375" s="358">
        <f>'F5 ESTUDIANTES PREVENCIÓN'!K368</f>
        <v>0</v>
      </c>
      <c r="F375" s="358">
        <f>'F5 ESTUDIANTES PREVENCIÓN'!J368</f>
        <v>0</v>
      </c>
      <c r="G375" s="362">
        <f>'F5 ESTUDIANTES PREVENCIÓN'!L368</f>
        <v>0</v>
      </c>
      <c r="H375" s="358">
        <f>'F5 ESTUDIANTES PREVENCIÓN'!M368</f>
        <v>0</v>
      </c>
      <c r="I375" s="363">
        <f>'F5 ESTUDIANTES PREVENCIÓN'!N368</f>
        <v>0</v>
      </c>
      <c r="J375" s="363">
        <f>'F5 ESTUDIANTES PREVENCIÓN'!O368</f>
        <v>0</v>
      </c>
      <c r="K375" s="363">
        <f>'F5 ESTUDIANTES PREVENCIÓN'!P368</f>
        <v>0</v>
      </c>
      <c r="L375" s="364">
        <f>'F5 ESTUDIANTES PREVENCIÓN'!Q368</f>
        <v>0</v>
      </c>
      <c r="M375" s="360">
        <f>'F5 ESTUDIANTES PREVENCIÓN'!R368</f>
        <v>0</v>
      </c>
      <c r="N375" s="358">
        <f>'F5 ESTUDIANTES PREVENCIÓN'!T368</f>
        <v>0</v>
      </c>
      <c r="O375" s="358">
        <f>'F5 ESTUDIANTES PREVENCIÓN'!U368</f>
        <v>0</v>
      </c>
      <c r="P375" s="358">
        <f>'F5 ESTUDIANTES PREVENCIÓN'!V368</f>
        <v>0</v>
      </c>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c r="BE375" s="358"/>
      <c r="BF375" s="358">
        <f>'F5 ESTUDIANTES PREVENCIÓN'!AU368</f>
        <v>0</v>
      </c>
      <c r="BG375" s="12"/>
      <c r="BH375" s="13"/>
      <c r="BI375" s="12"/>
      <c r="BJ375" s="14"/>
      <c r="BK375" s="12"/>
      <c r="BL375" s="12"/>
      <c r="BM375" s="12"/>
      <c r="BN375" s="12"/>
      <c r="BO375" s="12"/>
      <c r="BP375" s="12"/>
      <c r="BQ375" s="12"/>
      <c r="BR375" s="12"/>
      <c r="BS375" s="12"/>
      <c r="BT375" s="12"/>
      <c r="BU375" s="12"/>
      <c r="BV375" s="12"/>
      <c r="BW375" s="12"/>
      <c r="BX375" s="12"/>
      <c r="BY375" s="12"/>
      <c r="BZ375" s="12"/>
      <c r="CA375" s="12"/>
      <c r="CB375" s="12"/>
      <c r="CC375" s="12"/>
      <c r="CD375" s="365">
        <f t="shared" si="50"/>
        <v>0</v>
      </c>
      <c r="CE375" s="365">
        <f t="shared" si="51"/>
        <v>0</v>
      </c>
      <c r="CF375" s="366" t="str">
        <f t="shared" si="47"/>
        <v/>
      </c>
      <c r="CG375" s="365">
        <f t="shared" si="52"/>
        <v>0</v>
      </c>
      <c r="CH375" s="365">
        <f t="shared" si="53"/>
        <v>0</v>
      </c>
      <c r="CI375" s="366" t="str">
        <f t="shared" si="48"/>
        <v/>
      </c>
      <c r="CJ375" s="365">
        <f t="shared" si="54"/>
        <v>0</v>
      </c>
      <c r="CK375" s="365">
        <f t="shared" si="55"/>
        <v>0</v>
      </c>
      <c r="CL375" s="366" t="str">
        <f t="shared" si="49"/>
        <v/>
      </c>
      <c r="CM375" s="15"/>
    </row>
    <row r="376" spans="1:91" s="359" customFormat="1" ht="13.5" hidden="1" customHeight="1">
      <c r="A376" s="358">
        <f>'F5 ESTUDIANTES PREVENCIÓN'!D369</f>
        <v>0</v>
      </c>
      <c r="B376" s="358">
        <f>'F5 ESTUDIANTES PREVENCIÓN'!A369</f>
        <v>0</v>
      </c>
      <c r="C376" s="360">
        <f>'F5 ESTUDIANTES PREVENCIÓN'!F369</f>
        <v>0</v>
      </c>
      <c r="D376" s="361">
        <f>'F5 ESTUDIANTES PREVENCIÓN'!G369</f>
        <v>0</v>
      </c>
      <c r="E376" s="358">
        <f>'F5 ESTUDIANTES PREVENCIÓN'!K369</f>
        <v>0</v>
      </c>
      <c r="F376" s="358">
        <f>'F5 ESTUDIANTES PREVENCIÓN'!J369</f>
        <v>0</v>
      </c>
      <c r="G376" s="362">
        <f>'F5 ESTUDIANTES PREVENCIÓN'!L369</f>
        <v>0</v>
      </c>
      <c r="H376" s="358">
        <f>'F5 ESTUDIANTES PREVENCIÓN'!M369</f>
        <v>0</v>
      </c>
      <c r="I376" s="363">
        <f>'F5 ESTUDIANTES PREVENCIÓN'!N369</f>
        <v>0</v>
      </c>
      <c r="J376" s="363">
        <f>'F5 ESTUDIANTES PREVENCIÓN'!O369</f>
        <v>0</v>
      </c>
      <c r="K376" s="363">
        <f>'F5 ESTUDIANTES PREVENCIÓN'!P369</f>
        <v>0</v>
      </c>
      <c r="L376" s="364">
        <f>'F5 ESTUDIANTES PREVENCIÓN'!Q369</f>
        <v>0</v>
      </c>
      <c r="M376" s="360">
        <f>'F5 ESTUDIANTES PREVENCIÓN'!R369</f>
        <v>0</v>
      </c>
      <c r="N376" s="358">
        <f>'F5 ESTUDIANTES PREVENCIÓN'!T369</f>
        <v>0</v>
      </c>
      <c r="O376" s="358">
        <f>'F5 ESTUDIANTES PREVENCIÓN'!U369</f>
        <v>0</v>
      </c>
      <c r="P376" s="358">
        <f>'F5 ESTUDIANTES PREVENCIÓN'!V369</f>
        <v>0</v>
      </c>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c r="BE376" s="358"/>
      <c r="BF376" s="358">
        <f>'F5 ESTUDIANTES PREVENCIÓN'!AU369</f>
        <v>0</v>
      </c>
      <c r="BG376" s="12"/>
      <c r="BH376" s="13"/>
      <c r="BI376" s="12"/>
      <c r="BJ376" s="14"/>
      <c r="BK376" s="12"/>
      <c r="BL376" s="12"/>
      <c r="BM376" s="12"/>
      <c r="BN376" s="12"/>
      <c r="BO376" s="12"/>
      <c r="BP376" s="12"/>
      <c r="BQ376" s="12"/>
      <c r="BR376" s="12"/>
      <c r="BS376" s="12"/>
      <c r="BT376" s="12"/>
      <c r="BU376" s="12"/>
      <c r="BV376" s="12"/>
      <c r="BW376" s="12"/>
      <c r="BX376" s="12"/>
      <c r="BY376" s="12"/>
      <c r="BZ376" s="12"/>
      <c r="CA376" s="12"/>
      <c r="CB376" s="12"/>
      <c r="CC376" s="12"/>
      <c r="CD376" s="365">
        <f t="shared" si="50"/>
        <v>0</v>
      </c>
      <c r="CE376" s="365">
        <f t="shared" si="51"/>
        <v>0</v>
      </c>
      <c r="CF376" s="366" t="str">
        <f t="shared" si="47"/>
        <v/>
      </c>
      <c r="CG376" s="365">
        <f t="shared" si="52"/>
        <v>0</v>
      </c>
      <c r="CH376" s="365">
        <f t="shared" si="53"/>
        <v>0</v>
      </c>
      <c r="CI376" s="366" t="str">
        <f t="shared" si="48"/>
        <v/>
      </c>
      <c r="CJ376" s="365">
        <f t="shared" si="54"/>
        <v>0</v>
      </c>
      <c r="CK376" s="365">
        <f t="shared" si="55"/>
        <v>0</v>
      </c>
      <c r="CL376" s="366" t="str">
        <f t="shared" si="49"/>
        <v/>
      </c>
      <c r="CM376" s="15"/>
    </row>
    <row r="377" spans="1:91" s="359" customFormat="1" ht="13.5" hidden="1" customHeight="1">
      <c r="A377" s="358">
        <f>'F5 ESTUDIANTES PREVENCIÓN'!D370</f>
        <v>0</v>
      </c>
      <c r="B377" s="358">
        <f>'F5 ESTUDIANTES PREVENCIÓN'!A370</f>
        <v>0</v>
      </c>
      <c r="C377" s="360">
        <f>'F5 ESTUDIANTES PREVENCIÓN'!F370</f>
        <v>0</v>
      </c>
      <c r="D377" s="361">
        <f>'F5 ESTUDIANTES PREVENCIÓN'!G370</f>
        <v>0</v>
      </c>
      <c r="E377" s="358">
        <f>'F5 ESTUDIANTES PREVENCIÓN'!K370</f>
        <v>0</v>
      </c>
      <c r="F377" s="358">
        <f>'F5 ESTUDIANTES PREVENCIÓN'!J370</f>
        <v>0</v>
      </c>
      <c r="G377" s="362">
        <f>'F5 ESTUDIANTES PREVENCIÓN'!L370</f>
        <v>0</v>
      </c>
      <c r="H377" s="358">
        <f>'F5 ESTUDIANTES PREVENCIÓN'!M370</f>
        <v>0</v>
      </c>
      <c r="I377" s="363">
        <f>'F5 ESTUDIANTES PREVENCIÓN'!N370</f>
        <v>0</v>
      </c>
      <c r="J377" s="363">
        <f>'F5 ESTUDIANTES PREVENCIÓN'!O370</f>
        <v>0</v>
      </c>
      <c r="K377" s="363">
        <f>'F5 ESTUDIANTES PREVENCIÓN'!P370</f>
        <v>0</v>
      </c>
      <c r="L377" s="364">
        <f>'F5 ESTUDIANTES PREVENCIÓN'!Q370</f>
        <v>0</v>
      </c>
      <c r="M377" s="360">
        <f>'F5 ESTUDIANTES PREVENCIÓN'!R370</f>
        <v>0</v>
      </c>
      <c r="N377" s="358">
        <f>'F5 ESTUDIANTES PREVENCIÓN'!T370</f>
        <v>0</v>
      </c>
      <c r="O377" s="358">
        <f>'F5 ESTUDIANTES PREVENCIÓN'!U370</f>
        <v>0</v>
      </c>
      <c r="P377" s="358">
        <f>'F5 ESTUDIANTES PREVENCIÓN'!V370</f>
        <v>0</v>
      </c>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c r="BE377" s="358"/>
      <c r="BF377" s="358">
        <f>'F5 ESTUDIANTES PREVENCIÓN'!AU370</f>
        <v>0</v>
      </c>
      <c r="BG377" s="12"/>
      <c r="BH377" s="13"/>
      <c r="BI377" s="12"/>
      <c r="BJ377" s="14"/>
      <c r="BK377" s="12"/>
      <c r="BL377" s="12"/>
      <c r="BM377" s="12"/>
      <c r="BN377" s="12"/>
      <c r="BO377" s="12"/>
      <c r="BP377" s="12"/>
      <c r="BQ377" s="12"/>
      <c r="BR377" s="12"/>
      <c r="BS377" s="12"/>
      <c r="BT377" s="12"/>
      <c r="BU377" s="12"/>
      <c r="BV377" s="12"/>
      <c r="BW377" s="12"/>
      <c r="BX377" s="12"/>
      <c r="BY377" s="12"/>
      <c r="BZ377" s="12"/>
      <c r="CA377" s="12"/>
      <c r="CB377" s="12"/>
      <c r="CC377" s="12"/>
      <c r="CD377" s="365">
        <f t="shared" si="50"/>
        <v>0</v>
      </c>
      <c r="CE377" s="365">
        <f t="shared" si="51"/>
        <v>0</v>
      </c>
      <c r="CF377" s="366" t="str">
        <f t="shared" si="47"/>
        <v/>
      </c>
      <c r="CG377" s="365">
        <f t="shared" si="52"/>
        <v>0</v>
      </c>
      <c r="CH377" s="365">
        <f t="shared" si="53"/>
        <v>0</v>
      </c>
      <c r="CI377" s="366" t="str">
        <f t="shared" si="48"/>
        <v/>
      </c>
      <c r="CJ377" s="365">
        <f t="shared" si="54"/>
        <v>0</v>
      </c>
      <c r="CK377" s="365">
        <f t="shared" si="55"/>
        <v>0</v>
      </c>
      <c r="CL377" s="366" t="str">
        <f t="shared" si="49"/>
        <v/>
      </c>
      <c r="CM377" s="15"/>
    </row>
    <row r="378" spans="1:91" s="359" customFormat="1" ht="13.5" hidden="1" customHeight="1">
      <c r="A378" s="358">
        <f>'F5 ESTUDIANTES PREVENCIÓN'!D371</f>
        <v>0</v>
      </c>
      <c r="B378" s="358">
        <f>'F5 ESTUDIANTES PREVENCIÓN'!A371</f>
        <v>0</v>
      </c>
      <c r="C378" s="360">
        <f>'F5 ESTUDIANTES PREVENCIÓN'!F371</f>
        <v>0</v>
      </c>
      <c r="D378" s="361">
        <f>'F5 ESTUDIANTES PREVENCIÓN'!G371</f>
        <v>0</v>
      </c>
      <c r="E378" s="358">
        <f>'F5 ESTUDIANTES PREVENCIÓN'!K371</f>
        <v>0</v>
      </c>
      <c r="F378" s="358">
        <f>'F5 ESTUDIANTES PREVENCIÓN'!J371</f>
        <v>0</v>
      </c>
      <c r="G378" s="362">
        <f>'F5 ESTUDIANTES PREVENCIÓN'!L371</f>
        <v>0</v>
      </c>
      <c r="H378" s="358">
        <f>'F5 ESTUDIANTES PREVENCIÓN'!M371</f>
        <v>0</v>
      </c>
      <c r="I378" s="363">
        <f>'F5 ESTUDIANTES PREVENCIÓN'!N371</f>
        <v>0</v>
      </c>
      <c r="J378" s="363">
        <f>'F5 ESTUDIANTES PREVENCIÓN'!O371</f>
        <v>0</v>
      </c>
      <c r="K378" s="363">
        <f>'F5 ESTUDIANTES PREVENCIÓN'!P371</f>
        <v>0</v>
      </c>
      <c r="L378" s="364">
        <f>'F5 ESTUDIANTES PREVENCIÓN'!Q371</f>
        <v>0</v>
      </c>
      <c r="M378" s="360">
        <f>'F5 ESTUDIANTES PREVENCIÓN'!R371</f>
        <v>0</v>
      </c>
      <c r="N378" s="358">
        <f>'F5 ESTUDIANTES PREVENCIÓN'!T371</f>
        <v>0</v>
      </c>
      <c r="O378" s="358">
        <f>'F5 ESTUDIANTES PREVENCIÓN'!U371</f>
        <v>0</v>
      </c>
      <c r="P378" s="358">
        <f>'F5 ESTUDIANTES PREVENCIÓN'!V371</f>
        <v>0</v>
      </c>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c r="BE378" s="358"/>
      <c r="BF378" s="358">
        <f>'F5 ESTUDIANTES PREVENCIÓN'!AU371</f>
        <v>0</v>
      </c>
      <c r="BG378" s="12"/>
      <c r="BH378" s="13"/>
      <c r="BI378" s="12"/>
      <c r="BJ378" s="14"/>
      <c r="BK378" s="12"/>
      <c r="BL378" s="12"/>
      <c r="BM378" s="12"/>
      <c r="BN378" s="12"/>
      <c r="BO378" s="12"/>
      <c r="BP378" s="12"/>
      <c r="BQ378" s="12"/>
      <c r="BR378" s="12"/>
      <c r="BS378" s="12"/>
      <c r="BT378" s="12"/>
      <c r="BU378" s="12"/>
      <c r="BV378" s="12"/>
      <c r="BW378" s="12"/>
      <c r="BX378" s="12"/>
      <c r="BY378" s="12"/>
      <c r="BZ378" s="12"/>
      <c r="CA378" s="12"/>
      <c r="CB378" s="12"/>
      <c r="CC378" s="12"/>
      <c r="CD378" s="365">
        <f t="shared" si="50"/>
        <v>0</v>
      </c>
      <c r="CE378" s="365">
        <f t="shared" si="51"/>
        <v>0</v>
      </c>
      <c r="CF378" s="366" t="str">
        <f t="shared" si="47"/>
        <v/>
      </c>
      <c r="CG378" s="365">
        <f t="shared" si="52"/>
        <v>0</v>
      </c>
      <c r="CH378" s="365">
        <f t="shared" si="53"/>
        <v>0</v>
      </c>
      <c r="CI378" s="366" t="str">
        <f t="shared" si="48"/>
        <v/>
      </c>
      <c r="CJ378" s="365">
        <f t="shared" si="54"/>
        <v>0</v>
      </c>
      <c r="CK378" s="365">
        <f t="shared" si="55"/>
        <v>0</v>
      </c>
      <c r="CL378" s="366" t="str">
        <f t="shared" si="49"/>
        <v/>
      </c>
      <c r="CM378" s="15"/>
    </row>
    <row r="379" spans="1:91" s="359" customFormat="1" ht="13.5" hidden="1" customHeight="1">
      <c r="A379" s="358">
        <f>'F5 ESTUDIANTES PREVENCIÓN'!D372</f>
        <v>0</v>
      </c>
      <c r="B379" s="358">
        <f>'F5 ESTUDIANTES PREVENCIÓN'!A372</f>
        <v>0</v>
      </c>
      <c r="C379" s="360">
        <f>'F5 ESTUDIANTES PREVENCIÓN'!F372</f>
        <v>0</v>
      </c>
      <c r="D379" s="361">
        <f>'F5 ESTUDIANTES PREVENCIÓN'!G372</f>
        <v>0</v>
      </c>
      <c r="E379" s="358">
        <f>'F5 ESTUDIANTES PREVENCIÓN'!K372</f>
        <v>0</v>
      </c>
      <c r="F379" s="358">
        <f>'F5 ESTUDIANTES PREVENCIÓN'!J372</f>
        <v>0</v>
      </c>
      <c r="G379" s="362">
        <f>'F5 ESTUDIANTES PREVENCIÓN'!L372</f>
        <v>0</v>
      </c>
      <c r="H379" s="358">
        <f>'F5 ESTUDIANTES PREVENCIÓN'!M372</f>
        <v>0</v>
      </c>
      <c r="I379" s="363">
        <f>'F5 ESTUDIANTES PREVENCIÓN'!N372</f>
        <v>0</v>
      </c>
      <c r="J379" s="363">
        <f>'F5 ESTUDIANTES PREVENCIÓN'!O372</f>
        <v>0</v>
      </c>
      <c r="K379" s="363">
        <f>'F5 ESTUDIANTES PREVENCIÓN'!P372</f>
        <v>0</v>
      </c>
      <c r="L379" s="364">
        <f>'F5 ESTUDIANTES PREVENCIÓN'!Q372</f>
        <v>0</v>
      </c>
      <c r="M379" s="360">
        <f>'F5 ESTUDIANTES PREVENCIÓN'!R372</f>
        <v>0</v>
      </c>
      <c r="N379" s="358">
        <f>'F5 ESTUDIANTES PREVENCIÓN'!T372</f>
        <v>0</v>
      </c>
      <c r="O379" s="358">
        <f>'F5 ESTUDIANTES PREVENCIÓN'!U372</f>
        <v>0</v>
      </c>
      <c r="P379" s="358">
        <f>'F5 ESTUDIANTES PREVENCIÓN'!V372</f>
        <v>0</v>
      </c>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c r="BE379" s="358"/>
      <c r="BF379" s="358">
        <f>'F5 ESTUDIANTES PREVENCIÓN'!AU372</f>
        <v>0</v>
      </c>
      <c r="BG379" s="12"/>
      <c r="BH379" s="13"/>
      <c r="BI379" s="12"/>
      <c r="BJ379" s="14"/>
      <c r="BK379" s="12"/>
      <c r="BL379" s="12"/>
      <c r="BM379" s="12"/>
      <c r="BN379" s="12"/>
      <c r="BO379" s="12"/>
      <c r="BP379" s="12"/>
      <c r="BQ379" s="12"/>
      <c r="BR379" s="12"/>
      <c r="BS379" s="12"/>
      <c r="BT379" s="12"/>
      <c r="BU379" s="12"/>
      <c r="BV379" s="12"/>
      <c r="BW379" s="12"/>
      <c r="BX379" s="12"/>
      <c r="BY379" s="12"/>
      <c r="BZ379" s="12"/>
      <c r="CA379" s="12"/>
      <c r="CB379" s="12"/>
      <c r="CC379" s="12"/>
      <c r="CD379" s="365">
        <f t="shared" si="50"/>
        <v>0</v>
      </c>
      <c r="CE379" s="365">
        <f t="shared" si="51"/>
        <v>0</v>
      </c>
      <c r="CF379" s="366" t="str">
        <f t="shared" si="47"/>
        <v/>
      </c>
      <c r="CG379" s="365">
        <f t="shared" si="52"/>
        <v>0</v>
      </c>
      <c r="CH379" s="365">
        <f t="shared" si="53"/>
        <v>0</v>
      </c>
      <c r="CI379" s="366" t="str">
        <f t="shared" si="48"/>
        <v/>
      </c>
      <c r="CJ379" s="365">
        <f t="shared" si="54"/>
        <v>0</v>
      </c>
      <c r="CK379" s="365">
        <f t="shared" si="55"/>
        <v>0</v>
      </c>
      <c r="CL379" s="366" t="str">
        <f t="shared" si="49"/>
        <v/>
      </c>
      <c r="CM379" s="15"/>
    </row>
    <row r="380" spans="1:91" s="359" customFormat="1" ht="13.5" hidden="1" customHeight="1">
      <c r="A380" s="358">
        <f>'F5 ESTUDIANTES PREVENCIÓN'!D373</f>
        <v>0</v>
      </c>
      <c r="B380" s="358">
        <f>'F5 ESTUDIANTES PREVENCIÓN'!A373</f>
        <v>0</v>
      </c>
      <c r="C380" s="360">
        <f>'F5 ESTUDIANTES PREVENCIÓN'!F373</f>
        <v>0</v>
      </c>
      <c r="D380" s="361">
        <f>'F5 ESTUDIANTES PREVENCIÓN'!G373</f>
        <v>0</v>
      </c>
      <c r="E380" s="358">
        <f>'F5 ESTUDIANTES PREVENCIÓN'!K373</f>
        <v>0</v>
      </c>
      <c r="F380" s="358">
        <f>'F5 ESTUDIANTES PREVENCIÓN'!J373</f>
        <v>0</v>
      </c>
      <c r="G380" s="362">
        <f>'F5 ESTUDIANTES PREVENCIÓN'!L373</f>
        <v>0</v>
      </c>
      <c r="H380" s="358">
        <f>'F5 ESTUDIANTES PREVENCIÓN'!M373</f>
        <v>0</v>
      </c>
      <c r="I380" s="363">
        <f>'F5 ESTUDIANTES PREVENCIÓN'!N373</f>
        <v>0</v>
      </c>
      <c r="J380" s="363">
        <f>'F5 ESTUDIANTES PREVENCIÓN'!O373</f>
        <v>0</v>
      </c>
      <c r="K380" s="363">
        <f>'F5 ESTUDIANTES PREVENCIÓN'!P373</f>
        <v>0</v>
      </c>
      <c r="L380" s="364">
        <f>'F5 ESTUDIANTES PREVENCIÓN'!Q373</f>
        <v>0</v>
      </c>
      <c r="M380" s="360">
        <f>'F5 ESTUDIANTES PREVENCIÓN'!R373</f>
        <v>0</v>
      </c>
      <c r="N380" s="358">
        <f>'F5 ESTUDIANTES PREVENCIÓN'!T373</f>
        <v>0</v>
      </c>
      <c r="O380" s="358">
        <f>'F5 ESTUDIANTES PREVENCIÓN'!U373</f>
        <v>0</v>
      </c>
      <c r="P380" s="358">
        <f>'F5 ESTUDIANTES PREVENCIÓN'!V373</f>
        <v>0</v>
      </c>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c r="BE380" s="358"/>
      <c r="BF380" s="358">
        <f>'F5 ESTUDIANTES PREVENCIÓN'!AU373</f>
        <v>0</v>
      </c>
      <c r="BG380" s="12"/>
      <c r="BH380" s="13"/>
      <c r="BI380" s="12"/>
      <c r="BJ380" s="14"/>
      <c r="BK380" s="12"/>
      <c r="BL380" s="12"/>
      <c r="BM380" s="12"/>
      <c r="BN380" s="12"/>
      <c r="BO380" s="12"/>
      <c r="BP380" s="12"/>
      <c r="BQ380" s="12"/>
      <c r="BR380" s="12"/>
      <c r="BS380" s="12"/>
      <c r="BT380" s="12"/>
      <c r="BU380" s="12"/>
      <c r="BV380" s="12"/>
      <c r="BW380" s="12"/>
      <c r="BX380" s="12"/>
      <c r="BY380" s="12"/>
      <c r="BZ380" s="12"/>
      <c r="CA380" s="12"/>
      <c r="CB380" s="12"/>
      <c r="CC380" s="12"/>
      <c r="CD380" s="365">
        <f t="shared" si="50"/>
        <v>0</v>
      </c>
      <c r="CE380" s="365">
        <f t="shared" si="51"/>
        <v>0</v>
      </c>
      <c r="CF380" s="366" t="str">
        <f t="shared" si="47"/>
        <v/>
      </c>
      <c r="CG380" s="365">
        <f t="shared" si="52"/>
        <v>0</v>
      </c>
      <c r="CH380" s="365">
        <f t="shared" si="53"/>
        <v>0</v>
      </c>
      <c r="CI380" s="366" t="str">
        <f t="shared" si="48"/>
        <v/>
      </c>
      <c r="CJ380" s="365">
        <f t="shared" si="54"/>
        <v>0</v>
      </c>
      <c r="CK380" s="365">
        <f t="shared" si="55"/>
        <v>0</v>
      </c>
      <c r="CL380" s="366" t="str">
        <f t="shared" si="49"/>
        <v/>
      </c>
      <c r="CM380" s="15"/>
    </row>
    <row r="381" spans="1:91" s="359" customFormat="1" ht="13.5" hidden="1" customHeight="1">
      <c r="A381" s="358">
        <f>'F5 ESTUDIANTES PREVENCIÓN'!D374</f>
        <v>0</v>
      </c>
      <c r="B381" s="358">
        <f>'F5 ESTUDIANTES PREVENCIÓN'!A374</f>
        <v>0</v>
      </c>
      <c r="C381" s="360">
        <f>'F5 ESTUDIANTES PREVENCIÓN'!F374</f>
        <v>0</v>
      </c>
      <c r="D381" s="361">
        <f>'F5 ESTUDIANTES PREVENCIÓN'!G374</f>
        <v>0</v>
      </c>
      <c r="E381" s="358">
        <f>'F5 ESTUDIANTES PREVENCIÓN'!K374</f>
        <v>0</v>
      </c>
      <c r="F381" s="358">
        <f>'F5 ESTUDIANTES PREVENCIÓN'!J374</f>
        <v>0</v>
      </c>
      <c r="G381" s="362">
        <f>'F5 ESTUDIANTES PREVENCIÓN'!L374</f>
        <v>0</v>
      </c>
      <c r="H381" s="358">
        <f>'F5 ESTUDIANTES PREVENCIÓN'!M374</f>
        <v>0</v>
      </c>
      <c r="I381" s="363">
        <f>'F5 ESTUDIANTES PREVENCIÓN'!N374</f>
        <v>0</v>
      </c>
      <c r="J381" s="363">
        <f>'F5 ESTUDIANTES PREVENCIÓN'!O374</f>
        <v>0</v>
      </c>
      <c r="K381" s="363">
        <f>'F5 ESTUDIANTES PREVENCIÓN'!P374</f>
        <v>0</v>
      </c>
      <c r="L381" s="364">
        <f>'F5 ESTUDIANTES PREVENCIÓN'!Q374</f>
        <v>0</v>
      </c>
      <c r="M381" s="360">
        <f>'F5 ESTUDIANTES PREVENCIÓN'!R374</f>
        <v>0</v>
      </c>
      <c r="N381" s="358">
        <f>'F5 ESTUDIANTES PREVENCIÓN'!T374</f>
        <v>0</v>
      </c>
      <c r="O381" s="358">
        <f>'F5 ESTUDIANTES PREVENCIÓN'!U374</f>
        <v>0</v>
      </c>
      <c r="P381" s="358">
        <f>'F5 ESTUDIANTES PREVENCIÓN'!V374</f>
        <v>0</v>
      </c>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c r="BE381" s="358"/>
      <c r="BF381" s="358">
        <f>'F5 ESTUDIANTES PREVENCIÓN'!AU374</f>
        <v>0</v>
      </c>
      <c r="BG381" s="12"/>
      <c r="BH381" s="13"/>
      <c r="BI381" s="12"/>
      <c r="BJ381" s="14"/>
      <c r="BK381" s="12"/>
      <c r="BL381" s="12"/>
      <c r="BM381" s="12"/>
      <c r="BN381" s="12"/>
      <c r="BO381" s="12"/>
      <c r="BP381" s="12"/>
      <c r="BQ381" s="12"/>
      <c r="BR381" s="12"/>
      <c r="BS381" s="12"/>
      <c r="BT381" s="12"/>
      <c r="BU381" s="12"/>
      <c r="BV381" s="12"/>
      <c r="BW381" s="12"/>
      <c r="BX381" s="12"/>
      <c r="BY381" s="12"/>
      <c r="BZ381" s="12"/>
      <c r="CA381" s="12"/>
      <c r="CB381" s="12"/>
      <c r="CC381" s="12"/>
      <c r="CD381" s="365">
        <f t="shared" si="50"/>
        <v>0</v>
      </c>
      <c r="CE381" s="365">
        <f t="shared" si="51"/>
        <v>0</v>
      </c>
      <c r="CF381" s="366" t="str">
        <f t="shared" si="47"/>
        <v/>
      </c>
      <c r="CG381" s="365">
        <f t="shared" si="52"/>
        <v>0</v>
      </c>
      <c r="CH381" s="365">
        <f t="shared" si="53"/>
        <v>0</v>
      </c>
      <c r="CI381" s="366" t="str">
        <f t="shared" si="48"/>
        <v/>
      </c>
      <c r="CJ381" s="365">
        <f t="shared" si="54"/>
        <v>0</v>
      </c>
      <c r="CK381" s="365">
        <f t="shared" si="55"/>
        <v>0</v>
      </c>
      <c r="CL381" s="366" t="str">
        <f t="shared" si="49"/>
        <v/>
      </c>
      <c r="CM381" s="15"/>
    </row>
    <row r="382" spans="1:91" s="359" customFormat="1" ht="13.5" hidden="1" customHeight="1">
      <c r="A382" s="358">
        <f>'F5 ESTUDIANTES PREVENCIÓN'!D375</f>
        <v>0</v>
      </c>
      <c r="B382" s="358">
        <f>'F5 ESTUDIANTES PREVENCIÓN'!A375</f>
        <v>0</v>
      </c>
      <c r="C382" s="360">
        <f>'F5 ESTUDIANTES PREVENCIÓN'!F375</f>
        <v>0</v>
      </c>
      <c r="D382" s="361">
        <f>'F5 ESTUDIANTES PREVENCIÓN'!G375</f>
        <v>0</v>
      </c>
      <c r="E382" s="358">
        <f>'F5 ESTUDIANTES PREVENCIÓN'!K375</f>
        <v>0</v>
      </c>
      <c r="F382" s="358">
        <f>'F5 ESTUDIANTES PREVENCIÓN'!J375</f>
        <v>0</v>
      </c>
      <c r="G382" s="362">
        <f>'F5 ESTUDIANTES PREVENCIÓN'!L375</f>
        <v>0</v>
      </c>
      <c r="H382" s="358">
        <f>'F5 ESTUDIANTES PREVENCIÓN'!M375</f>
        <v>0</v>
      </c>
      <c r="I382" s="363">
        <f>'F5 ESTUDIANTES PREVENCIÓN'!N375</f>
        <v>0</v>
      </c>
      <c r="J382" s="363">
        <f>'F5 ESTUDIANTES PREVENCIÓN'!O375</f>
        <v>0</v>
      </c>
      <c r="K382" s="363">
        <f>'F5 ESTUDIANTES PREVENCIÓN'!P375</f>
        <v>0</v>
      </c>
      <c r="L382" s="364">
        <f>'F5 ESTUDIANTES PREVENCIÓN'!Q375</f>
        <v>0</v>
      </c>
      <c r="M382" s="360">
        <f>'F5 ESTUDIANTES PREVENCIÓN'!R375</f>
        <v>0</v>
      </c>
      <c r="N382" s="358">
        <f>'F5 ESTUDIANTES PREVENCIÓN'!T375</f>
        <v>0</v>
      </c>
      <c r="O382" s="358">
        <f>'F5 ESTUDIANTES PREVENCIÓN'!U375</f>
        <v>0</v>
      </c>
      <c r="P382" s="358">
        <f>'F5 ESTUDIANTES PREVENCIÓN'!V375</f>
        <v>0</v>
      </c>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c r="BE382" s="358"/>
      <c r="BF382" s="358">
        <f>'F5 ESTUDIANTES PREVENCIÓN'!AU375</f>
        <v>0</v>
      </c>
      <c r="BG382" s="12"/>
      <c r="BH382" s="13"/>
      <c r="BI382" s="12"/>
      <c r="BJ382" s="14"/>
      <c r="BK382" s="12"/>
      <c r="BL382" s="12"/>
      <c r="BM382" s="12"/>
      <c r="BN382" s="12"/>
      <c r="BO382" s="12"/>
      <c r="BP382" s="12"/>
      <c r="BQ382" s="12"/>
      <c r="BR382" s="12"/>
      <c r="BS382" s="12"/>
      <c r="BT382" s="12"/>
      <c r="BU382" s="12"/>
      <c r="BV382" s="12"/>
      <c r="BW382" s="12"/>
      <c r="BX382" s="12"/>
      <c r="BY382" s="12"/>
      <c r="BZ382" s="12"/>
      <c r="CA382" s="12"/>
      <c r="CB382" s="12"/>
      <c r="CC382" s="12"/>
      <c r="CD382" s="365">
        <f t="shared" si="50"/>
        <v>0</v>
      </c>
      <c r="CE382" s="365">
        <f t="shared" si="51"/>
        <v>0</v>
      </c>
      <c r="CF382" s="366" t="str">
        <f t="shared" si="47"/>
        <v/>
      </c>
      <c r="CG382" s="365">
        <f t="shared" si="52"/>
        <v>0</v>
      </c>
      <c r="CH382" s="365">
        <f t="shared" si="53"/>
        <v>0</v>
      </c>
      <c r="CI382" s="366" t="str">
        <f t="shared" si="48"/>
        <v/>
      </c>
      <c r="CJ382" s="365">
        <f t="shared" si="54"/>
        <v>0</v>
      </c>
      <c r="CK382" s="365">
        <f t="shared" si="55"/>
        <v>0</v>
      </c>
      <c r="CL382" s="366" t="str">
        <f t="shared" si="49"/>
        <v/>
      </c>
      <c r="CM382" s="15"/>
    </row>
    <row r="383" spans="1:91" s="359" customFormat="1" ht="13.5" hidden="1" customHeight="1">
      <c r="A383" s="358">
        <f>'F5 ESTUDIANTES PREVENCIÓN'!D376</f>
        <v>0</v>
      </c>
      <c r="B383" s="358">
        <f>'F5 ESTUDIANTES PREVENCIÓN'!A376</f>
        <v>0</v>
      </c>
      <c r="C383" s="360">
        <f>'F5 ESTUDIANTES PREVENCIÓN'!F376</f>
        <v>0</v>
      </c>
      <c r="D383" s="361">
        <f>'F5 ESTUDIANTES PREVENCIÓN'!G376</f>
        <v>0</v>
      </c>
      <c r="E383" s="358">
        <f>'F5 ESTUDIANTES PREVENCIÓN'!K376</f>
        <v>0</v>
      </c>
      <c r="F383" s="358">
        <f>'F5 ESTUDIANTES PREVENCIÓN'!J376</f>
        <v>0</v>
      </c>
      <c r="G383" s="362">
        <f>'F5 ESTUDIANTES PREVENCIÓN'!L376</f>
        <v>0</v>
      </c>
      <c r="H383" s="358">
        <f>'F5 ESTUDIANTES PREVENCIÓN'!M376</f>
        <v>0</v>
      </c>
      <c r="I383" s="363">
        <f>'F5 ESTUDIANTES PREVENCIÓN'!N376</f>
        <v>0</v>
      </c>
      <c r="J383" s="363">
        <f>'F5 ESTUDIANTES PREVENCIÓN'!O376</f>
        <v>0</v>
      </c>
      <c r="K383" s="363">
        <f>'F5 ESTUDIANTES PREVENCIÓN'!P376</f>
        <v>0</v>
      </c>
      <c r="L383" s="364">
        <f>'F5 ESTUDIANTES PREVENCIÓN'!Q376</f>
        <v>0</v>
      </c>
      <c r="M383" s="360">
        <f>'F5 ESTUDIANTES PREVENCIÓN'!R376</f>
        <v>0</v>
      </c>
      <c r="N383" s="358">
        <f>'F5 ESTUDIANTES PREVENCIÓN'!T376</f>
        <v>0</v>
      </c>
      <c r="O383" s="358">
        <f>'F5 ESTUDIANTES PREVENCIÓN'!U376</f>
        <v>0</v>
      </c>
      <c r="P383" s="358">
        <f>'F5 ESTUDIANTES PREVENCIÓN'!V376</f>
        <v>0</v>
      </c>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c r="BE383" s="358"/>
      <c r="BF383" s="358">
        <f>'F5 ESTUDIANTES PREVENCIÓN'!AU376</f>
        <v>0</v>
      </c>
      <c r="BG383" s="12"/>
      <c r="BH383" s="13"/>
      <c r="BI383" s="12"/>
      <c r="BJ383" s="14"/>
      <c r="BK383" s="12"/>
      <c r="BL383" s="12"/>
      <c r="BM383" s="12"/>
      <c r="BN383" s="12"/>
      <c r="BO383" s="12"/>
      <c r="BP383" s="12"/>
      <c r="BQ383" s="12"/>
      <c r="BR383" s="12"/>
      <c r="BS383" s="12"/>
      <c r="BT383" s="12"/>
      <c r="BU383" s="12"/>
      <c r="BV383" s="12"/>
      <c r="BW383" s="12"/>
      <c r="BX383" s="12"/>
      <c r="BY383" s="12"/>
      <c r="BZ383" s="12"/>
      <c r="CA383" s="12"/>
      <c r="CB383" s="12"/>
      <c r="CC383" s="12"/>
      <c r="CD383" s="365">
        <f t="shared" si="50"/>
        <v>0</v>
      </c>
      <c r="CE383" s="365">
        <f t="shared" si="51"/>
        <v>0</v>
      </c>
      <c r="CF383" s="366" t="str">
        <f t="shared" si="47"/>
        <v/>
      </c>
      <c r="CG383" s="365">
        <f t="shared" si="52"/>
        <v>0</v>
      </c>
      <c r="CH383" s="365">
        <f t="shared" si="53"/>
        <v>0</v>
      </c>
      <c r="CI383" s="366" t="str">
        <f t="shared" si="48"/>
        <v/>
      </c>
      <c r="CJ383" s="365">
        <f t="shared" si="54"/>
        <v>0</v>
      </c>
      <c r="CK383" s="365">
        <f t="shared" si="55"/>
        <v>0</v>
      </c>
      <c r="CL383" s="366" t="str">
        <f t="shared" si="49"/>
        <v/>
      </c>
      <c r="CM383" s="15"/>
    </row>
    <row r="384" spans="1:91" s="359" customFormat="1" ht="13.5" hidden="1" customHeight="1">
      <c r="A384" s="358">
        <f>'F5 ESTUDIANTES PREVENCIÓN'!D377</f>
        <v>0</v>
      </c>
      <c r="B384" s="358">
        <f>'F5 ESTUDIANTES PREVENCIÓN'!A377</f>
        <v>0</v>
      </c>
      <c r="C384" s="360">
        <f>'F5 ESTUDIANTES PREVENCIÓN'!F377</f>
        <v>0</v>
      </c>
      <c r="D384" s="361">
        <f>'F5 ESTUDIANTES PREVENCIÓN'!G377</f>
        <v>0</v>
      </c>
      <c r="E384" s="358">
        <f>'F5 ESTUDIANTES PREVENCIÓN'!K377</f>
        <v>0</v>
      </c>
      <c r="F384" s="358">
        <f>'F5 ESTUDIANTES PREVENCIÓN'!J377</f>
        <v>0</v>
      </c>
      <c r="G384" s="362">
        <f>'F5 ESTUDIANTES PREVENCIÓN'!L377</f>
        <v>0</v>
      </c>
      <c r="H384" s="358">
        <f>'F5 ESTUDIANTES PREVENCIÓN'!M377</f>
        <v>0</v>
      </c>
      <c r="I384" s="363">
        <f>'F5 ESTUDIANTES PREVENCIÓN'!N377</f>
        <v>0</v>
      </c>
      <c r="J384" s="363">
        <f>'F5 ESTUDIANTES PREVENCIÓN'!O377</f>
        <v>0</v>
      </c>
      <c r="K384" s="363">
        <f>'F5 ESTUDIANTES PREVENCIÓN'!P377</f>
        <v>0</v>
      </c>
      <c r="L384" s="364">
        <f>'F5 ESTUDIANTES PREVENCIÓN'!Q377</f>
        <v>0</v>
      </c>
      <c r="M384" s="360">
        <f>'F5 ESTUDIANTES PREVENCIÓN'!R377</f>
        <v>0</v>
      </c>
      <c r="N384" s="358">
        <f>'F5 ESTUDIANTES PREVENCIÓN'!T377</f>
        <v>0</v>
      </c>
      <c r="O384" s="358">
        <f>'F5 ESTUDIANTES PREVENCIÓN'!U377</f>
        <v>0</v>
      </c>
      <c r="P384" s="358">
        <f>'F5 ESTUDIANTES PREVENCIÓN'!V377</f>
        <v>0</v>
      </c>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c r="BE384" s="358"/>
      <c r="BF384" s="358">
        <f>'F5 ESTUDIANTES PREVENCIÓN'!AU377</f>
        <v>0</v>
      </c>
      <c r="BG384" s="12"/>
      <c r="BH384" s="13"/>
      <c r="BI384" s="12"/>
      <c r="BJ384" s="14"/>
      <c r="BK384" s="12"/>
      <c r="BL384" s="12"/>
      <c r="BM384" s="12"/>
      <c r="BN384" s="12"/>
      <c r="BO384" s="12"/>
      <c r="BP384" s="12"/>
      <c r="BQ384" s="12"/>
      <c r="BR384" s="12"/>
      <c r="BS384" s="12"/>
      <c r="BT384" s="12"/>
      <c r="BU384" s="12"/>
      <c r="BV384" s="12"/>
      <c r="BW384" s="12"/>
      <c r="BX384" s="12"/>
      <c r="BY384" s="12"/>
      <c r="BZ384" s="12"/>
      <c r="CA384" s="12"/>
      <c r="CB384" s="12"/>
      <c r="CC384" s="12"/>
      <c r="CD384" s="365">
        <f t="shared" si="50"/>
        <v>0</v>
      </c>
      <c r="CE384" s="365">
        <f t="shared" si="51"/>
        <v>0</v>
      </c>
      <c r="CF384" s="366" t="str">
        <f t="shared" si="47"/>
        <v/>
      </c>
      <c r="CG384" s="365">
        <f t="shared" si="52"/>
        <v>0</v>
      </c>
      <c r="CH384" s="365">
        <f t="shared" si="53"/>
        <v>0</v>
      </c>
      <c r="CI384" s="366" t="str">
        <f t="shared" si="48"/>
        <v/>
      </c>
      <c r="CJ384" s="365">
        <f t="shared" si="54"/>
        <v>0</v>
      </c>
      <c r="CK384" s="365">
        <f t="shared" si="55"/>
        <v>0</v>
      </c>
      <c r="CL384" s="366" t="str">
        <f t="shared" si="49"/>
        <v/>
      </c>
      <c r="CM384" s="15"/>
    </row>
    <row r="385" spans="1:91" s="359" customFormat="1" ht="13.5" hidden="1" customHeight="1">
      <c r="A385" s="358">
        <f>'F5 ESTUDIANTES PREVENCIÓN'!D378</f>
        <v>0</v>
      </c>
      <c r="B385" s="358">
        <f>'F5 ESTUDIANTES PREVENCIÓN'!A378</f>
        <v>0</v>
      </c>
      <c r="C385" s="360">
        <f>'F5 ESTUDIANTES PREVENCIÓN'!F378</f>
        <v>0</v>
      </c>
      <c r="D385" s="361">
        <f>'F5 ESTUDIANTES PREVENCIÓN'!G378</f>
        <v>0</v>
      </c>
      <c r="E385" s="358">
        <f>'F5 ESTUDIANTES PREVENCIÓN'!K378</f>
        <v>0</v>
      </c>
      <c r="F385" s="358">
        <f>'F5 ESTUDIANTES PREVENCIÓN'!J378</f>
        <v>0</v>
      </c>
      <c r="G385" s="362">
        <f>'F5 ESTUDIANTES PREVENCIÓN'!L378</f>
        <v>0</v>
      </c>
      <c r="H385" s="358">
        <f>'F5 ESTUDIANTES PREVENCIÓN'!M378</f>
        <v>0</v>
      </c>
      <c r="I385" s="363">
        <f>'F5 ESTUDIANTES PREVENCIÓN'!N378</f>
        <v>0</v>
      </c>
      <c r="J385" s="363">
        <f>'F5 ESTUDIANTES PREVENCIÓN'!O378</f>
        <v>0</v>
      </c>
      <c r="K385" s="363">
        <f>'F5 ESTUDIANTES PREVENCIÓN'!P378</f>
        <v>0</v>
      </c>
      <c r="L385" s="364">
        <f>'F5 ESTUDIANTES PREVENCIÓN'!Q378</f>
        <v>0</v>
      </c>
      <c r="M385" s="360">
        <f>'F5 ESTUDIANTES PREVENCIÓN'!R378</f>
        <v>0</v>
      </c>
      <c r="N385" s="358">
        <f>'F5 ESTUDIANTES PREVENCIÓN'!T378</f>
        <v>0</v>
      </c>
      <c r="O385" s="358">
        <f>'F5 ESTUDIANTES PREVENCIÓN'!U378</f>
        <v>0</v>
      </c>
      <c r="P385" s="358">
        <f>'F5 ESTUDIANTES PREVENCIÓN'!V378</f>
        <v>0</v>
      </c>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c r="BE385" s="358"/>
      <c r="BF385" s="358">
        <f>'F5 ESTUDIANTES PREVENCIÓN'!AU378</f>
        <v>0</v>
      </c>
      <c r="BG385" s="12"/>
      <c r="BH385" s="13"/>
      <c r="BI385" s="12"/>
      <c r="BJ385" s="14"/>
      <c r="BK385" s="12"/>
      <c r="BL385" s="12"/>
      <c r="BM385" s="12"/>
      <c r="BN385" s="12"/>
      <c r="BO385" s="12"/>
      <c r="BP385" s="12"/>
      <c r="BQ385" s="12"/>
      <c r="BR385" s="12"/>
      <c r="BS385" s="12"/>
      <c r="BT385" s="12"/>
      <c r="BU385" s="12"/>
      <c r="BV385" s="12"/>
      <c r="BW385" s="12"/>
      <c r="BX385" s="12"/>
      <c r="BY385" s="12"/>
      <c r="BZ385" s="12"/>
      <c r="CA385" s="12"/>
      <c r="CB385" s="12"/>
      <c r="CC385" s="12"/>
      <c r="CD385" s="365">
        <f t="shared" si="50"/>
        <v>0</v>
      </c>
      <c r="CE385" s="365">
        <f t="shared" si="51"/>
        <v>0</v>
      </c>
      <c r="CF385" s="366" t="str">
        <f t="shared" si="47"/>
        <v/>
      </c>
      <c r="CG385" s="365">
        <f t="shared" si="52"/>
        <v>0</v>
      </c>
      <c r="CH385" s="365">
        <f t="shared" si="53"/>
        <v>0</v>
      </c>
      <c r="CI385" s="366" t="str">
        <f t="shared" si="48"/>
        <v/>
      </c>
      <c r="CJ385" s="365">
        <f t="shared" si="54"/>
        <v>0</v>
      </c>
      <c r="CK385" s="365">
        <f t="shared" si="55"/>
        <v>0</v>
      </c>
      <c r="CL385" s="366" t="str">
        <f t="shared" si="49"/>
        <v/>
      </c>
      <c r="CM385" s="15"/>
    </row>
    <row r="386" spans="1:91" s="359" customFormat="1" ht="13.5" hidden="1" customHeight="1">
      <c r="A386" s="358">
        <f>'F5 ESTUDIANTES PREVENCIÓN'!D379</f>
        <v>0</v>
      </c>
      <c r="B386" s="358">
        <f>'F5 ESTUDIANTES PREVENCIÓN'!A379</f>
        <v>0</v>
      </c>
      <c r="C386" s="360">
        <f>'F5 ESTUDIANTES PREVENCIÓN'!F379</f>
        <v>0</v>
      </c>
      <c r="D386" s="361">
        <f>'F5 ESTUDIANTES PREVENCIÓN'!G379</f>
        <v>0</v>
      </c>
      <c r="E386" s="358">
        <f>'F5 ESTUDIANTES PREVENCIÓN'!K379</f>
        <v>0</v>
      </c>
      <c r="F386" s="358">
        <f>'F5 ESTUDIANTES PREVENCIÓN'!J379</f>
        <v>0</v>
      </c>
      <c r="G386" s="362">
        <f>'F5 ESTUDIANTES PREVENCIÓN'!L379</f>
        <v>0</v>
      </c>
      <c r="H386" s="358">
        <f>'F5 ESTUDIANTES PREVENCIÓN'!M379</f>
        <v>0</v>
      </c>
      <c r="I386" s="363">
        <f>'F5 ESTUDIANTES PREVENCIÓN'!N379</f>
        <v>0</v>
      </c>
      <c r="J386" s="363">
        <f>'F5 ESTUDIANTES PREVENCIÓN'!O379</f>
        <v>0</v>
      </c>
      <c r="K386" s="363">
        <f>'F5 ESTUDIANTES PREVENCIÓN'!P379</f>
        <v>0</v>
      </c>
      <c r="L386" s="364">
        <f>'F5 ESTUDIANTES PREVENCIÓN'!Q379</f>
        <v>0</v>
      </c>
      <c r="M386" s="360">
        <f>'F5 ESTUDIANTES PREVENCIÓN'!R379</f>
        <v>0</v>
      </c>
      <c r="N386" s="358">
        <f>'F5 ESTUDIANTES PREVENCIÓN'!T379</f>
        <v>0</v>
      </c>
      <c r="O386" s="358">
        <f>'F5 ESTUDIANTES PREVENCIÓN'!U379</f>
        <v>0</v>
      </c>
      <c r="P386" s="358">
        <f>'F5 ESTUDIANTES PREVENCIÓN'!V379</f>
        <v>0</v>
      </c>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c r="BE386" s="358"/>
      <c r="BF386" s="358">
        <f>'F5 ESTUDIANTES PREVENCIÓN'!AU379</f>
        <v>0</v>
      </c>
      <c r="BG386" s="12"/>
      <c r="BH386" s="13"/>
      <c r="BI386" s="12"/>
      <c r="BJ386" s="14"/>
      <c r="BK386" s="12"/>
      <c r="BL386" s="12"/>
      <c r="BM386" s="12"/>
      <c r="BN386" s="12"/>
      <c r="BO386" s="12"/>
      <c r="BP386" s="12"/>
      <c r="BQ386" s="12"/>
      <c r="BR386" s="12"/>
      <c r="BS386" s="12"/>
      <c r="BT386" s="12"/>
      <c r="BU386" s="12"/>
      <c r="BV386" s="12"/>
      <c r="BW386" s="12"/>
      <c r="BX386" s="12"/>
      <c r="BY386" s="12"/>
      <c r="BZ386" s="12"/>
      <c r="CA386" s="12"/>
      <c r="CB386" s="12"/>
      <c r="CC386" s="12"/>
      <c r="CD386" s="365">
        <f t="shared" si="50"/>
        <v>0</v>
      </c>
      <c r="CE386" s="365">
        <f t="shared" si="51"/>
        <v>0</v>
      </c>
      <c r="CF386" s="366" t="str">
        <f t="shared" si="47"/>
        <v/>
      </c>
      <c r="CG386" s="365">
        <f t="shared" si="52"/>
        <v>0</v>
      </c>
      <c r="CH386" s="365">
        <f t="shared" si="53"/>
        <v>0</v>
      </c>
      <c r="CI386" s="366" t="str">
        <f t="shared" si="48"/>
        <v/>
      </c>
      <c r="CJ386" s="365">
        <f t="shared" si="54"/>
        <v>0</v>
      </c>
      <c r="CK386" s="365">
        <f t="shared" si="55"/>
        <v>0</v>
      </c>
      <c r="CL386" s="366" t="str">
        <f t="shared" si="49"/>
        <v/>
      </c>
      <c r="CM386" s="15"/>
    </row>
    <row r="387" spans="1:91" s="359" customFormat="1" ht="13.5" hidden="1" customHeight="1">
      <c r="A387" s="358">
        <f>'F5 ESTUDIANTES PREVENCIÓN'!D380</f>
        <v>0</v>
      </c>
      <c r="B387" s="358">
        <f>'F5 ESTUDIANTES PREVENCIÓN'!A380</f>
        <v>0</v>
      </c>
      <c r="C387" s="360">
        <f>'F5 ESTUDIANTES PREVENCIÓN'!F380</f>
        <v>0</v>
      </c>
      <c r="D387" s="361">
        <f>'F5 ESTUDIANTES PREVENCIÓN'!G380</f>
        <v>0</v>
      </c>
      <c r="E387" s="358">
        <f>'F5 ESTUDIANTES PREVENCIÓN'!K380</f>
        <v>0</v>
      </c>
      <c r="F387" s="358">
        <f>'F5 ESTUDIANTES PREVENCIÓN'!J380</f>
        <v>0</v>
      </c>
      <c r="G387" s="362">
        <f>'F5 ESTUDIANTES PREVENCIÓN'!L380</f>
        <v>0</v>
      </c>
      <c r="H387" s="358">
        <f>'F5 ESTUDIANTES PREVENCIÓN'!M380</f>
        <v>0</v>
      </c>
      <c r="I387" s="363">
        <f>'F5 ESTUDIANTES PREVENCIÓN'!N380</f>
        <v>0</v>
      </c>
      <c r="J387" s="363">
        <f>'F5 ESTUDIANTES PREVENCIÓN'!O380</f>
        <v>0</v>
      </c>
      <c r="K387" s="363">
        <f>'F5 ESTUDIANTES PREVENCIÓN'!P380</f>
        <v>0</v>
      </c>
      <c r="L387" s="364">
        <f>'F5 ESTUDIANTES PREVENCIÓN'!Q380</f>
        <v>0</v>
      </c>
      <c r="M387" s="360">
        <f>'F5 ESTUDIANTES PREVENCIÓN'!R380</f>
        <v>0</v>
      </c>
      <c r="N387" s="358">
        <f>'F5 ESTUDIANTES PREVENCIÓN'!T380</f>
        <v>0</v>
      </c>
      <c r="O387" s="358">
        <f>'F5 ESTUDIANTES PREVENCIÓN'!U380</f>
        <v>0</v>
      </c>
      <c r="P387" s="358">
        <f>'F5 ESTUDIANTES PREVENCIÓN'!V380</f>
        <v>0</v>
      </c>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c r="BE387" s="358"/>
      <c r="BF387" s="358">
        <f>'F5 ESTUDIANTES PREVENCIÓN'!AU380</f>
        <v>0</v>
      </c>
      <c r="BG387" s="12"/>
      <c r="BH387" s="13"/>
      <c r="BI387" s="12"/>
      <c r="BJ387" s="14"/>
      <c r="BK387" s="12"/>
      <c r="BL387" s="12"/>
      <c r="BM387" s="12"/>
      <c r="BN387" s="12"/>
      <c r="BO387" s="12"/>
      <c r="BP387" s="12"/>
      <c r="BQ387" s="12"/>
      <c r="BR387" s="12"/>
      <c r="BS387" s="12"/>
      <c r="BT387" s="12"/>
      <c r="BU387" s="12"/>
      <c r="BV387" s="12"/>
      <c r="BW387" s="12"/>
      <c r="BX387" s="12"/>
      <c r="BY387" s="12"/>
      <c r="BZ387" s="12"/>
      <c r="CA387" s="12"/>
      <c r="CB387" s="12"/>
      <c r="CC387" s="12"/>
      <c r="CD387" s="365">
        <f t="shared" si="50"/>
        <v>0</v>
      </c>
      <c r="CE387" s="365">
        <f t="shared" si="51"/>
        <v>0</v>
      </c>
      <c r="CF387" s="366" t="str">
        <f t="shared" si="47"/>
        <v/>
      </c>
      <c r="CG387" s="365">
        <f t="shared" si="52"/>
        <v>0</v>
      </c>
      <c r="CH387" s="365">
        <f t="shared" si="53"/>
        <v>0</v>
      </c>
      <c r="CI387" s="366" t="str">
        <f t="shared" si="48"/>
        <v/>
      </c>
      <c r="CJ387" s="365">
        <f t="shared" si="54"/>
        <v>0</v>
      </c>
      <c r="CK387" s="365">
        <f t="shared" si="55"/>
        <v>0</v>
      </c>
      <c r="CL387" s="366" t="str">
        <f t="shared" si="49"/>
        <v/>
      </c>
      <c r="CM387" s="15"/>
    </row>
    <row r="388" spans="1:91" s="359" customFormat="1" ht="13.5" hidden="1" customHeight="1">
      <c r="A388" s="358">
        <f>'F5 ESTUDIANTES PREVENCIÓN'!D381</f>
        <v>0</v>
      </c>
      <c r="B388" s="358">
        <f>'F5 ESTUDIANTES PREVENCIÓN'!A381</f>
        <v>0</v>
      </c>
      <c r="C388" s="360">
        <f>'F5 ESTUDIANTES PREVENCIÓN'!F381</f>
        <v>0</v>
      </c>
      <c r="D388" s="361">
        <f>'F5 ESTUDIANTES PREVENCIÓN'!G381</f>
        <v>0</v>
      </c>
      <c r="E388" s="358">
        <f>'F5 ESTUDIANTES PREVENCIÓN'!K381</f>
        <v>0</v>
      </c>
      <c r="F388" s="358">
        <f>'F5 ESTUDIANTES PREVENCIÓN'!J381</f>
        <v>0</v>
      </c>
      <c r="G388" s="362">
        <f>'F5 ESTUDIANTES PREVENCIÓN'!L381</f>
        <v>0</v>
      </c>
      <c r="H388" s="358">
        <f>'F5 ESTUDIANTES PREVENCIÓN'!M381</f>
        <v>0</v>
      </c>
      <c r="I388" s="363">
        <f>'F5 ESTUDIANTES PREVENCIÓN'!N381</f>
        <v>0</v>
      </c>
      <c r="J388" s="363">
        <f>'F5 ESTUDIANTES PREVENCIÓN'!O381</f>
        <v>0</v>
      </c>
      <c r="K388" s="363">
        <f>'F5 ESTUDIANTES PREVENCIÓN'!P381</f>
        <v>0</v>
      </c>
      <c r="L388" s="364">
        <f>'F5 ESTUDIANTES PREVENCIÓN'!Q381</f>
        <v>0</v>
      </c>
      <c r="M388" s="360">
        <f>'F5 ESTUDIANTES PREVENCIÓN'!R381</f>
        <v>0</v>
      </c>
      <c r="N388" s="358">
        <f>'F5 ESTUDIANTES PREVENCIÓN'!T381</f>
        <v>0</v>
      </c>
      <c r="O388" s="358">
        <f>'F5 ESTUDIANTES PREVENCIÓN'!U381</f>
        <v>0</v>
      </c>
      <c r="P388" s="358">
        <f>'F5 ESTUDIANTES PREVENCIÓN'!V381</f>
        <v>0</v>
      </c>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c r="BE388" s="358"/>
      <c r="BF388" s="358">
        <f>'F5 ESTUDIANTES PREVENCIÓN'!AU381</f>
        <v>0</v>
      </c>
      <c r="BG388" s="12"/>
      <c r="BH388" s="13"/>
      <c r="BI388" s="12"/>
      <c r="BJ388" s="14"/>
      <c r="BK388" s="12"/>
      <c r="BL388" s="12"/>
      <c r="BM388" s="12"/>
      <c r="BN388" s="12"/>
      <c r="BO388" s="12"/>
      <c r="BP388" s="12"/>
      <c r="BQ388" s="12"/>
      <c r="BR388" s="12"/>
      <c r="BS388" s="12"/>
      <c r="BT388" s="12"/>
      <c r="BU388" s="12"/>
      <c r="BV388" s="12"/>
      <c r="BW388" s="12"/>
      <c r="BX388" s="12"/>
      <c r="BY388" s="12"/>
      <c r="BZ388" s="12"/>
      <c r="CA388" s="12"/>
      <c r="CB388" s="12"/>
      <c r="CC388" s="12"/>
      <c r="CD388" s="365">
        <f t="shared" si="50"/>
        <v>0</v>
      </c>
      <c r="CE388" s="365">
        <f t="shared" si="51"/>
        <v>0</v>
      </c>
      <c r="CF388" s="366" t="str">
        <f t="shared" si="47"/>
        <v/>
      </c>
      <c r="CG388" s="365">
        <f t="shared" si="52"/>
        <v>0</v>
      </c>
      <c r="CH388" s="365">
        <f t="shared" si="53"/>
        <v>0</v>
      </c>
      <c r="CI388" s="366" t="str">
        <f t="shared" si="48"/>
        <v/>
      </c>
      <c r="CJ388" s="365">
        <f t="shared" si="54"/>
        <v>0</v>
      </c>
      <c r="CK388" s="365">
        <f t="shared" si="55"/>
        <v>0</v>
      </c>
      <c r="CL388" s="366" t="str">
        <f t="shared" si="49"/>
        <v/>
      </c>
      <c r="CM388" s="15"/>
    </row>
    <row r="389" spans="1:91" s="359" customFormat="1" ht="13.5" hidden="1" customHeight="1">
      <c r="A389" s="358">
        <f>'F5 ESTUDIANTES PREVENCIÓN'!D382</f>
        <v>0</v>
      </c>
      <c r="B389" s="358">
        <f>'F5 ESTUDIANTES PREVENCIÓN'!A382</f>
        <v>0</v>
      </c>
      <c r="C389" s="360">
        <f>'F5 ESTUDIANTES PREVENCIÓN'!F382</f>
        <v>0</v>
      </c>
      <c r="D389" s="361">
        <f>'F5 ESTUDIANTES PREVENCIÓN'!G382</f>
        <v>0</v>
      </c>
      <c r="E389" s="358">
        <f>'F5 ESTUDIANTES PREVENCIÓN'!K382</f>
        <v>0</v>
      </c>
      <c r="F389" s="358">
        <f>'F5 ESTUDIANTES PREVENCIÓN'!J382</f>
        <v>0</v>
      </c>
      <c r="G389" s="362">
        <f>'F5 ESTUDIANTES PREVENCIÓN'!L382</f>
        <v>0</v>
      </c>
      <c r="H389" s="358">
        <f>'F5 ESTUDIANTES PREVENCIÓN'!M382</f>
        <v>0</v>
      </c>
      <c r="I389" s="363">
        <f>'F5 ESTUDIANTES PREVENCIÓN'!N382</f>
        <v>0</v>
      </c>
      <c r="J389" s="363">
        <f>'F5 ESTUDIANTES PREVENCIÓN'!O382</f>
        <v>0</v>
      </c>
      <c r="K389" s="363">
        <f>'F5 ESTUDIANTES PREVENCIÓN'!P382</f>
        <v>0</v>
      </c>
      <c r="L389" s="364">
        <f>'F5 ESTUDIANTES PREVENCIÓN'!Q382</f>
        <v>0</v>
      </c>
      <c r="M389" s="360">
        <f>'F5 ESTUDIANTES PREVENCIÓN'!R382</f>
        <v>0</v>
      </c>
      <c r="N389" s="358">
        <f>'F5 ESTUDIANTES PREVENCIÓN'!T382</f>
        <v>0</v>
      </c>
      <c r="O389" s="358">
        <f>'F5 ESTUDIANTES PREVENCIÓN'!U382</f>
        <v>0</v>
      </c>
      <c r="P389" s="358">
        <f>'F5 ESTUDIANTES PREVENCIÓN'!V382</f>
        <v>0</v>
      </c>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c r="BE389" s="358"/>
      <c r="BF389" s="358">
        <f>'F5 ESTUDIANTES PREVENCIÓN'!AU382</f>
        <v>0</v>
      </c>
      <c r="BG389" s="12"/>
      <c r="BH389" s="13"/>
      <c r="BI389" s="12"/>
      <c r="BJ389" s="14"/>
      <c r="BK389" s="12"/>
      <c r="BL389" s="12"/>
      <c r="BM389" s="12"/>
      <c r="BN389" s="12"/>
      <c r="BO389" s="12"/>
      <c r="BP389" s="12"/>
      <c r="BQ389" s="12"/>
      <c r="BR389" s="12"/>
      <c r="BS389" s="12"/>
      <c r="BT389" s="12"/>
      <c r="BU389" s="12"/>
      <c r="BV389" s="12"/>
      <c r="BW389" s="12"/>
      <c r="BX389" s="12"/>
      <c r="BY389" s="12"/>
      <c r="BZ389" s="12"/>
      <c r="CA389" s="12"/>
      <c r="CB389" s="12"/>
      <c r="CC389" s="12"/>
      <c r="CD389" s="365">
        <f t="shared" si="50"/>
        <v>0</v>
      </c>
      <c r="CE389" s="365">
        <f t="shared" si="51"/>
        <v>0</v>
      </c>
      <c r="CF389" s="366" t="str">
        <f t="shared" si="47"/>
        <v/>
      </c>
      <c r="CG389" s="365">
        <f t="shared" si="52"/>
        <v>0</v>
      </c>
      <c r="CH389" s="365">
        <f t="shared" si="53"/>
        <v>0</v>
      </c>
      <c r="CI389" s="366" t="str">
        <f t="shared" si="48"/>
        <v/>
      </c>
      <c r="CJ389" s="365">
        <f t="shared" si="54"/>
        <v>0</v>
      </c>
      <c r="CK389" s="365">
        <f t="shared" si="55"/>
        <v>0</v>
      </c>
      <c r="CL389" s="366" t="str">
        <f t="shared" si="49"/>
        <v/>
      </c>
      <c r="CM389" s="15"/>
    </row>
    <row r="390" spans="1:91" s="359" customFormat="1" ht="13.5" hidden="1" customHeight="1">
      <c r="A390" s="358">
        <f>'F5 ESTUDIANTES PREVENCIÓN'!D383</f>
        <v>0</v>
      </c>
      <c r="B390" s="358">
        <f>'F5 ESTUDIANTES PREVENCIÓN'!A383</f>
        <v>0</v>
      </c>
      <c r="C390" s="360">
        <f>'F5 ESTUDIANTES PREVENCIÓN'!F383</f>
        <v>0</v>
      </c>
      <c r="D390" s="361">
        <f>'F5 ESTUDIANTES PREVENCIÓN'!G383</f>
        <v>0</v>
      </c>
      <c r="E390" s="358">
        <f>'F5 ESTUDIANTES PREVENCIÓN'!K383</f>
        <v>0</v>
      </c>
      <c r="F390" s="358">
        <f>'F5 ESTUDIANTES PREVENCIÓN'!J383</f>
        <v>0</v>
      </c>
      <c r="G390" s="362">
        <f>'F5 ESTUDIANTES PREVENCIÓN'!L383</f>
        <v>0</v>
      </c>
      <c r="H390" s="358">
        <f>'F5 ESTUDIANTES PREVENCIÓN'!M383</f>
        <v>0</v>
      </c>
      <c r="I390" s="363">
        <f>'F5 ESTUDIANTES PREVENCIÓN'!N383</f>
        <v>0</v>
      </c>
      <c r="J390" s="363">
        <f>'F5 ESTUDIANTES PREVENCIÓN'!O383</f>
        <v>0</v>
      </c>
      <c r="K390" s="363">
        <f>'F5 ESTUDIANTES PREVENCIÓN'!P383</f>
        <v>0</v>
      </c>
      <c r="L390" s="364">
        <f>'F5 ESTUDIANTES PREVENCIÓN'!Q383</f>
        <v>0</v>
      </c>
      <c r="M390" s="360">
        <f>'F5 ESTUDIANTES PREVENCIÓN'!R383</f>
        <v>0</v>
      </c>
      <c r="N390" s="358">
        <f>'F5 ESTUDIANTES PREVENCIÓN'!T383</f>
        <v>0</v>
      </c>
      <c r="O390" s="358">
        <f>'F5 ESTUDIANTES PREVENCIÓN'!U383</f>
        <v>0</v>
      </c>
      <c r="P390" s="358">
        <f>'F5 ESTUDIANTES PREVENCIÓN'!V383</f>
        <v>0</v>
      </c>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c r="BE390" s="358"/>
      <c r="BF390" s="358">
        <f>'F5 ESTUDIANTES PREVENCIÓN'!AU383</f>
        <v>0</v>
      </c>
      <c r="BG390" s="12"/>
      <c r="BH390" s="13"/>
      <c r="BI390" s="12"/>
      <c r="BJ390" s="14"/>
      <c r="BK390" s="12"/>
      <c r="BL390" s="12"/>
      <c r="BM390" s="12"/>
      <c r="BN390" s="12"/>
      <c r="BO390" s="12"/>
      <c r="BP390" s="12"/>
      <c r="BQ390" s="12"/>
      <c r="BR390" s="12"/>
      <c r="BS390" s="12"/>
      <c r="BT390" s="12"/>
      <c r="BU390" s="12"/>
      <c r="BV390" s="12"/>
      <c r="BW390" s="12"/>
      <c r="BX390" s="12"/>
      <c r="BY390" s="12"/>
      <c r="BZ390" s="12"/>
      <c r="CA390" s="12"/>
      <c r="CB390" s="12"/>
      <c r="CC390" s="12"/>
      <c r="CD390" s="365">
        <f t="shared" si="50"/>
        <v>0</v>
      </c>
      <c r="CE390" s="365">
        <f t="shared" si="51"/>
        <v>0</v>
      </c>
      <c r="CF390" s="366" t="str">
        <f t="shared" si="47"/>
        <v/>
      </c>
      <c r="CG390" s="365">
        <f t="shared" si="52"/>
        <v>0</v>
      </c>
      <c r="CH390" s="365">
        <f t="shared" si="53"/>
        <v>0</v>
      </c>
      <c r="CI390" s="366" t="str">
        <f t="shared" si="48"/>
        <v/>
      </c>
      <c r="CJ390" s="365">
        <f t="shared" si="54"/>
        <v>0</v>
      </c>
      <c r="CK390" s="365">
        <f t="shared" si="55"/>
        <v>0</v>
      </c>
      <c r="CL390" s="366" t="str">
        <f t="shared" si="49"/>
        <v/>
      </c>
      <c r="CM390" s="15"/>
    </row>
    <row r="391" spans="1:91" s="359" customFormat="1" ht="13.5" hidden="1" customHeight="1">
      <c r="A391" s="358">
        <f>'F5 ESTUDIANTES PREVENCIÓN'!D384</f>
        <v>0</v>
      </c>
      <c r="B391" s="358">
        <f>'F5 ESTUDIANTES PREVENCIÓN'!A384</f>
        <v>0</v>
      </c>
      <c r="C391" s="360">
        <f>'F5 ESTUDIANTES PREVENCIÓN'!F384</f>
        <v>0</v>
      </c>
      <c r="D391" s="361">
        <f>'F5 ESTUDIANTES PREVENCIÓN'!G384</f>
        <v>0</v>
      </c>
      <c r="E391" s="358">
        <f>'F5 ESTUDIANTES PREVENCIÓN'!K384</f>
        <v>0</v>
      </c>
      <c r="F391" s="358">
        <f>'F5 ESTUDIANTES PREVENCIÓN'!J384</f>
        <v>0</v>
      </c>
      <c r="G391" s="362">
        <f>'F5 ESTUDIANTES PREVENCIÓN'!L384</f>
        <v>0</v>
      </c>
      <c r="H391" s="358">
        <f>'F5 ESTUDIANTES PREVENCIÓN'!M384</f>
        <v>0</v>
      </c>
      <c r="I391" s="363">
        <f>'F5 ESTUDIANTES PREVENCIÓN'!N384</f>
        <v>0</v>
      </c>
      <c r="J391" s="363">
        <f>'F5 ESTUDIANTES PREVENCIÓN'!O384</f>
        <v>0</v>
      </c>
      <c r="K391" s="363">
        <f>'F5 ESTUDIANTES PREVENCIÓN'!P384</f>
        <v>0</v>
      </c>
      <c r="L391" s="364">
        <f>'F5 ESTUDIANTES PREVENCIÓN'!Q384</f>
        <v>0</v>
      </c>
      <c r="M391" s="360">
        <f>'F5 ESTUDIANTES PREVENCIÓN'!R384</f>
        <v>0</v>
      </c>
      <c r="N391" s="358">
        <f>'F5 ESTUDIANTES PREVENCIÓN'!T384</f>
        <v>0</v>
      </c>
      <c r="O391" s="358">
        <f>'F5 ESTUDIANTES PREVENCIÓN'!U384</f>
        <v>0</v>
      </c>
      <c r="P391" s="358">
        <f>'F5 ESTUDIANTES PREVENCIÓN'!V384</f>
        <v>0</v>
      </c>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c r="BE391" s="358"/>
      <c r="BF391" s="358">
        <f>'F5 ESTUDIANTES PREVENCIÓN'!AU384</f>
        <v>0</v>
      </c>
      <c r="BG391" s="12"/>
      <c r="BH391" s="13"/>
      <c r="BI391" s="12"/>
      <c r="BJ391" s="14"/>
      <c r="BK391" s="12"/>
      <c r="BL391" s="12"/>
      <c r="BM391" s="12"/>
      <c r="BN391" s="12"/>
      <c r="BO391" s="12"/>
      <c r="BP391" s="12"/>
      <c r="BQ391" s="12"/>
      <c r="BR391" s="12"/>
      <c r="BS391" s="12"/>
      <c r="BT391" s="12"/>
      <c r="BU391" s="12"/>
      <c r="BV391" s="12"/>
      <c r="BW391" s="12"/>
      <c r="BX391" s="12"/>
      <c r="BY391" s="12"/>
      <c r="BZ391" s="12"/>
      <c r="CA391" s="12"/>
      <c r="CB391" s="12"/>
      <c r="CC391" s="12"/>
      <c r="CD391" s="365">
        <f t="shared" si="50"/>
        <v>0</v>
      </c>
      <c r="CE391" s="365">
        <f t="shared" si="51"/>
        <v>0</v>
      </c>
      <c r="CF391" s="366" t="str">
        <f t="shared" si="47"/>
        <v/>
      </c>
      <c r="CG391" s="365">
        <f t="shared" si="52"/>
        <v>0</v>
      </c>
      <c r="CH391" s="365">
        <f t="shared" si="53"/>
        <v>0</v>
      </c>
      <c r="CI391" s="366" t="str">
        <f t="shared" si="48"/>
        <v/>
      </c>
      <c r="CJ391" s="365">
        <f t="shared" si="54"/>
        <v>0</v>
      </c>
      <c r="CK391" s="365">
        <f t="shared" si="55"/>
        <v>0</v>
      </c>
      <c r="CL391" s="366" t="str">
        <f t="shared" si="49"/>
        <v/>
      </c>
      <c r="CM391" s="15"/>
    </row>
    <row r="392" spans="1:91" s="359" customFormat="1" ht="13.5" hidden="1" customHeight="1">
      <c r="A392" s="358">
        <f>'F5 ESTUDIANTES PREVENCIÓN'!D385</f>
        <v>0</v>
      </c>
      <c r="B392" s="358">
        <f>'F5 ESTUDIANTES PREVENCIÓN'!A385</f>
        <v>0</v>
      </c>
      <c r="C392" s="360">
        <f>'F5 ESTUDIANTES PREVENCIÓN'!F385</f>
        <v>0</v>
      </c>
      <c r="D392" s="361">
        <f>'F5 ESTUDIANTES PREVENCIÓN'!G385</f>
        <v>0</v>
      </c>
      <c r="E392" s="358">
        <f>'F5 ESTUDIANTES PREVENCIÓN'!K385</f>
        <v>0</v>
      </c>
      <c r="F392" s="358">
        <f>'F5 ESTUDIANTES PREVENCIÓN'!J385</f>
        <v>0</v>
      </c>
      <c r="G392" s="362">
        <f>'F5 ESTUDIANTES PREVENCIÓN'!L385</f>
        <v>0</v>
      </c>
      <c r="H392" s="358">
        <f>'F5 ESTUDIANTES PREVENCIÓN'!M385</f>
        <v>0</v>
      </c>
      <c r="I392" s="363">
        <f>'F5 ESTUDIANTES PREVENCIÓN'!N385</f>
        <v>0</v>
      </c>
      <c r="J392" s="363">
        <f>'F5 ESTUDIANTES PREVENCIÓN'!O385</f>
        <v>0</v>
      </c>
      <c r="K392" s="363">
        <f>'F5 ESTUDIANTES PREVENCIÓN'!P385</f>
        <v>0</v>
      </c>
      <c r="L392" s="364">
        <f>'F5 ESTUDIANTES PREVENCIÓN'!Q385</f>
        <v>0</v>
      </c>
      <c r="M392" s="360">
        <f>'F5 ESTUDIANTES PREVENCIÓN'!R385</f>
        <v>0</v>
      </c>
      <c r="N392" s="358">
        <f>'F5 ESTUDIANTES PREVENCIÓN'!T385</f>
        <v>0</v>
      </c>
      <c r="O392" s="358">
        <f>'F5 ESTUDIANTES PREVENCIÓN'!U385</f>
        <v>0</v>
      </c>
      <c r="P392" s="358">
        <f>'F5 ESTUDIANTES PREVENCIÓN'!V385</f>
        <v>0</v>
      </c>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c r="BE392" s="358"/>
      <c r="BF392" s="358">
        <f>'F5 ESTUDIANTES PREVENCIÓN'!AU385</f>
        <v>0</v>
      </c>
      <c r="BG392" s="12"/>
      <c r="BH392" s="13"/>
      <c r="BI392" s="12"/>
      <c r="BJ392" s="14"/>
      <c r="BK392" s="12"/>
      <c r="BL392" s="12"/>
      <c r="BM392" s="12"/>
      <c r="BN392" s="12"/>
      <c r="BO392" s="12"/>
      <c r="BP392" s="12"/>
      <c r="BQ392" s="12"/>
      <c r="BR392" s="12"/>
      <c r="BS392" s="12"/>
      <c r="BT392" s="12"/>
      <c r="BU392" s="12"/>
      <c r="BV392" s="12"/>
      <c r="BW392" s="12"/>
      <c r="BX392" s="12"/>
      <c r="BY392" s="12"/>
      <c r="BZ392" s="12"/>
      <c r="CA392" s="12"/>
      <c r="CB392" s="12"/>
      <c r="CC392" s="12"/>
      <c r="CD392" s="365">
        <f t="shared" si="50"/>
        <v>0</v>
      </c>
      <c r="CE392" s="365">
        <f t="shared" si="51"/>
        <v>0</v>
      </c>
      <c r="CF392" s="366" t="str">
        <f t="shared" si="47"/>
        <v/>
      </c>
      <c r="CG392" s="365">
        <f t="shared" si="52"/>
        <v>0</v>
      </c>
      <c r="CH392" s="365">
        <f t="shared" si="53"/>
        <v>0</v>
      </c>
      <c r="CI392" s="366" t="str">
        <f t="shared" si="48"/>
        <v/>
      </c>
      <c r="CJ392" s="365">
        <f t="shared" si="54"/>
        <v>0</v>
      </c>
      <c r="CK392" s="365">
        <f t="shared" si="55"/>
        <v>0</v>
      </c>
      <c r="CL392" s="366" t="str">
        <f t="shared" si="49"/>
        <v/>
      </c>
      <c r="CM392" s="15"/>
    </row>
    <row r="393" spans="1:91" s="359" customFormat="1" ht="13.5" hidden="1" customHeight="1">
      <c r="A393" s="358">
        <f>'F5 ESTUDIANTES PREVENCIÓN'!D386</f>
        <v>0</v>
      </c>
      <c r="B393" s="358">
        <f>'F5 ESTUDIANTES PREVENCIÓN'!A386</f>
        <v>0</v>
      </c>
      <c r="C393" s="360">
        <f>'F5 ESTUDIANTES PREVENCIÓN'!F386</f>
        <v>0</v>
      </c>
      <c r="D393" s="361">
        <f>'F5 ESTUDIANTES PREVENCIÓN'!G386</f>
        <v>0</v>
      </c>
      <c r="E393" s="358">
        <f>'F5 ESTUDIANTES PREVENCIÓN'!K386</f>
        <v>0</v>
      </c>
      <c r="F393" s="358">
        <f>'F5 ESTUDIANTES PREVENCIÓN'!J386</f>
        <v>0</v>
      </c>
      <c r="G393" s="362">
        <f>'F5 ESTUDIANTES PREVENCIÓN'!L386</f>
        <v>0</v>
      </c>
      <c r="H393" s="358">
        <f>'F5 ESTUDIANTES PREVENCIÓN'!M386</f>
        <v>0</v>
      </c>
      <c r="I393" s="363">
        <f>'F5 ESTUDIANTES PREVENCIÓN'!N386</f>
        <v>0</v>
      </c>
      <c r="J393" s="363">
        <f>'F5 ESTUDIANTES PREVENCIÓN'!O386</f>
        <v>0</v>
      </c>
      <c r="K393" s="363">
        <f>'F5 ESTUDIANTES PREVENCIÓN'!P386</f>
        <v>0</v>
      </c>
      <c r="L393" s="364">
        <f>'F5 ESTUDIANTES PREVENCIÓN'!Q386</f>
        <v>0</v>
      </c>
      <c r="M393" s="360">
        <f>'F5 ESTUDIANTES PREVENCIÓN'!R386</f>
        <v>0</v>
      </c>
      <c r="N393" s="358">
        <f>'F5 ESTUDIANTES PREVENCIÓN'!T386</f>
        <v>0</v>
      </c>
      <c r="O393" s="358">
        <f>'F5 ESTUDIANTES PREVENCIÓN'!U386</f>
        <v>0</v>
      </c>
      <c r="P393" s="358">
        <f>'F5 ESTUDIANTES PREVENCIÓN'!V386</f>
        <v>0</v>
      </c>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c r="BE393" s="358"/>
      <c r="BF393" s="358">
        <f>'F5 ESTUDIANTES PREVENCIÓN'!AU386</f>
        <v>0</v>
      </c>
      <c r="BG393" s="12"/>
      <c r="BH393" s="13"/>
      <c r="BI393" s="12"/>
      <c r="BJ393" s="14"/>
      <c r="BK393" s="12"/>
      <c r="BL393" s="12"/>
      <c r="BM393" s="12"/>
      <c r="BN393" s="12"/>
      <c r="BO393" s="12"/>
      <c r="BP393" s="12"/>
      <c r="BQ393" s="12"/>
      <c r="BR393" s="12"/>
      <c r="BS393" s="12"/>
      <c r="BT393" s="12"/>
      <c r="BU393" s="12"/>
      <c r="BV393" s="12"/>
      <c r="BW393" s="12"/>
      <c r="BX393" s="12"/>
      <c r="BY393" s="12"/>
      <c r="BZ393" s="12"/>
      <c r="CA393" s="12"/>
      <c r="CB393" s="12"/>
      <c r="CC393" s="12"/>
      <c r="CD393" s="365">
        <f t="shared" si="50"/>
        <v>0</v>
      </c>
      <c r="CE393" s="365">
        <f t="shared" si="51"/>
        <v>0</v>
      </c>
      <c r="CF393" s="366" t="str">
        <f t="shared" si="47"/>
        <v/>
      </c>
      <c r="CG393" s="365">
        <f t="shared" si="52"/>
        <v>0</v>
      </c>
      <c r="CH393" s="365">
        <f t="shared" si="53"/>
        <v>0</v>
      </c>
      <c r="CI393" s="366" t="str">
        <f t="shared" si="48"/>
        <v/>
      </c>
      <c r="CJ393" s="365">
        <f t="shared" si="54"/>
        <v>0</v>
      </c>
      <c r="CK393" s="365">
        <f t="shared" si="55"/>
        <v>0</v>
      </c>
      <c r="CL393" s="366" t="str">
        <f t="shared" si="49"/>
        <v/>
      </c>
      <c r="CM393" s="15"/>
    </row>
    <row r="394" spans="1:91" s="359" customFormat="1" ht="13.5" hidden="1" customHeight="1">
      <c r="A394" s="358">
        <f>'F5 ESTUDIANTES PREVENCIÓN'!D387</f>
        <v>0</v>
      </c>
      <c r="B394" s="358">
        <f>'F5 ESTUDIANTES PREVENCIÓN'!A387</f>
        <v>0</v>
      </c>
      <c r="C394" s="360">
        <f>'F5 ESTUDIANTES PREVENCIÓN'!F387</f>
        <v>0</v>
      </c>
      <c r="D394" s="361">
        <f>'F5 ESTUDIANTES PREVENCIÓN'!G387</f>
        <v>0</v>
      </c>
      <c r="E394" s="358">
        <f>'F5 ESTUDIANTES PREVENCIÓN'!K387</f>
        <v>0</v>
      </c>
      <c r="F394" s="358">
        <f>'F5 ESTUDIANTES PREVENCIÓN'!J387</f>
        <v>0</v>
      </c>
      <c r="G394" s="362">
        <f>'F5 ESTUDIANTES PREVENCIÓN'!L387</f>
        <v>0</v>
      </c>
      <c r="H394" s="358">
        <f>'F5 ESTUDIANTES PREVENCIÓN'!M387</f>
        <v>0</v>
      </c>
      <c r="I394" s="363">
        <f>'F5 ESTUDIANTES PREVENCIÓN'!N387</f>
        <v>0</v>
      </c>
      <c r="J394" s="363">
        <f>'F5 ESTUDIANTES PREVENCIÓN'!O387</f>
        <v>0</v>
      </c>
      <c r="K394" s="363">
        <f>'F5 ESTUDIANTES PREVENCIÓN'!P387</f>
        <v>0</v>
      </c>
      <c r="L394" s="364">
        <f>'F5 ESTUDIANTES PREVENCIÓN'!Q387</f>
        <v>0</v>
      </c>
      <c r="M394" s="360">
        <f>'F5 ESTUDIANTES PREVENCIÓN'!R387</f>
        <v>0</v>
      </c>
      <c r="N394" s="358">
        <f>'F5 ESTUDIANTES PREVENCIÓN'!T387</f>
        <v>0</v>
      </c>
      <c r="O394" s="358">
        <f>'F5 ESTUDIANTES PREVENCIÓN'!U387</f>
        <v>0</v>
      </c>
      <c r="P394" s="358">
        <f>'F5 ESTUDIANTES PREVENCIÓN'!V387</f>
        <v>0</v>
      </c>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c r="BE394" s="358"/>
      <c r="BF394" s="358">
        <f>'F5 ESTUDIANTES PREVENCIÓN'!AU387</f>
        <v>0</v>
      </c>
      <c r="BG394" s="12"/>
      <c r="BH394" s="13"/>
      <c r="BI394" s="12"/>
      <c r="BJ394" s="14"/>
      <c r="BK394" s="12"/>
      <c r="BL394" s="12"/>
      <c r="BM394" s="12"/>
      <c r="BN394" s="12"/>
      <c r="BO394" s="12"/>
      <c r="BP394" s="12"/>
      <c r="BQ394" s="12"/>
      <c r="BR394" s="12"/>
      <c r="BS394" s="12"/>
      <c r="BT394" s="12"/>
      <c r="BU394" s="12"/>
      <c r="BV394" s="12"/>
      <c r="BW394" s="12"/>
      <c r="BX394" s="12"/>
      <c r="BY394" s="12"/>
      <c r="BZ394" s="12"/>
      <c r="CA394" s="12"/>
      <c r="CB394" s="12"/>
      <c r="CC394" s="12"/>
      <c r="CD394" s="365">
        <f t="shared" si="50"/>
        <v>0</v>
      </c>
      <c r="CE394" s="365">
        <f t="shared" si="51"/>
        <v>0</v>
      </c>
      <c r="CF394" s="366" t="str">
        <f t="shared" si="47"/>
        <v/>
      </c>
      <c r="CG394" s="365">
        <f t="shared" si="52"/>
        <v>0</v>
      </c>
      <c r="CH394" s="365">
        <f t="shared" si="53"/>
        <v>0</v>
      </c>
      <c r="CI394" s="366" t="str">
        <f t="shared" si="48"/>
        <v/>
      </c>
      <c r="CJ394" s="365">
        <f t="shared" si="54"/>
        <v>0</v>
      </c>
      <c r="CK394" s="365">
        <f t="shared" si="55"/>
        <v>0</v>
      </c>
      <c r="CL394" s="366" t="str">
        <f t="shared" si="49"/>
        <v/>
      </c>
      <c r="CM394" s="15"/>
    </row>
    <row r="395" spans="1:91" s="359" customFormat="1" ht="13.5" hidden="1" customHeight="1">
      <c r="A395" s="358">
        <f>'F5 ESTUDIANTES PREVENCIÓN'!D388</f>
        <v>0</v>
      </c>
      <c r="B395" s="358">
        <f>'F5 ESTUDIANTES PREVENCIÓN'!A388</f>
        <v>0</v>
      </c>
      <c r="C395" s="360">
        <f>'F5 ESTUDIANTES PREVENCIÓN'!F388</f>
        <v>0</v>
      </c>
      <c r="D395" s="361">
        <f>'F5 ESTUDIANTES PREVENCIÓN'!G388</f>
        <v>0</v>
      </c>
      <c r="E395" s="358">
        <f>'F5 ESTUDIANTES PREVENCIÓN'!K388</f>
        <v>0</v>
      </c>
      <c r="F395" s="358">
        <f>'F5 ESTUDIANTES PREVENCIÓN'!J388</f>
        <v>0</v>
      </c>
      <c r="G395" s="362">
        <f>'F5 ESTUDIANTES PREVENCIÓN'!L388</f>
        <v>0</v>
      </c>
      <c r="H395" s="358">
        <f>'F5 ESTUDIANTES PREVENCIÓN'!M388</f>
        <v>0</v>
      </c>
      <c r="I395" s="363">
        <f>'F5 ESTUDIANTES PREVENCIÓN'!N388</f>
        <v>0</v>
      </c>
      <c r="J395" s="363">
        <f>'F5 ESTUDIANTES PREVENCIÓN'!O388</f>
        <v>0</v>
      </c>
      <c r="K395" s="363">
        <f>'F5 ESTUDIANTES PREVENCIÓN'!P388</f>
        <v>0</v>
      </c>
      <c r="L395" s="364">
        <f>'F5 ESTUDIANTES PREVENCIÓN'!Q388</f>
        <v>0</v>
      </c>
      <c r="M395" s="360">
        <f>'F5 ESTUDIANTES PREVENCIÓN'!R388</f>
        <v>0</v>
      </c>
      <c r="N395" s="358">
        <f>'F5 ESTUDIANTES PREVENCIÓN'!T388</f>
        <v>0</v>
      </c>
      <c r="O395" s="358">
        <f>'F5 ESTUDIANTES PREVENCIÓN'!U388</f>
        <v>0</v>
      </c>
      <c r="P395" s="358">
        <f>'F5 ESTUDIANTES PREVENCIÓN'!V388</f>
        <v>0</v>
      </c>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c r="BE395" s="358"/>
      <c r="BF395" s="358">
        <f>'F5 ESTUDIANTES PREVENCIÓN'!AU388</f>
        <v>0</v>
      </c>
      <c r="BG395" s="12"/>
      <c r="BH395" s="13"/>
      <c r="BI395" s="12"/>
      <c r="BJ395" s="14"/>
      <c r="BK395" s="12"/>
      <c r="BL395" s="12"/>
      <c r="BM395" s="12"/>
      <c r="BN395" s="12"/>
      <c r="BO395" s="12"/>
      <c r="BP395" s="12"/>
      <c r="BQ395" s="12"/>
      <c r="BR395" s="12"/>
      <c r="BS395" s="12"/>
      <c r="BT395" s="12"/>
      <c r="BU395" s="12"/>
      <c r="BV395" s="12"/>
      <c r="BW395" s="12"/>
      <c r="BX395" s="12"/>
      <c r="BY395" s="12"/>
      <c r="BZ395" s="12"/>
      <c r="CA395" s="12"/>
      <c r="CB395" s="12"/>
      <c r="CC395" s="12"/>
      <c r="CD395" s="365">
        <f t="shared" si="50"/>
        <v>0</v>
      </c>
      <c r="CE395" s="365">
        <f t="shared" si="51"/>
        <v>0</v>
      </c>
      <c r="CF395" s="366" t="str">
        <f t="shared" si="47"/>
        <v/>
      </c>
      <c r="CG395" s="365">
        <f t="shared" si="52"/>
        <v>0</v>
      </c>
      <c r="CH395" s="365">
        <f t="shared" si="53"/>
        <v>0</v>
      </c>
      <c r="CI395" s="366" t="str">
        <f t="shared" si="48"/>
        <v/>
      </c>
      <c r="CJ395" s="365">
        <f t="shared" si="54"/>
        <v>0</v>
      </c>
      <c r="CK395" s="365">
        <f t="shared" si="55"/>
        <v>0</v>
      </c>
      <c r="CL395" s="366" t="str">
        <f t="shared" si="49"/>
        <v/>
      </c>
      <c r="CM395" s="15"/>
    </row>
    <row r="396" spans="1:91" s="359" customFormat="1" ht="13.5" hidden="1" customHeight="1">
      <c r="A396" s="358">
        <f>'F5 ESTUDIANTES PREVENCIÓN'!D389</f>
        <v>0</v>
      </c>
      <c r="B396" s="358">
        <f>'F5 ESTUDIANTES PREVENCIÓN'!A389</f>
        <v>0</v>
      </c>
      <c r="C396" s="360">
        <f>'F5 ESTUDIANTES PREVENCIÓN'!F389</f>
        <v>0</v>
      </c>
      <c r="D396" s="361">
        <f>'F5 ESTUDIANTES PREVENCIÓN'!G389</f>
        <v>0</v>
      </c>
      <c r="E396" s="358">
        <f>'F5 ESTUDIANTES PREVENCIÓN'!K389</f>
        <v>0</v>
      </c>
      <c r="F396" s="358">
        <f>'F5 ESTUDIANTES PREVENCIÓN'!J389</f>
        <v>0</v>
      </c>
      <c r="G396" s="362">
        <f>'F5 ESTUDIANTES PREVENCIÓN'!L389</f>
        <v>0</v>
      </c>
      <c r="H396" s="358">
        <f>'F5 ESTUDIANTES PREVENCIÓN'!M389</f>
        <v>0</v>
      </c>
      <c r="I396" s="363">
        <f>'F5 ESTUDIANTES PREVENCIÓN'!N389</f>
        <v>0</v>
      </c>
      <c r="J396" s="363">
        <f>'F5 ESTUDIANTES PREVENCIÓN'!O389</f>
        <v>0</v>
      </c>
      <c r="K396" s="363">
        <f>'F5 ESTUDIANTES PREVENCIÓN'!P389</f>
        <v>0</v>
      </c>
      <c r="L396" s="364">
        <f>'F5 ESTUDIANTES PREVENCIÓN'!Q389</f>
        <v>0</v>
      </c>
      <c r="M396" s="360">
        <f>'F5 ESTUDIANTES PREVENCIÓN'!R389</f>
        <v>0</v>
      </c>
      <c r="N396" s="358">
        <f>'F5 ESTUDIANTES PREVENCIÓN'!T389</f>
        <v>0</v>
      </c>
      <c r="O396" s="358">
        <f>'F5 ESTUDIANTES PREVENCIÓN'!U389</f>
        <v>0</v>
      </c>
      <c r="P396" s="358">
        <f>'F5 ESTUDIANTES PREVENCIÓN'!V389</f>
        <v>0</v>
      </c>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c r="BE396" s="358"/>
      <c r="BF396" s="358">
        <f>'F5 ESTUDIANTES PREVENCIÓN'!AU389</f>
        <v>0</v>
      </c>
      <c r="BG396" s="12"/>
      <c r="BH396" s="13"/>
      <c r="BI396" s="12"/>
      <c r="BJ396" s="14"/>
      <c r="BK396" s="12"/>
      <c r="BL396" s="12"/>
      <c r="BM396" s="12"/>
      <c r="BN396" s="12"/>
      <c r="BO396" s="12"/>
      <c r="BP396" s="12"/>
      <c r="BQ396" s="12"/>
      <c r="BR396" s="12"/>
      <c r="BS396" s="12"/>
      <c r="BT396" s="12"/>
      <c r="BU396" s="12"/>
      <c r="BV396" s="12"/>
      <c r="BW396" s="12"/>
      <c r="BX396" s="12"/>
      <c r="BY396" s="12"/>
      <c r="BZ396" s="12"/>
      <c r="CA396" s="12"/>
      <c r="CB396" s="12"/>
      <c r="CC396" s="12"/>
      <c r="CD396" s="365">
        <f t="shared" si="50"/>
        <v>0</v>
      </c>
      <c r="CE396" s="365">
        <f t="shared" si="51"/>
        <v>0</v>
      </c>
      <c r="CF396" s="366" t="str">
        <f t="shared" si="47"/>
        <v/>
      </c>
      <c r="CG396" s="365">
        <f t="shared" si="52"/>
        <v>0</v>
      </c>
      <c r="CH396" s="365">
        <f t="shared" si="53"/>
        <v>0</v>
      </c>
      <c r="CI396" s="366" t="str">
        <f t="shared" si="48"/>
        <v/>
      </c>
      <c r="CJ396" s="365">
        <f t="shared" si="54"/>
        <v>0</v>
      </c>
      <c r="CK396" s="365">
        <f t="shared" si="55"/>
        <v>0</v>
      </c>
      <c r="CL396" s="366" t="str">
        <f t="shared" si="49"/>
        <v/>
      </c>
      <c r="CM396" s="15"/>
    </row>
    <row r="397" spans="1:91" s="359" customFormat="1" ht="13.5" hidden="1" customHeight="1">
      <c r="A397" s="358">
        <f>'F5 ESTUDIANTES PREVENCIÓN'!D390</f>
        <v>0</v>
      </c>
      <c r="B397" s="358">
        <f>'F5 ESTUDIANTES PREVENCIÓN'!A390</f>
        <v>0</v>
      </c>
      <c r="C397" s="360">
        <f>'F5 ESTUDIANTES PREVENCIÓN'!F390</f>
        <v>0</v>
      </c>
      <c r="D397" s="361">
        <f>'F5 ESTUDIANTES PREVENCIÓN'!G390</f>
        <v>0</v>
      </c>
      <c r="E397" s="358">
        <f>'F5 ESTUDIANTES PREVENCIÓN'!K390</f>
        <v>0</v>
      </c>
      <c r="F397" s="358">
        <f>'F5 ESTUDIANTES PREVENCIÓN'!J390</f>
        <v>0</v>
      </c>
      <c r="G397" s="362">
        <f>'F5 ESTUDIANTES PREVENCIÓN'!L390</f>
        <v>0</v>
      </c>
      <c r="H397" s="358">
        <f>'F5 ESTUDIANTES PREVENCIÓN'!M390</f>
        <v>0</v>
      </c>
      <c r="I397" s="363">
        <f>'F5 ESTUDIANTES PREVENCIÓN'!N390</f>
        <v>0</v>
      </c>
      <c r="J397" s="363">
        <f>'F5 ESTUDIANTES PREVENCIÓN'!O390</f>
        <v>0</v>
      </c>
      <c r="K397" s="363">
        <f>'F5 ESTUDIANTES PREVENCIÓN'!P390</f>
        <v>0</v>
      </c>
      <c r="L397" s="364">
        <f>'F5 ESTUDIANTES PREVENCIÓN'!Q390</f>
        <v>0</v>
      </c>
      <c r="M397" s="360">
        <f>'F5 ESTUDIANTES PREVENCIÓN'!R390</f>
        <v>0</v>
      </c>
      <c r="N397" s="358">
        <f>'F5 ESTUDIANTES PREVENCIÓN'!T390</f>
        <v>0</v>
      </c>
      <c r="O397" s="358">
        <f>'F5 ESTUDIANTES PREVENCIÓN'!U390</f>
        <v>0</v>
      </c>
      <c r="P397" s="358">
        <f>'F5 ESTUDIANTES PREVENCIÓN'!V390</f>
        <v>0</v>
      </c>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f>'F5 ESTUDIANTES PREVENCIÓN'!AU390</f>
        <v>0</v>
      </c>
      <c r="BG397" s="12"/>
      <c r="BH397" s="13"/>
      <c r="BI397" s="12"/>
      <c r="BJ397" s="14"/>
      <c r="BK397" s="12"/>
      <c r="BL397" s="12"/>
      <c r="BM397" s="12"/>
      <c r="BN397" s="12"/>
      <c r="BO397" s="12"/>
      <c r="BP397" s="12"/>
      <c r="BQ397" s="12"/>
      <c r="BR397" s="12"/>
      <c r="BS397" s="12"/>
      <c r="BT397" s="12"/>
      <c r="BU397" s="12"/>
      <c r="BV397" s="12"/>
      <c r="BW397" s="12"/>
      <c r="BX397" s="12"/>
      <c r="BY397" s="12"/>
      <c r="BZ397" s="12"/>
      <c r="CA397" s="12"/>
      <c r="CB397" s="12"/>
      <c r="CC397" s="12"/>
      <c r="CD397" s="365">
        <f t="shared" si="50"/>
        <v>0</v>
      </c>
      <c r="CE397" s="365">
        <f t="shared" si="51"/>
        <v>0</v>
      </c>
      <c r="CF397" s="366" t="str">
        <f t="shared" ref="CF397:CF460" si="56">+IF(ISERROR(CE397/CD397),"",CE397/CD397)</f>
        <v/>
      </c>
      <c r="CG397" s="365">
        <f t="shared" si="52"/>
        <v>0</v>
      </c>
      <c r="CH397" s="365">
        <f t="shared" si="53"/>
        <v>0</v>
      </c>
      <c r="CI397" s="366" t="str">
        <f t="shared" ref="CI397:CI460" si="57">+IF(ISERROR(CH397/CG397),"",CH397/CG397)</f>
        <v/>
      </c>
      <c r="CJ397" s="365">
        <f t="shared" si="54"/>
        <v>0</v>
      </c>
      <c r="CK397" s="365">
        <f t="shared" si="55"/>
        <v>0</v>
      </c>
      <c r="CL397" s="366" t="str">
        <f t="shared" ref="CL397:CL460" si="58">+IF(ISERROR(CK397/CJ397),"",CK397/CJ397)</f>
        <v/>
      </c>
      <c r="CM397" s="15"/>
    </row>
    <row r="398" spans="1:91" s="359" customFormat="1" ht="13.5" hidden="1" customHeight="1">
      <c r="A398" s="358">
        <f>'F5 ESTUDIANTES PREVENCIÓN'!D391</f>
        <v>0</v>
      </c>
      <c r="B398" s="358">
        <f>'F5 ESTUDIANTES PREVENCIÓN'!A391</f>
        <v>0</v>
      </c>
      <c r="C398" s="360">
        <f>'F5 ESTUDIANTES PREVENCIÓN'!F391</f>
        <v>0</v>
      </c>
      <c r="D398" s="361">
        <f>'F5 ESTUDIANTES PREVENCIÓN'!G391</f>
        <v>0</v>
      </c>
      <c r="E398" s="358">
        <f>'F5 ESTUDIANTES PREVENCIÓN'!K391</f>
        <v>0</v>
      </c>
      <c r="F398" s="358">
        <f>'F5 ESTUDIANTES PREVENCIÓN'!J391</f>
        <v>0</v>
      </c>
      <c r="G398" s="362">
        <f>'F5 ESTUDIANTES PREVENCIÓN'!L391</f>
        <v>0</v>
      </c>
      <c r="H398" s="358">
        <f>'F5 ESTUDIANTES PREVENCIÓN'!M391</f>
        <v>0</v>
      </c>
      <c r="I398" s="363">
        <f>'F5 ESTUDIANTES PREVENCIÓN'!N391</f>
        <v>0</v>
      </c>
      <c r="J398" s="363">
        <f>'F5 ESTUDIANTES PREVENCIÓN'!O391</f>
        <v>0</v>
      </c>
      <c r="K398" s="363">
        <f>'F5 ESTUDIANTES PREVENCIÓN'!P391</f>
        <v>0</v>
      </c>
      <c r="L398" s="364">
        <f>'F5 ESTUDIANTES PREVENCIÓN'!Q391</f>
        <v>0</v>
      </c>
      <c r="M398" s="360">
        <f>'F5 ESTUDIANTES PREVENCIÓN'!R391</f>
        <v>0</v>
      </c>
      <c r="N398" s="358">
        <f>'F5 ESTUDIANTES PREVENCIÓN'!T391</f>
        <v>0</v>
      </c>
      <c r="O398" s="358">
        <f>'F5 ESTUDIANTES PREVENCIÓN'!U391</f>
        <v>0</v>
      </c>
      <c r="P398" s="358">
        <f>'F5 ESTUDIANTES PREVENCIÓN'!V391</f>
        <v>0</v>
      </c>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c r="BE398" s="358"/>
      <c r="BF398" s="358">
        <f>'F5 ESTUDIANTES PREVENCIÓN'!AU391</f>
        <v>0</v>
      </c>
      <c r="BG398" s="12"/>
      <c r="BH398" s="13"/>
      <c r="BI398" s="12"/>
      <c r="BJ398" s="14"/>
      <c r="BK398" s="12"/>
      <c r="BL398" s="12"/>
      <c r="BM398" s="12"/>
      <c r="BN398" s="12"/>
      <c r="BO398" s="12"/>
      <c r="BP398" s="12"/>
      <c r="BQ398" s="12"/>
      <c r="BR398" s="12"/>
      <c r="BS398" s="12"/>
      <c r="BT398" s="12"/>
      <c r="BU398" s="12"/>
      <c r="BV398" s="12"/>
      <c r="BW398" s="12"/>
      <c r="BX398" s="12"/>
      <c r="BY398" s="12"/>
      <c r="BZ398" s="12"/>
      <c r="CA398" s="12"/>
      <c r="CB398" s="12"/>
      <c r="CC398" s="12"/>
      <c r="CD398" s="365">
        <f t="shared" ref="CD398:CD461" si="59">+COUNTA(BM398:BN398)</f>
        <v>0</v>
      </c>
      <c r="CE398" s="365">
        <f t="shared" ref="CE398:CE461" si="60">+COUNTIF($BM398:$BN398,"P")</f>
        <v>0</v>
      </c>
      <c r="CF398" s="366" t="str">
        <f t="shared" si="56"/>
        <v/>
      </c>
      <c r="CG398" s="365">
        <f t="shared" ref="CG398:CG461" si="61">+COUNTA(BO398:BQ398)</f>
        <v>0</v>
      </c>
      <c r="CH398" s="365">
        <f t="shared" ref="CH398:CH461" si="62">+COUNTIF($BO398:$BQ398,"P")</f>
        <v>0</v>
      </c>
      <c r="CI398" s="366" t="str">
        <f t="shared" si="57"/>
        <v/>
      </c>
      <c r="CJ398" s="365">
        <f t="shared" ref="CJ398:CJ461" si="63">+COUNTA($BR398:$CA398)</f>
        <v>0</v>
      </c>
      <c r="CK398" s="365">
        <f t="shared" ref="CK398:CK461" si="64">+COUNTIF($BR398:$CA398,"P")</f>
        <v>0</v>
      </c>
      <c r="CL398" s="366" t="str">
        <f t="shared" si="58"/>
        <v/>
      </c>
      <c r="CM398" s="15"/>
    </row>
    <row r="399" spans="1:91" s="359" customFormat="1" ht="13.5" hidden="1" customHeight="1">
      <c r="A399" s="358">
        <f>'F5 ESTUDIANTES PREVENCIÓN'!D392</f>
        <v>0</v>
      </c>
      <c r="B399" s="358">
        <f>'F5 ESTUDIANTES PREVENCIÓN'!A392</f>
        <v>0</v>
      </c>
      <c r="C399" s="360">
        <f>'F5 ESTUDIANTES PREVENCIÓN'!F392</f>
        <v>0</v>
      </c>
      <c r="D399" s="361">
        <f>'F5 ESTUDIANTES PREVENCIÓN'!G392</f>
        <v>0</v>
      </c>
      <c r="E399" s="358">
        <f>'F5 ESTUDIANTES PREVENCIÓN'!K392</f>
        <v>0</v>
      </c>
      <c r="F399" s="358">
        <f>'F5 ESTUDIANTES PREVENCIÓN'!J392</f>
        <v>0</v>
      </c>
      <c r="G399" s="362">
        <f>'F5 ESTUDIANTES PREVENCIÓN'!L392</f>
        <v>0</v>
      </c>
      <c r="H399" s="358">
        <f>'F5 ESTUDIANTES PREVENCIÓN'!M392</f>
        <v>0</v>
      </c>
      <c r="I399" s="363">
        <f>'F5 ESTUDIANTES PREVENCIÓN'!N392</f>
        <v>0</v>
      </c>
      <c r="J399" s="363">
        <f>'F5 ESTUDIANTES PREVENCIÓN'!O392</f>
        <v>0</v>
      </c>
      <c r="K399" s="363">
        <f>'F5 ESTUDIANTES PREVENCIÓN'!P392</f>
        <v>0</v>
      </c>
      <c r="L399" s="364">
        <f>'F5 ESTUDIANTES PREVENCIÓN'!Q392</f>
        <v>0</v>
      </c>
      <c r="M399" s="360">
        <f>'F5 ESTUDIANTES PREVENCIÓN'!R392</f>
        <v>0</v>
      </c>
      <c r="N399" s="358">
        <f>'F5 ESTUDIANTES PREVENCIÓN'!T392</f>
        <v>0</v>
      </c>
      <c r="O399" s="358">
        <f>'F5 ESTUDIANTES PREVENCIÓN'!U392</f>
        <v>0</v>
      </c>
      <c r="P399" s="358">
        <f>'F5 ESTUDIANTES PREVENCIÓN'!V392</f>
        <v>0</v>
      </c>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c r="BE399" s="358"/>
      <c r="BF399" s="358">
        <f>'F5 ESTUDIANTES PREVENCIÓN'!AU392</f>
        <v>0</v>
      </c>
      <c r="BG399" s="12"/>
      <c r="BH399" s="13"/>
      <c r="BI399" s="12"/>
      <c r="BJ399" s="14"/>
      <c r="BK399" s="12"/>
      <c r="BL399" s="12"/>
      <c r="BM399" s="12"/>
      <c r="BN399" s="12"/>
      <c r="BO399" s="12"/>
      <c r="BP399" s="12"/>
      <c r="BQ399" s="12"/>
      <c r="BR399" s="12"/>
      <c r="BS399" s="12"/>
      <c r="BT399" s="12"/>
      <c r="BU399" s="12"/>
      <c r="BV399" s="12"/>
      <c r="BW399" s="12"/>
      <c r="BX399" s="12"/>
      <c r="BY399" s="12"/>
      <c r="BZ399" s="12"/>
      <c r="CA399" s="12"/>
      <c r="CB399" s="12"/>
      <c r="CC399" s="12"/>
      <c r="CD399" s="365">
        <f t="shared" si="59"/>
        <v>0</v>
      </c>
      <c r="CE399" s="365">
        <f t="shared" si="60"/>
        <v>0</v>
      </c>
      <c r="CF399" s="366" t="str">
        <f t="shared" si="56"/>
        <v/>
      </c>
      <c r="CG399" s="365">
        <f t="shared" si="61"/>
        <v>0</v>
      </c>
      <c r="CH399" s="365">
        <f t="shared" si="62"/>
        <v>0</v>
      </c>
      <c r="CI399" s="366" t="str">
        <f t="shared" si="57"/>
        <v/>
      </c>
      <c r="CJ399" s="365">
        <f t="shared" si="63"/>
        <v>0</v>
      </c>
      <c r="CK399" s="365">
        <f t="shared" si="64"/>
        <v>0</v>
      </c>
      <c r="CL399" s="366" t="str">
        <f t="shared" si="58"/>
        <v/>
      </c>
      <c r="CM399" s="15"/>
    </row>
    <row r="400" spans="1:91" s="359" customFormat="1" ht="13.5" hidden="1" customHeight="1">
      <c r="A400" s="358">
        <f>'F5 ESTUDIANTES PREVENCIÓN'!D393</f>
        <v>0</v>
      </c>
      <c r="B400" s="358">
        <f>'F5 ESTUDIANTES PREVENCIÓN'!A393</f>
        <v>0</v>
      </c>
      <c r="C400" s="360">
        <f>'F5 ESTUDIANTES PREVENCIÓN'!F393</f>
        <v>0</v>
      </c>
      <c r="D400" s="361">
        <f>'F5 ESTUDIANTES PREVENCIÓN'!G393</f>
        <v>0</v>
      </c>
      <c r="E400" s="358">
        <f>'F5 ESTUDIANTES PREVENCIÓN'!K393</f>
        <v>0</v>
      </c>
      <c r="F400" s="358">
        <f>'F5 ESTUDIANTES PREVENCIÓN'!J393</f>
        <v>0</v>
      </c>
      <c r="G400" s="362">
        <f>'F5 ESTUDIANTES PREVENCIÓN'!L393</f>
        <v>0</v>
      </c>
      <c r="H400" s="358">
        <f>'F5 ESTUDIANTES PREVENCIÓN'!M393</f>
        <v>0</v>
      </c>
      <c r="I400" s="363">
        <f>'F5 ESTUDIANTES PREVENCIÓN'!N393</f>
        <v>0</v>
      </c>
      <c r="J400" s="363">
        <f>'F5 ESTUDIANTES PREVENCIÓN'!O393</f>
        <v>0</v>
      </c>
      <c r="K400" s="363">
        <f>'F5 ESTUDIANTES PREVENCIÓN'!P393</f>
        <v>0</v>
      </c>
      <c r="L400" s="364">
        <f>'F5 ESTUDIANTES PREVENCIÓN'!Q393</f>
        <v>0</v>
      </c>
      <c r="M400" s="360">
        <f>'F5 ESTUDIANTES PREVENCIÓN'!R393</f>
        <v>0</v>
      </c>
      <c r="N400" s="358">
        <f>'F5 ESTUDIANTES PREVENCIÓN'!T393</f>
        <v>0</v>
      </c>
      <c r="O400" s="358">
        <f>'F5 ESTUDIANTES PREVENCIÓN'!U393</f>
        <v>0</v>
      </c>
      <c r="P400" s="358">
        <f>'F5 ESTUDIANTES PREVENCIÓN'!V393</f>
        <v>0</v>
      </c>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c r="BE400" s="358"/>
      <c r="BF400" s="358">
        <f>'F5 ESTUDIANTES PREVENCIÓN'!AU393</f>
        <v>0</v>
      </c>
      <c r="BG400" s="12"/>
      <c r="BH400" s="13"/>
      <c r="BI400" s="12"/>
      <c r="BJ400" s="14"/>
      <c r="BK400" s="12"/>
      <c r="BL400" s="12"/>
      <c r="BM400" s="12"/>
      <c r="BN400" s="12"/>
      <c r="BO400" s="12"/>
      <c r="BP400" s="12"/>
      <c r="BQ400" s="12"/>
      <c r="BR400" s="12"/>
      <c r="BS400" s="12"/>
      <c r="BT400" s="12"/>
      <c r="BU400" s="12"/>
      <c r="BV400" s="12"/>
      <c r="BW400" s="12"/>
      <c r="BX400" s="12"/>
      <c r="BY400" s="12"/>
      <c r="BZ400" s="12"/>
      <c r="CA400" s="12"/>
      <c r="CB400" s="12"/>
      <c r="CC400" s="12"/>
      <c r="CD400" s="365">
        <f t="shared" si="59"/>
        <v>0</v>
      </c>
      <c r="CE400" s="365">
        <f t="shared" si="60"/>
        <v>0</v>
      </c>
      <c r="CF400" s="366" t="str">
        <f t="shared" si="56"/>
        <v/>
      </c>
      <c r="CG400" s="365">
        <f t="shared" si="61"/>
        <v>0</v>
      </c>
      <c r="CH400" s="365">
        <f t="shared" si="62"/>
        <v>0</v>
      </c>
      <c r="CI400" s="366" t="str">
        <f t="shared" si="57"/>
        <v/>
      </c>
      <c r="CJ400" s="365">
        <f t="shared" si="63"/>
        <v>0</v>
      </c>
      <c r="CK400" s="365">
        <f t="shared" si="64"/>
        <v>0</v>
      </c>
      <c r="CL400" s="366" t="str">
        <f t="shared" si="58"/>
        <v/>
      </c>
      <c r="CM400" s="15"/>
    </row>
    <row r="401" spans="1:91" s="359" customFormat="1" ht="13.5" hidden="1" customHeight="1">
      <c r="A401" s="358">
        <f>'F5 ESTUDIANTES PREVENCIÓN'!D394</f>
        <v>0</v>
      </c>
      <c r="B401" s="358">
        <f>'F5 ESTUDIANTES PREVENCIÓN'!A394</f>
        <v>0</v>
      </c>
      <c r="C401" s="360">
        <f>'F5 ESTUDIANTES PREVENCIÓN'!F394</f>
        <v>0</v>
      </c>
      <c r="D401" s="361">
        <f>'F5 ESTUDIANTES PREVENCIÓN'!G394</f>
        <v>0</v>
      </c>
      <c r="E401" s="358">
        <f>'F5 ESTUDIANTES PREVENCIÓN'!K394</f>
        <v>0</v>
      </c>
      <c r="F401" s="358">
        <f>'F5 ESTUDIANTES PREVENCIÓN'!J394</f>
        <v>0</v>
      </c>
      <c r="G401" s="362">
        <f>'F5 ESTUDIANTES PREVENCIÓN'!L394</f>
        <v>0</v>
      </c>
      <c r="H401" s="358">
        <f>'F5 ESTUDIANTES PREVENCIÓN'!M394</f>
        <v>0</v>
      </c>
      <c r="I401" s="363">
        <f>'F5 ESTUDIANTES PREVENCIÓN'!N394</f>
        <v>0</v>
      </c>
      <c r="J401" s="363">
        <f>'F5 ESTUDIANTES PREVENCIÓN'!O394</f>
        <v>0</v>
      </c>
      <c r="K401" s="363">
        <f>'F5 ESTUDIANTES PREVENCIÓN'!P394</f>
        <v>0</v>
      </c>
      <c r="L401" s="364">
        <f>'F5 ESTUDIANTES PREVENCIÓN'!Q394</f>
        <v>0</v>
      </c>
      <c r="M401" s="360">
        <f>'F5 ESTUDIANTES PREVENCIÓN'!R394</f>
        <v>0</v>
      </c>
      <c r="N401" s="358">
        <f>'F5 ESTUDIANTES PREVENCIÓN'!T394</f>
        <v>0</v>
      </c>
      <c r="O401" s="358">
        <f>'F5 ESTUDIANTES PREVENCIÓN'!U394</f>
        <v>0</v>
      </c>
      <c r="P401" s="358">
        <f>'F5 ESTUDIANTES PREVENCIÓN'!V394</f>
        <v>0</v>
      </c>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c r="BE401" s="358"/>
      <c r="BF401" s="358">
        <f>'F5 ESTUDIANTES PREVENCIÓN'!AU394</f>
        <v>0</v>
      </c>
      <c r="BG401" s="12"/>
      <c r="BH401" s="13"/>
      <c r="BI401" s="12"/>
      <c r="BJ401" s="14"/>
      <c r="BK401" s="12"/>
      <c r="BL401" s="12"/>
      <c r="BM401" s="12"/>
      <c r="BN401" s="12"/>
      <c r="BO401" s="12"/>
      <c r="BP401" s="12"/>
      <c r="BQ401" s="12"/>
      <c r="BR401" s="12"/>
      <c r="BS401" s="12"/>
      <c r="BT401" s="12"/>
      <c r="BU401" s="12"/>
      <c r="BV401" s="12"/>
      <c r="BW401" s="12"/>
      <c r="BX401" s="12"/>
      <c r="BY401" s="12"/>
      <c r="BZ401" s="12"/>
      <c r="CA401" s="12"/>
      <c r="CB401" s="12"/>
      <c r="CC401" s="12"/>
      <c r="CD401" s="365">
        <f t="shared" si="59"/>
        <v>0</v>
      </c>
      <c r="CE401" s="365">
        <f t="shared" si="60"/>
        <v>0</v>
      </c>
      <c r="CF401" s="366" t="str">
        <f t="shared" si="56"/>
        <v/>
      </c>
      <c r="CG401" s="365">
        <f t="shared" si="61"/>
        <v>0</v>
      </c>
      <c r="CH401" s="365">
        <f t="shared" si="62"/>
        <v>0</v>
      </c>
      <c r="CI401" s="366" t="str">
        <f t="shared" si="57"/>
        <v/>
      </c>
      <c r="CJ401" s="365">
        <f t="shared" si="63"/>
        <v>0</v>
      </c>
      <c r="CK401" s="365">
        <f t="shared" si="64"/>
        <v>0</v>
      </c>
      <c r="CL401" s="366" t="str">
        <f t="shared" si="58"/>
        <v/>
      </c>
      <c r="CM401" s="15"/>
    </row>
    <row r="402" spans="1:91" s="359" customFormat="1" ht="13.5" hidden="1" customHeight="1">
      <c r="A402" s="358">
        <f>'F5 ESTUDIANTES PREVENCIÓN'!D395</f>
        <v>0</v>
      </c>
      <c r="B402" s="358">
        <f>'F5 ESTUDIANTES PREVENCIÓN'!A395</f>
        <v>0</v>
      </c>
      <c r="C402" s="360">
        <f>'F5 ESTUDIANTES PREVENCIÓN'!F395</f>
        <v>0</v>
      </c>
      <c r="D402" s="361">
        <f>'F5 ESTUDIANTES PREVENCIÓN'!G395</f>
        <v>0</v>
      </c>
      <c r="E402" s="358">
        <f>'F5 ESTUDIANTES PREVENCIÓN'!K395</f>
        <v>0</v>
      </c>
      <c r="F402" s="358">
        <f>'F5 ESTUDIANTES PREVENCIÓN'!J395</f>
        <v>0</v>
      </c>
      <c r="G402" s="362">
        <f>'F5 ESTUDIANTES PREVENCIÓN'!L395</f>
        <v>0</v>
      </c>
      <c r="H402" s="358">
        <f>'F5 ESTUDIANTES PREVENCIÓN'!M395</f>
        <v>0</v>
      </c>
      <c r="I402" s="363">
        <f>'F5 ESTUDIANTES PREVENCIÓN'!N395</f>
        <v>0</v>
      </c>
      <c r="J402" s="363">
        <f>'F5 ESTUDIANTES PREVENCIÓN'!O395</f>
        <v>0</v>
      </c>
      <c r="K402" s="363">
        <f>'F5 ESTUDIANTES PREVENCIÓN'!P395</f>
        <v>0</v>
      </c>
      <c r="L402" s="364">
        <f>'F5 ESTUDIANTES PREVENCIÓN'!Q395</f>
        <v>0</v>
      </c>
      <c r="M402" s="360">
        <f>'F5 ESTUDIANTES PREVENCIÓN'!R395</f>
        <v>0</v>
      </c>
      <c r="N402" s="358">
        <f>'F5 ESTUDIANTES PREVENCIÓN'!T395</f>
        <v>0</v>
      </c>
      <c r="O402" s="358">
        <f>'F5 ESTUDIANTES PREVENCIÓN'!U395</f>
        <v>0</v>
      </c>
      <c r="P402" s="358">
        <f>'F5 ESTUDIANTES PREVENCIÓN'!V395</f>
        <v>0</v>
      </c>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c r="BE402" s="358"/>
      <c r="BF402" s="358">
        <f>'F5 ESTUDIANTES PREVENCIÓN'!AU395</f>
        <v>0</v>
      </c>
      <c r="BG402" s="12"/>
      <c r="BH402" s="13"/>
      <c r="BI402" s="12"/>
      <c r="BJ402" s="14"/>
      <c r="BK402" s="12"/>
      <c r="BL402" s="12"/>
      <c r="BM402" s="12"/>
      <c r="BN402" s="12"/>
      <c r="BO402" s="12"/>
      <c r="BP402" s="12"/>
      <c r="BQ402" s="12"/>
      <c r="BR402" s="12"/>
      <c r="BS402" s="12"/>
      <c r="BT402" s="12"/>
      <c r="BU402" s="12"/>
      <c r="BV402" s="12"/>
      <c r="BW402" s="12"/>
      <c r="BX402" s="12"/>
      <c r="BY402" s="12"/>
      <c r="BZ402" s="12"/>
      <c r="CA402" s="12"/>
      <c r="CB402" s="12"/>
      <c r="CC402" s="12"/>
      <c r="CD402" s="365">
        <f t="shared" si="59"/>
        <v>0</v>
      </c>
      <c r="CE402" s="365">
        <f t="shared" si="60"/>
        <v>0</v>
      </c>
      <c r="CF402" s="366" t="str">
        <f t="shared" si="56"/>
        <v/>
      </c>
      <c r="CG402" s="365">
        <f t="shared" si="61"/>
        <v>0</v>
      </c>
      <c r="CH402" s="365">
        <f t="shared" si="62"/>
        <v>0</v>
      </c>
      <c r="CI402" s="366" t="str">
        <f t="shared" si="57"/>
        <v/>
      </c>
      <c r="CJ402" s="365">
        <f t="shared" si="63"/>
        <v>0</v>
      </c>
      <c r="CK402" s="365">
        <f t="shared" si="64"/>
        <v>0</v>
      </c>
      <c r="CL402" s="366" t="str">
        <f t="shared" si="58"/>
        <v/>
      </c>
      <c r="CM402" s="15"/>
    </row>
    <row r="403" spans="1:91" s="359" customFormat="1" ht="13.5" hidden="1" customHeight="1">
      <c r="A403" s="358">
        <f>'F5 ESTUDIANTES PREVENCIÓN'!D396</f>
        <v>0</v>
      </c>
      <c r="B403" s="358">
        <f>'F5 ESTUDIANTES PREVENCIÓN'!A396</f>
        <v>0</v>
      </c>
      <c r="C403" s="360">
        <f>'F5 ESTUDIANTES PREVENCIÓN'!F396</f>
        <v>0</v>
      </c>
      <c r="D403" s="361">
        <f>'F5 ESTUDIANTES PREVENCIÓN'!G396</f>
        <v>0</v>
      </c>
      <c r="E403" s="358">
        <f>'F5 ESTUDIANTES PREVENCIÓN'!K396</f>
        <v>0</v>
      </c>
      <c r="F403" s="358">
        <f>'F5 ESTUDIANTES PREVENCIÓN'!J396</f>
        <v>0</v>
      </c>
      <c r="G403" s="362">
        <f>'F5 ESTUDIANTES PREVENCIÓN'!L396</f>
        <v>0</v>
      </c>
      <c r="H403" s="358">
        <f>'F5 ESTUDIANTES PREVENCIÓN'!M396</f>
        <v>0</v>
      </c>
      <c r="I403" s="363">
        <f>'F5 ESTUDIANTES PREVENCIÓN'!N396</f>
        <v>0</v>
      </c>
      <c r="J403" s="363">
        <f>'F5 ESTUDIANTES PREVENCIÓN'!O396</f>
        <v>0</v>
      </c>
      <c r="K403" s="363">
        <f>'F5 ESTUDIANTES PREVENCIÓN'!P396</f>
        <v>0</v>
      </c>
      <c r="L403" s="364">
        <f>'F5 ESTUDIANTES PREVENCIÓN'!Q396</f>
        <v>0</v>
      </c>
      <c r="M403" s="360">
        <f>'F5 ESTUDIANTES PREVENCIÓN'!R396</f>
        <v>0</v>
      </c>
      <c r="N403" s="358">
        <f>'F5 ESTUDIANTES PREVENCIÓN'!T396</f>
        <v>0</v>
      </c>
      <c r="O403" s="358">
        <f>'F5 ESTUDIANTES PREVENCIÓN'!U396</f>
        <v>0</v>
      </c>
      <c r="P403" s="358">
        <f>'F5 ESTUDIANTES PREVENCIÓN'!V396</f>
        <v>0</v>
      </c>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c r="BE403" s="358"/>
      <c r="BF403" s="358">
        <f>'F5 ESTUDIANTES PREVENCIÓN'!AU396</f>
        <v>0</v>
      </c>
      <c r="BG403" s="12"/>
      <c r="BH403" s="13"/>
      <c r="BI403" s="12"/>
      <c r="BJ403" s="14"/>
      <c r="BK403" s="12"/>
      <c r="BL403" s="12"/>
      <c r="BM403" s="12"/>
      <c r="BN403" s="12"/>
      <c r="BO403" s="12"/>
      <c r="BP403" s="12"/>
      <c r="BQ403" s="12"/>
      <c r="BR403" s="12"/>
      <c r="BS403" s="12"/>
      <c r="BT403" s="12"/>
      <c r="BU403" s="12"/>
      <c r="BV403" s="12"/>
      <c r="BW403" s="12"/>
      <c r="BX403" s="12"/>
      <c r="BY403" s="12"/>
      <c r="BZ403" s="12"/>
      <c r="CA403" s="12"/>
      <c r="CB403" s="12"/>
      <c r="CC403" s="12"/>
      <c r="CD403" s="365">
        <f t="shared" si="59"/>
        <v>0</v>
      </c>
      <c r="CE403" s="365">
        <f t="shared" si="60"/>
        <v>0</v>
      </c>
      <c r="CF403" s="366" t="str">
        <f t="shared" si="56"/>
        <v/>
      </c>
      <c r="CG403" s="365">
        <f t="shared" si="61"/>
        <v>0</v>
      </c>
      <c r="CH403" s="365">
        <f t="shared" si="62"/>
        <v>0</v>
      </c>
      <c r="CI403" s="366" t="str">
        <f t="shared" si="57"/>
        <v/>
      </c>
      <c r="CJ403" s="365">
        <f t="shared" si="63"/>
        <v>0</v>
      </c>
      <c r="CK403" s="365">
        <f t="shared" si="64"/>
        <v>0</v>
      </c>
      <c r="CL403" s="366" t="str">
        <f t="shared" si="58"/>
        <v/>
      </c>
      <c r="CM403" s="15"/>
    </row>
    <row r="404" spans="1:91" s="359" customFormat="1" ht="13.5" hidden="1" customHeight="1">
      <c r="A404" s="358">
        <f>'F5 ESTUDIANTES PREVENCIÓN'!D397</f>
        <v>0</v>
      </c>
      <c r="B404" s="358">
        <f>'F5 ESTUDIANTES PREVENCIÓN'!A397</f>
        <v>0</v>
      </c>
      <c r="C404" s="360">
        <f>'F5 ESTUDIANTES PREVENCIÓN'!F397</f>
        <v>0</v>
      </c>
      <c r="D404" s="361">
        <f>'F5 ESTUDIANTES PREVENCIÓN'!G397</f>
        <v>0</v>
      </c>
      <c r="E404" s="358">
        <f>'F5 ESTUDIANTES PREVENCIÓN'!K397</f>
        <v>0</v>
      </c>
      <c r="F404" s="358">
        <f>'F5 ESTUDIANTES PREVENCIÓN'!J397</f>
        <v>0</v>
      </c>
      <c r="G404" s="362">
        <f>'F5 ESTUDIANTES PREVENCIÓN'!L397</f>
        <v>0</v>
      </c>
      <c r="H404" s="358">
        <f>'F5 ESTUDIANTES PREVENCIÓN'!M397</f>
        <v>0</v>
      </c>
      <c r="I404" s="363">
        <f>'F5 ESTUDIANTES PREVENCIÓN'!N397</f>
        <v>0</v>
      </c>
      <c r="J404" s="363">
        <f>'F5 ESTUDIANTES PREVENCIÓN'!O397</f>
        <v>0</v>
      </c>
      <c r="K404" s="363">
        <f>'F5 ESTUDIANTES PREVENCIÓN'!P397</f>
        <v>0</v>
      </c>
      <c r="L404" s="364">
        <f>'F5 ESTUDIANTES PREVENCIÓN'!Q397</f>
        <v>0</v>
      </c>
      <c r="M404" s="360">
        <f>'F5 ESTUDIANTES PREVENCIÓN'!R397</f>
        <v>0</v>
      </c>
      <c r="N404" s="358">
        <f>'F5 ESTUDIANTES PREVENCIÓN'!T397</f>
        <v>0</v>
      </c>
      <c r="O404" s="358">
        <f>'F5 ESTUDIANTES PREVENCIÓN'!U397</f>
        <v>0</v>
      </c>
      <c r="P404" s="358">
        <f>'F5 ESTUDIANTES PREVENCIÓN'!V397</f>
        <v>0</v>
      </c>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c r="BE404" s="358"/>
      <c r="BF404" s="358">
        <f>'F5 ESTUDIANTES PREVENCIÓN'!AU397</f>
        <v>0</v>
      </c>
      <c r="BG404" s="12"/>
      <c r="BH404" s="13"/>
      <c r="BI404" s="12"/>
      <c r="BJ404" s="14"/>
      <c r="BK404" s="12"/>
      <c r="BL404" s="12"/>
      <c r="BM404" s="12"/>
      <c r="BN404" s="12"/>
      <c r="BO404" s="12"/>
      <c r="BP404" s="12"/>
      <c r="BQ404" s="12"/>
      <c r="BR404" s="12"/>
      <c r="BS404" s="12"/>
      <c r="BT404" s="12"/>
      <c r="BU404" s="12"/>
      <c r="BV404" s="12"/>
      <c r="BW404" s="12"/>
      <c r="BX404" s="12"/>
      <c r="BY404" s="12"/>
      <c r="BZ404" s="12"/>
      <c r="CA404" s="12"/>
      <c r="CB404" s="12"/>
      <c r="CC404" s="12"/>
      <c r="CD404" s="365">
        <f t="shared" si="59"/>
        <v>0</v>
      </c>
      <c r="CE404" s="365">
        <f t="shared" si="60"/>
        <v>0</v>
      </c>
      <c r="CF404" s="366" t="str">
        <f t="shared" si="56"/>
        <v/>
      </c>
      <c r="CG404" s="365">
        <f t="shared" si="61"/>
        <v>0</v>
      </c>
      <c r="CH404" s="365">
        <f t="shared" si="62"/>
        <v>0</v>
      </c>
      <c r="CI404" s="366" t="str">
        <f t="shared" si="57"/>
        <v/>
      </c>
      <c r="CJ404" s="365">
        <f t="shared" si="63"/>
        <v>0</v>
      </c>
      <c r="CK404" s="365">
        <f t="shared" si="64"/>
        <v>0</v>
      </c>
      <c r="CL404" s="366" t="str">
        <f t="shared" si="58"/>
        <v/>
      </c>
      <c r="CM404" s="15"/>
    </row>
    <row r="405" spans="1:91" s="359" customFormat="1" ht="13.5" hidden="1" customHeight="1">
      <c r="A405" s="358">
        <f>'F5 ESTUDIANTES PREVENCIÓN'!D398</f>
        <v>0</v>
      </c>
      <c r="B405" s="358">
        <f>'F5 ESTUDIANTES PREVENCIÓN'!A398</f>
        <v>0</v>
      </c>
      <c r="C405" s="360">
        <f>'F5 ESTUDIANTES PREVENCIÓN'!F398</f>
        <v>0</v>
      </c>
      <c r="D405" s="361">
        <f>'F5 ESTUDIANTES PREVENCIÓN'!G398</f>
        <v>0</v>
      </c>
      <c r="E405" s="358">
        <f>'F5 ESTUDIANTES PREVENCIÓN'!K398</f>
        <v>0</v>
      </c>
      <c r="F405" s="358">
        <f>'F5 ESTUDIANTES PREVENCIÓN'!J398</f>
        <v>0</v>
      </c>
      <c r="G405" s="362">
        <f>'F5 ESTUDIANTES PREVENCIÓN'!L398</f>
        <v>0</v>
      </c>
      <c r="H405" s="358">
        <f>'F5 ESTUDIANTES PREVENCIÓN'!M398</f>
        <v>0</v>
      </c>
      <c r="I405" s="363">
        <f>'F5 ESTUDIANTES PREVENCIÓN'!N398</f>
        <v>0</v>
      </c>
      <c r="J405" s="363">
        <f>'F5 ESTUDIANTES PREVENCIÓN'!O398</f>
        <v>0</v>
      </c>
      <c r="K405" s="363">
        <f>'F5 ESTUDIANTES PREVENCIÓN'!P398</f>
        <v>0</v>
      </c>
      <c r="L405" s="364">
        <f>'F5 ESTUDIANTES PREVENCIÓN'!Q398</f>
        <v>0</v>
      </c>
      <c r="M405" s="360">
        <f>'F5 ESTUDIANTES PREVENCIÓN'!R398</f>
        <v>0</v>
      </c>
      <c r="N405" s="358">
        <f>'F5 ESTUDIANTES PREVENCIÓN'!T398</f>
        <v>0</v>
      </c>
      <c r="O405" s="358">
        <f>'F5 ESTUDIANTES PREVENCIÓN'!U398</f>
        <v>0</v>
      </c>
      <c r="P405" s="358">
        <f>'F5 ESTUDIANTES PREVENCIÓN'!V398</f>
        <v>0</v>
      </c>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c r="BE405" s="358"/>
      <c r="BF405" s="358">
        <f>'F5 ESTUDIANTES PREVENCIÓN'!AU398</f>
        <v>0</v>
      </c>
      <c r="BG405" s="12"/>
      <c r="BH405" s="13"/>
      <c r="BI405" s="12"/>
      <c r="BJ405" s="14"/>
      <c r="BK405" s="12"/>
      <c r="BL405" s="12"/>
      <c r="BM405" s="12"/>
      <c r="BN405" s="12"/>
      <c r="BO405" s="12"/>
      <c r="BP405" s="12"/>
      <c r="BQ405" s="12"/>
      <c r="BR405" s="12"/>
      <c r="BS405" s="12"/>
      <c r="BT405" s="12"/>
      <c r="BU405" s="12"/>
      <c r="BV405" s="12"/>
      <c r="BW405" s="12"/>
      <c r="BX405" s="12"/>
      <c r="BY405" s="12"/>
      <c r="BZ405" s="12"/>
      <c r="CA405" s="12"/>
      <c r="CB405" s="12"/>
      <c r="CC405" s="12"/>
      <c r="CD405" s="365">
        <f t="shared" si="59"/>
        <v>0</v>
      </c>
      <c r="CE405" s="365">
        <f t="shared" si="60"/>
        <v>0</v>
      </c>
      <c r="CF405" s="366" t="str">
        <f t="shared" si="56"/>
        <v/>
      </c>
      <c r="CG405" s="365">
        <f t="shared" si="61"/>
        <v>0</v>
      </c>
      <c r="CH405" s="365">
        <f t="shared" si="62"/>
        <v>0</v>
      </c>
      <c r="CI405" s="366" t="str">
        <f t="shared" si="57"/>
        <v/>
      </c>
      <c r="CJ405" s="365">
        <f t="shared" si="63"/>
        <v>0</v>
      </c>
      <c r="CK405" s="365">
        <f t="shared" si="64"/>
        <v>0</v>
      </c>
      <c r="CL405" s="366" t="str">
        <f t="shared" si="58"/>
        <v/>
      </c>
      <c r="CM405" s="15"/>
    </row>
    <row r="406" spans="1:91" s="359" customFormat="1" ht="13.5" hidden="1" customHeight="1">
      <c r="A406" s="358">
        <f>'F5 ESTUDIANTES PREVENCIÓN'!D399</f>
        <v>0</v>
      </c>
      <c r="B406" s="358">
        <f>'F5 ESTUDIANTES PREVENCIÓN'!A399</f>
        <v>0</v>
      </c>
      <c r="C406" s="360">
        <f>'F5 ESTUDIANTES PREVENCIÓN'!F399</f>
        <v>0</v>
      </c>
      <c r="D406" s="361">
        <f>'F5 ESTUDIANTES PREVENCIÓN'!G399</f>
        <v>0</v>
      </c>
      <c r="E406" s="358">
        <f>'F5 ESTUDIANTES PREVENCIÓN'!K399</f>
        <v>0</v>
      </c>
      <c r="F406" s="358">
        <f>'F5 ESTUDIANTES PREVENCIÓN'!J399</f>
        <v>0</v>
      </c>
      <c r="G406" s="362">
        <f>'F5 ESTUDIANTES PREVENCIÓN'!L399</f>
        <v>0</v>
      </c>
      <c r="H406" s="358">
        <f>'F5 ESTUDIANTES PREVENCIÓN'!M399</f>
        <v>0</v>
      </c>
      <c r="I406" s="363">
        <f>'F5 ESTUDIANTES PREVENCIÓN'!N399</f>
        <v>0</v>
      </c>
      <c r="J406" s="363">
        <f>'F5 ESTUDIANTES PREVENCIÓN'!O399</f>
        <v>0</v>
      </c>
      <c r="K406" s="363">
        <f>'F5 ESTUDIANTES PREVENCIÓN'!P399</f>
        <v>0</v>
      </c>
      <c r="L406" s="364">
        <f>'F5 ESTUDIANTES PREVENCIÓN'!Q399</f>
        <v>0</v>
      </c>
      <c r="M406" s="360">
        <f>'F5 ESTUDIANTES PREVENCIÓN'!R399</f>
        <v>0</v>
      </c>
      <c r="N406" s="358">
        <f>'F5 ESTUDIANTES PREVENCIÓN'!T399</f>
        <v>0</v>
      </c>
      <c r="O406" s="358">
        <f>'F5 ESTUDIANTES PREVENCIÓN'!U399</f>
        <v>0</v>
      </c>
      <c r="P406" s="358">
        <f>'F5 ESTUDIANTES PREVENCIÓN'!V399</f>
        <v>0</v>
      </c>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c r="BE406" s="358"/>
      <c r="BF406" s="358">
        <f>'F5 ESTUDIANTES PREVENCIÓN'!AU399</f>
        <v>0</v>
      </c>
      <c r="BG406" s="12"/>
      <c r="BH406" s="13"/>
      <c r="BI406" s="12"/>
      <c r="BJ406" s="14"/>
      <c r="BK406" s="12"/>
      <c r="BL406" s="12"/>
      <c r="BM406" s="12"/>
      <c r="BN406" s="12"/>
      <c r="BO406" s="12"/>
      <c r="BP406" s="12"/>
      <c r="BQ406" s="12"/>
      <c r="BR406" s="12"/>
      <c r="BS406" s="12"/>
      <c r="BT406" s="12"/>
      <c r="BU406" s="12"/>
      <c r="BV406" s="12"/>
      <c r="BW406" s="12"/>
      <c r="BX406" s="12"/>
      <c r="BY406" s="12"/>
      <c r="BZ406" s="12"/>
      <c r="CA406" s="12"/>
      <c r="CB406" s="12"/>
      <c r="CC406" s="12"/>
      <c r="CD406" s="365">
        <f t="shared" si="59"/>
        <v>0</v>
      </c>
      <c r="CE406" s="365">
        <f t="shared" si="60"/>
        <v>0</v>
      </c>
      <c r="CF406" s="366" t="str">
        <f t="shared" si="56"/>
        <v/>
      </c>
      <c r="CG406" s="365">
        <f t="shared" si="61"/>
        <v>0</v>
      </c>
      <c r="CH406" s="365">
        <f t="shared" si="62"/>
        <v>0</v>
      </c>
      <c r="CI406" s="366" t="str">
        <f t="shared" si="57"/>
        <v/>
      </c>
      <c r="CJ406" s="365">
        <f t="shared" si="63"/>
        <v>0</v>
      </c>
      <c r="CK406" s="365">
        <f t="shared" si="64"/>
        <v>0</v>
      </c>
      <c r="CL406" s="366" t="str">
        <f t="shared" si="58"/>
        <v/>
      </c>
      <c r="CM406" s="15"/>
    </row>
    <row r="407" spans="1:91" s="359" customFormat="1" ht="13.5" hidden="1" customHeight="1">
      <c r="A407" s="358">
        <f>'F5 ESTUDIANTES PREVENCIÓN'!D400</f>
        <v>0</v>
      </c>
      <c r="B407" s="358">
        <f>'F5 ESTUDIANTES PREVENCIÓN'!A400</f>
        <v>0</v>
      </c>
      <c r="C407" s="360">
        <f>'F5 ESTUDIANTES PREVENCIÓN'!F400</f>
        <v>0</v>
      </c>
      <c r="D407" s="361">
        <f>'F5 ESTUDIANTES PREVENCIÓN'!G400</f>
        <v>0</v>
      </c>
      <c r="E407" s="358">
        <f>'F5 ESTUDIANTES PREVENCIÓN'!K400</f>
        <v>0</v>
      </c>
      <c r="F407" s="358">
        <f>'F5 ESTUDIANTES PREVENCIÓN'!J400</f>
        <v>0</v>
      </c>
      <c r="G407" s="362">
        <f>'F5 ESTUDIANTES PREVENCIÓN'!L400</f>
        <v>0</v>
      </c>
      <c r="H407" s="358">
        <f>'F5 ESTUDIANTES PREVENCIÓN'!M400</f>
        <v>0</v>
      </c>
      <c r="I407" s="363">
        <f>'F5 ESTUDIANTES PREVENCIÓN'!N400</f>
        <v>0</v>
      </c>
      <c r="J407" s="363">
        <f>'F5 ESTUDIANTES PREVENCIÓN'!O400</f>
        <v>0</v>
      </c>
      <c r="K407" s="363">
        <f>'F5 ESTUDIANTES PREVENCIÓN'!P400</f>
        <v>0</v>
      </c>
      <c r="L407" s="364">
        <f>'F5 ESTUDIANTES PREVENCIÓN'!Q400</f>
        <v>0</v>
      </c>
      <c r="M407" s="360">
        <f>'F5 ESTUDIANTES PREVENCIÓN'!R400</f>
        <v>0</v>
      </c>
      <c r="N407" s="358">
        <f>'F5 ESTUDIANTES PREVENCIÓN'!T400</f>
        <v>0</v>
      </c>
      <c r="O407" s="358">
        <f>'F5 ESTUDIANTES PREVENCIÓN'!U400</f>
        <v>0</v>
      </c>
      <c r="P407" s="358">
        <f>'F5 ESTUDIANTES PREVENCIÓN'!V400</f>
        <v>0</v>
      </c>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c r="BE407" s="358"/>
      <c r="BF407" s="358">
        <f>'F5 ESTUDIANTES PREVENCIÓN'!AU400</f>
        <v>0</v>
      </c>
      <c r="BG407" s="12"/>
      <c r="BH407" s="13"/>
      <c r="BI407" s="12"/>
      <c r="BJ407" s="14"/>
      <c r="BK407" s="12"/>
      <c r="BL407" s="12"/>
      <c r="BM407" s="12"/>
      <c r="BN407" s="12"/>
      <c r="BO407" s="12"/>
      <c r="BP407" s="12"/>
      <c r="BQ407" s="12"/>
      <c r="BR407" s="12"/>
      <c r="BS407" s="12"/>
      <c r="BT407" s="12"/>
      <c r="BU407" s="12"/>
      <c r="BV407" s="12"/>
      <c r="BW407" s="12"/>
      <c r="BX407" s="12"/>
      <c r="BY407" s="12"/>
      <c r="BZ407" s="12"/>
      <c r="CA407" s="12"/>
      <c r="CB407" s="12"/>
      <c r="CC407" s="12"/>
      <c r="CD407" s="365">
        <f t="shared" si="59"/>
        <v>0</v>
      </c>
      <c r="CE407" s="365">
        <f t="shared" si="60"/>
        <v>0</v>
      </c>
      <c r="CF407" s="366" t="str">
        <f t="shared" si="56"/>
        <v/>
      </c>
      <c r="CG407" s="365">
        <f t="shared" si="61"/>
        <v>0</v>
      </c>
      <c r="CH407" s="365">
        <f t="shared" si="62"/>
        <v>0</v>
      </c>
      <c r="CI407" s="366" t="str">
        <f t="shared" si="57"/>
        <v/>
      </c>
      <c r="CJ407" s="365">
        <f t="shared" si="63"/>
        <v>0</v>
      </c>
      <c r="CK407" s="365">
        <f t="shared" si="64"/>
        <v>0</v>
      </c>
      <c r="CL407" s="366" t="str">
        <f t="shared" si="58"/>
        <v/>
      </c>
      <c r="CM407" s="15"/>
    </row>
    <row r="408" spans="1:91" s="359" customFormat="1" ht="13.5" hidden="1" customHeight="1">
      <c r="A408" s="358">
        <f>'F5 ESTUDIANTES PREVENCIÓN'!D401</f>
        <v>0</v>
      </c>
      <c r="B408" s="358">
        <f>'F5 ESTUDIANTES PREVENCIÓN'!A401</f>
        <v>0</v>
      </c>
      <c r="C408" s="360">
        <f>'F5 ESTUDIANTES PREVENCIÓN'!F401</f>
        <v>0</v>
      </c>
      <c r="D408" s="361">
        <f>'F5 ESTUDIANTES PREVENCIÓN'!G401</f>
        <v>0</v>
      </c>
      <c r="E408" s="358">
        <f>'F5 ESTUDIANTES PREVENCIÓN'!K401</f>
        <v>0</v>
      </c>
      <c r="F408" s="358">
        <f>'F5 ESTUDIANTES PREVENCIÓN'!J401</f>
        <v>0</v>
      </c>
      <c r="G408" s="362">
        <f>'F5 ESTUDIANTES PREVENCIÓN'!L401</f>
        <v>0</v>
      </c>
      <c r="H408" s="358">
        <f>'F5 ESTUDIANTES PREVENCIÓN'!M401</f>
        <v>0</v>
      </c>
      <c r="I408" s="363">
        <f>'F5 ESTUDIANTES PREVENCIÓN'!N401</f>
        <v>0</v>
      </c>
      <c r="J408" s="363">
        <f>'F5 ESTUDIANTES PREVENCIÓN'!O401</f>
        <v>0</v>
      </c>
      <c r="K408" s="363">
        <f>'F5 ESTUDIANTES PREVENCIÓN'!P401</f>
        <v>0</v>
      </c>
      <c r="L408" s="364">
        <f>'F5 ESTUDIANTES PREVENCIÓN'!Q401</f>
        <v>0</v>
      </c>
      <c r="M408" s="360">
        <f>'F5 ESTUDIANTES PREVENCIÓN'!R401</f>
        <v>0</v>
      </c>
      <c r="N408" s="358">
        <f>'F5 ESTUDIANTES PREVENCIÓN'!T401</f>
        <v>0</v>
      </c>
      <c r="O408" s="358">
        <f>'F5 ESTUDIANTES PREVENCIÓN'!U401</f>
        <v>0</v>
      </c>
      <c r="P408" s="358">
        <f>'F5 ESTUDIANTES PREVENCIÓN'!V401</f>
        <v>0</v>
      </c>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c r="BE408" s="358"/>
      <c r="BF408" s="358">
        <f>'F5 ESTUDIANTES PREVENCIÓN'!AU401</f>
        <v>0</v>
      </c>
      <c r="BG408" s="12"/>
      <c r="BH408" s="13"/>
      <c r="BI408" s="12"/>
      <c r="BJ408" s="14"/>
      <c r="BK408" s="12"/>
      <c r="BL408" s="12"/>
      <c r="BM408" s="12"/>
      <c r="BN408" s="12"/>
      <c r="BO408" s="12"/>
      <c r="BP408" s="12"/>
      <c r="BQ408" s="12"/>
      <c r="BR408" s="12"/>
      <c r="BS408" s="12"/>
      <c r="BT408" s="12"/>
      <c r="BU408" s="12"/>
      <c r="BV408" s="12"/>
      <c r="BW408" s="12"/>
      <c r="BX408" s="12"/>
      <c r="BY408" s="12"/>
      <c r="BZ408" s="12"/>
      <c r="CA408" s="12"/>
      <c r="CB408" s="12"/>
      <c r="CC408" s="12"/>
      <c r="CD408" s="365">
        <f t="shared" si="59"/>
        <v>0</v>
      </c>
      <c r="CE408" s="365">
        <f t="shared" si="60"/>
        <v>0</v>
      </c>
      <c r="CF408" s="366" t="str">
        <f t="shared" si="56"/>
        <v/>
      </c>
      <c r="CG408" s="365">
        <f t="shared" si="61"/>
        <v>0</v>
      </c>
      <c r="CH408" s="365">
        <f t="shared" si="62"/>
        <v>0</v>
      </c>
      <c r="CI408" s="366" t="str">
        <f t="shared" si="57"/>
        <v/>
      </c>
      <c r="CJ408" s="365">
        <f t="shared" si="63"/>
        <v>0</v>
      </c>
      <c r="CK408" s="365">
        <f t="shared" si="64"/>
        <v>0</v>
      </c>
      <c r="CL408" s="366" t="str">
        <f t="shared" si="58"/>
        <v/>
      </c>
      <c r="CM408" s="15"/>
    </row>
    <row r="409" spans="1:91" s="359" customFormat="1" ht="13.5" hidden="1" customHeight="1">
      <c r="A409" s="358">
        <f>'F5 ESTUDIANTES PREVENCIÓN'!D402</f>
        <v>0</v>
      </c>
      <c r="B409" s="358">
        <f>'F5 ESTUDIANTES PREVENCIÓN'!A402</f>
        <v>0</v>
      </c>
      <c r="C409" s="360">
        <f>'F5 ESTUDIANTES PREVENCIÓN'!F402</f>
        <v>0</v>
      </c>
      <c r="D409" s="361">
        <f>'F5 ESTUDIANTES PREVENCIÓN'!G402</f>
        <v>0</v>
      </c>
      <c r="E409" s="358">
        <f>'F5 ESTUDIANTES PREVENCIÓN'!K402</f>
        <v>0</v>
      </c>
      <c r="F409" s="358">
        <f>'F5 ESTUDIANTES PREVENCIÓN'!J402</f>
        <v>0</v>
      </c>
      <c r="G409" s="362">
        <f>'F5 ESTUDIANTES PREVENCIÓN'!L402</f>
        <v>0</v>
      </c>
      <c r="H409" s="358">
        <f>'F5 ESTUDIANTES PREVENCIÓN'!M402</f>
        <v>0</v>
      </c>
      <c r="I409" s="363">
        <f>'F5 ESTUDIANTES PREVENCIÓN'!N402</f>
        <v>0</v>
      </c>
      <c r="J409" s="363">
        <f>'F5 ESTUDIANTES PREVENCIÓN'!O402</f>
        <v>0</v>
      </c>
      <c r="K409" s="363">
        <f>'F5 ESTUDIANTES PREVENCIÓN'!P402</f>
        <v>0</v>
      </c>
      <c r="L409" s="364">
        <f>'F5 ESTUDIANTES PREVENCIÓN'!Q402</f>
        <v>0</v>
      </c>
      <c r="M409" s="360">
        <f>'F5 ESTUDIANTES PREVENCIÓN'!R402</f>
        <v>0</v>
      </c>
      <c r="N409" s="358">
        <f>'F5 ESTUDIANTES PREVENCIÓN'!T402</f>
        <v>0</v>
      </c>
      <c r="O409" s="358">
        <f>'F5 ESTUDIANTES PREVENCIÓN'!U402</f>
        <v>0</v>
      </c>
      <c r="P409" s="358">
        <f>'F5 ESTUDIANTES PREVENCIÓN'!V402</f>
        <v>0</v>
      </c>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c r="BE409" s="358"/>
      <c r="BF409" s="358">
        <f>'F5 ESTUDIANTES PREVENCIÓN'!AU402</f>
        <v>0</v>
      </c>
      <c r="BG409" s="12"/>
      <c r="BH409" s="13"/>
      <c r="BI409" s="12"/>
      <c r="BJ409" s="14"/>
      <c r="BK409" s="12"/>
      <c r="BL409" s="12"/>
      <c r="BM409" s="12"/>
      <c r="BN409" s="12"/>
      <c r="BO409" s="12"/>
      <c r="BP409" s="12"/>
      <c r="BQ409" s="12"/>
      <c r="BR409" s="12"/>
      <c r="BS409" s="12"/>
      <c r="BT409" s="12"/>
      <c r="BU409" s="12"/>
      <c r="BV409" s="12"/>
      <c r="BW409" s="12"/>
      <c r="BX409" s="12"/>
      <c r="BY409" s="12"/>
      <c r="BZ409" s="12"/>
      <c r="CA409" s="12"/>
      <c r="CB409" s="12"/>
      <c r="CC409" s="12"/>
      <c r="CD409" s="365">
        <f t="shared" si="59"/>
        <v>0</v>
      </c>
      <c r="CE409" s="365">
        <f t="shared" si="60"/>
        <v>0</v>
      </c>
      <c r="CF409" s="366" t="str">
        <f t="shared" si="56"/>
        <v/>
      </c>
      <c r="CG409" s="365">
        <f t="shared" si="61"/>
        <v>0</v>
      </c>
      <c r="CH409" s="365">
        <f t="shared" si="62"/>
        <v>0</v>
      </c>
      <c r="CI409" s="366" t="str">
        <f t="shared" si="57"/>
        <v/>
      </c>
      <c r="CJ409" s="365">
        <f t="shared" si="63"/>
        <v>0</v>
      </c>
      <c r="CK409" s="365">
        <f t="shared" si="64"/>
        <v>0</v>
      </c>
      <c r="CL409" s="366" t="str">
        <f t="shared" si="58"/>
        <v/>
      </c>
      <c r="CM409" s="15"/>
    </row>
    <row r="410" spans="1:91" s="359" customFormat="1" ht="13.5" hidden="1" customHeight="1">
      <c r="A410" s="358">
        <f>'F5 ESTUDIANTES PREVENCIÓN'!D403</f>
        <v>0</v>
      </c>
      <c r="B410" s="358">
        <f>'F5 ESTUDIANTES PREVENCIÓN'!A403</f>
        <v>0</v>
      </c>
      <c r="C410" s="360">
        <f>'F5 ESTUDIANTES PREVENCIÓN'!F403</f>
        <v>0</v>
      </c>
      <c r="D410" s="361">
        <f>'F5 ESTUDIANTES PREVENCIÓN'!G403</f>
        <v>0</v>
      </c>
      <c r="E410" s="358">
        <f>'F5 ESTUDIANTES PREVENCIÓN'!K403</f>
        <v>0</v>
      </c>
      <c r="F410" s="358">
        <f>'F5 ESTUDIANTES PREVENCIÓN'!J403</f>
        <v>0</v>
      </c>
      <c r="G410" s="362">
        <f>'F5 ESTUDIANTES PREVENCIÓN'!L403</f>
        <v>0</v>
      </c>
      <c r="H410" s="358">
        <f>'F5 ESTUDIANTES PREVENCIÓN'!M403</f>
        <v>0</v>
      </c>
      <c r="I410" s="363">
        <f>'F5 ESTUDIANTES PREVENCIÓN'!N403</f>
        <v>0</v>
      </c>
      <c r="J410" s="363">
        <f>'F5 ESTUDIANTES PREVENCIÓN'!O403</f>
        <v>0</v>
      </c>
      <c r="K410" s="363">
        <f>'F5 ESTUDIANTES PREVENCIÓN'!P403</f>
        <v>0</v>
      </c>
      <c r="L410" s="364">
        <f>'F5 ESTUDIANTES PREVENCIÓN'!Q403</f>
        <v>0</v>
      </c>
      <c r="M410" s="360">
        <f>'F5 ESTUDIANTES PREVENCIÓN'!R403</f>
        <v>0</v>
      </c>
      <c r="N410" s="358">
        <f>'F5 ESTUDIANTES PREVENCIÓN'!T403</f>
        <v>0</v>
      </c>
      <c r="O410" s="358">
        <f>'F5 ESTUDIANTES PREVENCIÓN'!U403</f>
        <v>0</v>
      </c>
      <c r="P410" s="358">
        <f>'F5 ESTUDIANTES PREVENCIÓN'!V403</f>
        <v>0</v>
      </c>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c r="BE410" s="358"/>
      <c r="BF410" s="358">
        <f>'F5 ESTUDIANTES PREVENCIÓN'!AU403</f>
        <v>0</v>
      </c>
      <c r="BG410" s="12"/>
      <c r="BH410" s="13"/>
      <c r="BI410" s="12"/>
      <c r="BJ410" s="14"/>
      <c r="BK410" s="12"/>
      <c r="BL410" s="12"/>
      <c r="BM410" s="12"/>
      <c r="BN410" s="12"/>
      <c r="BO410" s="12"/>
      <c r="BP410" s="12"/>
      <c r="BQ410" s="12"/>
      <c r="BR410" s="12"/>
      <c r="BS410" s="12"/>
      <c r="BT410" s="12"/>
      <c r="BU410" s="12"/>
      <c r="BV410" s="12"/>
      <c r="BW410" s="12"/>
      <c r="BX410" s="12"/>
      <c r="BY410" s="12"/>
      <c r="BZ410" s="12"/>
      <c r="CA410" s="12"/>
      <c r="CB410" s="12"/>
      <c r="CC410" s="12"/>
      <c r="CD410" s="365">
        <f t="shared" si="59"/>
        <v>0</v>
      </c>
      <c r="CE410" s="365">
        <f t="shared" si="60"/>
        <v>0</v>
      </c>
      <c r="CF410" s="366" t="str">
        <f t="shared" si="56"/>
        <v/>
      </c>
      <c r="CG410" s="365">
        <f t="shared" si="61"/>
        <v>0</v>
      </c>
      <c r="CH410" s="365">
        <f t="shared" si="62"/>
        <v>0</v>
      </c>
      <c r="CI410" s="366" t="str">
        <f t="shared" si="57"/>
        <v/>
      </c>
      <c r="CJ410" s="365">
        <f t="shared" si="63"/>
        <v>0</v>
      </c>
      <c r="CK410" s="365">
        <f t="shared" si="64"/>
        <v>0</v>
      </c>
      <c r="CL410" s="366" t="str">
        <f t="shared" si="58"/>
        <v/>
      </c>
      <c r="CM410" s="15"/>
    </row>
    <row r="411" spans="1:91" s="359" customFormat="1" ht="13.5" hidden="1" customHeight="1">
      <c r="A411" s="358">
        <f>'F5 ESTUDIANTES PREVENCIÓN'!D404</f>
        <v>0</v>
      </c>
      <c r="B411" s="358">
        <f>'F5 ESTUDIANTES PREVENCIÓN'!A404</f>
        <v>0</v>
      </c>
      <c r="C411" s="360">
        <f>'F5 ESTUDIANTES PREVENCIÓN'!F404</f>
        <v>0</v>
      </c>
      <c r="D411" s="361">
        <f>'F5 ESTUDIANTES PREVENCIÓN'!G404</f>
        <v>0</v>
      </c>
      <c r="E411" s="358">
        <f>'F5 ESTUDIANTES PREVENCIÓN'!K404</f>
        <v>0</v>
      </c>
      <c r="F411" s="358">
        <f>'F5 ESTUDIANTES PREVENCIÓN'!J404</f>
        <v>0</v>
      </c>
      <c r="G411" s="362">
        <f>'F5 ESTUDIANTES PREVENCIÓN'!L404</f>
        <v>0</v>
      </c>
      <c r="H411" s="358">
        <f>'F5 ESTUDIANTES PREVENCIÓN'!M404</f>
        <v>0</v>
      </c>
      <c r="I411" s="363">
        <f>'F5 ESTUDIANTES PREVENCIÓN'!N404</f>
        <v>0</v>
      </c>
      <c r="J411" s="363">
        <f>'F5 ESTUDIANTES PREVENCIÓN'!O404</f>
        <v>0</v>
      </c>
      <c r="K411" s="363">
        <f>'F5 ESTUDIANTES PREVENCIÓN'!P404</f>
        <v>0</v>
      </c>
      <c r="L411" s="364">
        <f>'F5 ESTUDIANTES PREVENCIÓN'!Q404</f>
        <v>0</v>
      </c>
      <c r="M411" s="360">
        <f>'F5 ESTUDIANTES PREVENCIÓN'!R404</f>
        <v>0</v>
      </c>
      <c r="N411" s="358">
        <f>'F5 ESTUDIANTES PREVENCIÓN'!T404</f>
        <v>0</v>
      </c>
      <c r="O411" s="358">
        <f>'F5 ESTUDIANTES PREVENCIÓN'!U404</f>
        <v>0</v>
      </c>
      <c r="P411" s="358">
        <f>'F5 ESTUDIANTES PREVENCIÓN'!V404</f>
        <v>0</v>
      </c>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c r="BE411" s="358"/>
      <c r="BF411" s="358">
        <f>'F5 ESTUDIANTES PREVENCIÓN'!AU404</f>
        <v>0</v>
      </c>
      <c r="BG411" s="12"/>
      <c r="BH411" s="13"/>
      <c r="BI411" s="12"/>
      <c r="BJ411" s="14"/>
      <c r="BK411" s="12"/>
      <c r="BL411" s="12"/>
      <c r="BM411" s="12"/>
      <c r="BN411" s="12"/>
      <c r="BO411" s="12"/>
      <c r="BP411" s="12"/>
      <c r="BQ411" s="12"/>
      <c r="BR411" s="12"/>
      <c r="BS411" s="12"/>
      <c r="BT411" s="12"/>
      <c r="BU411" s="12"/>
      <c r="BV411" s="12"/>
      <c r="BW411" s="12"/>
      <c r="BX411" s="12"/>
      <c r="BY411" s="12"/>
      <c r="BZ411" s="12"/>
      <c r="CA411" s="12"/>
      <c r="CB411" s="12"/>
      <c r="CC411" s="12"/>
      <c r="CD411" s="365">
        <f t="shared" si="59"/>
        <v>0</v>
      </c>
      <c r="CE411" s="365">
        <f t="shared" si="60"/>
        <v>0</v>
      </c>
      <c r="CF411" s="366" t="str">
        <f t="shared" si="56"/>
        <v/>
      </c>
      <c r="CG411" s="365">
        <f t="shared" si="61"/>
        <v>0</v>
      </c>
      <c r="CH411" s="365">
        <f t="shared" si="62"/>
        <v>0</v>
      </c>
      <c r="CI411" s="366" t="str">
        <f t="shared" si="57"/>
        <v/>
      </c>
      <c r="CJ411" s="365">
        <f t="shared" si="63"/>
        <v>0</v>
      </c>
      <c r="CK411" s="365">
        <f t="shared" si="64"/>
        <v>0</v>
      </c>
      <c r="CL411" s="366" t="str">
        <f t="shared" si="58"/>
        <v/>
      </c>
      <c r="CM411" s="15"/>
    </row>
    <row r="412" spans="1:91" s="359" customFormat="1" ht="13.5" hidden="1" customHeight="1">
      <c r="A412" s="358">
        <f>'F5 ESTUDIANTES PREVENCIÓN'!D405</f>
        <v>0</v>
      </c>
      <c r="B412" s="358">
        <f>'F5 ESTUDIANTES PREVENCIÓN'!A405</f>
        <v>0</v>
      </c>
      <c r="C412" s="360">
        <f>'F5 ESTUDIANTES PREVENCIÓN'!F405</f>
        <v>0</v>
      </c>
      <c r="D412" s="361">
        <f>'F5 ESTUDIANTES PREVENCIÓN'!G405</f>
        <v>0</v>
      </c>
      <c r="E412" s="358">
        <f>'F5 ESTUDIANTES PREVENCIÓN'!K405</f>
        <v>0</v>
      </c>
      <c r="F412" s="358">
        <f>'F5 ESTUDIANTES PREVENCIÓN'!J405</f>
        <v>0</v>
      </c>
      <c r="G412" s="362">
        <f>'F5 ESTUDIANTES PREVENCIÓN'!L405</f>
        <v>0</v>
      </c>
      <c r="H412" s="358">
        <f>'F5 ESTUDIANTES PREVENCIÓN'!M405</f>
        <v>0</v>
      </c>
      <c r="I412" s="363">
        <f>'F5 ESTUDIANTES PREVENCIÓN'!N405</f>
        <v>0</v>
      </c>
      <c r="J412" s="363">
        <f>'F5 ESTUDIANTES PREVENCIÓN'!O405</f>
        <v>0</v>
      </c>
      <c r="K412" s="363">
        <f>'F5 ESTUDIANTES PREVENCIÓN'!P405</f>
        <v>0</v>
      </c>
      <c r="L412" s="364">
        <f>'F5 ESTUDIANTES PREVENCIÓN'!Q405</f>
        <v>0</v>
      </c>
      <c r="M412" s="360">
        <f>'F5 ESTUDIANTES PREVENCIÓN'!R405</f>
        <v>0</v>
      </c>
      <c r="N412" s="358">
        <f>'F5 ESTUDIANTES PREVENCIÓN'!T405</f>
        <v>0</v>
      </c>
      <c r="O412" s="358">
        <f>'F5 ESTUDIANTES PREVENCIÓN'!U405</f>
        <v>0</v>
      </c>
      <c r="P412" s="358">
        <f>'F5 ESTUDIANTES PREVENCIÓN'!V405</f>
        <v>0</v>
      </c>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c r="BE412" s="358"/>
      <c r="BF412" s="358">
        <f>'F5 ESTUDIANTES PREVENCIÓN'!AU405</f>
        <v>0</v>
      </c>
      <c r="BG412" s="12"/>
      <c r="BH412" s="13"/>
      <c r="BI412" s="12"/>
      <c r="BJ412" s="14"/>
      <c r="BK412" s="12"/>
      <c r="BL412" s="12"/>
      <c r="BM412" s="12"/>
      <c r="BN412" s="12"/>
      <c r="BO412" s="12"/>
      <c r="BP412" s="12"/>
      <c r="BQ412" s="12"/>
      <c r="BR412" s="12"/>
      <c r="BS412" s="12"/>
      <c r="BT412" s="12"/>
      <c r="BU412" s="12"/>
      <c r="BV412" s="12"/>
      <c r="BW412" s="12"/>
      <c r="BX412" s="12"/>
      <c r="BY412" s="12"/>
      <c r="BZ412" s="12"/>
      <c r="CA412" s="12"/>
      <c r="CB412" s="12"/>
      <c r="CC412" s="12"/>
      <c r="CD412" s="365">
        <f t="shared" si="59"/>
        <v>0</v>
      </c>
      <c r="CE412" s="365">
        <f t="shared" si="60"/>
        <v>0</v>
      </c>
      <c r="CF412" s="366" t="str">
        <f t="shared" si="56"/>
        <v/>
      </c>
      <c r="CG412" s="365">
        <f t="shared" si="61"/>
        <v>0</v>
      </c>
      <c r="CH412" s="365">
        <f t="shared" si="62"/>
        <v>0</v>
      </c>
      <c r="CI412" s="366" t="str">
        <f t="shared" si="57"/>
        <v/>
      </c>
      <c r="CJ412" s="365">
        <f t="shared" si="63"/>
        <v>0</v>
      </c>
      <c r="CK412" s="365">
        <f t="shared" si="64"/>
        <v>0</v>
      </c>
      <c r="CL412" s="366" t="str">
        <f t="shared" si="58"/>
        <v/>
      </c>
      <c r="CM412" s="15"/>
    </row>
    <row r="413" spans="1:91" s="359" customFormat="1" ht="13.5" hidden="1" customHeight="1">
      <c r="A413" s="358">
        <f>'F5 ESTUDIANTES PREVENCIÓN'!D406</f>
        <v>0</v>
      </c>
      <c r="B413" s="358">
        <f>'F5 ESTUDIANTES PREVENCIÓN'!A406</f>
        <v>0</v>
      </c>
      <c r="C413" s="360">
        <f>'F5 ESTUDIANTES PREVENCIÓN'!F406</f>
        <v>0</v>
      </c>
      <c r="D413" s="361">
        <f>'F5 ESTUDIANTES PREVENCIÓN'!G406</f>
        <v>0</v>
      </c>
      <c r="E413" s="358">
        <f>'F5 ESTUDIANTES PREVENCIÓN'!K406</f>
        <v>0</v>
      </c>
      <c r="F413" s="358">
        <f>'F5 ESTUDIANTES PREVENCIÓN'!J406</f>
        <v>0</v>
      </c>
      <c r="G413" s="362">
        <f>'F5 ESTUDIANTES PREVENCIÓN'!L406</f>
        <v>0</v>
      </c>
      <c r="H413" s="358">
        <f>'F5 ESTUDIANTES PREVENCIÓN'!M406</f>
        <v>0</v>
      </c>
      <c r="I413" s="363">
        <f>'F5 ESTUDIANTES PREVENCIÓN'!N406</f>
        <v>0</v>
      </c>
      <c r="J413" s="363">
        <f>'F5 ESTUDIANTES PREVENCIÓN'!O406</f>
        <v>0</v>
      </c>
      <c r="K413" s="363">
        <f>'F5 ESTUDIANTES PREVENCIÓN'!P406</f>
        <v>0</v>
      </c>
      <c r="L413" s="364">
        <f>'F5 ESTUDIANTES PREVENCIÓN'!Q406</f>
        <v>0</v>
      </c>
      <c r="M413" s="360">
        <f>'F5 ESTUDIANTES PREVENCIÓN'!R406</f>
        <v>0</v>
      </c>
      <c r="N413" s="358">
        <f>'F5 ESTUDIANTES PREVENCIÓN'!T406</f>
        <v>0</v>
      </c>
      <c r="O413" s="358">
        <f>'F5 ESTUDIANTES PREVENCIÓN'!U406</f>
        <v>0</v>
      </c>
      <c r="P413" s="358">
        <f>'F5 ESTUDIANTES PREVENCIÓN'!V406</f>
        <v>0</v>
      </c>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f>'F5 ESTUDIANTES PREVENCIÓN'!AU406</f>
        <v>0</v>
      </c>
      <c r="BG413" s="12"/>
      <c r="BH413" s="13"/>
      <c r="BI413" s="12"/>
      <c r="BJ413" s="14"/>
      <c r="BK413" s="12"/>
      <c r="BL413" s="12"/>
      <c r="BM413" s="12"/>
      <c r="BN413" s="12"/>
      <c r="BO413" s="12"/>
      <c r="BP413" s="12"/>
      <c r="BQ413" s="12"/>
      <c r="BR413" s="12"/>
      <c r="BS413" s="12"/>
      <c r="BT413" s="12"/>
      <c r="BU413" s="12"/>
      <c r="BV413" s="12"/>
      <c r="BW413" s="12"/>
      <c r="BX413" s="12"/>
      <c r="BY413" s="12"/>
      <c r="BZ413" s="12"/>
      <c r="CA413" s="12"/>
      <c r="CB413" s="12"/>
      <c r="CC413" s="12"/>
      <c r="CD413" s="365">
        <f t="shared" si="59"/>
        <v>0</v>
      </c>
      <c r="CE413" s="365">
        <f t="shared" si="60"/>
        <v>0</v>
      </c>
      <c r="CF413" s="366" t="str">
        <f t="shared" si="56"/>
        <v/>
      </c>
      <c r="CG413" s="365">
        <f t="shared" si="61"/>
        <v>0</v>
      </c>
      <c r="CH413" s="365">
        <f t="shared" si="62"/>
        <v>0</v>
      </c>
      <c r="CI413" s="366" t="str">
        <f t="shared" si="57"/>
        <v/>
      </c>
      <c r="CJ413" s="365">
        <f t="shared" si="63"/>
        <v>0</v>
      </c>
      <c r="CK413" s="365">
        <f t="shared" si="64"/>
        <v>0</v>
      </c>
      <c r="CL413" s="366" t="str">
        <f t="shared" si="58"/>
        <v/>
      </c>
      <c r="CM413" s="15"/>
    </row>
    <row r="414" spans="1:91" s="359" customFormat="1" ht="13.5" hidden="1" customHeight="1">
      <c r="A414" s="358">
        <f>'F5 ESTUDIANTES PREVENCIÓN'!D407</f>
        <v>0</v>
      </c>
      <c r="B414" s="358">
        <f>'F5 ESTUDIANTES PREVENCIÓN'!A407</f>
        <v>0</v>
      </c>
      <c r="C414" s="360">
        <f>'F5 ESTUDIANTES PREVENCIÓN'!F407</f>
        <v>0</v>
      </c>
      <c r="D414" s="361">
        <f>'F5 ESTUDIANTES PREVENCIÓN'!G407</f>
        <v>0</v>
      </c>
      <c r="E414" s="358">
        <f>'F5 ESTUDIANTES PREVENCIÓN'!K407</f>
        <v>0</v>
      </c>
      <c r="F414" s="358">
        <f>'F5 ESTUDIANTES PREVENCIÓN'!J407</f>
        <v>0</v>
      </c>
      <c r="G414" s="362">
        <f>'F5 ESTUDIANTES PREVENCIÓN'!L407</f>
        <v>0</v>
      </c>
      <c r="H414" s="358">
        <f>'F5 ESTUDIANTES PREVENCIÓN'!M407</f>
        <v>0</v>
      </c>
      <c r="I414" s="363">
        <f>'F5 ESTUDIANTES PREVENCIÓN'!N407</f>
        <v>0</v>
      </c>
      <c r="J414" s="363">
        <f>'F5 ESTUDIANTES PREVENCIÓN'!O407</f>
        <v>0</v>
      </c>
      <c r="K414" s="363">
        <f>'F5 ESTUDIANTES PREVENCIÓN'!P407</f>
        <v>0</v>
      </c>
      <c r="L414" s="364">
        <f>'F5 ESTUDIANTES PREVENCIÓN'!Q407</f>
        <v>0</v>
      </c>
      <c r="M414" s="360">
        <f>'F5 ESTUDIANTES PREVENCIÓN'!R407</f>
        <v>0</v>
      </c>
      <c r="N414" s="358">
        <f>'F5 ESTUDIANTES PREVENCIÓN'!T407</f>
        <v>0</v>
      </c>
      <c r="O414" s="358">
        <f>'F5 ESTUDIANTES PREVENCIÓN'!U407</f>
        <v>0</v>
      </c>
      <c r="P414" s="358">
        <f>'F5 ESTUDIANTES PREVENCIÓN'!V407</f>
        <v>0</v>
      </c>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c r="BE414" s="358"/>
      <c r="BF414" s="358">
        <f>'F5 ESTUDIANTES PREVENCIÓN'!AU407</f>
        <v>0</v>
      </c>
      <c r="BG414" s="12"/>
      <c r="BH414" s="13"/>
      <c r="BI414" s="12"/>
      <c r="BJ414" s="14"/>
      <c r="BK414" s="12"/>
      <c r="BL414" s="12"/>
      <c r="BM414" s="12"/>
      <c r="BN414" s="12"/>
      <c r="BO414" s="12"/>
      <c r="BP414" s="12"/>
      <c r="BQ414" s="12"/>
      <c r="BR414" s="12"/>
      <c r="BS414" s="12"/>
      <c r="BT414" s="12"/>
      <c r="BU414" s="12"/>
      <c r="BV414" s="12"/>
      <c r="BW414" s="12"/>
      <c r="BX414" s="12"/>
      <c r="BY414" s="12"/>
      <c r="BZ414" s="12"/>
      <c r="CA414" s="12"/>
      <c r="CB414" s="12"/>
      <c r="CC414" s="12"/>
      <c r="CD414" s="365">
        <f t="shared" si="59"/>
        <v>0</v>
      </c>
      <c r="CE414" s="365">
        <f t="shared" si="60"/>
        <v>0</v>
      </c>
      <c r="CF414" s="366" t="str">
        <f t="shared" si="56"/>
        <v/>
      </c>
      <c r="CG414" s="365">
        <f t="shared" si="61"/>
        <v>0</v>
      </c>
      <c r="CH414" s="365">
        <f t="shared" si="62"/>
        <v>0</v>
      </c>
      <c r="CI414" s="366" t="str">
        <f t="shared" si="57"/>
        <v/>
      </c>
      <c r="CJ414" s="365">
        <f t="shared" si="63"/>
        <v>0</v>
      </c>
      <c r="CK414" s="365">
        <f t="shared" si="64"/>
        <v>0</v>
      </c>
      <c r="CL414" s="366" t="str">
        <f t="shared" si="58"/>
        <v/>
      </c>
      <c r="CM414" s="15"/>
    </row>
    <row r="415" spans="1:91" s="359" customFormat="1" ht="13.5" hidden="1" customHeight="1">
      <c r="A415" s="358">
        <f>'F5 ESTUDIANTES PREVENCIÓN'!D408</f>
        <v>0</v>
      </c>
      <c r="B415" s="358">
        <f>'F5 ESTUDIANTES PREVENCIÓN'!A408</f>
        <v>0</v>
      </c>
      <c r="C415" s="360">
        <f>'F5 ESTUDIANTES PREVENCIÓN'!F408</f>
        <v>0</v>
      </c>
      <c r="D415" s="361">
        <f>'F5 ESTUDIANTES PREVENCIÓN'!G408</f>
        <v>0</v>
      </c>
      <c r="E415" s="358">
        <f>'F5 ESTUDIANTES PREVENCIÓN'!K408</f>
        <v>0</v>
      </c>
      <c r="F415" s="358">
        <f>'F5 ESTUDIANTES PREVENCIÓN'!J408</f>
        <v>0</v>
      </c>
      <c r="G415" s="362">
        <f>'F5 ESTUDIANTES PREVENCIÓN'!L408</f>
        <v>0</v>
      </c>
      <c r="H415" s="358">
        <f>'F5 ESTUDIANTES PREVENCIÓN'!M408</f>
        <v>0</v>
      </c>
      <c r="I415" s="363">
        <f>'F5 ESTUDIANTES PREVENCIÓN'!N408</f>
        <v>0</v>
      </c>
      <c r="J415" s="363">
        <f>'F5 ESTUDIANTES PREVENCIÓN'!O408</f>
        <v>0</v>
      </c>
      <c r="K415" s="363">
        <f>'F5 ESTUDIANTES PREVENCIÓN'!P408</f>
        <v>0</v>
      </c>
      <c r="L415" s="364">
        <f>'F5 ESTUDIANTES PREVENCIÓN'!Q408</f>
        <v>0</v>
      </c>
      <c r="M415" s="360">
        <f>'F5 ESTUDIANTES PREVENCIÓN'!R408</f>
        <v>0</v>
      </c>
      <c r="N415" s="358">
        <f>'F5 ESTUDIANTES PREVENCIÓN'!T408</f>
        <v>0</v>
      </c>
      <c r="O415" s="358">
        <f>'F5 ESTUDIANTES PREVENCIÓN'!U408</f>
        <v>0</v>
      </c>
      <c r="P415" s="358">
        <f>'F5 ESTUDIANTES PREVENCIÓN'!V408</f>
        <v>0</v>
      </c>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c r="BE415" s="358"/>
      <c r="BF415" s="358">
        <f>'F5 ESTUDIANTES PREVENCIÓN'!AU408</f>
        <v>0</v>
      </c>
      <c r="BG415" s="12"/>
      <c r="BH415" s="13"/>
      <c r="BI415" s="12"/>
      <c r="BJ415" s="14"/>
      <c r="BK415" s="12"/>
      <c r="BL415" s="12"/>
      <c r="BM415" s="12"/>
      <c r="BN415" s="12"/>
      <c r="BO415" s="12"/>
      <c r="BP415" s="12"/>
      <c r="BQ415" s="12"/>
      <c r="BR415" s="12"/>
      <c r="BS415" s="12"/>
      <c r="BT415" s="12"/>
      <c r="BU415" s="12"/>
      <c r="BV415" s="12"/>
      <c r="BW415" s="12"/>
      <c r="BX415" s="12"/>
      <c r="BY415" s="12"/>
      <c r="BZ415" s="12"/>
      <c r="CA415" s="12"/>
      <c r="CB415" s="12"/>
      <c r="CC415" s="12"/>
      <c r="CD415" s="365">
        <f t="shared" si="59"/>
        <v>0</v>
      </c>
      <c r="CE415" s="365">
        <f t="shared" si="60"/>
        <v>0</v>
      </c>
      <c r="CF415" s="366" t="str">
        <f t="shared" si="56"/>
        <v/>
      </c>
      <c r="CG415" s="365">
        <f t="shared" si="61"/>
        <v>0</v>
      </c>
      <c r="CH415" s="365">
        <f t="shared" si="62"/>
        <v>0</v>
      </c>
      <c r="CI415" s="366" t="str">
        <f t="shared" si="57"/>
        <v/>
      </c>
      <c r="CJ415" s="365">
        <f t="shared" si="63"/>
        <v>0</v>
      </c>
      <c r="CK415" s="365">
        <f t="shared" si="64"/>
        <v>0</v>
      </c>
      <c r="CL415" s="366" t="str">
        <f t="shared" si="58"/>
        <v/>
      </c>
      <c r="CM415" s="15"/>
    </row>
    <row r="416" spans="1:91" s="359" customFormat="1" ht="13.5" hidden="1" customHeight="1">
      <c r="A416" s="358">
        <f>'F5 ESTUDIANTES PREVENCIÓN'!D409</f>
        <v>0</v>
      </c>
      <c r="B416" s="358">
        <f>'F5 ESTUDIANTES PREVENCIÓN'!A409</f>
        <v>0</v>
      </c>
      <c r="C416" s="360">
        <f>'F5 ESTUDIANTES PREVENCIÓN'!F409</f>
        <v>0</v>
      </c>
      <c r="D416" s="361">
        <f>'F5 ESTUDIANTES PREVENCIÓN'!G409</f>
        <v>0</v>
      </c>
      <c r="E416" s="358">
        <f>'F5 ESTUDIANTES PREVENCIÓN'!K409</f>
        <v>0</v>
      </c>
      <c r="F416" s="358">
        <f>'F5 ESTUDIANTES PREVENCIÓN'!J409</f>
        <v>0</v>
      </c>
      <c r="G416" s="362">
        <f>'F5 ESTUDIANTES PREVENCIÓN'!L409</f>
        <v>0</v>
      </c>
      <c r="H416" s="358">
        <f>'F5 ESTUDIANTES PREVENCIÓN'!M409</f>
        <v>0</v>
      </c>
      <c r="I416" s="363">
        <f>'F5 ESTUDIANTES PREVENCIÓN'!N409</f>
        <v>0</v>
      </c>
      <c r="J416" s="363">
        <f>'F5 ESTUDIANTES PREVENCIÓN'!O409</f>
        <v>0</v>
      </c>
      <c r="K416" s="363">
        <f>'F5 ESTUDIANTES PREVENCIÓN'!P409</f>
        <v>0</v>
      </c>
      <c r="L416" s="364">
        <f>'F5 ESTUDIANTES PREVENCIÓN'!Q409</f>
        <v>0</v>
      </c>
      <c r="M416" s="360">
        <f>'F5 ESTUDIANTES PREVENCIÓN'!R409</f>
        <v>0</v>
      </c>
      <c r="N416" s="358">
        <f>'F5 ESTUDIANTES PREVENCIÓN'!T409</f>
        <v>0</v>
      </c>
      <c r="O416" s="358">
        <f>'F5 ESTUDIANTES PREVENCIÓN'!U409</f>
        <v>0</v>
      </c>
      <c r="P416" s="358">
        <f>'F5 ESTUDIANTES PREVENCIÓN'!V409</f>
        <v>0</v>
      </c>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c r="BE416" s="358"/>
      <c r="BF416" s="358">
        <f>'F5 ESTUDIANTES PREVENCIÓN'!AU409</f>
        <v>0</v>
      </c>
      <c r="BG416" s="12"/>
      <c r="BH416" s="13"/>
      <c r="BI416" s="12"/>
      <c r="BJ416" s="14"/>
      <c r="BK416" s="12"/>
      <c r="BL416" s="12"/>
      <c r="BM416" s="12"/>
      <c r="BN416" s="12"/>
      <c r="BO416" s="12"/>
      <c r="BP416" s="12"/>
      <c r="BQ416" s="12"/>
      <c r="BR416" s="12"/>
      <c r="BS416" s="12"/>
      <c r="BT416" s="12"/>
      <c r="BU416" s="12"/>
      <c r="BV416" s="12"/>
      <c r="BW416" s="12"/>
      <c r="BX416" s="12"/>
      <c r="BY416" s="12"/>
      <c r="BZ416" s="12"/>
      <c r="CA416" s="12"/>
      <c r="CB416" s="12"/>
      <c r="CC416" s="12"/>
      <c r="CD416" s="365">
        <f t="shared" si="59"/>
        <v>0</v>
      </c>
      <c r="CE416" s="365">
        <f t="shared" si="60"/>
        <v>0</v>
      </c>
      <c r="CF416" s="366" t="str">
        <f t="shared" si="56"/>
        <v/>
      </c>
      <c r="CG416" s="365">
        <f t="shared" si="61"/>
        <v>0</v>
      </c>
      <c r="CH416" s="365">
        <f t="shared" si="62"/>
        <v>0</v>
      </c>
      <c r="CI416" s="366" t="str">
        <f t="shared" si="57"/>
        <v/>
      </c>
      <c r="CJ416" s="365">
        <f t="shared" si="63"/>
        <v>0</v>
      </c>
      <c r="CK416" s="365">
        <f t="shared" si="64"/>
        <v>0</v>
      </c>
      <c r="CL416" s="366" t="str">
        <f t="shared" si="58"/>
        <v/>
      </c>
      <c r="CM416" s="15"/>
    </row>
    <row r="417" spans="1:91" s="359" customFormat="1" ht="13.5" hidden="1" customHeight="1">
      <c r="A417" s="358">
        <f>'F5 ESTUDIANTES PREVENCIÓN'!D410</f>
        <v>0</v>
      </c>
      <c r="B417" s="358">
        <f>'F5 ESTUDIANTES PREVENCIÓN'!A410</f>
        <v>0</v>
      </c>
      <c r="C417" s="360">
        <f>'F5 ESTUDIANTES PREVENCIÓN'!F410</f>
        <v>0</v>
      </c>
      <c r="D417" s="361">
        <f>'F5 ESTUDIANTES PREVENCIÓN'!G410</f>
        <v>0</v>
      </c>
      <c r="E417" s="358">
        <f>'F5 ESTUDIANTES PREVENCIÓN'!K410</f>
        <v>0</v>
      </c>
      <c r="F417" s="358">
        <f>'F5 ESTUDIANTES PREVENCIÓN'!J410</f>
        <v>0</v>
      </c>
      <c r="G417" s="362">
        <f>'F5 ESTUDIANTES PREVENCIÓN'!L410</f>
        <v>0</v>
      </c>
      <c r="H417" s="358">
        <f>'F5 ESTUDIANTES PREVENCIÓN'!M410</f>
        <v>0</v>
      </c>
      <c r="I417" s="363">
        <f>'F5 ESTUDIANTES PREVENCIÓN'!N410</f>
        <v>0</v>
      </c>
      <c r="J417" s="363">
        <f>'F5 ESTUDIANTES PREVENCIÓN'!O410</f>
        <v>0</v>
      </c>
      <c r="K417" s="363">
        <f>'F5 ESTUDIANTES PREVENCIÓN'!P410</f>
        <v>0</v>
      </c>
      <c r="L417" s="364">
        <f>'F5 ESTUDIANTES PREVENCIÓN'!Q410</f>
        <v>0</v>
      </c>
      <c r="M417" s="360">
        <f>'F5 ESTUDIANTES PREVENCIÓN'!R410</f>
        <v>0</v>
      </c>
      <c r="N417" s="358">
        <f>'F5 ESTUDIANTES PREVENCIÓN'!T410</f>
        <v>0</v>
      </c>
      <c r="O417" s="358">
        <f>'F5 ESTUDIANTES PREVENCIÓN'!U410</f>
        <v>0</v>
      </c>
      <c r="P417" s="358">
        <f>'F5 ESTUDIANTES PREVENCIÓN'!V410</f>
        <v>0</v>
      </c>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c r="BE417" s="358"/>
      <c r="BF417" s="358">
        <f>'F5 ESTUDIANTES PREVENCIÓN'!AU410</f>
        <v>0</v>
      </c>
      <c r="BG417" s="12"/>
      <c r="BH417" s="13"/>
      <c r="BI417" s="12"/>
      <c r="BJ417" s="14"/>
      <c r="BK417" s="12"/>
      <c r="BL417" s="12"/>
      <c r="BM417" s="12"/>
      <c r="BN417" s="12"/>
      <c r="BO417" s="12"/>
      <c r="BP417" s="12"/>
      <c r="BQ417" s="12"/>
      <c r="BR417" s="12"/>
      <c r="BS417" s="12"/>
      <c r="BT417" s="12"/>
      <c r="BU417" s="12"/>
      <c r="BV417" s="12"/>
      <c r="BW417" s="12"/>
      <c r="BX417" s="12"/>
      <c r="BY417" s="12"/>
      <c r="BZ417" s="12"/>
      <c r="CA417" s="12"/>
      <c r="CB417" s="12"/>
      <c r="CC417" s="12"/>
      <c r="CD417" s="365">
        <f t="shared" si="59"/>
        <v>0</v>
      </c>
      <c r="CE417" s="365">
        <f t="shared" si="60"/>
        <v>0</v>
      </c>
      <c r="CF417" s="366" t="str">
        <f t="shared" si="56"/>
        <v/>
      </c>
      <c r="CG417" s="365">
        <f t="shared" si="61"/>
        <v>0</v>
      </c>
      <c r="CH417" s="365">
        <f t="shared" si="62"/>
        <v>0</v>
      </c>
      <c r="CI417" s="366" t="str">
        <f t="shared" si="57"/>
        <v/>
      </c>
      <c r="CJ417" s="365">
        <f t="shared" si="63"/>
        <v>0</v>
      </c>
      <c r="CK417" s="365">
        <f t="shared" si="64"/>
        <v>0</v>
      </c>
      <c r="CL417" s="366" t="str">
        <f t="shared" si="58"/>
        <v/>
      </c>
      <c r="CM417" s="15"/>
    </row>
    <row r="418" spans="1:91" s="359" customFormat="1" ht="13.5" hidden="1" customHeight="1">
      <c r="A418" s="358">
        <f>'F5 ESTUDIANTES PREVENCIÓN'!D411</f>
        <v>0</v>
      </c>
      <c r="B418" s="358">
        <f>'F5 ESTUDIANTES PREVENCIÓN'!A411</f>
        <v>0</v>
      </c>
      <c r="C418" s="360">
        <f>'F5 ESTUDIANTES PREVENCIÓN'!F411</f>
        <v>0</v>
      </c>
      <c r="D418" s="361">
        <f>'F5 ESTUDIANTES PREVENCIÓN'!G411</f>
        <v>0</v>
      </c>
      <c r="E418" s="358">
        <f>'F5 ESTUDIANTES PREVENCIÓN'!K411</f>
        <v>0</v>
      </c>
      <c r="F418" s="358">
        <f>'F5 ESTUDIANTES PREVENCIÓN'!J411</f>
        <v>0</v>
      </c>
      <c r="G418" s="362">
        <f>'F5 ESTUDIANTES PREVENCIÓN'!L411</f>
        <v>0</v>
      </c>
      <c r="H418" s="358">
        <f>'F5 ESTUDIANTES PREVENCIÓN'!M411</f>
        <v>0</v>
      </c>
      <c r="I418" s="363">
        <f>'F5 ESTUDIANTES PREVENCIÓN'!N411</f>
        <v>0</v>
      </c>
      <c r="J418" s="363">
        <f>'F5 ESTUDIANTES PREVENCIÓN'!O411</f>
        <v>0</v>
      </c>
      <c r="K418" s="363">
        <f>'F5 ESTUDIANTES PREVENCIÓN'!P411</f>
        <v>0</v>
      </c>
      <c r="L418" s="364">
        <f>'F5 ESTUDIANTES PREVENCIÓN'!Q411</f>
        <v>0</v>
      </c>
      <c r="M418" s="360">
        <f>'F5 ESTUDIANTES PREVENCIÓN'!R411</f>
        <v>0</v>
      </c>
      <c r="N418" s="358">
        <f>'F5 ESTUDIANTES PREVENCIÓN'!T411</f>
        <v>0</v>
      </c>
      <c r="O418" s="358">
        <f>'F5 ESTUDIANTES PREVENCIÓN'!U411</f>
        <v>0</v>
      </c>
      <c r="P418" s="358">
        <f>'F5 ESTUDIANTES PREVENCIÓN'!V411</f>
        <v>0</v>
      </c>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c r="BE418" s="358"/>
      <c r="BF418" s="358">
        <f>'F5 ESTUDIANTES PREVENCIÓN'!AU411</f>
        <v>0</v>
      </c>
      <c r="BG418" s="12"/>
      <c r="BH418" s="13"/>
      <c r="BI418" s="12"/>
      <c r="BJ418" s="14"/>
      <c r="BK418" s="12"/>
      <c r="BL418" s="12"/>
      <c r="BM418" s="12"/>
      <c r="BN418" s="12"/>
      <c r="BO418" s="12"/>
      <c r="BP418" s="12"/>
      <c r="BQ418" s="12"/>
      <c r="BR418" s="12"/>
      <c r="BS418" s="12"/>
      <c r="BT418" s="12"/>
      <c r="BU418" s="12"/>
      <c r="BV418" s="12"/>
      <c r="BW418" s="12"/>
      <c r="BX418" s="12"/>
      <c r="BY418" s="12"/>
      <c r="BZ418" s="12"/>
      <c r="CA418" s="12"/>
      <c r="CB418" s="12"/>
      <c r="CC418" s="12"/>
      <c r="CD418" s="365">
        <f t="shared" si="59"/>
        <v>0</v>
      </c>
      <c r="CE418" s="365">
        <f t="shared" si="60"/>
        <v>0</v>
      </c>
      <c r="CF418" s="366" t="str">
        <f t="shared" si="56"/>
        <v/>
      </c>
      <c r="CG418" s="365">
        <f t="shared" si="61"/>
        <v>0</v>
      </c>
      <c r="CH418" s="365">
        <f t="shared" si="62"/>
        <v>0</v>
      </c>
      <c r="CI418" s="366" t="str">
        <f t="shared" si="57"/>
        <v/>
      </c>
      <c r="CJ418" s="365">
        <f t="shared" si="63"/>
        <v>0</v>
      </c>
      <c r="CK418" s="365">
        <f t="shared" si="64"/>
        <v>0</v>
      </c>
      <c r="CL418" s="366" t="str">
        <f t="shared" si="58"/>
        <v/>
      </c>
      <c r="CM418" s="15"/>
    </row>
    <row r="419" spans="1:91" s="359" customFormat="1" ht="13.5" hidden="1" customHeight="1">
      <c r="A419" s="358">
        <f>'F5 ESTUDIANTES PREVENCIÓN'!D412</f>
        <v>0</v>
      </c>
      <c r="B419" s="358">
        <f>'F5 ESTUDIANTES PREVENCIÓN'!A412</f>
        <v>0</v>
      </c>
      <c r="C419" s="360">
        <f>'F5 ESTUDIANTES PREVENCIÓN'!F412</f>
        <v>0</v>
      </c>
      <c r="D419" s="361">
        <f>'F5 ESTUDIANTES PREVENCIÓN'!G412</f>
        <v>0</v>
      </c>
      <c r="E419" s="358">
        <f>'F5 ESTUDIANTES PREVENCIÓN'!K412</f>
        <v>0</v>
      </c>
      <c r="F419" s="358">
        <f>'F5 ESTUDIANTES PREVENCIÓN'!J412</f>
        <v>0</v>
      </c>
      <c r="G419" s="362">
        <f>'F5 ESTUDIANTES PREVENCIÓN'!L412</f>
        <v>0</v>
      </c>
      <c r="H419" s="358">
        <f>'F5 ESTUDIANTES PREVENCIÓN'!M412</f>
        <v>0</v>
      </c>
      <c r="I419" s="363">
        <f>'F5 ESTUDIANTES PREVENCIÓN'!N412</f>
        <v>0</v>
      </c>
      <c r="J419" s="363">
        <f>'F5 ESTUDIANTES PREVENCIÓN'!O412</f>
        <v>0</v>
      </c>
      <c r="K419" s="363">
        <f>'F5 ESTUDIANTES PREVENCIÓN'!P412</f>
        <v>0</v>
      </c>
      <c r="L419" s="364">
        <f>'F5 ESTUDIANTES PREVENCIÓN'!Q412</f>
        <v>0</v>
      </c>
      <c r="M419" s="360">
        <f>'F5 ESTUDIANTES PREVENCIÓN'!R412</f>
        <v>0</v>
      </c>
      <c r="N419" s="358">
        <f>'F5 ESTUDIANTES PREVENCIÓN'!T412</f>
        <v>0</v>
      </c>
      <c r="O419" s="358">
        <f>'F5 ESTUDIANTES PREVENCIÓN'!U412</f>
        <v>0</v>
      </c>
      <c r="P419" s="358">
        <f>'F5 ESTUDIANTES PREVENCIÓN'!V412</f>
        <v>0</v>
      </c>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c r="BE419" s="358"/>
      <c r="BF419" s="358">
        <f>'F5 ESTUDIANTES PREVENCIÓN'!AU412</f>
        <v>0</v>
      </c>
      <c r="BG419" s="12"/>
      <c r="BH419" s="13"/>
      <c r="BI419" s="12"/>
      <c r="BJ419" s="14"/>
      <c r="BK419" s="12"/>
      <c r="BL419" s="12"/>
      <c r="BM419" s="12"/>
      <c r="BN419" s="12"/>
      <c r="BO419" s="12"/>
      <c r="BP419" s="12"/>
      <c r="BQ419" s="12"/>
      <c r="BR419" s="12"/>
      <c r="BS419" s="12"/>
      <c r="BT419" s="12"/>
      <c r="BU419" s="12"/>
      <c r="BV419" s="12"/>
      <c r="BW419" s="12"/>
      <c r="BX419" s="12"/>
      <c r="BY419" s="12"/>
      <c r="BZ419" s="12"/>
      <c r="CA419" s="12"/>
      <c r="CB419" s="12"/>
      <c r="CC419" s="12"/>
      <c r="CD419" s="365">
        <f t="shared" si="59"/>
        <v>0</v>
      </c>
      <c r="CE419" s="365">
        <f t="shared" si="60"/>
        <v>0</v>
      </c>
      <c r="CF419" s="366" t="str">
        <f t="shared" si="56"/>
        <v/>
      </c>
      <c r="CG419" s="365">
        <f t="shared" si="61"/>
        <v>0</v>
      </c>
      <c r="CH419" s="365">
        <f t="shared" si="62"/>
        <v>0</v>
      </c>
      <c r="CI419" s="366" t="str">
        <f t="shared" si="57"/>
        <v/>
      </c>
      <c r="CJ419" s="365">
        <f t="shared" si="63"/>
        <v>0</v>
      </c>
      <c r="CK419" s="365">
        <f t="shared" si="64"/>
        <v>0</v>
      </c>
      <c r="CL419" s="366" t="str">
        <f t="shared" si="58"/>
        <v/>
      </c>
      <c r="CM419" s="15"/>
    </row>
    <row r="420" spans="1:91" s="359" customFormat="1" ht="13.5" hidden="1" customHeight="1">
      <c r="A420" s="358">
        <f>'F5 ESTUDIANTES PREVENCIÓN'!D413</f>
        <v>0</v>
      </c>
      <c r="B420" s="358">
        <f>'F5 ESTUDIANTES PREVENCIÓN'!A413</f>
        <v>0</v>
      </c>
      <c r="C420" s="360">
        <f>'F5 ESTUDIANTES PREVENCIÓN'!F413</f>
        <v>0</v>
      </c>
      <c r="D420" s="361">
        <f>'F5 ESTUDIANTES PREVENCIÓN'!G413</f>
        <v>0</v>
      </c>
      <c r="E420" s="358">
        <f>'F5 ESTUDIANTES PREVENCIÓN'!K413</f>
        <v>0</v>
      </c>
      <c r="F420" s="358">
        <f>'F5 ESTUDIANTES PREVENCIÓN'!J413</f>
        <v>0</v>
      </c>
      <c r="G420" s="362">
        <f>'F5 ESTUDIANTES PREVENCIÓN'!L413</f>
        <v>0</v>
      </c>
      <c r="H420" s="358">
        <f>'F5 ESTUDIANTES PREVENCIÓN'!M413</f>
        <v>0</v>
      </c>
      <c r="I420" s="363">
        <f>'F5 ESTUDIANTES PREVENCIÓN'!N413</f>
        <v>0</v>
      </c>
      <c r="J420" s="363">
        <f>'F5 ESTUDIANTES PREVENCIÓN'!O413</f>
        <v>0</v>
      </c>
      <c r="K420" s="363">
        <f>'F5 ESTUDIANTES PREVENCIÓN'!P413</f>
        <v>0</v>
      </c>
      <c r="L420" s="364">
        <f>'F5 ESTUDIANTES PREVENCIÓN'!Q413</f>
        <v>0</v>
      </c>
      <c r="M420" s="360">
        <f>'F5 ESTUDIANTES PREVENCIÓN'!R413</f>
        <v>0</v>
      </c>
      <c r="N420" s="358">
        <f>'F5 ESTUDIANTES PREVENCIÓN'!T413</f>
        <v>0</v>
      </c>
      <c r="O420" s="358">
        <f>'F5 ESTUDIANTES PREVENCIÓN'!U413</f>
        <v>0</v>
      </c>
      <c r="P420" s="358">
        <f>'F5 ESTUDIANTES PREVENCIÓN'!V413</f>
        <v>0</v>
      </c>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c r="BE420" s="358"/>
      <c r="BF420" s="358">
        <f>'F5 ESTUDIANTES PREVENCIÓN'!AU413</f>
        <v>0</v>
      </c>
      <c r="BG420" s="12"/>
      <c r="BH420" s="13"/>
      <c r="BI420" s="12"/>
      <c r="BJ420" s="14"/>
      <c r="BK420" s="12"/>
      <c r="BL420" s="12"/>
      <c r="BM420" s="12"/>
      <c r="BN420" s="12"/>
      <c r="BO420" s="12"/>
      <c r="BP420" s="12"/>
      <c r="BQ420" s="12"/>
      <c r="BR420" s="12"/>
      <c r="BS420" s="12"/>
      <c r="BT420" s="12"/>
      <c r="BU420" s="12"/>
      <c r="BV420" s="12"/>
      <c r="BW420" s="12"/>
      <c r="BX420" s="12"/>
      <c r="BY420" s="12"/>
      <c r="BZ420" s="12"/>
      <c r="CA420" s="12"/>
      <c r="CB420" s="12"/>
      <c r="CC420" s="12"/>
      <c r="CD420" s="365">
        <f t="shared" si="59"/>
        <v>0</v>
      </c>
      <c r="CE420" s="365">
        <f t="shared" si="60"/>
        <v>0</v>
      </c>
      <c r="CF420" s="366" t="str">
        <f t="shared" si="56"/>
        <v/>
      </c>
      <c r="CG420" s="365">
        <f t="shared" si="61"/>
        <v>0</v>
      </c>
      <c r="CH420" s="365">
        <f t="shared" si="62"/>
        <v>0</v>
      </c>
      <c r="CI420" s="366" t="str">
        <f t="shared" si="57"/>
        <v/>
      </c>
      <c r="CJ420" s="365">
        <f t="shared" si="63"/>
        <v>0</v>
      </c>
      <c r="CK420" s="365">
        <f t="shared" si="64"/>
        <v>0</v>
      </c>
      <c r="CL420" s="366" t="str">
        <f t="shared" si="58"/>
        <v/>
      </c>
      <c r="CM420" s="15"/>
    </row>
    <row r="421" spans="1:91" s="359" customFormat="1" ht="13.5" hidden="1" customHeight="1">
      <c r="A421" s="358">
        <f>'F5 ESTUDIANTES PREVENCIÓN'!D414</f>
        <v>0</v>
      </c>
      <c r="B421" s="358">
        <f>'F5 ESTUDIANTES PREVENCIÓN'!A414</f>
        <v>0</v>
      </c>
      <c r="C421" s="360">
        <f>'F5 ESTUDIANTES PREVENCIÓN'!F414</f>
        <v>0</v>
      </c>
      <c r="D421" s="361">
        <f>'F5 ESTUDIANTES PREVENCIÓN'!G414</f>
        <v>0</v>
      </c>
      <c r="E421" s="358">
        <f>'F5 ESTUDIANTES PREVENCIÓN'!K414</f>
        <v>0</v>
      </c>
      <c r="F421" s="358">
        <f>'F5 ESTUDIANTES PREVENCIÓN'!J414</f>
        <v>0</v>
      </c>
      <c r="G421" s="362">
        <f>'F5 ESTUDIANTES PREVENCIÓN'!L414</f>
        <v>0</v>
      </c>
      <c r="H421" s="358">
        <f>'F5 ESTUDIANTES PREVENCIÓN'!M414</f>
        <v>0</v>
      </c>
      <c r="I421" s="363">
        <f>'F5 ESTUDIANTES PREVENCIÓN'!N414</f>
        <v>0</v>
      </c>
      <c r="J421" s="363">
        <f>'F5 ESTUDIANTES PREVENCIÓN'!O414</f>
        <v>0</v>
      </c>
      <c r="K421" s="363">
        <f>'F5 ESTUDIANTES PREVENCIÓN'!P414</f>
        <v>0</v>
      </c>
      <c r="L421" s="364">
        <f>'F5 ESTUDIANTES PREVENCIÓN'!Q414</f>
        <v>0</v>
      </c>
      <c r="M421" s="360">
        <f>'F5 ESTUDIANTES PREVENCIÓN'!R414</f>
        <v>0</v>
      </c>
      <c r="N421" s="358">
        <f>'F5 ESTUDIANTES PREVENCIÓN'!T414</f>
        <v>0</v>
      </c>
      <c r="O421" s="358">
        <f>'F5 ESTUDIANTES PREVENCIÓN'!U414</f>
        <v>0</v>
      </c>
      <c r="P421" s="358">
        <f>'F5 ESTUDIANTES PREVENCIÓN'!V414</f>
        <v>0</v>
      </c>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c r="BE421" s="358"/>
      <c r="BF421" s="358">
        <f>'F5 ESTUDIANTES PREVENCIÓN'!AU414</f>
        <v>0</v>
      </c>
      <c r="BG421" s="12"/>
      <c r="BH421" s="13"/>
      <c r="BI421" s="12"/>
      <c r="BJ421" s="14"/>
      <c r="BK421" s="12"/>
      <c r="BL421" s="12"/>
      <c r="BM421" s="12"/>
      <c r="BN421" s="12"/>
      <c r="BO421" s="12"/>
      <c r="BP421" s="12"/>
      <c r="BQ421" s="12"/>
      <c r="BR421" s="12"/>
      <c r="BS421" s="12"/>
      <c r="BT421" s="12"/>
      <c r="BU421" s="12"/>
      <c r="BV421" s="12"/>
      <c r="BW421" s="12"/>
      <c r="BX421" s="12"/>
      <c r="BY421" s="12"/>
      <c r="BZ421" s="12"/>
      <c r="CA421" s="12"/>
      <c r="CB421" s="12"/>
      <c r="CC421" s="12"/>
      <c r="CD421" s="365">
        <f t="shared" si="59"/>
        <v>0</v>
      </c>
      <c r="CE421" s="365">
        <f t="shared" si="60"/>
        <v>0</v>
      </c>
      <c r="CF421" s="366" t="str">
        <f t="shared" si="56"/>
        <v/>
      </c>
      <c r="CG421" s="365">
        <f t="shared" si="61"/>
        <v>0</v>
      </c>
      <c r="CH421" s="365">
        <f t="shared" si="62"/>
        <v>0</v>
      </c>
      <c r="CI421" s="366" t="str">
        <f t="shared" si="57"/>
        <v/>
      </c>
      <c r="CJ421" s="365">
        <f t="shared" si="63"/>
        <v>0</v>
      </c>
      <c r="CK421" s="365">
        <f t="shared" si="64"/>
        <v>0</v>
      </c>
      <c r="CL421" s="366" t="str">
        <f t="shared" si="58"/>
        <v/>
      </c>
      <c r="CM421" s="15"/>
    </row>
    <row r="422" spans="1:91" s="359" customFormat="1" ht="13.5" hidden="1" customHeight="1">
      <c r="A422" s="358">
        <f>'F5 ESTUDIANTES PREVENCIÓN'!D415</f>
        <v>0</v>
      </c>
      <c r="B422" s="358">
        <f>'F5 ESTUDIANTES PREVENCIÓN'!A415</f>
        <v>0</v>
      </c>
      <c r="C422" s="360">
        <f>'F5 ESTUDIANTES PREVENCIÓN'!F415</f>
        <v>0</v>
      </c>
      <c r="D422" s="361">
        <f>'F5 ESTUDIANTES PREVENCIÓN'!G415</f>
        <v>0</v>
      </c>
      <c r="E422" s="358">
        <f>'F5 ESTUDIANTES PREVENCIÓN'!K415</f>
        <v>0</v>
      </c>
      <c r="F422" s="358">
        <f>'F5 ESTUDIANTES PREVENCIÓN'!J415</f>
        <v>0</v>
      </c>
      <c r="G422" s="362">
        <f>'F5 ESTUDIANTES PREVENCIÓN'!L415</f>
        <v>0</v>
      </c>
      <c r="H422" s="358">
        <f>'F5 ESTUDIANTES PREVENCIÓN'!M415</f>
        <v>0</v>
      </c>
      <c r="I422" s="363">
        <f>'F5 ESTUDIANTES PREVENCIÓN'!N415</f>
        <v>0</v>
      </c>
      <c r="J422" s="363">
        <f>'F5 ESTUDIANTES PREVENCIÓN'!O415</f>
        <v>0</v>
      </c>
      <c r="K422" s="363">
        <f>'F5 ESTUDIANTES PREVENCIÓN'!P415</f>
        <v>0</v>
      </c>
      <c r="L422" s="364">
        <f>'F5 ESTUDIANTES PREVENCIÓN'!Q415</f>
        <v>0</v>
      </c>
      <c r="M422" s="360">
        <f>'F5 ESTUDIANTES PREVENCIÓN'!R415</f>
        <v>0</v>
      </c>
      <c r="N422" s="358">
        <f>'F5 ESTUDIANTES PREVENCIÓN'!T415</f>
        <v>0</v>
      </c>
      <c r="O422" s="358">
        <f>'F5 ESTUDIANTES PREVENCIÓN'!U415</f>
        <v>0</v>
      </c>
      <c r="P422" s="358">
        <f>'F5 ESTUDIANTES PREVENCIÓN'!V415</f>
        <v>0</v>
      </c>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c r="BE422" s="358"/>
      <c r="BF422" s="358">
        <f>'F5 ESTUDIANTES PREVENCIÓN'!AU415</f>
        <v>0</v>
      </c>
      <c r="BG422" s="12"/>
      <c r="BH422" s="13"/>
      <c r="BI422" s="12"/>
      <c r="BJ422" s="14"/>
      <c r="BK422" s="12"/>
      <c r="BL422" s="12"/>
      <c r="BM422" s="12"/>
      <c r="BN422" s="12"/>
      <c r="BO422" s="12"/>
      <c r="BP422" s="12"/>
      <c r="BQ422" s="12"/>
      <c r="BR422" s="12"/>
      <c r="BS422" s="12"/>
      <c r="BT422" s="12"/>
      <c r="BU422" s="12"/>
      <c r="BV422" s="12"/>
      <c r="BW422" s="12"/>
      <c r="BX422" s="12"/>
      <c r="BY422" s="12"/>
      <c r="BZ422" s="12"/>
      <c r="CA422" s="12"/>
      <c r="CB422" s="12"/>
      <c r="CC422" s="12"/>
      <c r="CD422" s="365">
        <f t="shared" si="59"/>
        <v>0</v>
      </c>
      <c r="CE422" s="365">
        <f t="shared" si="60"/>
        <v>0</v>
      </c>
      <c r="CF422" s="366" t="str">
        <f t="shared" si="56"/>
        <v/>
      </c>
      <c r="CG422" s="365">
        <f t="shared" si="61"/>
        <v>0</v>
      </c>
      <c r="CH422" s="365">
        <f t="shared" si="62"/>
        <v>0</v>
      </c>
      <c r="CI422" s="366" t="str">
        <f t="shared" si="57"/>
        <v/>
      </c>
      <c r="CJ422" s="365">
        <f t="shared" si="63"/>
        <v>0</v>
      </c>
      <c r="CK422" s="365">
        <f t="shared" si="64"/>
        <v>0</v>
      </c>
      <c r="CL422" s="366" t="str">
        <f t="shared" si="58"/>
        <v/>
      </c>
      <c r="CM422" s="15"/>
    </row>
    <row r="423" spans="1:91" s="359" customFormat="1" ht="13.5" hidden="1" customHeight="1">
      <c r="A423" s="358">
        <f>'F5 ESTUDIANTES PREVENCIÓN'!D416</f>
        <v>0</v>
      </c>
      <c r="B423" s="358">
        <f>'F5 ESTUDIANTES PREVENCIÓN'!A416</f>
        <v>0</v>
      </c>
      <c r="C423" s="360">
        <f>'F5 ESTUDIANTES PREVENCIÓN'!F416</f>
        <v>0</v>
      </c>
      <c r="D423" s="361">
        <f>'F5 ESTUDIANTES PREVENCIÓN'!G416</f>
        <v>0</v>
      </c>
      <c r="E423" s="358">
        <f>'F5 ESTUDIANTES PREVENCIÓN'!K416</f>
        <v>0</v>
      </c>
      <c r="F423" s="358">
        <f>'F5 ESTUDIANTES PREVENCIÓN'!J416</f>
        <v>0</v>
      </c>
      <c r="G423" s="362">
        <f>'F5 ESTUDIANTES PREVENCIÓN'!L416</f>
        <v>0</v>
      </c>
      <c r="H423" s="358">
        <f>'F5 ESTUDIANTES PREVENCIÓN'!M416</f>
        <v>0</v>
      </c>
      <c r="I423" s="363">
        <f>'F5 ESTUDIANTES PREVENCIÓN'!N416</f>
        <v>0</v>
      </c>
      <c r="J423" s="363">
        <f>'F5 ESTUDIANTES PREVENCIÓN'!O416</f>
        <v>0</v>
      </c>
      <c r="K423" s="363">
        <f>'F5 ESTUDIANTES PREVENCIÓN'!P416</f>
        <v>0</v>
      </c>
      <c r="L423" s="364">
        <f>'F5 ESTUDIANTES PREVENCIÓN'!Q416</f>
        <v>0</v>
      </c>
      <c r="M423" s="360">
        <f>'F5 ESTUDIANTES PREVENCIÓN'!R416</f>
        <v>0</v>
      </c>
      <c r="N423" s="358">
        <f>'F5 ESTUDIANTES PREVENCIÓN'!T416</f>
        <v>0</v>
      </c>
      <c r="O423" s="358">
        <f>'F5 ESTUDIANTES PREVENCIÓN'!U416</f>
        <v>0</v>
      </c>
      <c r="P423" s="358">
        <f>'F5 ESTUDIANTES PREVENCIÓN'!V416</f>
        <v>0</v>
      </c>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c r="BE423" s="358"/>
      <c r="BF423" s="358">
        <f>'F5 ESTUDIANTES PREVENCIÓN'!AU416</f>
        <v>0</v>
      </c>
      <c r="BG423" s="12"/>
      <c r="BH423" s="13"/>
      <c r="BI423" s="12"/>
      <c r="BJ423" s="14"/>
      <c r="BK423" s="12"/>
      <c r="BL423" s="12"/>
      <c r="BM423" s="12"/>
      <c r="BN423" s="12"/>
      <c r="BO423" s="12"/>
      <c r="BP423" s="12"/>
      <c r="BQ423" s="12"/>
      <c r="BR423" s="12"/>
      <c r="BS423" s="12"/>
      <c r="BT423" s="12"/>
      <c r="BU423" s="12"/>
      <c r="BV423" s="12"/>
      <c r="BW423" s="12"/>
      <c r="BX423" s="12"/>
      <c r="BY423" s="12"/>
      <c r="BZ423" s="12"/>
      <c r="CA423" s="12"/>
      <c r="CB423" s="12"/>
      <c r="CC423" s="12"/>
      <c r="CD423" s="365">
        <f t="shared" si="59"/>
        <v>0</v>
      </c>
      <c r="CE423" s="365">
        <f t="shared" si="60"/>
        <v>0</v>
      </c>
      <c r="CF423" s="366" t="str">
        <f t="shared" si="56"/>
        <v/>
      </c>
      <c r="CG423" s="365">
        <f t="shared" si="61"/>
        <v>0</v>
      </c>
      <c r="CH423" s="365">
        <f t="shared" si="62"/>
        <v>0</v>
      </c>
      <c r="CI423" s="366" t="str">
        <f t="shared" si="57"/>
        <v/>
      </c>
      <c r="CJ423" s="365">
        <f t="shared" si="63"/>
        <v>0</v>
      </c>
      <c r="CK423" s="365">
        <f t="shared" si="64"/>
        <v>0</v>
      </c>
      <c r="CL423" s="366" t="str">
        <f t="shared" si="58"/>
        <v/>
      </c>
      <c r="CM423" s="15"/>
    </row>
    <row r="424" spans="1:91" s="359" customFormat="1" ht="13.5" hidden="1" customHeight="1">
      <c r="A424" s="358">
        <f>'F5 ESTUDIANTES PREVENCIÓN'!D417</f>
        <v>0</v>
      </c>
      <c r="B424" s="358">
        <f>'F5 ESTUDIANTES PREVENCIÓN'!A417</f>
        <v>0</v>
      </c>
      <c r="C424" s="360">
        <f>'F5 ESTUDIANTES PREVENCIÓN'!F417</f>
        <v>0</v>
      </c>
      <c r="D424" s="361">
        <f>'F5 ESTUDIANTES PREVENCIÓN'!G417</f>
        <v>0</v>
      </c>
      <c r="E424" s="358">
        <f>'F5 ESTUDIANTES PREVENCIÓN'!K417</f>
        <v>0</v>
      </c>
      <c r="F424" s="358">
        <f>'F5 ESTUDIANTES PREVENCIÓN'!J417</f>
        <v>0</v>
      </c>
      <c r="G424" s="362">
        <f>'F5 ESTUDIANTES PREVENCIÓN'!L417</f>
        <v>0</v>
      </c>
      <c r="H424" s="358">
        <f>'F5 ESTUDIANTES PREVENCIÓN'!M417</f>
        <v>0</v>
      </c>
      <c r="I424" s="363">
        <f>'F5 ESTUDIANTES PREVENCIÓN'!N417</f>
        <v>0</v>
      </c>
      <c r="J424" s="363">
        <f>'F5 ESTUDIANTES PREVENCIÓN'!O417</f>
        <v>0</v>
      </c>
      <c r="K424" s="363">
        <f>'F5 ESTUDIANTES PREVENCIÓN'!P417</f>
        <v>0</v>
      </c>
      <c r="L424" s="364">
        <f>'F5 ESTUDIANTES PREVENCIÓN'!Q417</f>
        <v>0</v>
      </c>
      <c r="M424" s="360">
        <f>'F5 ESTUDIANTES PREVENCIÓN'!R417</f>
        <v>0</v>
      </c>
      <c r="N424" s="358">
        <f>'F5 ESTUDIANTES PREVENCIÓN'!T417</f>
        <v>0</v>
      </c>
      <c r="O424" s="358">
        <f>'F5 ESTUDIANTES PREVENCIÓN'!U417</f>
        <v>0</v>
      </c>
      <c r="P424" s="358">
        <f>'F5 ESTUDIANTES PREVENCIÓN'!V417</f>
        <v>0</v>
      </c>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c r="BE424" s="358"/>
      <c r="BF424" s="358">
        <f>'F5 ESTUDIANTES PREVENCIÓN'!AU417</f>
        <v>0</v>
      </c>
      <c r="BG424" s="12"/>
      <c r="BH424" s="13"/>
      <c r="BI424" s="12"/>
      <c r="BJ424" s="14"/>
      <c r="BK424" s="12"/>
      <c r="BL424" s="12"/>
      <c r="BM424" s="12"/>
      <c r="BN424" s="12"/>
      <c r="BO424" s="12"/>
      <c r="BP424" s="12"/>
      <c r="BQ424" s="12"/>
      <c r="BR424" s="12"/>
      <c r="BS424" s="12"/>
      <c r="BT424" s="12"/>
      <c r="BU424" s="12"/>
      <c r="BV424" s="12"/>
      <c r="BW424" s="12"/>
      <c r="BX424" s="12"/>
      <c r="BY424" s="12"/>
      <c r="BZ424" s="12"/>
      <c r="CA424" s="12"/>
      <c r="CB424" s="12"/>
      <c r="CC424" s="12"/>
      <c r="CD424" s="365">
        <f t="shared" si="59"/>
        <v>0</v>
      </c>
      <c r="CE424" s="365">
        <f t="shared" si="60"/>
        <v>0</v>
      </c>
      <c r="CF424" s="366" t="str">
        <f t="shared" si="56"/>
        <v/>
      </c>
      <c r="CG424" s="365">
        <f t="shared" si="61"/>
        <v>0</v>
      </c>
      <c r="CH424" s="365">
        <f t="shared" si="62"/>
        <v>0</v>
      </c>
      <c r="CI424" s="366" t="str">
        <f t="shared" si="57"/>
        <v/>
      </c>
      <c r="CJ424" s="365">
        <f t="shared" si="63"/>
        <v>0</v>
      </c>
      <c r="CK424" s="365">
        <f t="shared" si="64"/>
        <v>0</v>
      </c>
      <c r="CL424" s="366" t="str">
        <f t="shared" si="58"/>
        <v/>
      </c>
      <c r="CM424" s="15"/>
    </row>
    <row r="425" spans="1:91" s="359" customFormat="1" ht="13.5" hidden="1" customHeight="1">
      <c r="A425" s="358">
        <f>'F5 ESTUDIANTES PREVENCIÓN'!D418</f>
        <v>0</v>
      </c>
      <c r="B425" s="358">
        <f>'F5 ESTUDIANTES PREVENCIÓN'!A418</f>
        <v>0</v>
      </c>
      <c r="C425" s="360">
        <f>'F5 ESTUDIANTES PREVENCIÓN'!F418</f>
        <v>0</v>
      </c>
      <c r="D425" s="361">
        <f>'F5 ESTUDIANTES PREVENCIÓN'!G418</f>
        <v>0</v>
      </c>
      <c r="E425" s="358">
        <f>'F5 ESTUDIANTES PREVENCIÓN'!K418</f>
        <v>0</v>
      </c>
      <c r="F425" s="358">
        <f>'F5 ESTUDIANTES PREVENCIÓN'!J418</f>
        <v>0</v>
      </c>
      <c r="G425" s="362">
        <f>'F5 ESTUDIANTES PREVENCIÓN'!L418</f>
        <v>0</v>
      </c>
      <c r="H425" s="358">
        <f>'F5 ESTUDIANTES PREVENCIÓN'!M418</f>
        <v>0</v>
      </c>
      <c r="I425" s="363">
        <f>'F5 ESTUDIANTES PREVENCIÓN'!N418</f>
        <v>0</v>
      </c>
      <c r="J425" s="363">
        <f>'F5 ESTUDIANTES PREVENCIÓN'!O418</f>
        <v>0</v>
      </c>
      <c r="K425" s="363">
        <f>'F5 ESTUDIANTES PREVENCIÓN'!P418</f>
        <v>0</v>
      </c>
      <c r="L425" s="364">
        <f>'F5 ESTUDIANTES PREVENCIÓN'!Q418</f>
        <v>0</v>
      </c>
      <c r="M425" s="360">
        <f>'F5 ESTUDIANTES PREVENCIÓN'!R418</f>
        <v>0</v>
      </c>
      <c r="N425" s="358">
        <f>'F5 ESTUDIANTES PREVENCIÓN'!T418</f>
        <v>0</v>
      </c>
      <c r="O425" s="358">
        <f>'F5 ESTUDIANTES PREVENCIÓN'!U418</f>
        <v>0</v>
      </c>
      <c r="P425" s="358">
        <f>'F5 ESTUDIANTES PREVENCIÓN'!V418</f>
        <v>0</v>
      </c>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c r="BE425" s="358"/>
      <c r="BF425" s="358">
        <f>'F5 ESTUDIANTES PREVENCIÓN'!AU418</f>
        <v>0</v>
      </c>
      <c r="BG425" s="12"/>
      <c r="BH425" s="13"/>
      <c r="BI425" s="12"/>
      <c r="BJ425" s="14"/>
      <c r="BK425" s="12"/>
      <c r="BL425" s="12"/>
      <c r="BM425" s="12"/>
      <c r="BN425" s="12"/>
      <c r="BO425" s="12"/>
      <c r="BP425" s="12"/>
      <c r="BQ425" s="12"/>
      <c r="BR425" s="12"/>
      <c r="BS425" s="12"/>
      <c r="BT425" s="12"/>
      <c r="BU425" s="12"/>
      <c r="BV425" s="12"/>
      <c r="BW425" s="12"/>
      <c r="BX425" s="12"/>
      <c r="BY425" s="12"/>
      <c r="BZ425" s="12"/>
      <c r="CA425" s="12"/>
      <c r="CB425" s="12"/>
      <c r="CC425" s="12"/>
      <c r="CD425" s="365">
        <f t="shared" si="59"/>
        <v>0</v>
      </c>
      <c r="CE425" s="365">
        <f t="shared" si="60"/>
        <v>0</v>
      </c>
      <c r="CF425" s="366" t="str">
        <f t="shared" si="56"/>
        <v/>
      </c>
      <c r="CG425" s="365">
        <f t="shared" si="61"/>
        <v>0</v>
      </c>
      <c r="CH425" s="365">
        <f t="shared" si="62"/>
        <v>0</v>
      </c>
      <c r="CI425" s="366" t="str">
        <f t="shared" si="57"/>
        <v/>
      </c>
      <c r="CJ425" s="365">
        <f t="shared" si="63"/>
        <v>0</v>
      </c>
      <c r="CK425" s="365">
        <f t="shared" si="64"/>
        <v>0</v>
      </c>
      <c r="CL425" s="366" t="str">
        <f t="shared" si="58"/>
        <v/>
      </c>
      <c r="CM425" s="15"/>
    </row>
    <row r="426" spans="1:91" s="359" customFormat="1" ht="13.5" hidden="1" customHeight="1">
      <c r="A426" s="358">
        <f>'F5 ESTUDIANTES PREVENCIÓN'!D419</f>
        <v>0</v>
      </c>
      <c r="B426" s="358">
        <f>'F5 ESTUDIANTES PREVENCIÓN'!A419</f>
        <v>0</v>
      </c>
      <c r="C426" s="360">
        <f>'F5 ESTUDIANTES PREVENCIÓN'!F419</f>
        <v>0</v>
      </c>
      <c r="D426" s="361">
        <f>'F5 ESTUDIANTES PREVENCIÓN'!G419</f>
        <v>0</v>
      </c>
      <c r="E426" s="358">
        <f>'F5 ESTUDIANTES PREVENCIÓN'!K419</f>
        <v>0</v>
      </c>
      <c r="F426" s="358">
        <f>'F5 ESTUDIANTES PREVENCIÓN'!J419</f>
        <v>0</v>
      </c>
      <c r="G426" s="362">
        <f>'F5 ESTUDIANTES PREVENCIÓN'!L419</f>
        <v>0</v>
      </c>
      <c r="H426" s="358">
        <f>'F5 ESTUDIANTES PREVENCIÓN'!M419</f>
        <v>0</v>
      </c>
      <c r="I426" s="363">
        <f>'F5 ESTUDIANTES PREVENCIÓN'!N419</f>
        <v>0</v>
      </c>
      <c r="J426" s="363">
        <f>'F5 ESTUDIANTES PREVENCIÓN'!O419</f>
        <v>0</v>
      </c>
      <c r="K426" s="363">
        <f>'F5 ESTUDIANTES PREVENCIÓN'!P419</f>
        <v>0</v>
      </c>
      <c r="L426" s="364">
        <f>'F5 ESTUDIANTES PREVENCIÓN'!Q419</f>
        <v>0</v>
      </c>
      <c r="M426" s="360">
        <f>'F5 ESTUDIANTES PREVENCIÓN'!R419</f>
        <v>0</v>
      </c>
      <c r="N426" s="358">
        <f>'F5 ESTUDIANTES PREVENCIÓN'!T419</f>
        <v>0</v>
      </c>
      <c r="O426" s="358">
        <f>'F5 ESTUDIANTES PREVENCIÓN'!U419</f>
        <v>0</v>
      </c>
      <c r="P426" s="358">
        <f>'F5 ESTUDIANTES PREVENCIÓN'!V419</f>
        <v>0</v>
      </c>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c r="BE426" s="358"/>
      <c r="BF426" s="358">
        <f>'F5 ESTUDIANTES PREVENCIÓN'!AU419</f>
        <v>0</v>
      </c>
      <c r="BG426" s="12"/>
      <c r="BH426" s="13"/>
      <c r="BI426" s="12"/>
      <c r="BJ426" s="14"/>
      <c r="BK426" s="12"/>
      <c r="BL426" s="12"/>
      <c r="BM426" s="12"/>
      <c r="BN426" s="12"/>
      <c r="BO426" s="12"/>
      <c r="BP426" s="12"/>
      <c r="BQ426" s="12"/>
      <c r="BR426" s="12"/>
      <c r="BS426" s="12"/>
      <c r="BT426" s="12"/>
      <c r="BU426" s="12"/>
      <c r="BV426" s="12"/>
      <c r="BW426" s="12"/>
      <c r="BX426" s="12"/>
      <c r="BY426" s="12"/>
      <c r="BZ426" s="12"/>
      <c r="CA426" s="12"/>
      <c r="CB426" s="12"/>
      <c r="CC426" s="12"/>
      <c r="CD426" s="365">
        <f t="shared" si="59"/>
        <v>0</v>
      </c>
      <c r="CE426" s="365">
        <f t="shared" si="60"/>
        <v>0</v>
      </c>
      <c r="CF426" s="366" t="str">
        <f t="shared" si="56"/>
        <v/>
      </c>
      <c r="CG426" s="365">
        <f t="shared" si="61"/>
        <v>0</v>
      </c>
      <c r="CH426" s="365">
        <f t="shared" si="62"/>
        <v>0</v>
      </c>
      <c r="CI426" s="366" t="str">
        <f t="shared" si="57"/>
        <v/>
      </c>
      <c r="CJ426" s="365">
        <f t="shared" si="63"/>
        <v>0</v>
      </c>
      <c r="CK426" s="365">
        <f t="shared" si="64"/>
        <v>0</v>
      </c>
      <c r="CL426" s="366" t="str">
        <f t="shared" si="58"/>
        <v/>
      </c>
      <c r="CM426" s="15"/>
    </row>
    <row r="427" spans="1:91" s="359" customFormat="1" ht="13.5" hidden="1" customHeight="1">
      <c r="A427" s="358">
        <f>'F5 ESTUDIANTES PREVENCIÓN'!D420</f>
        <v>0</v>
      </c>
      <c r="B427" s="358">
        <f>'F5 ESTUDIANTES PREVENCIÓN'!A420</f>
        <v>0</v>
      </c>
      <c r="C427" s="360">
        <f>'F5 ESTUDIANTES PREVENCIÓN'!F420</f>
        <v>0</v>
      </c>
      <c r="D427" s="361">
        <f>'F5 ESTUDIANTES PREVENCIÓN'!G420</f>
        <v>0</v>
      </c>
      <c r="E427" s="358">
        <f>'F5 ESTUDIANTES PREVENCIÓN'!K420</f>
        <v>0</v>
      </c>
      <c r="F427" s="358">
        <f>'F5 ESTUDIANTES PREVENCIÓN'!J420</f>
        <v>0</v>
      </c>
      <c r="G427" s="362">
        <f>'F5 ESTUDIANTES PREVENCIÓN'!L420</f>
        <v>0</v>
      </c>
      <c r="H427" s="358">
        <f>'F5 ESTUDIANTES PREVENCIÓN'!M420</f>
        <v>0</v>
      </c>
      <c r="I427" s="363">
        <f>'F5 ESTUDIANTES PREVENCIÓN'!N420</f>
        <v>0</v>
      </c>
      <c r="J427" s="363">
        <f>'F5 ESTUDIANTES PREVENCIÓN'!O420</f>
        <v>0</v>
      </c>
      <c r="K427" s="363">
        <f>'F5 ESTUDIANTES PREVENCIÓN'!P420</f>
        <v>0</v>
      </c>
      <c r="L427" s="364">
        <f>'F5 ESTUDIANTES PREVENCIÓN'!Q420</f>
        <v>0</v>
      </c>
      <c r="M427" s="360">
        <f>'F5 ESTUDIANTES PREVENCIÓN'!R420</f>
        <v>0</v>
      </c>
      <c r="N427" s="358">
        <f>'F5 ESTUDIANTES PREVENCIÓN'!T420</f>
        <v>0</v>
      </c>
      <c r="O427" s="358">
        <f>'F5 ESTUDIANTES PREVENCIÓN'!U420</f>
        <v>0</v>
      </c>
      <c r="P427" s="358">
        <f>'F5 ESTUDIANTES PREVENCIÓN'!V420</f>
        <v>0</v>
      </c>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c r="BE427" s="358"/>
      <c r="BF427" s="358">
        <f>'F5 ESTUDIANTES PREVENCIÓN'!AU420</f>
        <v>0</v>
      </c>
      <c r="BG427" s="12"/>
      <c r="BH427" s="13"/>
      <c r="BI427" s="12"/>
      <c r="BJ427" s="14"/>
      <c r="BK427" s="12"/>
      <c r="BL427" s="12"/>
      <c r="BM427" s="12"/>
      <c r="BN427" s="12"/>
      <c r="BO427" s="12"/>
      <c r="BP427" s="12"/>
      <c r="BQ427" s="12"/>
      <c r="BR427" s="12"/>
      <c r="BS427" s="12"/>
      <c r="BT427" s="12"/>
      <c r="BU427" s="12"/>
      <c r="BV427" s="12"/>
      <c r="BW427" s="12"/>
      <c r="BX427" s="12"/>
      <c r="BY427" s="12"/>
      <c r="BZ427" s="12"/>
      <c r="CA427" s="12"/>
      <c r="CB427" s="12"/>
      <c r="CC427" s="12"/>
      <c r="CD427" s="365">
        <f t="shared" si="59"/>
        <v>0</v>
      </c>
      <c r="CE427" s="365">
        <f t="shared" si="60"/>
        <v>0</v>
      </c>
      <c r="CF427" s="366" t="str">
        <f t="shared" si="56"/>
        <v/>
      </c>
      <c r="CG427" s="365">
        <f t="shared" si="61"/>
        <v>0</v>
      </c>
      <c r="CH427" s="365">
        <f t="shared" si="62"/>
        <v>0</v>
      </c>
      <c r="CI427" s="366" t="str">
        <f t="shared" si="57"/>
        <v/>
      </c>
      <c r="CJ427" s="365">
        <f t="shared" si="63"/>
        <v>0</v>
      </c>
      <c r="CK427" s="365">
        <f t="shared" si="64"/>
        <v>0</v>
      </c>
      <c r="CL427" s="366" t="str">
        <f t="shared" si="58"/>
        <v/>
      </c>
      <c r="CM427" s="15"/>
    </row>
    <row r="428" spans="1:91" s="359" customFormat="1" ht="13.5" hidden="1" customHeight="1">
      <c r="A428" s="358">
        <f>'F5 ESTUDIANTES PREVENCIÓN'!D421</f>
        <v>0</v>
      </c>
      <c r="B428" s="358">
        <f>'F5 ESTUDIANTES PREVENCIÓN'!A421</f>
        <v>0</v>
      </c>
      <c r="C428" s="360">
        <f>'F5 ESTUDIANTES PREVENCIÓN'!F421</f>
        <v>0</v>
      </c>
      <c r="D428" s="361">
        <f>'F5 ESTUDIANTES PREVENCIÓN'!G421</f>
        <v>0</v>
      </c>
      <c r="E428" s="358">
        <f>'F5 ESTUDIANTES PREVENCIÓN'!K421</f>
        <v>0</v>
      </c>
      <c r="F428" s="358">
        <f>'F5 ESTUDIANTES PREVENCIÓN'!J421</f>
        <v>0</v>
      </c>
      <c r="G428" s="362">
        <f>'F5 ESTUDIANTES PREVENCIÓN'!L421</f>
        <v>0</v>
      </c>
      <c r="H428" s="358">
        <f>'F5 ESTUDIANTES PREVENCIÓN'!M421</f>
        <v>0</v>
      </c>
      <c r="I428" s="363">
        <f>'F5 ESTUDIANTES PREVENCIÓN'!N421</f>
        <v>0</v>
      </c>
      <c r="J428" s="363">
        <f>'F5 ESTUDIANTES PREVENCIÓN'!O421</f>
        <v>0</v>
      </c>
      <c r="K428" s="363">
        <f>'F5 ESTUDIANTES PREVENCIÓN'!P421</f>
        <v>0</v>
      </c>
      <c r="L428" s="364">
        <f>'F5 ESTUDIANTES PREVENCIÓN'!Q421</f>
        <v>0</v>
      </c>
      <c r="M428" s="360">
        <f>'F5 ESTUDIANTES PREVENCIÓN'!R421</f>
        <v>0</v>
      </c>
      <c r="N428" s="358">
        <f>'F5 ESTUDIANTES PREVENCIÓN'!T421</f>
        <v>0</v>
      </c>
      <c r="O428" s="358">
        <f>'F5 ESTUDIANTES PREVENCIÓN'!U421</f>
        <v>0</v>
      </c>
      <c r="P428" s="358">
        <f>'F5 ESTUDIANTES PREVENCIÓN'!V421</f>
        <v>0</v>
      </c>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c r="BE428" s="358"/>
      <c r="BF428" s="358">
        <f>'F5 ESTUDIANTES PREVENCIÓN'!AU421</f>
        <v>0</v>
      </c>
      <c r="BG428" s="12"/>
      <c r="BH428" s="13"/>
      <c r="BI428" s="12"/>
      <c r="BJ428" s="14"/>
      <c r="BK428" s="12"/>
      <c r="BL428" s="12"/>
      <c r="BM428" s="12"/>
      <c r="BN428" s="12"/>
      <c r="BO428" s="12"/>
      <c r="BP428" s="12"/>
      <c r="BQ428" s="12"/>
      <c r="BR428" s="12"/>
      <c r="BS428" s="12"/>
      <c r="BT428" s="12"/>
      <c r="BU428" s="12"/>
      <c r="BV428" s="12"/>
      <c r="BW428" s="12"/>
      <c r="BX428" s="12"/>
      <c r="BY428" s="12"/>
      <c r="BZ428" s="12"/>
      <c r="CA428" s="12"/>
      <c r="CB428" s="12"/>
      <c r="CC428" s="12"/>
      <c r="CD428" s="365">
        <f t="shared" si="59"/>
        <v>0</v>
      </c>
      <c r="CE428" s="365">
        <f t="shared" si="60"/>
        <v>0</v>
      </c>
      <c r="CF428" s="366" t="str">
        <f t="shared" si="56"/>
        <v/>
      </c>
      <c r="CG428" s="365">
        <f t="shared" si="61"/>
        <v>0</v>
      </c>
      <c r="CH428" s="365">
        <f t="shared" si="62"/>
        <v>0</v>
      </c>
      <c r="CI428" s="366" t="str">
        <f t="shared" si="57"/>
        <v/>
      </c>
      <c r="CJ428" s="365">
        <f t="shared" si="63"/>
        <v>0</v>
      </c>
      <c r="CK428" s="365">
        <f t="shared" si="64"/>
        <v>0</v>
      </c>
      <c r="CL428" s="366" t="str">
        <f t="shared" si="58"/>
        <v/>
      </c>
      <c r="CM428" s="15"/>
    </row>
    <row r="429" spans="1:91" s="359" customFormat="1" ht="13.5" hidden="1" customHeight="1">
      <c r="A429" s="358">
        <f>'F5 ESTUDIANTES PREVENCIÓN'!D422</f>
        <v>0</v>
      </c>
      <c r="B429" s="358">
        <f>'F5 ESTUDIANTES PREVENCIÓN'!A422</f>
        <v>0</v>
      </c>
      <c r="C429" s="360">
        <f>'F5 ESTUDIANTES PREVENCIÓN'!F422</f>
        <v>0</v>
      </c>
      <c r="D429" s="361">
        <f>'F5 ESTUDIANTES PREVENCIÓN'!G422</f>
        <v>0</v>
      </c>
      <c r="E429" s="358">
        <f>'F5 ESTUDIANTES PREVENCIÓN'!K422</f>
        <v>0</v>
      </c>
      <c r="F429" s="358">
        <f>'F5 ESTUDIANTES PREVENCIÓN'!J422</f>
        <v>0</v>
      </c>
      <c r="G429" s="362">
        <f>'F5 ESTUDIANTES PREVENCIÓN'!L422</f>
        <v>0</v>
      </c>
      <c r="H429" s="358">
        <f>'F5 ESTUDIANTES PREVENCIÓN'!M422</f>
        <v>0</v>
      </c>
      <c r="I429" s="363">
        <f>'F5 ESTUDIANTES PREVENCIÓN'!N422</f>
        <v>0</v>
      </c>
      <c r="J429" s="363">
        <f>'F5 ESTUDIANTES PREVENCIÓN'!O422</f>
        <v>0</v>
      </c>
      <c r="K429" s="363">
        <f>'F5 ESTUDIANTES PREVENCIÓN'!P422</f>
        <v>0</v>
      </c>
      <c r="L429" s="364">
        <f>'F5 ESTUDIANTES PREVENCIÓN'!Q422</f>
        <v>0</v>
      </c>
      <c r="M429" s="360">
        <f>'F5 ESTUDIANTES PREVENCIÓN'!R422</f>
        <v>0</v>
      </c>
      <c r="N429" s="358">
        <f>'F5 ESTUDIANTES PREVENCIÓN'!T422</f>
        <v>0</v>
      </c>
      <c r="O429" s="358">
        <f>'F5 ESTUDIANTES PREVENCIÓN'!U422</f>
        <v>0</v>
      </c>
      <c r="P429" s="358">
        <f>'F5 ESTUDIANTES PREVENCIÓN'!V422</f>
        <v>0</v>
      </c>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c r="BE429" s="358"/>
      <c r="BF429" s="358">
        <f>'F5 ESTUDIANTES PREVENCIÓN'!AU422</f>
        <v>0</v>
      </c>
      <c r="BG429" s="12"/>
      <c r="BH429" s="13"/>
      <c r="BI429" s="12"/>
      <c r="BJ429" s="14"/>
      <c r="BK429" s="12"/>
      <c r="BL429" s="12"/>
      <c r="BM429" s="12"/>
      <c r="BN429" s="12"/>
      <c r="BO429" s="12"/>
      <c r="BP429" s="12"/>
      <c r="BQ429" s="12"/>
      <c r="BR429" s="12"/>
      <c r="BS429" s="12"/>
      <c r="BT429" s="12"/>
      <c r="BU429" s="12"/>
      <c r="BV429" s="12"/>
      <c r="BW429" s="12"/>
      <c r="BX429" s="12"/>
      <c r="BY429" s="12"/>
      <c r="BZ429" s="12"/>
      <c r="CA429" s="12"/>
      <c r="CB429" s="12"/>
      <c r="CC429" s="12"/>
      <c r="CD429" s="365">
        <f t="shared" si="59"/>
        <v>0</v>
      </c>
      <c r="CE429" s="365">
        <f t="shared" si="60"/>
        <v>0</v>
      </c>
      <c r="CF429" s="366" t="str">
        <f t="shared" si="56"/>
        <v/>
      </c>
      <c r="CG429" s="365">
        <f t="shared" si="61"/>
        <v>0</v>
      </c>
      <c r="CH429" s="365">
        <f t="shared" si="62"/>
        <v>0</v>
      </c>
      <c r="CI429" s="366" t="str">
        <f t="shared" si="57"/>
        <v/>
      </c>
      <c r="CJ429" s="365">
        <f t="shared" si="63"/>
        <v>0</v>
      </c>
      <c r="CK429" s="365">
        <f t="shared" si="64"/>
        <v>0</v>
      </c>
      <c r="CL429" s="366" t="str">
        <f t="shared" si="58"/>
        <v/>
      </c>
      <c r="CM429" s="15"/>
    </row>
    <row r="430" spans="1:91" s="359" customFormat="1" ht="13.5" hidden="1" customHeight="1">
      <c r="A430" s="358">
        <f>'F5 ESTUDIANTES PREVENCIÓN'!D423</f>
        <v>0</v>
      </c>
      <c r="B430" s="358">
        <f>'F5 ESTUDIANTES PREVENCIÓN'!A423</f>
        <v>0</v>
      </c>
      <c r="C430" s="360">
        <f>'F5 ESTUDIANTES PREVENCIÓN'!F423</f>
        <v>0</v>
      </c>
      <c r="D430" s="361">
        <f>'F5 ESTUDIANTES PREVENCIÓN'!G423</f>
        <v>0</v>
      </c>
      <c r="E430" s="358">
        <f>'F5 ESTUDIANTES PREVENCIÓN'!K423</f>
        <v>0</v>
      </c>
      <c r="F430" s="358">
        <f>'F5 ESTUDIANTES PREVENCIÓN'!J423</f>
        <v>0</v>
      </c>
      <c r="G430" s="362">
        <f>'F5 ESTUDIANTES PREVENCIÓN'!L423</f>
        <v>0</v>
      </c>
      <c r="H430" s="358">
        <f>'F5 ESTUDIANTES PREVENCIÓN'!M423</f>
        <v>0</v>
      </c>
      <c r="I430" s="363">
        <f>'F5 ESTUDIANTES PREVENCIÓN'!N423</f>
        <v>0</v>
      </c>
      <c r="J430" s="363">
        <f>'F5 ESTUDIANTES PREVENCIÓN'!O423</f>
        <v>0</v>
      </c>
      <c r="K430" s="363">
        <f>'F5 ESTUDIANTES PREVENCIÓN'!P423</f>
        <v>0</v>
      </c>
      <c r="L430" s="364">
        <f>'F5 ESTUDIANTES PREVENCIÓN'!Q423</f>
        <v>0</v>
      </c>
      <c r="M430" s="360">
        <f>'F5 ESTUDIANTES PREVENCIÓN'!R423</f>
        <v>0</v>
      </c>
      <c r="N430" s="358">
        <f>'F5 ESTUDIANTES PREVENCIÓN'!T423</f>
        <v>0</v>
      </c>
      <c r="O430" s="358">
        <f>'F5 ESTUDIANTES PREVENCIÓN'!U423</f>
        <v>0</v>
      </c>
      <c r="P430" s="358">
        <f>'F5 ESTUDIANTES PREVENCIÓN'!V423</f>
        <v>0</v>
      </c>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c r="BE430" s="358"/>
      <c r="BF430" s="358">
        <f>'F5 ESTUDIANTES PREVENCIÓN'!AU423</f>
        <v>0</v>
      </c>
      <c r="BG430" s="12"/>
      <c r="BH430" s="13"/>
      <c r="BI430" s="12"/>
      <c r="BJ430" s="14"/>
      <c r="BK430" s="12"/>
      <c r="BL430" s="12"/>
      <c r="BM430" s="12"/>
      <c r="BN430" s="12"/>
      <c r="BO430" s="12"/>
      <c r="BP430" s="12"/>
      <c r="BQ430" s="12"/>
      <c r="BR430" s="12"/>
      <c r="BS430" s="12"/>
      <c r="BT430" s="12"/>
      <c r="BU430" s="12"/>
      <c r="BV430" s="12"/>
      <c r="BW430" s="12"/>
      <c r="BX430" s="12"/>
      <c r="BY430" s="12"/>
      <c r="BZ430" s="12"/>
      <c r="CA430" s="12"/>
      <c r="CB430" s="12"/>
      <c r="CC430" s="12"/>
      <c r="CD430" s="365">
        <f t="shared" si="59"/>
        <v>0</v>
      </c>
      <c r="CE430" s="365">
        <f t="shared" si="60"/>
        <v>0</v>
      </c>
      <c r="CF430" s="366" t="str">
        <f t="shared" si="56"/>
        <v/>
      </c>
      <c r="CG430" s="365">
        <f t="shared" si="61"/>
        <v>0</v>
      </c>
      <c r="CH430" s="365">
        <f t="shared" si="62"/>
        <v>0</v>
      </c>
      <c r="CI430" s="366" t="str">
        <f t="shared" si="57"/>
        <v/>
      </c>
      <c r="CJ430" s="365">
        <f t="shared" si="63"/>
        <v>0</v>
      </c>
      <c r="CK430" s="365">
        <f t="shared" si="64"/>
        <v>0</v>
      </c>
      <c r="CL430" s="366" t="str">
        <f t="shared" si="58"/>
        <v/>
      </c>
      <c r="CM430" s="15"/>
    </row>
    <row r="431" spans="1:91" s="359" customFormat="1" ht="13.5" hidden="1" customHeight="1">
      <c r="A431" s="358">
        <f>'F5 ESTUDIANTES PREVENCIÓN'!D424</f>
        <v>0</v>
      </c>
      <c r="B431" s="358">
        <f>'F5 ESTUDIANTES PREVENCIÓN'!A424</f>
        <v>0</v>
      </c>
      <c r="C431" s="360">
        <f>'F5 ESTUDIANTES PREVENCIÓN'!F424</f>
        <v>0</v>
      </c>
      <c r="D431" s="361">
        <f>'F5 ESTUDIANTES PREVENCIÓN'!G424</f>
        <v>0</v>
      </c>
      <c r="E431" s="358">
        <f>'F5 ESTUDIANTES PREVENCIÓN'!K424</f>
        <v>0</v>
      </c>
      <c r="F431" s="358">
        <f>'F5 ESTUDIANTES PREVENCIÓN'!J424</f>
        <v>0</v>
      </c>
      <c r="G431" s="362">
        <f>'F5 ESTUDIANTES PREVENCIÓN'!L424</f>
        <v>0</v>
      </c>
      <c r="H431" s="358">
        <f>'F5 ESTUDIANTES PREVENCIÓN'!M424</f>
        <v>0</v>
      </c>
      <c r="I431" s="363">
        <f>'F5 ESTUDIANTES PREVENCIÓN'!N424</f>
        <v>0</v>
      </c>
      <c r="J431" s="363">
        <f>'F5 ESTUDIANTES PREVENCIÓN'!O424</f>
        <v>0</v>
      </c>
      <c r="K431" s="363">
        <f>'F5 ESTUDIANTES PREVENCIÓN'!P424</f>
        <v>0</v>
      </c>
      <c r="L431" s="364">
        <f>'F5 ESTUDIANTES PREVENCIÓN'!Q424</f>
        <v>0</v>
      </c>
      <c r="M431" s="360">
        <f>'F5 ESTUDIANTES PREVENCIÓN'!R424</f>
        <v>0</v>
      </c>
      <c r="N431" s="358">
        <f>'F5 ESTUDIANTES PREVENCIÓN'!T424</f>
        <v>0</v>
      </c>
      <c r="O431" s="358">
        <f>'F5 ESTUDIANTES PREVENCIÓN'!U424</f>
        <v>0</v>
      </c>
      <c r="P431" s="358">
        <f>'F5 ESTUDIANTES PREVENCIÓN'!V424</f>
        <v>0</v>
      </c>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c r="BE431" s="358"/>
      <c r="BF431" s="358">
        <f>'F5 ESTUDIANTES PREVENCIÓN'!AU424</f>
        <v>0</v>
      </c>
      <c r="BG431" s="12"/>
      <c r="BH431" s="13"/>
      <c r="BI431" s="12"/>
      <c r="BJ431" s="14"/>
      <c r="BK431" s="12"/>
      <c r="BL431" s="12"/>
      <c r="BM431" s="12"/>
      <c r="BN431" s="12"/>
      <c r="BO431" s="12"/>
      <c r="BP431" s="12"/>
      <c r="BQ431" s="12"/>
      <c r="BR431" s="12"/>
      <c r="BS431" s="12"/>
      <c r="BT431" s="12"/>
      <c r="BU431" s="12"/>
      <c r="BV431" s="12"/>
      <c r="BW431" s="12"/>
      <c r="BX431" s="12"/>
      <c r="BY431" s="12"/>
      <c r="BZ431" s="12"/>
      <c r="CA431" s="12"/>
      <c r="CB431" s="12"/>
      <c r="CC431" s="12"/>
      <c r="CD431" s="365">
        <f t="shared" si="59"/>
        <v>0</v>
      </c>
      <c r="CE431" s="365">
        <f t="shared" si="60"/>
        <v>0</v>
      </c>
      <c r="CF431" s="366" t="str">
        <f t="shared" si="56"/>
        <v/>
      </c>
      <c r="CG431" s="365">
        <f t="shared" si="61"/>
        <v>0</v>
      </c>
      <c r="CH431" s="365">
        <f t="shared" si="62"/>
        <v>0</v>
      </c>
      <c r="CI431" s="366" t="str">
        <f t="shared" si="57"/>
        <v/>
      </c>
      <c r="CJ431" s="365">
        <f t="shared" si="63"/>
        <v>0</v>
      </c>
      <c r="CK431" s="365">
        <f t="shared" si="64"/>
        <v>0</v>
      </c>
      <c r="CL431" s="366" t="str">
        <f t="shared" si="58"/>
        <v/>
      </c>
      <c r="CM431" s="15"/>
    </row>
    <row r="432" spans="1:91" s="359" customFormat="1" ht="13.5" hidden="1" customHeight="1">
      <c r="A432" s="358">
        <f>'F5 ESTUDIANTES PREVENCIÓN'!D425</f>
        <v>0</v>
      </c>
      <c r="B432" s="358">
        <f>'F5 ESTUDIANTES PREVENCIÓN'!A425</f>
        <v>0</v>
      </c>
      <c r="C432" s="360">
        <f>'F5 ESTUDIANTES PREVENCIÓN'!F425</f>
        <v>0</v>
      </c>
      <c r="D432" s="361">
        <f>'F5 ESTUDIANTES PREVENCIÓN'!G425</f>
        <v>0</v>
      </c>
      <c r="E432" s="358">
        <f>'F5 ESTUDIANTES PREVENCIÓN'!K425</f>
        <v>0</v>
      </c>
      <c r="F432" s="358">
        <f>'F5 ESTUDIANTES PREVENCIÓN'!J425</f>
        <v>0</v>
      </c>
      <c r="G432" s="362">
        <f>'F5 ESTUDIANTES PREVENCIÓN'!L425</f>
        <v>0</v>
      </c>
      <c r="H432" s="358">
        <f>'F5 ESTUDIANTES PREVENCIÓN'!M425</f>
        <v>0</v>
      </c>
      <c r="I432" s="363">
        <f>'F5 ESTUDIANTES PREVENCIÓN'!N425</f>
        <v>0</v>
      </c>
      <c r="J432" s="363">
        <f>'F5 ESTUDIANTES PREVENCIÓN'!O425</f>
        <v>0</v>
      </c>
      <c r="K432" s="363">
        <f>'F5 ESTUDIANTES PREVENCIÓN'!P425</f>
        <v>0</v>
      </c>
      <c r="L432" s="364">
        <f>'F5 ESTUDIANTES PREVENCIÓN'!Q425</f>
        <v>0</v>
      </c>
      <c r="M432" s="360">
        <f>'F5 ESTUDIANTES PREVENCIÓN'!R425</f>
        <v>0</v>
      </c>
      <c r="N432" s="358">
        <f>'F5 ESTUDIANTES PREVENCIÓN'!T425</f>
        <v>0</v>
      </c>
      <c r="O432" s="358">
        <f>'F5 ESTUDIANTES PREVENCIÓN'!U425</f>
        <v>0</v>
      </c>
      <c r="P432" s="358">
        <f>'F5 ESTUDIANTES PREVENCIÓN'!V425</f>
        <v>0</v>
      </c>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c r="BE432" s="358"/>
      <c r="BF432" s="358">
        <f>'F5 ESTUDIANTES PREVENCIÓN'!AU425</f>
        <v>0</v>
      </c>
      <c r="BG432" s="12"/>
      <c r="BH432" s="13"/>
      <c r="BI432" s="12"/>
      <c r="BJ432" s="14"/>
      <c r="BK432" s="12"/>
      <c r="BL432" s="12"/>
      <c r="BM432" s="12"/>
      <c r="BN432" s="12"/>
      <c r="BO432" s="12"/>
      <c r="BP432" s="12"/>
      <c r="BQ432" s="12"/>
      <c r="BR432" s="12"/>
      <c r="BS432" s="12"/>
      <c r="BT432" s="12"/>
      <c r="BU432" s="12"/>
      <c r="BV432" s="12"/>
      <c r="BW432" s="12"/>
      <c r="BX432" s="12"/>
      <c r="BY432" s="12"/>
      <c r="BZ432" s="12"/>
      <c r="CA432" s="12"/>
      <c r="CB432" s="12"/>
      <c r="CC432" s="12"/>
      <c r="CD432" s="365">
        <f t="shared" si="59"/>
        <v>0</v>
      </c>
      <c r="CE432" s="365">
        <f t="shared" si="60"/>
        <v>0</v>
      </c>
      <c r="CF432" s="366" t="str">
        <f t="shared" si="56"/>
        <v/>
      </c>
      <c r="CG432" s="365">
        <f t="shared" si="61"/>
        <v>0</v>
      </c>
      <c r="CH432" s="365">
        <f t="shared" si="62"/>
        <v>0</v>
      </c>
      <c r="CI432" s="366" t="str">
        <f t="shared" si="57"/>
        <v/>
      </c>
      <c r="CJ432" s="365">
        <f t="shared" si="63"/>
        <v>0</v>
      </c>
      <c r="CK432" s="365">
        <f t="shared" si="64"/>
        <v>0</v>
      </c>
      <c r="CL432" s="366" t="str">
        <f t="shared" si="58"/>
        <v/>
      </c>
      <c r="CM432" s="15"/>
    </row>
    <row r="433" spans="1:91" s="359" customFormat="1" ht="13.5" hidden="1" customHeight="1">
      <c r="A433" s="358">
        <f>'F5 ESTUDIANTES PREVENCIÓN'!D426</f>
        <v>0</v>
      </c>
      <c r="B433" s="358">
        <f>'F5 ESTUDIANTES PREVENCIÓN'!A426</f>
        <v>0</v>
      </c>
      <c r="C433" s="360">
        <f>'F5 ESTUDIANTES PREVENCIÓN'!F426</f>
        <v>0</v>
      </c>
      <c r="D433" s="361">
        <f>'F5 ESTUDIANTES PREVENCIÓN'!G426</f>
        <v>0</v>
      </c>
      <c r="E433" s="358">
        <f>'F5 ESTUDIANTES PREVENCIÓN'!K426</f>
        <v>0</v>
      </c>
      <c r="F433" s="358">
        <f>'F5 ESTUDIANTES PREVENCIÓN'!J426</f>
        <v>0</v>
      </c>
      <c r="G433" s="362">
        <f>'F5 ESTUDIANTES PREVENCIÓN'!L426</f>
        <v>0</v>
      </c>
      <c r="H433" s="358">
        <f>'F5 ESTUDIANTES PREVENCIÓN'!M426</f>
        <v>0</v>
      </c>
      <c r="I433" s="363">
        <f>'F5 ESTUDIANTES PREVENCIÓN'!N426</f>
        <v>0</v>
      </c>
      <c r="J433" s="363">
        <f>'F5 ESTUDIANTES PREVENCIÓN'!O426</f>
        <v>0</v>
      </c>
      <c r="K433" s="363">
        <f>'F5 ESTUDIANTES PREVENCIÓN'!P426</f>
        <v>0</v>
      </c>
      <c r="L433" s="364">
        <f>'F5 ESTUDIANTES PREVENCIÓN'!Q426</f>
        <v>0</v>
      </c>
      <c r="M433" s="360">
        <f>'F5 ESTUDIANTES PREVENCIÓN'!R426</f>
        <v>0</v>
      </c>
      <c r="N433" s="358">
        <f>'F5 ESTUDIANTES PREVENCIÓN'!T426</f>
        <v>0</v>
      </c>
      <c r="O433" s="358">
        <f>'F5 ESTUDIANTES PREVENCIÓN'!U426</f>
        <v>0</v>
      </c>
      <c r="P433" s="358">
        <f>'F5 ESTUDIANTES PREVENCIÓN'!V426</f>
        <v>0</v>
      </c>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c r="BE433" s="358"/>
      <c r="BF433" s="358">
        <f>'F5 ESTUDIANTES PREVENCIÓN'!AU426</f>
        <v>0</v>
      </c>
      <c r="BG433" s="12"/>
      <c r="BH433" s="13"/>
      <c r="BI433" s="12"/>
      <c r="BJ433" s="14"/>
      <c r="BK433" s="12"/>
      <c r="BL433" s="12"/>
      <c r="BM433" s="12"/>
      <c r="BN433" s="12"/>
      <c r="BO433" s="12"/>
      <c r="BP433" s="12"/>
      <c r="BQ433" s="12"/>
      <c r="BR433" s="12"/>
      <c r="BS433" s="12"/>
      <c r="BT433" s="12"/>
      <c r="BU433" s="12"/>
      <c r="BV433" s="12"/>
      <c r="BW433" s="12"/>
      <c r="BX433" s="12"/>
      <c r="BY433" s="12"/>
      <c r="BZ433" s="12"/>
      <c r="CA433" s="12"/>
      <c r="CB433" s="12"/>
      <c r="CC433" s="12"/>
      <c r="CD433" s="365">
        <f t="shared" si="59"/>
        <v>0</v>
      </c>
      <c r="CE433" s="365">
        <f t="shared" si="60"/>
        <v>0</v>
      </c>
      <c r="CF433" s="366" t="str">
        <f t="shared" si="56"/>
        <v/>
      </c>
      <c r="CG433" s="365">
        <f t="shared" si="61"/>
        <v>0</v>
      </c>
      <c r="CH433" s="365">
        <f t="shared" si="62"/>
        <v>0</v>
      </c>
      <c r="CI433" s="366" t="str">
        <f t="shared" si="57"/>
        <v/>
      </c>
      <c r="CJ433" s="365">
        <f t="shared" si="63"/>
        <v>0</v>
      </c>
      <c r="CK433" s="365">
        <f t="shared" si="64"/>
        <v>0</v>
      </c>
      <c r="CL433" s="366" t="str">
        <f t="shared" si="58"/>
        <v/>
      </c>
      <c r="CM433" s="15"/>
    </row>
    <row r="434" spans="1:91" s="359" customFormat="1" ht="13.5" hidden="1" customHeight="1">
      <c r="A434" s="358">
        <f>'F5 ESTUDIANTES PREVENCIÓN'!D427</f>
        <v>0</v>
      </c>
      <c r="B434" s="358">
        <f>'F5 ESTUDIANTES PREVENCIÓN'!A427</f>
        <v>0</v>
      </c>
      <c r="C434" s="360">
        <f>'F5 ESTUDIANTES PREVENCIÓN'!F427</f>
        <v>0</v>
      </c>
      <c r="D434" s="361">
        <f>'F5 ESTUDIANTES PREVENCIÓN'!G427</f>
        <v>0</v>
      </c>
      <c r="E434" s="358">
        <f>'F5 ESTUDIANTES PREVENCIÓN'!K427</f>
        <v>0</v>
      </c>
      <c r="F434" s="358">
        <f>'F5 ESTUDIANTES PREVENCIÓN'!J427</f>
        <v>0</v>
      </c>
      <c r="G434" s="362">
        <f>'F5 ESTUDIANTES PREVENCIÓN'!L427</f>
        <v>0</v>
      </c>
      <c r="H434" s="358">
        <f>'F5 ESTUDIANTES PREVENCIÓN'!M427</f>
        <v>0</v>
      </c>
      <c r="I434" s="363">
        <f>'F5 ESTUDIANTES PREVENCIÓN'!N427</f>
        <v>0</v>
      </c>
      <c r="J434" s="363">
        <f>'F5 ESTUDIANTES PREVENCIÓN'!O427</f>
        <v>0</v>
      </c>
      <c r="K434" s="363">
        <f>'F5 ESTUDIANTES PREVENCIÓN'!P427</f>
        <v>0</v>
      </c>
      <c r="L434" s="364">
        <f>'F5 ESTUDIANTES PREVENCIÓN'!Q427</f>
        <v>0</v>
      </c>
      <c r="M434" s="360">
        <f>'F5 ESTUDIANTES PREVENCIÓN'!R427</f>
        <v>0</v>
      </c>
      <c r="N434" s="358">
        <f>'F5 ESTUDIANTES PREVENCIÓN'!T427</f>
        <v>0</v>
      </c>
      <c r="O434" s="358">
        <f>'F5 ESTUDIANTES PREVENCIÓN'!U427</f>
        <v>0</v>
      </c>
      <c r="P434" s="358">
        <f>'F5 ESTUDIANTES PREVENCIÓN'!V427</f>
        <v>0</v>
      </c>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c r="BE434" s="358"/>
      <c r="BF434" s="358">
        <f>'F5 ESTUDIANTES PREVENCIÓN'!AU427</f>
        <v>0</v>
      </c>
      <c r="BG434" s="12"/>
      <c r="BH434" s="13"/>
      <c r="BI434" s="12"/>
      <c r="BJ434" s="14"/>
      <c r="BK434" s="12"/>
      <c r="BL434" s="12"/>
      <c r="BM434" s="12"/>
      <c r="BN434" s="12"/>
      <c r="BO434" s="12"/>
      <c r="BP434" s="12"/>
      <c r="BQ434" s="12"/>
      <c r="BR434" s="12"/>
      <c r="BS434" s="12"/>
      <c r="BT434" s="12"/>
      <c r="BU434" s="12"/>
      <c r="BV434" s="12"/>
      <c r="BW434" s="12"/>
      <c r="BX434" s="12"/>
      <c r="BY434" s="12"/>
      <c r="BZ434" s="12"/>
      <c r="CA434" s="12"/>
      <c r="CB434" s="12"/>
      <c r="CC434" s="12"/>
      <c r="CD434" s="365">
        <f t="shared" si="59"/>
        <v>0</v>
      </c>
      <c r="CE434" s="365">
        <f t="shared" si="60"/>
        <v>0</v>
      </c>
      <c r="CF434" s="366" t="str">
        <f t="shared" si="56"/>
        <v/>
      </c>
      <c r="CG434" s="365">
        <f t="shared" si="61"/>
        <v>0</v>
      </c>
      <c r="CH434" s="365">
        <f t="shared" si="62"/>
        <v>0</v>
      </c>
      <c r="CI434" s="366" t="str">
        <f t="shared" si="57"/>
        <v/>
      </c>
      <c r="CJ434" s="365">
        <f t="shared" si="63"/>
        <v>0</v>
      </c>
      <c r="CK434" s="365">
        <f t="shared" si="64"/>
        <v>0</v>
      </c>
      <c r="CL434" s="366" t="str">
        <f t="shared" si="58"/>
        <v/>
      </c>
      <c r="CM434" s="15"/>
    </row>
    <row r="435" spans="1:91" s="359" customFormat="1" ht="13.5" hidden="1" customHeight="1">
      <c r="A435" s="358">
        <f>'F5 ESTUDIANTES PREVENCIÓN'!D428</f>
        <v>0</v>
      </c>
      <c r="B435" s="358">
        <f>'F5 ESTUDIANTES PREVENCIÓN'!A428</f>
        <v>0</v>
      </c>
      <c r="C435" s="360">
        <f>'F5 ESTUDIANTES PREVENCIÓN'!F428</f>
        <v>0</v>
      </c>
      <c r="D435" s="361">
        <f>'F5 ESTUDIANTES PREVENCIÓN'!G428</f>
        <v>0</v>
      </c>
      <c r="E435" s="358">
        <f>'F5 ESTUDIANTES PREVENCIÓN'!K428</f>
        <v>0</v>
      </c>
      <c r="F435" s="358">
        <f>'F5 ESTUDIANTES PREVENCIÓN'!J428</f>
        <v>0</v>
      </c>
      <c r="G435" s="362">
        <f>'F5 ESTUDIANTES PREVENCIÓN'!L428</f>
        <v>0</v>
      </c>
      <c r="H435" s="358">
        <f>'F5 ESTUDIANTES PREVENCIÓN'!M428</f>
        <v>0</v>
      </c>
      <c r="I435" s="363">
        <f>'F5 ESTUDIANTES PREVENCIÓN'!N428</f>
        <v>0</v>
      </c>
      <c r="J435" s="363">
        <f>'F5 ESTUDIANTES PREVENCIÓN'!O428</f>
        <v>0</v>
      </c>
      <c r="K435" s="363">
        <f>'F5 ESTUDIANTES PREVENCIÓN'!P428</f>
        <v>0</v>
      </c>
      <c r="L435" s="364">
        <f>'F5 ESTUDIANTES PREVENCIÓN'!Q428</f>
        <v>0</v>
      </c>
      <c r="M435" s="360">
        <f>'F5 ESTUDIANTES PREVENCIÓN'!R428</f>
        <v>0</v>
      </c>
      <c r="N435" s="358">
        <f>'F5 ESTUDIANTES PREVENCIÓN'!T428</f>
        <v>0</v>
      </c>
      <c r="O435" s="358">
        <f>'F5 ESTUDIANTES PREVENCIÓN'!U428</f>
        <v>0</v>
      </c>
      <c r="P435" s="358">
        <f>'F5 ESTUDIANTES PREVENCIÓN'!V428</f>
        <v>0</v>
      </c>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c r="BE435" s="358"/>
      <c r="BF435" s="358">
        <f>'F5 ESTUDIANTES PREVENCIÓN'!AU428</f>
        <v>0</v>
      </c>
      <c r="BG435" s="12"/>
      <c r="BH435" s="13"/>
      <c r="BI435" s="12"/>
      <c r="BJ435" s="14"/>
      <c r="BK435" s="12"/>
      <c r="BL435" s="12"/>
      <c r="BM435" s="12"/>
      <c r="BN435" s="12"/>
      <c r="BO435" s="12"/>
      <c r="BP435" s="12"/>
      <c r="BQ435" s="12"/>
      <c r="BR435" s="12"/>
      <c r="BS435" s="12"/>
      <c r="BT435" s="12"/>
      <c r="BU435" s="12"/>
      <c r="BV435" s="12"/>
      <c r="BW435" s="12"/>
      <c r="BX435" s="12"/>
      <c r="BY435" s="12"/>
      <c r="BZ435" s="12"/>
      <c r="CA435" s="12"/>
      <c r="CB435" s="12"/>
      <c r="CC435" s="12"/>
      <c r="CD435" s="365">
        <f t="shared" si="59"/>
        <v>0</v>
      </c>
      <c r="CE435" s="365">
        <f t="shared" si="60"/>
        <v>0</v>
      </c>
      <c r="CF435" s="366" t="str">
        <f t="shared" si="56"/>
        <v/>
      </c>
      <c r="CG435" s="365">
        <f t="shared" si="61"/>
        <v>0</v>
      </c>
      <c r="CH435" s="365">
        <f t="shared" si="62"/>
        <v>0</v>
      </c>
      <c r="CI435" s="366" t="str">
        <f t="shared" si="57"/>
        <v/>
      </c>
      <c r="CJ435" s="365">
        <f t="shared" si="63"/>
        <v>0</v>
      </c>
      <c r="CK435" s="365">
        <f t="shared" si="64"/>
        <v>0</v>
      </c>
      <c r="CL435" s="366" t="str">
        <f t="shared" si="58"/>
        <v/>
      </c>
      <c r="CM435" s="15"/>
    </row>
    <row r="436" spans="1:91" s="359" customFormat="1" ht="13.5" hidden="1" customHeight="1">
      <c r="A436" s="358">
        <f>'F5 ESTUDIANTES PREVENCIÓN'!D429</f>
        <v>0</v>
      </c>
      <c r="B436" s="358">
        <f>'F5 ESTUDIANTES PREVENCIÓN'!A429</f>
        <v>0</v>
      </c>
      <c r="C436" s="360">
        <f>'F5 ESTUDIANTES PREVENCIÓN'!F429</f>
        <v>0</v>
      </c>
      <c r="D436" s="361">
        <f>'F5 ESTUDIANTES PREVENCIÓN'!G429</f>
        <v>0</v>
      </c>
      <c r="E436" s="358">
        <f>'F5 ESTUDIANTES PREVENCIÓN'!K429</f>
        <v>0</v>
      </c>
      <c r="F436" s="358">
        <f>'F5 ESTUDIANTES PREVENCIÓN'!J429</f>
        <v>0</v>
      </c>
      <c r="G436" s="362">
        <f>'F5 ESTUDIANTES PREVENCIÓN'!L429</f>
        <v>0</v>
      </c>
      <c r="H436" s="358">
        <f>'F5 ESTUDIANTES PREVENCIÓN'!M429</f>
        <v>0</v>
      </c>
      <c r="I436" s="363">
        <f>'F5 ESTUDIANTES PREVENCIÓN'!N429</f>
        <v>0</v>
      </c>
      <c r="J436" s="363">
        <f>'F5 ESTUDIANTES PREVENCIÓN'!O429</f>
        <v>0</v>
      </c>
      <c r="K436" s="363">
        <f>'F5 ESTUDIANTES PREVENCIÓN'!P429</f>
        <v>0</v>
      </c>
      <c r="L436" s="364">
        <f>'F5 ESTUDIANTES PREVENCIÓN'!Q429</f>
        <v>0</v>
      </c>
      <c r="M436" s="360">
        <f>'F5 ESTUDIANTES PREVENCIÓN'!R429</f>
        <v>0</v>
      </c>
      <c r="N436" s="358">
        <f>'F5 ESTUDIANTES PREVENCIÓN'!T429</f>
        <v>0</v>
      </c>
      <c r="O436" s="358">
        <f>'F5 ESTUDIANTES PREVENCIÓN'!U429</f>
        <v>0</v>
      </c>
      <c r="P436" s="358">
        <f>'F5 ESTUDIANTES PREVENCIÓN'!V429</f>
        <v>0</v>
      </c>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c r="BE436" s="358"/>
      <c r="BF436" s="358">
        <f>'F5 ESTUDIANTES PREVENCIÓN'!AU429</f>
        <v>0</v>
      </c>
      <c r="BG436" s="12"/>
      <c r="BH436" s="13"/>
      <c r="BI436" s="12"/>
      <c r="BJ436" s="14"/>
      <c r="BK436" s="12"/>
      <c r="BL436" s="12"/>
      <c r="BM436" s="12"/>
      <c r="BN436" s="12"/>
      <c r="BO436" s="12"/>
      <c r="BP436" s="12"/>
      <c r="BQ436" s="12"/>
      <c r="BR436" s="12"/>
      <c r="BS436" s="12"/>
      <c r="BT436" s="12"/>
      <c r="BU436" s="12"/>
      <c r="BV436" s="12"/>
      <c r="BW436" s="12"/>
      <c r="BX436" s="12"/>
      <c r="BY436" s="12"/>
      <c r="BZ436" s="12"/>
      <c r="CA436" s="12"/>
      <c r="CB436" s="12"/>
      <c r="CC436" s="12"/>
      <c r="CD436" s="365">
        <f t="shared" si="59"/>
        <v>0</v>
      </c>
      <c r="CE436" s="365">
        <f t="shared" si="60"/>
        <v>0</v>
      </c>
      <c r="CF436" s="366" t="str">
        <f t="shared" si="56"/>
        <v/>
      </c>
      <c r="CG436" s="365">
        <f t="shared" si="61"/>
        <v>0</v>
      </c>
      <c r="CH436" s="365">
        <f t="shared" si="62"/>
        <v>0</v>
      </c>
      <c r="CI436" s="366" t="str">
        <f t="shared" si="57"/>
        <v/>
      </c>
      <c r="CJ436" s="365">
        <f t="shared" si="63"/>
        <v>0</v>
      </c>
      <c r="CK436" s="365">
        <f t="shared" si="64"/>
        <v>0</v>
      </c>
      <c r="CL436" s="366" t="str">
        <f t="shared" si="58"/>
        <v/>
      </c>
      <c r="CM436" s="15"/>
    </row>
    <row r="437" spans="1:91" s="359" customFormat="1" ht="13.5" hidden="1" customHeight="1">
      <c r="A437" s="358">
        <f>'F5 ESTUDIANTES PREVENCIÓN'!D430</f>
        <v>0</v>
      </c>
      <c r="B437" s="358">
        <f>'F5 ESTUDIANTES PREVENCIÓN'!A430</f>
        <v>0</v>
      </c>
      <c r="C437" s="360">
        <f>'F5 ESTUDIANTES PREVENCIÓN'!F430</f>
        <v>0</v>
      </c>
      <c r="D437" s="361">
        <f>'F5 ESTUDIANTES PREVENCIÓN'!G430</f>
        <v>0</v>
      </c>
      <c r="E437" s="358">
        <f>'F5 ESTUDIANTES PREVENCIÓN'!K430</f>
        <v>0</v>
      </c>
      <c r="F437" s="358">
        <f>'F5 ESTUDIANTES PREVENCIÓN'!J430</f>
        <v>0</v>
      </c>
      <c r="G437" s="362">
        <f>'F5 ESTUDIANTES PREVENCIÓN'!L430</f>
        <v>0</v>
      </c>
      <c r="H437" s="358">
        <f>'F5 ESTUDIANTES PREVENCIÓN'!M430</f>
        <v>0</v>
      </c>
      <c r="I437" s="363">
        <f>'F5 ESTUDIANTES PREVENCIÓN'!N430</f>
        <v>0</v>
      </c>
      <c r="J437" s="363">
        <f>'F5 ESTUDIANTES PREVENCIÓN'!O430</f>
        <v>0</v>
      </c>
      <c r="K437" s="363">
        <f>'F5 ESTUDIANTES PREVENCIÓN'!P430</f>
        <v>0</v>
      </c>
      <c r="L437" s="364">
        <f>'F5 ESTUDIANTES PREVENCIÓN'!Q430</f>
        <v>0</v>
      </c>
      <c r="M437" s="360">
        <f>'F5 ESTUDIANTES PREVENCIÓN'!R430</f>
        <v>0</v>
      </c>
      <c r="N437" s="358">
        <f>'F5 ESTUDIANTES PREVENCIÓN'!T430</f>
        <v>0</v>
      </c>
      <c r="O437" s="358">
        <f>'F5 ESTUDIANTES PREVENCIÓN'!U430</f>
        <v>0</v>
      </c>
      <c r="P437" s="358">
        <f>'F5 ESTUDIANTES PREVENCIÓN'!V430</f>
        <v>0</v>
      </c>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c r="BE437" s="358"/>
      <c r="BF437" s="358">
        <f>'F5 ESTUDIANTES PREVENCIÓN'!AU430</f>
        <v>0</v>
      </c>
      <c r="BG437" s="12"/>
      <c r="BH437" s="13"/>
      <c r="BI437" s="12"/>
      <c r="BJ437" s="14"/>
      <c r="BK437" s="12"/>
      <c r="BL437" s="12"/>
      <c r="BM437" s="12"/>
      <c r="BN437" s="12"/>
      <c r="BO437" s="12"/>
      <c r="BP437" s="12"/>
      <c r="BQ437" s="12"/>
      <c r="BR437" s="12"/>
      <c r="BS437" s="12"/>
      <c r="BT437" s="12"/>
      <c r="BU437" s="12"/>
      <c r="BV437" s="12"/>
      <c r="BW437" s="12"/>
      <c r="BX437" s="12"/>
      <c r="BY437" s="12"/>
      <c r="BZ437" s="12"/>
      <c r="CA437" s="12"/>
      <c r="CB437" s="12"/>
      <c r="CC437" s="12"/>
      <c r="CD437" s="365">
        <f t="shared" si="59"/>
        <v>0</v>
      </c>
      <c r="CE437" s="365">
        <f t="shared" si="60"/>
        <v>0</v>
      </c>
      <c r="CF437" s="366" t="str">
        <f t="shared" si="56"/>
        <v/>
      </c>
      <c r="CG437" s="365">
        <f t="shared" si="61"/>
        <v>0</v>
      </c>
      <c r="CH437" s="365">
        <f t="shared" si="62"/>
        <v>0</v>
      </c>
      <c r="CI437" s="366" t="str">
        <f t="shared" si="57"/>
        <v/>
      </c>
      <c r="CJ437" s="365">
        <f t="shared" si="63"/>
        <v>0</v>
      </c>
      <c r="CK437" s="365">
        <f t="shared" si="64"/>
        <v>0</v>
      </c>
      <c r="CL437" s="366" t="str">
        <f t="shared" si="58"/>
        <v/>
      </c>
      <c r="CM437" s="15"/>
    </row>
    <row r="438" spans="1:91" s="359" customFormat="1" ht="13.5" hidden="1" customHeight="1">
      <c r="A438" s="358">
        <f>'F5 ESTUDIANTES PREVENCIÓN'!D431</f>
        <v>0</v>
      </c>
      <c r="B438" s="358">
        <f>'F5 ESTUDIANTES PREVENCIÓN'!A431</f>
        <v>0</v>
      </c>
      <c r="C438" s="360">
        <f>'F5 ESTUDIANTES PREVENCIÓN'!F431</f>
        <v>0</v>
      </c>
      <c r="D438" s="361">
        <f>'F5 ESTUDIANTES PREVENCIÓN'!G431</f>
        <v>0</v>
      </c>
      <c r="E438" s="358">
        <f>'F5 ESTUDIANTES PREVENCIÓN'!K431</f>
        <v>0</v>
      </c>
      <c r="F438" s="358">
        <f>'F5 ESTUDIANTES PREVENCIÓN'!J431</f>
        <v>0</v>
      </c>
      <c r="G438" s="362">
        <f>'F5 ESTUDIANTES PREVENCIÓN'!L431</f>
        <v>0</v>
      </c>
      <c r="H438" s="358">
        <f>'F5 ESTUDIANTES PREVENCIÓN'!M431</f>
        <v>0</v>
      </c>
      <c r="I438" s="363">
        <f>'F5 ESTUDIANTES PREVENCIÓN'!N431</f>
        <v>0</v>
      </c>
      <c r="J438" s="363">
        <f>'F5 ESTUDIANTES PREVENCIÓN'!O431</f>
        <v>0</v>
      </c>
      <c r="K438" s="363">
        <f>'F5 ESTUDIANTES PREVENCIÓN'!P431</f>
        <v>0</v>
      </c>
      <c r="L438" s="364">
        <f>'F5 ESTUDIANTES PREVENCIÓN'!Q431</f>
        <v>0</v>
      </c>
      <c r="M438" s="360">
        <f>'F5 ESTUDIANTES PREVENCIÓN'!R431</f>
        <v>0</v>
      </c>
      <c r="N438" s="358">
        <f>'F5 ESTUDIANTES PREVENCIÓN'!T431</f>
        <v>0</v>
      </c>
      <c r="O438" s="358">
        <f>'F5 ESTUDIANTES PREVENCIÓN'!U431</f>
        <v>0</v>
      </c>
      <c r="P438" s="358">
        <f>'F5 ESTUDIANTES PREVENCIÓN'!V431</f>
        <v>0</v>
      </c>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c r="BE438" s="358"/>
      <c r="BF438" s="358">
        <f>'F5 ESTUDIANTES PREVENCIÓN'!AU431</f>
        <v>0</v>
      </c>
      <c r="BG438" s="12"/>
      <c r="BH438" s="13"/>
      <c r="BI438" s="12"/>
      <c r="BJ438" s="14"/>
      <c r="BK438" s="12"/>
      <c r="BL438" s="12"/>
      <c r="BM438" s="12"/>
      <c r="BN438" s="12"/>
      <c r="BO438" s="12"/>
      <c r="BP438" s="12"/>
      <c r="BQ438" s="12"/>
      <c r="BR438" s="12"/>
      <c r="BS438" s="12"/>
      <c r="BT438" s="12"/>
      <c r="BU438" s="12"/>
      <c r="BV438" s="12"/>
      <c r="BW438" s="12"/>
      <c r="BX438" s="12"/>
      <c r="BY438" s="12"/>
      <c r="BZ438" s="12"/>
      <c r="CA438" s="12"/>
      <c r="CB438" s="12"/>
      <c r="CC438" s="12"/>
      <c r="CD438" s="365">
        <f t="shared" si="59"/>
        <v>0</v>
      </c>
      <c r="CE438" s="365">
        <f t="shared" si="60"/>
        <v>0</v>
      </c>
      <c r="CF438" s="366" t="str">
        <f t="shared" si="56"/>
        <v/>
      </c>
      <c r="CG438" s="365">
        <f t="shared" si="61"/>
        <v>0</v>
      </c>
      <c r="CH438" s="365">
        <f t="shared" si="62"/>
        <v>0</v>
      </c>
      <c r="CI438" s="366" t="str">
        <f t="shared" si="57"/>
        <v/>
      </c>
      <c r="CJ438" s="365">
        <f t="shared" si="63"/>
        <v>0</v>
      </c>
      <c r="CK438" s="365">
        <f t="shared" si="64"/>
        <v>0</v>
      </c>
      <c r="CL438" s="366" t="str">
        <f t="shared" si="58"/>
        <v/>
      </c>
      <c r="CM438" s="15"/>
    </row>
    <row r="439" spans="1:91" s="359" customFormat="1" ht="13.5" hidden="1" customHeight="1">
      <c r="A439" s="358">
        <f>'F5 ESTUDIANTES PREVENCIÓN'!D432</f>
        <v>0</v>
      </c>
      <c r="B439" s="358">
        <f>'F5 ESTUDIANTES PREVENCIÓN'!A432</f>
        <v>0</v>
      </c>
      <c r="C439" s="360">
        <f>'F5 ESTUDIANTES PREVENCIÓN'!F432</f>
        <v>0</v>
      </c>
      <c r="D439" s="361">
        <f>'F5 ESTUDIANTES PREVENCIÓN'!G432</f>
        <v>0</v>
      </c>
      <c r="E439" s="358">
        <f>'F5 ESTUDIANTES PREVENCIÓN'!K432</f>
        <v>0</v>
      </c>
      <c r="F439" s="358">
        <f>'F5 ESTUDIANTES PREVENCIÓN'!J432</f>
        <v>0</v>
      </c>
      <c r="G439" s="362">
        <f>'F5 ESTUDIANTES PREVENCIÓN'!L432</f>
        <v>0</v>
      </c>
      <c r="H439" s="358">
        <f>'F5 ESTUDIANTES PREVENCIÓN'!M432</f>
        <v>0</v>
      </c>
      <c r="I439" s="363">
        <f>'F5 ESTUDIANTES PREVENCIÓN'!N432</f>
        <v>0</v>
      </c>
      <c r="J439" s="363">
        <f>'F5 ESTUDIANTES PREVENCIÓN'!O432</f>
        <v>0</v>
      </c>
      <c r="K439" s="363">
        <f>'F5 ESTUDIANTES PREVENCIÓN'!P432</f>
        <v>0</v>
      </c>
      <c r="L439" s="364">
        <f>'F5 ESTUDIANTES PREVENCIÓN'!Q432</f>
        <v>0</v>
      </c>
      <c r="M439" s="360">
        <f>'F5 ESTUDIANTES PREVENCIÓN'!R432</f>
        <v>0</v>
      </c>
      <c r="N439" s="358">
        <f>'F5 ESTUDIANTES PREVENCIÓN'!T432</f>
        <v>0</v>
      </c>
      <c r="O439" s="358">
        <f>'F5 ESTUDIANTES PREVENCIÓN'!U432</f>
        <v>0</v>
      </c>
      <c r="P439" s="358">
        <f>'F5 ESTUDIANTES PREVENCIÓN'!V432</f>
        <v>0</v>
      </c>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c r="BE439" s="358"/>
      <c r="BF439" s="358">
        <f>'F5 ESTUDIANTES PREVENCIÓN'!AU432</f>
        <v>0</v>
      </c>
      <c r="BG439" s="12"/>
      <c r="BH439" s="13"/>
      <c r="BI439" s="12"/>
      <c r="BJ439" s="14"/>
      <c r="BK439" s="12"/>
      <c r="BL439" s="12"/>
      <c r="BM439" s="12"/>
      <c r="BN439" s="12"/>
      <c r="BO439" s="12"/>
      <c r="BP439" s="12"/>
      <c r="BQ439" s="12"/>
      <c r="BR439" s="12"/>
      <c r="BS439" s="12"/>
      <c r="BT439" s="12"/>
      <c r="BU439" s="12"/>
      <c r="BV439" s="12"/>
      <c r="BW439" s="12"/>
      <c r="BX439" s="12"/>
      <c r="BY439" s="12"/>
      <c r="BZ439" s="12"/>
      <c r="CA439" s="12"/>
      <c r="CB439" s="12"/>
      <c r="CC439" s="12"/>
      <c r="CD439" s="365">
        <f t="shared" si="59"/>
        <v>0</v>
      </c>
      <c r="CE439" s="365">
        <f t="shared" si="60"/>
        <v>0</v>
      </c>
      <c r="CF439" s="366" t="str">
        <f t="shared" si="56"/>
        <v/>
      </c>
      <c r="CG439" s="365">
        <f t="shared" si="61"/>
        <v>0</v>
      </c>
      <c r="CH439" s="365">
        <f t="shared" si="62"/>
        <v>0</v>
      </c>
      <c r="CI439" s="366" t="str">
        <f t="shared" si="57"/>
        <v/>
      </c>
      <c r="CJ439" s="365">
        <f t="shared" si="63"/>
        <v>0</v>
      </c>
      <c r="CK439" s="365">
        <f t="shared" si="64"/>
        <v>0</v>
      </c>
      <c r="CL439" s="366" t="str">
        <f t="shared" si="58"/>
        <v/>
      </c>
      <c r="CM439" s="15"/>
    </row>
    <row r="440" spans="1:91" s="359" customFormat="1" ht="13.5" hidden="1" customHeight="1">
      <c r="A440" s="358">
        <f>'F5 ESTUDIANTES PREVENCIÓN'!D433</f>
        <v>0</v>
      </c>
      <c r="B440" s="358">
        <f>'F5 ESTUDIANTES PREVENCIÓN'!A433</f>
        <v>0</v>
      </c>
      <c r="C440" s="360">
        <f>'F5 ESTUDIANTES PREVENCIÓN'!F433</f>
        <v>0</v>
      </c>
      <c r="D440" s="361">
        <f>'F5 ESTUDIANTES PREVENCIÓN'!G433</f>
        <v>0</v>
      </c>
      <c r="E440" s="358">
        <f>'F5 ESTUDIANTES PREVENCIÓN'!K433</f>
        <v>0</v>
      </c>
      <c r="F440" s="358">
        <f>'F5 ESTUDIANTES PREVENCIÓN'!J433</f>
        <v>0</v>
      </c>
      <c r="G440" s="362">
        <f>'F5 ESTUDIANTES PREVENCIÓN'!L433</f>
        <v>0</v>
      </c>
      <c r="H440" s="358">
        <f>'F5 ESTUDIANTES PREVENCIÓN'!M433</f>
        <v>0</v>
      </c>
      <c r="I440" s="363">
        <f>'F5 ESTUDIANTES PREVENCIÓN'!N433</f>
        <v>0</v>
      </c>
      <c r="J440" s="363">
        <f>'F5 ESTUDIANTES PREVENCIÓN'!O433</f>
        <v>0</v>
      </c>
      <c r="K440" s="363">
        <f>'F5 ESTUDIANTES PREVENCIÓN'!P433</f>
        <v>0</v>
      </c>
      <c r="L440" s="364">
        <f>'F5 ESTUDIANTES PREVENCIÓN'!Q433</f>
        <v>0</v>
      </c>
      <c r="M440" s="360">
        <f>'F5 ESTUDIANTES PREVENCIÓN'!R433</f>
        <v>0</v>
      </c>
      <c r="N440" s="358">
        <f>'F5 ESTUDIANTES PREVENCIÓN'!T433</f>
        <v>0</v>
      </c>
      <c r="O440" s="358">
        <f>'F5 ESTUDIANTES PREVENCIÓN'!U433</f>
        <v>0</v>
      </c>
      <c r="P440" s="358">
        <f>'F5 ESTUDIANTES PREVENCIÓN'!V433</f>
        <v>0</v>
      </c>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c r="BE440" s="358"/>
      <c r="BF440" s="358">
        <f>'F5 ESTUDIANTES PREVENCIÓN'!AU433</f>
        <v>0</v>
      </c>
      <c r="BG440" s="12"/>
      <c r="BH440" s="13"/>
      <c r="BI440" s="12"/>
      <c r="BJ440" s="14"/>
      <c r="BK440" s="12"/>
      <c r="BL440" s="12"/>
      <c r="BM440" s="12"/>
      <c r="BN440" s="12"/>
      <c r="BO440" s="12"/>
      <c r="BP440" s="12"/>
      <c r="BQ440" s="12"/>
      <c r="BR440" s="12"/>
      <c r="BS440" s="12"/>
      <c r="BT440" s="12"/>
      <c r="BU440" s="12"/>
      <c r="BV440" s="12"/>
      <c r="BW440" s="12"/>
      <c r="BX440" s="12"/>
      <c r="BY440" s="12"/>
      <c r="BZ440" s="12"/>
      <c r="CA440" s="12"/>
      <c r="CB440" s="12"/>
      <c r="CC440" s="12"/>
      <c r="CD440" s="365">
        <f t="shared" si="59"/>
        <v>0</v>
      </c>
      <c r="CE440" s="365">
        <f t="shared" si="60"/>
        <v>0</v>
      </c>
      <c r="CF440" s="366" t="str">
        <f t="shared" si="56"/>
        <v/>
      </c>
      <c r="CG440" s="365">
        <f t="shared" si="61"/>
        <v>0</v>
      </c>
      <c r="CH440" s="365">
        <f t="shared" si="62"/>
        <v>0</v>
      </c>
      <c r="CI440" s="366" t="str">
        <f t="shared" si="57"/>
        <v/>
      </c>
      <c r="CJ440" s="365">
        <f t="shared" si="63"/>
        <v>0</v>
      </c>
      <c r="CK440" s="365">
        <f t="shared" si="64"/>
        <v>0</v>
      </c>
      <c r="CL440" s="366" t="str">
        <f t="shared" si="58"/>
        <v/>
      </c>
      <c r="CM440" s="15"/>
    </row>
    <row r="441" spans="1:91" s="359" customFormat="1" ht="13.5" hidden="1" customHeight="1">
      <c r="A441" s="358">
        <f>'F5 ESTUDIANTES PREVENCIÓN'!D434</f>
        <v>0</v>
      </c>
      <c r="B441" s="358">
        <f>'F5 ESTUDIANTES PREVENCIÓN'!A434</f>
        <v>0</v>
      </c>
      <c r="C441" s="360">
        <f>'F5 ESTUDIANTES PREVENCIÓN'!F434</f>
        <v>0</v>
      </c>
      <c r="D441" s="361">
        <f>'F5 ESTUDIANTES PREVENCIÓN'!G434</f>
        <v>0</v>
      </c>
      <c r="E441" s="358">
        <f>'F5 ESTUDIANTES PREVENCIÓN'!K434</f>
        <v>0</v>
      </c>
      <c r="F441" s="358">
        <f>'F5 ESTUDIANTES PREVENCIÓN'!J434</f>
        <v>0</v>
      </c>
      <c r="G441" s="362">
        <f>'F5 ESTUDIANTES PREVENCIÓN'!L434</f>
        <v>0</v>
      </c>
      <c r="H441" s="358">
        <f>'F5 ESTUDIANTES PREVENCIÓN'!M434</f>
        <v>0</v>
      </c>
      <c r="I441" s="363">
        <f>'F5 ESTUDIANTES PREVENCIÓN'!N434</f>
        <v>0</v>
      </c>
      <c r="J441" s="363">
        <f>'F5 ESTUDIANTES PREVENCIÓN'!O434</f>
        <v>0</v>
      </c>
      <c r="K441" s="363">
        <f>'F5 ESTUDIANTES PREVENCIÓN'!P434</f>
        <v>0</v>
      </c>
      <c r="L441" s="364">
        <f>'F5 ESTUDIANTES PREVENCIÓN'!Q434</f>
        <v>0</v>
      </c>
      <c r="M441" s="360">
        <f>'F5 ESTUDIANTES PREVENCIÓN'!R434</f>
        <v>0</v>
      </c>
      <c r="N441" s="358">
        <f>'F5 ESTUDIANTES PREVENCIÓN'!T434</f>
        <v>0</v>
      </c>
      <c r="O441" s="358">
        <f>'F5 ESTUDIANTES PREVENCIÓN'!U434</f>
        <v>0</v>
      </c>
      <c r="P441" s="358">
        <f>'F5 ESTUDIANTES PREVENCIÓN'!V434</f>
        <v>0</v>
      </c>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c r="BE441" s="358"/>
      <c r="BF441" s="358">
        <f>'F5 ESTUDIANTES PREVENCIÓN'!AU434</f>
        <v>0</v>
      </c>
      <c r="BG441" s="12"/>
      <c r="BH441" s="13"/>
      <c r="BI441" s="12"/>
      <c r="BJ441" s="14"/>
      <c r="BK441" s="12"/>
      <c r="BL441" s="12"/>
      <c r="BM441" s="12"/>
      <c r="BN441" s="12"/>
      <c r="BO441" s="12"/>
      <c r="BP441" s="12"/>
      <c r="BQ441" s="12"/>
      <c r="BR441" s="12"/>
      <c r="BS441" s="12"/>
      <c r="BT441" s="12"/>
      <c r="BU441" s="12"/>
      <c r="BV441" s="12"/>
      <c r="BW441" s="12"/>
      <c r="BX441" s="12"/>
      <c r="BY441" s="12"/>
      <c r="BZ441" s="12"/>
      <c r="CA441" s="12"/>
      <c r="CB441" s="12"/>
      <c r="CC441" s="12"/>
      <c r="CD441" s="365">
        <f t="shared" si="59"/>
        <v>0</v>
      </c>
      <c r="CE441" s="365">
        <f t="shared" si="60"/>
        <v>0</v>
      </c>
      <c r="CF441" s="366" t="str">
        <f t="shared" si="56"/>
        <v/>
      </c>
      <c r="CG441" s="365">
        <f t="shared" si="61"/>
        <v>0</v>
      </c>
      <c r="CH441" s="365">
        <f t="shared" si="62"/>
        <v>0</v>
      </c>
      <c r="CI441" s="366" t="str">
        <f t="shared" si="57"/>
        <v/>
      </c>
      <c r="CJ441" s="365">
        <f t="shared" si="63"/>
        <v>0</v>
      </c>
      <c r="CK441" s="365">
        <f t="shared" si="64"/>
        <v>0</v>
      </c>
      <c r="CL441" s="366" t="str">
        <f t="shared" si="58"/>
        <v/>
      </c>
      <c r="CM441" s="15"/>
    </row>
    <row r="442" spans="1:91" s="359" customFormat="1" ht="13.5" hidden="1" customHeight="1">
      <c r="A442" s="358">
        <f>'F5 ESTUDIANTES PREVENCIÓN'!D435</f>
        <v>0</v>
      </c>
      <c r="B442" s="358">
        <f>'F5 ESTUDIANTES PREVENCIÓN'!A435</f>
        <v>0</v>
      </c>
      <c r="C442" s="360">
        <f>'F5 ESTUDIANTES PREVENCIÓN'!F435</f>
        <v>0</v>
      </c>
      <c r="D442" s="361">
        <f>'F5 ESTUDIANTES PREVENCIÓN'!G435</f>
        <v>0</v>
      </c>
      <c r="E442" s="358">
        <f>'F5 ESTUDIANTES PREVENCIÓN'!K435</f>
        <v>0</v>
      </c>
      <c r="F442" s="358">
        <f>'F5 ESTUDIANTES PREVENCIÓN'!J435</f>
        <v>0</v>
      </c>
      <c r="G442" s="362">
        <f>'F5 ESTUDIANTES PREVENCIÓN'!L435</f>
        <v>0</v>
      </c>
      <c r="H442" s="358">
        <f>'F5 ESTUDIANTES PREVENCIÓN'!M435</f>
        <v>0</v>
      </c>
      <c r="I442" s="363">
        <f>'F5 ESTUDIANTES PREVENCIÓN'!N435</f>
        <v>0</v>
      </c>
      <c r="J442" s="363">
        <f>'F5 ESTUDIANTES PREVENCIÓN'!O435</f>
        <v>0</v>
      </c>
      <c r="K442" s="363">
        <f>'F5 ESTUDIANTES PREVENCIÓN'!P435</f>
        <v>0</v>
      </c>
      <c r="L442" s="364">
        <f>'F5 ESTUDIANTES PREVENCIÓN'!Q435</f>
        <v>0</v>
      </c>
      <c r="M442" s="360">
        <f>'F5 ESTUDIANTES PREVENCIÓN'!R435</f>
        <v>0</v>
      </c>
      <c r="N442" s="358">
        <f>'F5 ESTUDIANTES PREVENCIÓN'!T435</f>
        <v>0</v>
      </c>
      <c r="O442" s="358">
        <f>'F5 ESTUDIANTES PREVENCIÓN'!U435</f>
        <v>0</v>
      </c>
      <c r="P442" s="358">
        <f>'F5 ESTUDIANTES PREVENCIÓN'!V435</f>
        <v>0</v>
      </c>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c r="BE442" s="358"/>
      <c r="BF442" s="358">
        <f>'F5 ESTUDIANTES PREVENCIÓN'!AU435</f>
        <v>0</v>
      </c>
      <c r="BG442" s="12"/>
      <c r="BH442" s="13"/>
      <c r="BI442" s="12"/>
      <c r="BJ442" s="14"/>
      <c r="BK442" s="12"/>
      <c r="BL442" s="12"/>
      <c r="BM442" s="12"/>
      <c r="BN442" s="12"/>
      <c r="BO442" s="12"/>
      <c r="BP442" s="12"/>
      <c r="BQ442" s="12"/>
      <c r="BR442" s="12"/>
      <c r="BS442" s="12"/>
      <c r="BT442" s="12"/>
      <c r="BU442" s="12"/>
      <c r="BV442" s="12"/>
      <c r="BW442" s="12"/>
      <c r="BX442" s="12"/>
      <c r="BY442" s="12"/>
      <c r="BZ442" s="12"/>
      <c r="CA442" s="12"/>
      <c r="CB442" s="12"/>
      <c r="CC442" s="12"/>
      <c r="CD442" s="365">
        <f t="shared" si="59"/>
        <v>0</v>
      </c>
      <c r="CE442" s="365">
        <f t="shared" si="60"/>
        <v>0</v>
      </c>
      <c r="CF442" s="366" t="str">
        <f t="shared" si="56"/>
        <v/>
      </c>
      <c r="CG442" s="365">
        <f t="shared" si="61"/>
        <v>0</v>
      </c>
      <c r="CH442" s="365">
        <f t="shared" si="62"/>
        <v>0</v>
      </c>
      <c r="CI442" s="366" t="str">
        <f t="shared" si="57"/>
        <v/>
      </c>
      <c r="CJ442" s="365">
        <f t="shared" si="63"/>
        <v>0</v>
      </c>
      <c r="CK442" s="365">
        <f t="shared" si="64"/>
        <v>0</v>
      </c>
      <c r="CL442" s="366" t="str">
        <f t="shared" si="58"/>
        <v/>
      </c>
      <c r="CM442" s="15"/>
    </row>
    <row r="443" spans="1:91" s="359" customFormat="1" ht="13.5" hidden="1" customHeight="1">
      <c r="A443" s="358">
        <f>'F5 ESTUDIANTES PREVENCIÓN'!D436</f>
        <v>0</v>
      </c>
      <c r="B443" s="358">
        <f>'F5 ESTUDIANTES PREVENCIÓN'!A436</f>
        <v>0</v>
      </c>
      <c r="C443" s="360">
        <f>'F5 ESTUDIANTES PREVENCIÓN'!F436</f>
        <v>0</v>
      </c>
      <c r="D443" s="361">
        <f>'F5 ESTUDIANTES PREVENCIÓN'!G436</f>
        <v>0</v>
      </c>
      <c r="E443" s="358">
        <f>'F5 ESTUDIANTES PREVENCIÓN'!K436</f>
        <v>0</v>
      </c>
      <c r="F443" s="358">
        <f>'F5 ESTUDIANTES PREVENCIÓN'!J436</f>
        <v>0</v>
      </c>
      <c r="G443" s="362">
        <f>'F5 ESTUDIANTES PREVENCIÓN'!L436</f>
        <v>0</v>
      </c>
      <c r="H443" s="358">
        <f>'F5 ESTUDIANTES PREVENCIÓN'!M436</f>
        <v>0</v>
      </c>
      <c r="I443" s="363">
        <f>'F5 ESTUDIANTES PREVENCIÓN'!N436</f>
        <v>0</v>
      </c>
      <c r="J443" s="363">
        <f>'F5 ESTUDIANTES PREVENCIÓN'!O436</f>
        <v>0</v>
      </c>
      <c r="K443" s="363">
        <f>'F5 ESTUDIANTES PREVENCIÓN'!P436</f>
        <v>0</v>
      </c>
      <c r="L443" s="364">
        <f>'F5 ESTUDIANTES PREVENCIÓN'!Q436</f>
        <v>0</v>
      </c>
      <c r="M443" s="360">
        <f>'F5 ESTUDIANTES PREVENCIÓN'!R436</f>
        <v>0</v>
      </c>
      <c r="N443" s="358">
        <f>'F5 ESTUDIANTES PREVENCIÓN'!T436</f>
        <v>0</v>
      </c>
      <c r="O443" s="358">
        <f>'F5 ESTUDIANTES PREVENCIÓN'!U436</f>
        <v>0</v>
      </c>
      <c r="P443" s="358">
        <f>'F5 ESTUDIANTES PREVENCIÓN'!V436</f>
        <v>0</v>
      </c>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c r="BE443" s="358"/>
      <c r="BF443" s="358">
        <f>'F5 ESTUDIANTES PREVENCIÓN'!AU436</f>
        <v>0</v>
      </c>
      <c r="BG443" s="12"/>
      <c r="BH443" s="13"/>
      <c r="BI443" s="12"/>
      <c r="BJ443" s="14"/>
      <c r="BK443" s="12"/>
      <c r="BL443" s="12"/>
      <c r="BM443" s="12"/>
      <c r="BN443" s="12"/>
      <c r="BO443" s="12"/>
      <c r="BP443" s="12"/>
      <c r="BQ443" s="12"/>
      <c r="BR443" s="12"/>
      <c r="BS443" s="12"/>
      <c r="BT443" s="12"/>
      <c r="BU443" s="12"/>
      <c r="BV443" s="12"/>
      <c r="BW443" s="12"/>
      <c r="BX443" s="12"/>
      <c r="BY443" s="12"/>
      <c r="BZ443" s="12"/>
      <c r="CA443" s="12"/>
      <c r="CB443" s="12"/>
      <c r="CC443" s="12"/>
      <c r="CD443" s="365">
        <f t="shared" si="59"/>
        <v>0</v>
      </c>
      <c r="CE443" s="365">
        <f t="shared" si="60"/>
        <v>0</v>
      </c>
      <c r="CF443" s="366" t="str">
        <f t="shared" si="56"/>
        <v/>
      </c>
      <c r="CG443" s="365">
        <f t="shared" si="61"/>
        <v>0</v>
      </c>
      <c r="CH443" s="365">
        <f t="shared" si="62"/>
        <v>0</v>
      </c>
      <c r="CI443" s="366" t="str">
        <f t="shared" si="57"/>
        <v/>
      </c>
      <c r="CJ443" s="365">
        <f t="shared" si="63"/>
        <v>0</v>
      </c>
      <c r="CK443" s="365">
        <f t="shared" si="64"/>
        <v>0</v>
      </c>
      <c r="CL443" s="366" t="str">
        <f t="shared" si="58"/>
        <v/>
      </c>
      <c r="CM443" s="15"/>
    </row>
    <row r="444" spans="1:91" s="359" customFormat="1" ht="13.5" hidden="1" customHeight="1">
      <c r="A444" s="358">
        <f>'F5 ESTUDIANTES PREVENCIÓN'!D437</f>
        <v>0</v>
      </c>
      <c r="B444" s="358">
        <f>'F5 ESTUDIANTES PREVENCIÓN'!A437</f>
        <v>0</v>
      </c>
      <c r="C444" s="360">
        <f>'F5 ESTUDIANTES PREVENCIÓN'!F437</f>
        <v>0</v>
      </c>
      <c r="D444" s="361">
        <f>'F5 ESTUDIANTES PREVENCIÓN'!G437</f>
        <v>0</v>
      </c>
      <c r="E444" s="358">
        <f>'F5 ESTUDIANTES PREVENCIÓN'!K437</f>
        <v>0</v>
      </c>
      <c r="F444" s="358">
        <f>'F5 ESTUDIANTES PREVENCIÓN'!J437</f>
        <v>0</v>
      </c>
      <c r="G444" s="362">
        <f>'F5 ESTUDIANTES PREVENCIÓN'!L437</f>
        <v>0</v>
      </c>
      <c r="H444" s="358">
        <f>'F5 ESTUDIANTES PREVENCIÓN'!M437</f>
        <v>0</v>
      </c>
      <c r="I444" s="363">
        <f>'F5 ESTUDIANTES PREVENCIÓN'!N437</f>
        <v>0</v>
      </c>
      <c r="J444" s="363">
        <f>'F5 ESTUDIANTES PREVENCIÓN'!O437</f>
        <v>0</v>
      </c>
      <c r="K444" s="363">
        <f>'F5 ESTUDIANTES PREVENCIÓN'!P437</f>
        <v>0</v>
      </c>
      <c r="L444" s="364">
        <f>'F5 ESTUDIANTES PREVENCIÓN'!Q437</f>
        <v>0</v>
      </c>
      <c r="M444" s="360">
        <f>'F5 ESTUDIANTES PREVENCIÓN'!R437</f>
        <v>0</v>
      </c>
      <c r="N444" s="358">
        <f>'F5 ESTUDIANTES PREVENCIÓN'!T437</f>
        <v>0</v>
      </c>
      <c r="O444" s="358">
        <f>'F5 ESTUDIANTES PREVENCIÓN'!U437</f>
        <v>0</v>
      </c>
      <c r="P444" s="358">
        <f>'F5 ESTUDIANTES PREVENCIÓN'!V437</f>
        <v>0</v>
      </c>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c r="BE444" s="358"/>
      <c r="BF444" s="358">
        <f>'F5 ESTUDIANTES PREVENCIÓN'!AU437</f>
        <v>0</v>
      </c>
      <c r="BG444" s="12"/>
      <c r="BH444" s="13"/>
      <c r="BI444" s="12"/>
      <c r="BJ444" s="14"/>
      <c r="BK444" s="12"/>
      <c r="BL444" s="12"/>
      <c r="BM444" s="12"/>
      <c r="BN444" s="12"/>
      <c r="BO444" s="12"/>
      <c r="BP444" s="12"/>
      <c r="BQ444" s="12"/>
      <c r="BR444" s="12"/>
      <c r="BS444" s="12"/>
      <c r="BT444" s="12"/>
      <c r="BU444" s="12"/>
      <c r="BV444" s="12"/>
      <c r="BW444" s="12"/>
      <c r="BX444" s="12"/>
      <c r="BY444" s="12"/>
      <c r="BZ444" s="12"/>
      <c r="CA444" s="12"/>
      <c r="CB444" s="12"/>
      <c r="CC444" s="12"/>
      <c r="CD444" s="365">
        <f t="shared" si="59"/>
        <v>0</v>
      </c>
      <c r="CE444" s="365">
        <f t="shared" si="60"/>
        <v>0</v>
      </c>
      <c r="CF444" s="366" t="str">
        <f t="shared" si="56"/>
        <v/>
      </c>
      <c r="CG444" s="365">
        <f t="shared" si="61"/>
        <v>0</v>
      </c>
      <c r="CH444" s="365">
        <f t="shared" si="62"/>
        <v>0</v>
      </c>
      <c r="CI444" s="366" t="str">
        <f t="shared" si="57"/>
        <v/>
      </c>
      <c r="CJ444" s="365">
        <f t="shared" si="63"/>
        <v>0</v>
      </c>
      <c r="CK444" s="365">
        <f t="shared" si="64"/>
        <v>0</v>
      </c>
      <c r="CL444" s="366" t="str">
        <f t="shared" si="58"/>
        <v/>
      </c>
      <c r="CM444" s="15"/>
    </row>
    <row r="445" spans="1:91" s="359" customFormat="1" ht="13.5" hidden="1" customHeight="1">
      <c r="A445" s="358">
        <f>'F5 ESTUDIANTES PREVENCIÓN'!D438</f>
        <v>0</v>
      </c>
      <c r="B445" s="358">
        <f>'F5 ESTUDIANTES PREVENCIÓN'!A438</f>
        <v>0</v>
      </c>
      <c r="C445" s="360">
        <f>'F5 ESTUDIANTES PREVENCIÓN'!F438</f>
        <v>0</v>
      </c>
      <c r="D445" s="361">
        <f>'F5 ESTUDIANTES PREVENCIÓN'!G438</f>
        <v>0</v>
      </c>
      <c r="E445" s="358">
        <f>'F5 ESTUDIANTES PREVENCIÓN'!K438</f>
        <v>0</v>
      </c>
      <c r="F445" s="358">
        <f>'F5 ESTUDIANTES PREVENCIÓN'!J438</f>
        <v>0</v>
      </c>
      <c r="G445" s="362">
        <f>'F5 ESTUDIANTES PREVENCIÓN'!L438</f>
        <v>0</v>
      </c>
      <c r="H445" s="358">
        <f>'F5 ESTUDIANTES PREVENCIÓN'!M438</f>
        <v>0</v>
      </c>
      <c r="I445" s="363">
        <f>'F5 ESTUDIANTES PREVENCIÓN'!N438</f>
        <v>0</v>
      </c>
      <c r="J445" s="363">
        <f>'F5 ESTUDIANTES PREVENCIÓN'!O438</f>
        <v>0</v>
      </c>
      <c r="K445" s="363">
        <f>'F5 ESTUDIANTES PREVENCIÓN'!P438</f>
        <v>0</v>
      </c>
      <c r="L445" s="364">
        <f>'F5 ESTUDIANTES PREVENCIÓN'!Q438</f>
        <v>0</v>
      </c>
      <c r="M445" s="360">
        <f>'F5 ESTUDIANTES PREVENCIÓN'!R438</f>
        <v>0</v>
      </c>
      <c r="N445" s="358">
        <f>'F5 ESTUDIANTES PREVENCIÓN'!T438</f>
        <v>0</v>
      </c>
      <c r="O445" s="358">
        <f>'F5 ESTUDIANTES PREVENCIÓN'!U438</f>
        <v>0</v>
      </c>
      <c r="P445" s="358">
        <f>'F5 ESTUDIANTES PREVENCIÓN'!V438</f>
        <v>0</v>
      </c>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c r="BE445" s="358"/>
      <c r="BF445" s="358">
        <f>'F5 ESTUDIANTES PREVENCIÓN'!AU438</f>
        <v>0</v>
      </c>
      <c r="BG445" s="12"/>
      <c r="BH445" s="13"/>
      <c r="BI445" s="12"/>
      <c r="BJ445" s="14"/>
      <c r="BK445" s="12"/>
      <c r="BL445" s="12"/>
      <c r="BM445" s="12"/>
      <c r="BN445" s="12"/>
      <c r="BO445" s="12"/>
      <c r="BP445" s="12"/>
      <c r="BQ445" s="12"/>
      <c r="BR445" s="12"/>
      <c r="BS445" s="12"/>
      <c r="BT445" s="12"/>
      <c r="BU445" s="12"/>
      <c r="BV445" s="12"/>
      <c r="BW445" s="12"/>
      <c r="BX445" s="12"/>
      <c r="BY445" s="12"/>
      <c r="BZ445" s="12"/>
      <c r="CA445" s="12"/>
      <c r="CB445" s="12"/>
      <c r="CC445" s="12"/>
      <c r="CD445" s="365">
        <f t="shared" si="59"/>
        <v>0</v>
      </c>
      <c r="CE445" s="365">
        <f t="shared" si="60"/>
        <v>0</v>
      </c>
      <c r="CF445" s="366" t="str">
        <f t="shared" si="56"/>
        <v/>
      </c>
      <c r="CG445" s="365">
        <f t="shared" si="61"/>
        <v>0</v>
      </c>
      <c r="CH445" s="365">
        <f t="shared" si="62"/>
        <v>0</v>
      </c>
      <c r="CI445" s="366" t="str">
        <f t="shared" si="57"/>
        <v/>
      </c>
      <c r="CJ445" s="365">
        <f t="shared" si="63"/>
        <v>0</v>
      </c>
      <c r="CK445" s="365">
        <f t="shared" si="64"/>
        <v>0</v>
      </c>
      <c r="CL445" s="366" t="str">
        <f t="shared" si="58"/>
        <v/>
      </c>
      <c r="CM445" s="15"/>
    </row>
    <row r="446" spans="1:91" s="359" customFormat="1" ht="13.5" hidden="1" customHeight="1">
      <c r="A446" s="358">
        <f>'F5 ESTUDIANTES PREVENCIÓN'!D439</f>
        <v>0</v>
      </c>
      <c r="B446" s="358">
        <f>'F5 ESTUDIANTES PREVENCIÓN'!A439</f>
        <v>0</v>
      </c>
      <c r="C446" s="360">
        <f>'F5 ESTUDIANTES PREVENCIÓN'!F439</f>
        <v>0</v>
      </c>
      <c r="D446" s="361">
        <f>'F5 ESTUDIANTES PREVENCIÓN'!G439</f>
        <v>0</v>
      </c>
      <c r="E446" s="358">
        <f>'F5 ESTUDIANTES PREVENCIÓN'!K439</f>
        <v>0</v>
      </c>
      <c r="F446" s="358">
        <f>'F5 ESTUDIANTES PREVENCIÓN'!J439</f>
        <v>0</v>
      </c>
      <c r="G446" s="362">
        <f>'F5 ESTUDIANTES PREVENCIÓN'!L439</f>
        <v>0</v>
      </c>
      <c r="H446" s="358">
        <f>'F5 ESTUDIANTES PREVENCIÓN'!M439</f>
        <v>0</v>
      </c>
      <c r="I446" s="363">
        <f>'F5 ESTUDIANTES PREVENCIÓN'!N439</f>
        <v>0</v>
      </c>
      <c r="J446" s="363">
        <f>'F5 ESTUDIANTES PREVENCIÓN'!O439</f>
        <v>0</v>
      </c>
      <c r="K446" s="363">
        <f>'F5 ESTUDIANTES PREVENCIÓN'!P439</f>
        <v>0</v>
      </c>
      <c r="L446" s="364">
        <f>'F5 ESTUDIANTES PREVENCIÓN'!Q439</f>
        <v>0</v>
      </c>
      <c r="M446" s="360">
        <f>'F5 ESTUDIANTES PREVENCIÓN'!R439</f>
        <v>0</v>
      </c>
      <c r="N446" s="358">
        <f>'F5 ESTUDIANTES PREVENCIÓN'!T439</f>
        <v>0</v>
      </c>
      <c r="O446" s="358">
        <f>'F5 ESTUDIANTES PREVENCIÓN'!U439</f>
        <v>0</v>
      </c>
      <c r="P446" s="358">
        <f>'F5 ESTUDIANTES PREVENCIÓN'!V439</f>
        <v>0</v>
      </c>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c r="BE446" s="358"/>
      <c r="BF446" s="358">
        <f>'F5 ESTUDIANTES PREVENCIÓN'!AU439</f>
        <v>0</v>
      </c>
      <c r="BG446" s="12"/>
      <c r="BH446" s="13"/>
      <c r="BI446" s="12"/>
      <c r="BJ446" s="14"/>
      <c r="BK446" s="12"/>
      <c r="BL446" s="12"/>
      <c r="BM446" s="12"/>
      <c r="BN446" s="12"/>
      <c r="BO446" s="12"/>
      <c r="BP446" s="12"/>
      <c r="BQ446" s="12"/>
      <c r="BR446" s="12"/>
      <c r="BS446" s="12"/>
      <c r="BT446" s="12"/>
      <c r="BU446" s="12"/>
      <c r="BV446" s="12"/>
      <c r="BW446" s="12"/>
      <c r="BX446" s="12"/>
      <c r="BY446" s="12"/>
      <c r="BZ446" s="12"/>
      <c r="CA446" s="12"/>
      <c r="CB446" s="12"/>
      <c r="CC446" s="12"/>
      <c r="CD446" s="365">
        <f t="shared" si="59"/>
        <v>0</v>
      </c>
      <c r="CE446" s="365">
        <f t="shared" si="60"/>
        <v>0</v>
      </c>
      <c r="CF446" s="366" t="str">
        <f t="shared" si="56"/>
        <v/>
      </c>
      <c r="CG446" s="365">
        <f t="shared" si="61"/>
        <v>0</v>
      </c>
      <c r="CH446" s="365">
        <f t="shared" si="62"/>
        <v>0</v>
      </c>
      <c r="CI446" s="366" t="str">
        <f t="shared" si="57"/>
        <v/>
      </c>
      <c r="CJ446" s="365">
        <f t="shared" si="63"/>
        <v>0</v>
      </c>
      <c r="CK446" s="365">
        <f t="shared" si="64"/>
        <v>0</v>
      </c>
      <c r="CL446" s="366" t="str">
        <f t="shared" si="58"/>
        <v/>
      </c>
      <c r="CM446" s="15"/>
    </row>
    <row r="447" spans="1:91" s="359" customFormat="1" ht="13.5" hidden="1" customHeight="1">
      <c r="A447" s="358">
        <f>'F5 ESTUDIANTES PREVENCIÓN'!D440</f>
        <v>0</v>
      </c>
      <c r="B447" s="358">
        <f>'F5 ESTUDIANTES PREVENCIÓN'!A440</f>
        <v>0</v>
      </c>
      <c r="C447" s="360">
        <f>'F5 ESTUDIANTES PREVENCIÓN'!F440</f>
        <v>0</v>
      </c>
      <c r="D447" s="361">
        <f>'F5 ESTUDIANTES PREVENCIÓN'!G440</f>
        <v>0</v>
      </c>
      <c r="E447" s="358">
        <f>'F5 ESTUDIANTES PREVENCIÓN'!K440</f>
        <v>0</v>
      </c>
      <c r="F447" s="358">
        <f>'F5 ESTUDIANTES PREVENCIÓN'!J440</f>
        <v>0</v>
      </c>
      <c r="G447" s="362">
        <f>'F5 ESTUDIANTES PREVENCIÓN'!L440</f>
        <v>0</v>
      </c>
      <c r="H447" s="358">
        <f>'F5 ESTUDIANTES PREVENCIÓN'!M440</f>
        <v>0</v>
      </c>
      <c r="I447" s="363">
        <f>'F5 ESTUDIANTES PREVENCIÓN'!N440</f>
        <v>0</v>
      </c>
      <c r="J447" s="363">
        <f>'F5 ESTUDIANTES PREVENCIÓN'!O440</f>
        <v>0</v>
      </c>
      <c r="K447" s="363">
        <f>'F5 ESTUDIANTES PREVENCIÓN'!P440</f>
        <v>0</v>
      </c>
      <c r="L447" s="364">
        <f>'F5 ESTUDIANTES PREVENCIÓN'!Q440</f>
        <v>0</v>
      </c>
      <c r="M447" s="360">
        <f>'F5 ESTUDIANTES PREVENCIÓN'!R440</f>
        <v>0</v>
      </c>
      <c r="N447" s="358">
        <f>'F5 ESTUDIANTES PREVENCIÓN'!T440</f>
        <v>0</v>
      </c>
      <c r="O447" s="358">
        <f>'F5 ESTUDIANTES PREVENCIÓN'!U440</f>
        <v>0</v>
      </c>
      <c r="P447" s="358">
        <f>'F5 ESTUDIANTES PREVENCIÓN'!V440</f>
        <v>0</v>
      </c>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c r="BE447" s="358"/>
      <c r="BF447" s="358">
        <f>'F5 ESTUDIANTES PREVENCIÓN'!AU440</f>
        <v>0</v>
      </c>
      <c r="BG447" s="12"/>
      <c r="BH447" s="13"/>
      <c r="BI447" s="12"/>
      <c r="BJ447" s="14"/>
      <c r="BK447" s="12"/>
      <c r="BL447" s="12"/>
      <c r="BM447" s="12"/>
      <c r="BN447" s="12"/>
      <c r="BO447" s="12"/>
      <c r="BP447" s="12"/>
      <c r="BQ447" s="12"/>
      <c r="BR447" s="12"/>
      <c r="BS447" s="12"/>
      <c r="BT447" s="12"/>
      <c r="BU447" s="12"/>
      <c r="BV447" s="12"/>
      <c r="BW447" s="12"/>
      <c r="BX447" s="12"/>
      <c r="BY447" s="12"/>
      <c r="BZ447" s="12"/>
      <c r="CA447" s="12"/>
      <c r="CB447" s="12"/>
      <c r="CC447" s="12"/>
      <c r="CD447" s="365">
        <f t="shared" si="59"/>
        <v>0</v>
      </c>
      <c r="CE447" s="365">
        <f t="shared" si="60"/>
        <v>0</v>
      </c>
      <c r="CF447" s="366" t="str">
        <f t="shared" si="56"/>
        <v/>
      </c>
      <c r="CG447" s="365">
        <f t="shared" si="61"/>
        <v>0</v>
      </c>
      <c r="CH447" s="365">
        <f t="shared" si="62"/>
        <v>0</v>
      </c>
      <c r="CI447" s="366" t="str">
        <f t="shared" si="57"/>
        <v/>
      </c>
      <c r="CJ447" s="365">
        <f t="shared" si="63"/>
        <v>0</v>
      </c>
      <c r="CK447" s="365">
        <f t="shared" si="64"/>
        <v>0</v>
      </c>
      <c r="CL447" s="366" t="str">
        <f t="shared" si="58"/>
        <v/>
      </c>
      <c r="CM447" s="15"/>
    </row>
    <row r="448" spans="1:91" s="359" customFormat="1" ht="13.5" hidden="1" customHeight="1">
      <c r="A448" s="358">
        <f>'F5 ESTUDIANTES PREVENCIÓN'!D441</f>
        <v>0</v>
      </c>
      <c r="B448" s="358">
        <f>'F5 ESTUDIANTES PREVENCIÓN'!A441</f>
        <v>0</v>
      </c>
      <c r="C448" s="360">
        <f>'F5 ESTUDIANTES PREVENCIÓN'!F441</f>
        <v>0</v>
      </c>
      <c r="D448" s="361">
        <f>'F5 ESTUDIANTES PREVENCIÓN'!G441</f>
        <v>0</v>
      </c>
      <c r="E448" s="358">
        <f>'F5 ESTUDIANTES PREVENCIÓN'!K441</f>
        <v>0</v>
      </c>
      <c r="F448" s="358">
        <f>'F5 ESTUDIANTES PREVENCIÓN'!J441</f>
        <v>0</v>
      </c>
      <c r="G448" s="362">
        <f>'F5 ESTUDIANTES PREVENCIÓN'!L441</f>
        <v>0</v>
      </c>
      <c r="H448" s="358">
        <f>'F5 ESTUDIANTES PREVENCIÓN'!M441</f>
        <v>0</v>
      </c>
      <c r="I448" s="363">
        <f>'F5 ESTUDIANTES PREVENCIÓN'!N441</f>
        <v>0</v>
      </c>
      <c r="J448" s="363">
        <f>'F5 ESTUDIANTES PREVENCIÓN'!O441</f>
        <v>0</v>
      </c>
      <c r="K448" s="363">
        <f>'F5 ESTUDIANTES PREVENCIÓN'!P441</f>
        <v>0</v>
      </c>
      <c r="L448" s="364">
        <f>'F5 ESTUDIANTES PREVENCIÓN'!Q441</f>
        <v>0</v>
      </c>
      <c r="M448" s="360">
        <f>'F5 ESTUDIANTES PREVENCIÓN'!R441</f>
        <v>0</v>
      </c>
      <c r="N448" s="358">
        <f>'F5 ESTUDIANTES PREVENCIÓN'!T441</f>
        <v>0</v>
      </c>
      <c r="O448" s="358">
        <f>'F5 ESTUDIANTES PREVENCIÓN'!U441</f>
        <v>0</v>
      </c>
      <c r="P448" s="358">
        <f>'F5 ESTUDIANTES PREVENCIÓN'!V441</f>
        <v>0</v>
      </c>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c r="BE448" s="358"/>
      <c r="BF448" s="358">
        <f>'F5 ESTUDIANTES PREVENCIÓN'!AU441</f>
        <v>0</v>
      </c>
      <c r="BG448" s="12"/>
      <c r="BH448" s="13"/>
      <c r="BI448" s="12"/>
      <c r="BJ448" s="14"/>
      <c r="BK448" s="12"/>
      <c r="BL448" s="12"/>
      <c r="BM448" s="12"/>
      <c r="BN448" s="12"/>
      <c r="BO448" s="12"/>
      <c r="BP448" s="12"/>
      <c r="BQ448" s="12"/>
      <c r="BR448" s="12"/>
      <c r="BS448" s="12"/>
      <c r="BT448" s="12"/>
      <c r="BU448" s="12"/>
      <c r="BV448" s="12"/>
      <c r="BW448" s="12"/>
      <c r="BX448" s="12"/>
      <c r="BY448" s="12"/>
      <c r="BZ448" s="12"/>
      <c r="CA448" s="12"/>
      <c r="CB448" s="12"/>
      <c r="CC448" s="12"/>
      <c r="CD448" s="365">
        <f t="shared" si="59"/>
        <v>0</v>
      </c>
      <c r="CE448" s="365">
        <f t="shared" si="60"/>
        <v>0</v>
      </c>
      <c r="CF448" s="366" t="str">
        <f t="shared" si="56"/>
        <v/>
      </c>
      <c r="CG448" s="365">
        <f t="shared" si="61"/>
        <v>0</v>
      </c>
      <c r="CH448" s="365">
        <f t="shared" si="62"/>
        <v>0</v>
      </c>
      <c r="CI448" s="366" t="str">
        <f t="shared" si="57"/>
        <v/>
      </c>
      <c r="CJ448" s="365">
        <f t="shared" si="63"/>
        <v>0</v>
      </c>
      <c r="CK448" s="365">
        <f t="shared" si="64"/>
        <v>0</v>
      </c>
      <c r="CL448" s="366" t="str">
        <f t="shared" si="58"/>
        <v/>
      </c>
      <c r="CM448" s="15"/>
    </row>
    <row r="449" spans="1:91" s="359" customFormat="1" ht="13.5" hidden="1" customHeight="1">
      <c r="A449" s="358">
        <f>'F5 ESTUDIANTES PREVENCIÓN'!D442</f>
        <v>0</v>
      </c>
      <c r="B449" s="358">
        <f>'F5 ESTUDIANTES PREVENCIÓN'!A442</f>
        <v>0</v>
      </c>
      <c r="C449" s="360">
        <f>'F5 ESTUDIANTES PREVENCIÓN'!F442</f>
        <v>0</v>
      </c>
      <c r="D449" s="361">
        <f>'F5 ESTUDIANTES PREVENCIÓN'!G442</f>
        <v>0</v>
      </c>
      <c r="E449" s="358">
        <f>'F5 ESTUDIANTES PREVENCIÓN'!K442</f>
        <v>0</v>
      </c>
      <c r="F449" s="358">
        <f>'F5 ESTUDIANTES PREVENCIÓN'!J442</f>
        <v>0</v>
      </c>
      <c r="G449" s="362">
        <f>'F5 ESTUDIANTES PREVENCIÓN'!L442</f>
        <v>0</v>
      </c>
      <c r="H449" s="358">
        <f>'F5 ESTUDIANTES PREVENCIÓN'!M442</f>
        <v>0</v>
      </c>
      <c r="I449" s="363">
        <f>'F5 ESTUDIANTES PREVENCIÓN'!N442</f>
        <v>0</v>
      </c>
      <c r="J449" s="363">
        <f>'F5 ESTUDIANTES PREVENCIÓN'!O442</f>
        <v>0</v>
      </c>
      <c r="K449" s="363">
        <f>'F5 ESTUDIANTES PREVENCIÓN'!P442</f>
        <v>0</v>
      </c>
      <c r="L449" s="364">
        <f>'F5 ESTUDIANTES PREVENCIÓN'!Q442</f>
        <v>0</v>
      </c>
      <c r="M449" s="360">
        <f>'F5 ESTUDIANTES PREVENCIÓN'!R442</f>
        <v>0</v>
      </c>
      <c r="N449" s="358">
        <f>'F5 ESTUDIANTES PREVENCIÓN'!T442</f>
        <v>0</v>
      </c>
      <c r="O449" s="358">
        <f>'F5 ESTUDIANTES PREVENCIÓN'!U442</f>
        <v>0</v>
      </c>
      <c r="P449" s="358">
        <f>'F5 ESTUDIANTES PREVENCIÓN'!V442</f>
        <v>0</v>
      </c>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c r="BE449" s="358"/>
      <c r="BF449" s="358">
        <f>'F5 ESTUDIANTES PREVENCIÓN'!AU442</f>
        <v>0</v>
      </c>
      <c r="BG449" s="12"/>
      <c r="BH449" s="13"/>
      <c r="BI449" s="12"/>
      <c r="BJ449" s="14"/>
      <c r="BK449" s="12"/>
      <c r="BL449" s="12"/>
      <c r="BM449" s="12"/>
      <c r="BN449" s="12"/>
      <c r="BO449" s="12"/>
      <c r="BP449" s="12"/>
      <c r="BQ449" s="12"/>
      <c r="BR449" s="12"/>
      <c r="BS449" s="12"/>
      <c r="BT449" s="12"/>
      <c r="BU449" s="12"/>
      <c r="BV449" s="12"/>
      <c r="BW449" s="12"/>
      <c r="BX449" s="12"/>
      <c r="BY449" s="12"/>
      <c r="BZ449" s="12"/>
      <c r="CA449" s="12"/>
      <c r="CB449" s="12"/>
      <c r="CC449" s="12"/>
      <c r="CD449" s="365">
        <f t="shared" si="59"/>
        <v>0</v>
      </c>
      <c r="CE449" s="365">
        <f t="shared" si="60"/>
        <v>0</v>
      </c>
      <c r="CF449" s="366" t="str">
        <f t="shared" si="56"/>
        <v/>
      </c>
      <c r="CG449" s="365">
        <f t="shared" si="61"/>
        <v>0</v>
      </c>
      <c r="CH449" s="365">
        <f t="shared" si="62"/>
        <v>0</v>
      </c>
      <c r="CI449" s="366" t="str">
        <f t="shared" si="57"/>
        <v/>
      </c>
      <c r="CJ449" s="365">
        <f t="shared" si="63"/>
        <v>0</v>
      </c>
      <c r="CK449" s="365">
        <f t="shared" si="64"/>
        <v>0</v>
      </c>
      <c r="CL449" s="366" t="str">
        <f t="shared" si="58"/>
        <v/>
      </c>
      <c r="CM449" s="15"/>
    </row>
    <row r="450" spans="1:91" s="359" customFormat="1" ht="13.5" hidden="1" customHeight="1">
      <c r="A450" s="358">
        <f>'F5 ESTUDIANTES PREVENCIÓN'!D443</f>
        <v>0</v>
      </c>
      <c r="B450" s="358">
        <f>'F5 ESTUDIANTES PREVENCIÓN'!A443</f>
        <v>0</v>
      </c>
      <c r="C450" s="360">
        <f>'F5 ESTUDIANTES PREVENCIÓN'!F443</f>
        <v>0</v>
      </c>
      <c r="D450" s="361">
        <f>'F5 ESTUDIANTES PREVENCIÓN'!G443</f>
        <v>0</v>
      </c>
      <c r="E450" s="358">
        <f>'F5 ESTUDIANTES PREVENCIÓN'!K443</f>
        <v>0</v>
      </c>
      <c r="F450" s="358">
        <f>'F5 ESTUDIANTES PREVENCIÓN'!J443</f>
        <v>0</v>
      </c>
      <c r="G450" s="362">
        <f>'F5 ESTUDIANTES PREVENCIÓN'!L443</f>
        <v>0</v>
      </c>
      <c r="H450" s="358">
        <f>'F5 ESTUDIANTES PREVENCIÓN'!M443</f>
        <v>0</v>
      </c>
      <c r="I450" s="363">
        <f>'F5 ESTUDIANTES PREVENCIÓN'!N443</f>
        <v>0</v>
      </c>
      <c r="J450" s="363">
        <f>'F5 ESTUDIANTES PREVENCIÓN'!O443</f>
        <v>0</v>
      </c>
      <c r="K450" s="363">
        <f>'F5 ESTUDIANTES PREVENCIÓN'!P443</f>
        <v>0</v>
      </c>
      <c r="L450" s="364">
        <f>'F5 ESTUDIANTES PREVENCIÓN'!Q443</f>
        <v>0</v>
      </c>
      <c r="M450" s="360">
        <f>'F5 ESTUDIANTES PREVENCIÓN'!R443</f>
        <v>0</v>
      </c>
      <c r="N450" s="358">
        <f>'F5 ESTUDIANTES PREVENCIÓN'!T443</f>
        <v>0</v>
      </c>
      <c r="O450" s="358">
        <f>'F5 ESTUDIANTES PREVENCIÓN'!U443</f>
        <v>0</v>
      </c>
      <c r="P450" s="358">
        <f>'F5 ESTUDIANTES PREVENCIÓN'!V443</f>
        <v>0</v>
      </c>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f>'F5 ESTUDIANTES PREVENCIÓN'!AU443</f>
        <v>0</v>
      </c>
      <c r="BG450" s="12"/>
      <c r="BH450" s="13"/>
      <c r="BI450" s="12"/>
      <c r="BJ450" s="14"/>
      <c r="BK450" s="12"/>
      <c r="BL450" s="12"/>
      <c r="BM450" s="12"/>
      <c r="BN450" s="12"/>
      <c r="BO450" s="12"/>
      <c r="BP450" s="12"/>
      <c r="BQ450" s="12"/>
      <c r="BR450" s="12"/>
      <c r="BS450" s="12"/>
      <c r="BT450" s="12"/>
      <c r="BU450" s="12"/>
      <c r="BV450" s="12"/>
      <c r="BW450" s="12"/>
      <c r="BX450" s="12"/>
      <c r="BY450" s="12"/>
      <c r="BZ450" s="12"/>
      <c r="CA450" s="12"/>
      <c r="CB450" s="12"/>
      <c r="CC450" s="12"/>
      <c r="CD450" s="365">
        <f t="shared" si="59"/>
        <v>0</v>
      </c>
      <c r="CE450" s="365">
        <f t="shared" si="60"/>
        <v>0</v>
      </c>
      <c r="CF450" s="366" t="str">
        <f t="shared" si="56"/>
        <v/>
      </c>
      <c r="CG450" s="365">
        <f t="shared" si="61"/>
        <v>0</v>
      </c>
      <c r="CH450" s="365">
        <f t="shared" si="62"/>
        <v>0</v>
      </c>
      <c r="CI450" s="366" t="str">
        <f t="shared" si="57"/>
        <v/>
      </c>
      <c r="CJ450" s="365">
        <f t="shared" si="63"/>
        <v>0</v>
      </c>
      <c r="CK450" s="365">
        <f t="shared" si="64"/>
        <v>0</v>
      </c>
      <c r="CL450" s="366" t="str">
        <f t="shared" si="58"/>
        <v/>
      </c>
      <c r="CM450" s="15"/>
    </row>
    <row r="451" spans="1:91" s="359" customFormat="1" ht="13.5" hidden="1" customHeight="1">
      <c r="A451" s="358">
        <f>'F5 ESTUDIANTES PREVENCIÓN'!D444</f>
        <v>0</v>
      </c>
      <c r="B451" s="358">
        <f>'F5 ESTUDIANTES PREVENCIÓN'!A444</f>
        <v>0</v>
      </c>
      <c r="C451" s="360">
        <f>'F5 ESTUDIANTES PREVENCIÓN'!F444</f>
        <v>0</v>
      </c>
      <c r="D451" s="361">
        <f>'F5 ESTUDIANTES PREVENCIÓN'!G444</f>
        <v>0</v>
      </c>
      <c r="E451" s="358">
        <f>'F5 ESTUDIANTES PREVENCIÓN'!K444</f>
        <v>0</v>
      </c>
      <c r="F451" s="358">
        <f>'F5 ESTUDIANTES PREVENCIÓN'!J444</f>
        <v>0</v>
      </c>
      <c r="G451" s="362">
        <f>'F5 ESTUDIANTES PREVENCIÓN'!L444</f>
        <v>0</v>
      </c>
      <c r="H451" s="358">
        <f>'F5 ESTUDIANTES PREVENCIÓN'!M444</f>
        <v>0</v>
      </c>
      <c r="I451" s="363">
        <f>'F5 ESTUDIANTES PREVENCIÓN'!N444</f>
        <v>0</v>
      </c>
      <c r="J451" s="363">
        <f>'F5 ESTUDIANTES PREVENCIÓN'!O444</f>
        <v>0</v>
      </c>
      <c r="K451" s="363">
        <f>'F5 ESTUDIANTES PREVENCIÓN'!P444</f>
        <v>0</v>
      </c>
      <c r="L451" s="364">
        <f>'F5 ESTUDIANTES PREVENCIÓN'!Q444</f>
        <v>0</v>
      </c>
      <c r="M451" s="360">
        <f>'F5 ESTUDIANTES PREVENCIÓN'!R444</f>
        <v>0</v>
      </c>
      <c r="N451" s="358">
        <f>'F5 ESTUDIANTES PREVENCIÓN'!T444</f>
        <v>0</v>
      </c>
      <c r="O451" s="358">
        <f>'F5 ESTUDIANTES PREVENCIÓN'!U444</f>
        <v>0</v>
      </c>
      <c r="P451" s="358">
        <f>'F5 ESTUDIANTES PREVENCIÓN'!V444</f>
        <v>0</v>
      </c>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c r="BE451" s="358"/>
      <c r="BF451" s="358">
        <f>'F5 ESTUDIANTES PREVENCIÓN'!AU444</f>
        <v>0</v>
      </c>
      <c r="BG451" s="12"/>
      <c r="BH451" s="13"/>
      <c r="BI451" s="12"/>
      <c r="BJ451" s="14"/>
      <c r="BK451" s="12"/>
      <c r="BL451" s="12"/>
      <c r="BM451" s="12"/>
      <c r="BN451" s="12"/>
      <c r="BO451" s="12"/>
      <c r="BP451" s="12"/>
      <c r="BQ451" s="12"/>
      <c r="BR451" s="12"/>
      <c r="BS451" s="12"/>
      <c r="BT451" s="12"/>
      <c r="BU451" s="12"/>
      <c r="BV451" s="12"/>
      <c r="BW451" s="12"/>
      <c r="BX451" s="12"/>
      <c r="BY451" s="12"/>
      <c r="BZ451" s="12"/>
      <c r="CA451" s="12"/>
      <c r="CB451" s="12"/>
      <c r="CC451" s="12"/>
      <c r="CD451" s="365">
        <f t="shared" si="59"/>
        <v>0</v>
      </c>
      <c r="CE451" s="365">
        <f t="shared" si="60"/>
        <v>0</v>
      </c>
      <c r="CF451" s="366" t="str">
        <f t="shared" si="56"/>
        <v/>
      </c>
      <c r="CG451" s="365">
        <f t="shared" si="61"/>
        <v>0</v>
      </c>
      <c r="CH451" s="365">
        <f t="shared" si="62"/>
        <v>0</v>
      </c>
      <c r="CI451" s="366" t="str">
        <f t="shared" si="57"/>
        <v/>
      </c>
      <c r="CJ451" s="365">
        <f t="shared" si="63"/>
        <v>0</v>
      </c>
      <c r="CK451" s="365">
        <f t="shared" si="64"/>
        <v>0</v>
      </c>
      <c r="CL451" s="366" t="str">
        <f t="shared" si="58"/>
        <v/>
      </c>
      <c r="CM451" s="15"/>
    </row>
    <row r="452" spans="1:91" s="359" customFormat="1" ht="13.5" hidden="1" customHeight="1">
      <c r="A452" s="358">
        <f>'F5 ESTUDIANTES PREVENCIÓN'!D445</f>
        <v>0</v>
      </c>
      <c r="B452" s="358">
        <f>'F5 ESTUDIANTES PREVENCIÓN'!A445</f>
        <v>0</v>
      </c>
      <c r="C452" s="360">
        <f>'F5 ESTUDIANTES PREVENCIÓN'!F445</f>
        <v>0</v>
      </c>
      <c r="D452" s="361">
        <f>'F5 ESTUDIANTES PREVENCIÓN'!G445</f>
        <v>0</v>
      </c>
      <c r="E452" s="358">
        <f>'F5 ESTUDIANTES PREVENCIÓN'!K445</f>
        <v>0</v>
      </c>
      <c r="F452" s="358">
        <f>'F5 ESTUDIANTES PREVENCIÓN'!J445</f>
        <v>0</v>
      </c>
      <c r="G452" s="362">
        <f>'F5 ESTUDIANTES PREVENCIÓN'!L445</f>
        <v>0</v>
      </c>
      <c r="H452" s="358">
        <f>'F5 ESTUDIANTES PREVENCIÓN'!M445</f>
        <v>0</v>
      </c>
      <c r="I452" s="363">
        <f>'F5 ESTUDIANTES PREVENCIÓN'!N445</f>
        <v>0</v>
      </c>
      <c r="J452" s="363">
        <f>'F5 ESTUDIANTES PREVENCIÓN'!O445</f>
        <v>0</v>
      </c>
      <c r="K452" s="363">
        <f>'F5 ESTUDIANTES PREVENCIÓN'!P445</f>
        <v>0</v>
      </c>
      <c r="L452" s="364">
        <f>'F5 ESTUDIANTES PREVENCIÓN'!Q445</f>
        <v>0</v>
      </c>
      <c r="M452" s="360">
        <f>'F5 ESTUDIANTES PREVENCIÓN'!R445</f>
        <v>0</v>
      </c>
      <c r="N452" s="358">
        <f>'F5 ESTUDIANTES PREVENCIÓN'!T445</f>
        <v>0</v>
      </c>
      <c r="O452" s="358">
        <f>'F5 ESTUDIANTES PREVENCIÓN'!U445</f>
        <v>0</v>
      </c>
      <c r="P452" s="358">
        <f>'F5 ESTUDIANTES PREVENCIÓN'!V445</f>
        <v>0</v>
      </c>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c r="BE452" s="358"/>
      <c r="BF452" s="358">
        <f>'F5 ESTUDIANTES PREVENCIÓN'!AU445</f>
        <v>0</v>
      </c>
      <c r="BG452" s="12"/>
      <c r="BH452" s="13"/>
      <c r="BI452" s="12"/>
      <c r="BJ452" s="14"/>
      <c r="BK452" s="12"/>
      <c r="BL452" s="12"/>
      <c r="BM452" s="12"/>
      <c r="BN452" s="12"/>
      <c r="BO452" s="12"/>
      <c r="BP452" s="12"/>
      <c r="BQ452" s="12"/>
      <c r="BR452" s="12"/>
      <c r="BS452" s="12"/>
      <c r="BT452" s="12"/>
      <c r="BU452" s="12"/>
      <c r="BV452" s="12"/>
      <c r="BW452" s="12"/>
      <c r="BX452" s="12"/>
      <c r="BY452" s="12"/>
      <c r="BZ452" s="12"/>
      <c r="CA452" s="12"/>
      <c r="CB452" s="12"/>
      <c r="CC452" s="12"/>
      <c r="CD452" s="365">
        <f t="shared" si="59"/>
        <v>0</v>
      </c>
      <c r="CE452" s="365">
        <f t="shared" si="60"/>
        <v>0</v>
      </c>
      <c r="CF452" s="366" t="str">
        <f t="shared" si="56"/>
        <v/>
      </c>
      <c r="CG452" s="365">
        <f t="shared" si="61"/>
        <v>0</v>
      </c>
      <c r="CH452" s="365">
        <f t="shared" si="62"/>
        <v>0</v>
      </c>
      <c r="CI452" s="366" t="str">
        <f t="shared" si="57"/>
        <v/>
      </c>
      <c r="CJ452" s="365">
        <f t="shared" si="63"/>
        <v>0</v>
      </c>
      <c r="CK452" s="365">
        <f t="shared" si="64"/>
        <v>0</v>
      </c>
      <c r="CL452" s="366" t="str">
        <f t="shared" si="58"/>
        <v/>
      </c>
      <c r="CM452" s="15"/>
    </row>
    <row r="453" spans="1:91" s="359" customFormat="1" ht="13.5" hidden="1" customHeight="1">
      <c r="A453" s="358">
        <f>'F5 ESTUDIANTES PREVENCIÓN'!D446</f>
        <v>0</v>
      </c>
      <c r="B453" s="358">
        <f>'F5 ESTUDIANTES PREVENCIÓN'!A446</f>
        <v>0</v>
      </c>
      <c r="C453" s="360">
        <f>'F5 ESTUDIANTES PREVENCIÓN'!F446</f>
        <v>0</v>
      </c>
      <c r="D453" s="361">
        <f>'F5 ESTUDIANTES PREVENCIÓN'!G446</f>
        <v>0</v>
      </c>
      <c r="E453" s="358">
        <f>'F5 ESTUDIANTES PREVENCIÓN'!K446</f>
        <v>0</v>
      </c>
      <c r="F453" s="358">
        <f>'F5 ESTUDIANTES PREVENCIÓN'!J446</f>
        <v>0</v>
      </c>
      <c r="G453" s="362">
        <f>'F5 ESTUDIANTES PREVENCIÓN'!L446</f>
        <v>0</v>
      </c>
      <c r="H453" s="358">
        <f>'F5 ESTUDIANTES PREVENCIÓN'!M446</f>
        <v>0</v>
      </c>
      <c r="I453" s="363">
        <f>'F5 ESTUDIANTES PREVENCIÓN'!N446</f>
        <v>0</v>
      </c>
      <c r="J453" s="363">
        <f>'F5 ESTUDIANTES PREVENCIÓN'!O446</f>
        <v>0</v>
      </c>
      <c r="K453" s="363">
        <f>'F5 ESTUDIANTES PREVENCIÓN'!P446</f>
        <v>0</v>
      </c>
      <c r="L453" s="364">
        <f>'F5 ESTUDIANTES PREVENCIÓN'!Q446</f>
        <v>0</v>
      </c>
      <c r="M453" s="360">
        <f>'F5 ESTUDIANTES PREVENCIÓN'!R446</f>
        <v>0</v>
      </c>
      <c r="N453" s="358">
        <f>'F5 ESTUDIANTES PREVENCIÓN'!T446</f>
        <v>0</v>
      </c>
      <c r="O453" s="358">
        <f>'F5 ESTUDIANTES PREVENCIÓN'!U446</f>
        <v>0</v>
      </c>
      <c r="P453" s="358">
        <f>'F5 ESTUDIANTES PREVENCIÓN'!V446</f>
        <v>0</v>
      </c>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c r="BE453" s="358"/>
      <c r="BF453" s="358">
        <f>'F5 ESTUDIANTES PREVENCIÓN'!AU446</f>
        <v>0</v>
      </c>
      <c r="BG453" s="12"/>
      <c r="BH453" s="13"/>
      <c r="BI453" s="12"/>
      <c r="BJ453" s="14"/>
      <c r="BK453" s="12"/>
      <c r="BL453" s="12"/>
      <c r="BM453" s="12"/>
      <c r="BN453" s="12"/>
      <c r="BO453" s="12"/>
      <c r="BP453" s="12"/>
      <c r="BQ453" s="12"/>
      <c r="BR453" s="12"/>
      <c r="BS453" s="12"/>
      <c r="BT453" s="12"/>
      <c r="BU453" s="12"/>
      <c r="BV453" s="12"/>
      <c r="BW453" s="12"/>
      <c r="BX453" s="12"/>
      <c r="BY453" s="12"/>
      <c r="BZ453" s="12"/>
      <c r="CA453" s="12"/>
      <c r="CB453" s="12"/>
      <c r="CC453" s="12"/>
      <c r="CD453" s="365">
        <f t="shared" si="59"/>
        <v>0</v>
      </c>
      <c r="CE453" s="365">
        <f t="shared" si="60"/>
        <v>0</v>
      </c>
      <c r="CF453" s="366" t="str">
        <f t="shared" si="56"/>
        <v/>
      </c>
      <c r="CG453" s="365">
        <f t="shared" si="61"/>
        <v>0</v>
      </c>
      <c r="CH453" s="365">
        <f t="shared" si="62"/>
        <v>0</v>
      </c>
      <c r="CI453" s="366" t="str">
        <f t="shared" si="57"/>
        <v/>
      </c>
      <c r="CJ453" s="365">
        <f t="shared" si="63"/>
        <v>0</v>
      </c>
      <c r="CK453" s="365">
        <f t="shared" si="64"/>
        <v>0</v>
      </c>
      <c r="CL453" s="366" t="str">
        <f t="shared" si="58"/>
        <v/>
      </c>
      <c r="CM453" s="15"/>
    </row>
    <row r="454" spans="1:91" s="359" customFormat="1" ht="13.5" hidden="1" customHeight="1">
      <c r="A454" s="358">
        <f>'F5 ESTUDIANTES PREVENCIÓN'!D447</f>
        <v>0</v>
      </c>
      <c r="B454" s="358">
        <f>'F5 ESTUDIANTES PREVENCIÓN'!A447</f>
        <v>0</v>
      </c>
      <c r="C454" s="360">
        <f>'F5 ESTUDIANTES PREVENCIÓN'!F447</f>
        <v>0</v>
      </c>
      <c r="D454" s="361">
        <f>'F5 ESTUDIANTES PREVENCIÓN'!G447</f>
        <v>0</v>
      </c>
      <c r="E454" s="358">
        <f>'F5 ESTUDIANTES PREVENCIÓN'!K447</f>
        <v>0</v>
      </c>
      <c r="F454" s="358">
        <f>'F5 ESTUDIANTES PREVENCIÓN'!J447</f>
        <v>0</v>
      </c>
      <c r="G454" s="362">
        <f>'F5 ESTUDIANTES PREVENCIÓN'!L447</f>
        <v>0</v>
      </c>
      <c r="H454" s="358">
        <f>'F5 ESTUDIANTES PREVENCIÓN'!M447</f>
        <v>0</v>
      </c>
      <c r="I454" s="363">
        <f>'F5 ESTUDIANTES PREVENCIÓN'!N447</f>
        <v>0</v>
      </c>
      <c r="J454" s="363">
        <f>'F5 ESTUDIANTES PREVENCIÓN'!O447</f>
        <v>0</v>
      </c>
      <c r="K454" s="363">
        <f>'F5 ESTUDIANTES PREVENCIÓN'!P447</f>
        <v>0</v>
      </c>
      <c r="L454" s="364">
        <f>'F5 ESTUDIANTES PREVENCIÓN'!Q447</f>
        <v>0</v>
      </c>
      <c r="M454" s="360">
        <f>'F5 ESTUDIANTES PREVENCIÓN'!R447</f>
        <v>0</v>
      </c>
      <c r="N454" s="358">
        <f>'F5 ESTUDIANTES PREVENCIÓN'!T447</f>
        <v>0</v>
      </c>
      <c r="O454" s="358">
        <f>'F5 ESTUDIANTES PREVENCIÓN'!U447</f>
        <v>0</v>
      </c>
      <c r="P454" s="358">
        <f>'F5 ESTUDIANTES PREVENCIÓN'!V447</f>
        <v>0</v>
      </c>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c r="BE454" s="358"/>
      <c r="BF454" s="358">
        <f>'F5 ESTUDIANTES PREVENCIÓN'!AU447</f>
        <v>0</v>
      </c>
      <c r="BG454" s="12"/>
      <c r="BH454" s="13"/>
      <c r="BI454" s="12"/>
      <c r="BJ454" s="14"/>
      <c r="BK454" s="12"/>
      <c r="BL454" s="12"/>
      <c r="BM454" s="12"/>
      <c r="BN454" s="12"/>
      <c r="BO454" s="12"/>
      <c r="BP454" s="12"/>
      <c r="BQ454" s="12"/>
      <c r="BR454" s="12"/>
      <c r="BS454" s="12"/>
      <c r="BT454" s="12"/>
      <c r="BU454" s="12"/>
      <c r="BV454" s="12"/>
      <c r="BW454" s="12"/>
      <c r="BX454" s="12"/>
      <c r="BY454" s="12"/>
      <c r="BZ454" s="12"/>
      <c r="CA454" s="12"/>
      <c r="CB454" s="12"/>
      <c r="CC454" s="12"/>
      <c r="CD454" s="365">
        <f t="shared" si="59"/>
        <v>0</v>
      </c>
      <c r="CE454" s="365">
        <f t="shared" si="60"/>
        <v>0</v>
      </c>
      <c r="CF454" s="366" t="str">
        <f t="shared" si="56"/>
        <v/>
      </c>
      <c r="CG454" s="365">
        <f t="shared" si="61"/>
        <v>0</v>
      </c>
      <c r="CH454" s="365">
        <f t="shared" si="62"/>
        <v>0</v>
      </c>
      <c r="CI454" s="366" t="str">
        <f t="shared" si="57"/>
        <v/>
      </c>
      <c r="CJ454" s="365">
        <f t="shared" si="63"/>
        <v>0</v>
      </c>
      <c r="CK454" s="365">
        <f t="shared" si="64"/>
        <v>0</v>
      </c>
      <c r="CL454" s="366" t="str">
        <f t="shared" si="58"/>
        <v/>
      </c>
      <c r="CM454" s="15"/>
    </row>
    <row r="455" spans="1:91" s="359" customFormat="1" ht="13.5" hidden="1" customHeight="1">
      <c r="A455" s="358">
        <f>'F5 ESTUDIANTES PREVENCIÓN'!D448</f>
        <v>0</v>
      </c>
      <c r="B455" s="358">
        <f>'F5 ESTUDIANTES PREVENCIÓN'!A448</f>
        <v>0</v>
      </c>
      <c r="C455" s="360">
        <f>'F5 ESTUDIANTES PREVENCIÓN'!F448</f>
        <v>0</v>
      </c>
      <c r="D455" s="361">
        <f>'F5 ESTUDIANTES PREVENCIÓN'!G448</f>
        <v>0</v>
      </c>
      <c r="E455" s="358">
        <f>'F5 ESTUDIANTES PREVENCIÓN'!K448</f>
        <v>0</v>
      </c>
      <c r="F455" s="358">
        <f>'F5 ESTUDIANTES PREVENCIÓN'!J448</f>
        <v>0</v>
      </c>
      <c r="G455" s="362">
        <f>'F5 ESTUDIANTES PREVENCIÓN'!L448</f>
        <v>0</v>
      </c>
      <c r="H455" s="358">
        <f>'F5 ESTUDIANTES PREVENCIÓN'!M448</f>
        <v>0</v>
      </c>
      <c r="I455" s="363">
        <f>'F5 ESTUDIANTES PREVENCIÓN'!N448</f>
        <v>0</v>
      </c>
      <c r="J455" s="363">
        <f>'F5 ESTUDIANTES PREVENCIÓN'!O448</f>
        <v>0</v>
      </c>
      <c r="K455" s="363">
        <f>'F5 ESTUDIANTES PREVENCIÓN'!P448</f>
        <v>0</v>
      </c>
      <c r="L455" s="364">
        <f>'F5 ESTUDIANTES PREVENCIÓN'!Q448</f>
        <v>0</v>
      </c>
      <c r="M455" s="360">
        <f>'F5 ESTUDIANTES PREVENCIÓN'!R448</f>
        <v>0</v>
      </c>
      <c r="N455" s="358">
        <f>'F5 ESTUDIANTES PREVENCIÓN'!T448</f>
        <v>0</v>
      </c>
      <c r="O455" s="358">
        <f>'F5 ESTUDIANTES PREVENCIÓN'!U448</f>
        <v>0</v>
      </c>
      <c r="P455" s="358">
        <f>'F5 ESTUDIANTES PREVENCIÓN'!V448</f>
        <v>0</v>
      </c>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c r="BE455" s="358"/>
      <c r="BF455" s="358">
        <f>'F5 ESTUDIANTES PREVENCIÓN'!AU448</f>
        <v>0</v>
      </c>
      <c r="BG455" s="12"/>
      <c r="BH455" s="13"/>
      <c r="BI455" s="12"/>
      <c r="BJ455" s="14"/>
      <c r="BK455" s="12"/>
      <c r="BL455" s="12"/>
      <c r="BM455" s="12"/>
      <c r="BN455" s="12"/>
      <c r="BO455" s="12"/>
      <c r="BP455" s="12"/>
      <c r="BQ455" s="12"/>
      <c r="BR455" s="12"/>
      <c r="BS455" s="12"/>
      <c r="BT455" s="12"/>
      <c r="BU455" s="12"/>
      <c r="BV455" s="12"/>
      <c r="BW455" s="12"/>
      <c r="BX455" s="12"/>
      <c r="BY455" s="12"/>
      <c r="BZ455" s="12"/>
      <c r="CA455" s="12"/>
      <c r="CB455" s="12"/>
      <c r="CC455" s="12"/>
      <c r="CD455" s="365">
        <f t="shared" si="59"/>
        <v>0</v>
      </c>
      <c r="CE455" s="365">
        <f t="shared" si="60"/>
        <v>0</v>
      </c>
      <c r="CF455" s="366" t="str">
        <f t="shared" si="56"/>
        <v/>
      </c>
      <c r="CG455" s="365">
        <f t="shared" si="61"/>
        <v>0</v>
      </c>
      <c r="CH455" s="365">
        <f t="shared" si="62"/>
        <v>0</v>
      </c>
      <c r="CI455" s="366" t="str">
        <f t="shared" si="57"/>
        <v/>
      </c>
      <c r="CJ455" s="365">
        <f t="shared" si="63"/>
        <v>0</v>
      </c>
      <c r="CK455" s="365">
        <f t="shared" si="64"/>
        <v>0</v>
      </c>
      <c r="CL455" s="366" t="str">
        <f t="shared" si="58"/>
        <v/>
      </c>
      <c r="CM455" s="15"/>
    </row>
    <row r="456" spans="1:91" s="359" customFormat="1" ht="13.5" hidden="1" customHeight="1">
      <c r="A456" s="358">
        <f>'F5 ESTUDIANTES PREVENCIÓN'!D449</f>
        <v>0</v>
      </c>
      <c r="B456" s="358">
        <f>'F5 ESTUDIANTES PREVENCIÓN'!A449</f>
        <v>0</v>
      </c>
      <c r="C456" s="360">
        <f>'F5 ESTUDIANTES PREVENCIÓN'!F449</f>
        <v>0</v>
      </c>
      <c r="D456" s="361">
        <f>'F5 ESTUDIANTES PREVENCIÓN'!G449</f>
        <v>0</v>
      </c>
      <c r="E456" s="358">
        <f>'F5 ESTUDIANTES PREVENCIÓN'!K449</f>
        <v>0</v>
      </c>
      <c r="F456" s="358">
        <f>'F5 ESTUDIANTES PREVENCIÓN'!J449</f>
        <v>0</v>
      </c>
      <c r="G456" s="362">
        <f>'F5 ESTUDIANTES PREVENCIÓN'!L449</f>
        <v>0</v>
      </c>
      <c r="H456" s="358">
        <f>'F5 ESTUDIANTES PREVENCIÓN'!M449</f>
        <v>0</v>
      </c>
      <c r="I456" s="363">
        <f>'F5 ESTUDIANTES PREVENCIÓN'!N449</f>
        <v>0</v>
      </c>
      <c r="J456" s="363">
        <f>'F5 ESTUDIANTES PREVENCIÓN'!O449</f>
        <v>0</v>
      </c>
      <c r="K456" s="363">
        <f>'F5 ESTUDIANTES PREVENCIÓN'!P449</f>
        <v>0</v>
      </c>
      <c r="L456" s="364">
        <f>'F5 ESTUDIANTES PREVENCIÓN'!Q449</f>
        <v>0</v>
      </c>
      <c r="M456" s="360">
        <f>'F5 ESTUDIANTES PREVENCIÓN'!R449</f>
        <v>0</v>
      </c>
      <c r="N456" s="358">
        <f>'F5 ESTUDIANTES PREVENCIÓN'!T449</f>
        <v>0</v>
      </c>
      <c r="O456" s="358">
        <f>'F5 ESTUDIANTES PREVENCIÓN'!U449</f>
        <v>0</v>
      </c>
      <c r="P456" s="358">
        <f>'F5 ESTUDIANTES PREVENCIÓN'!V449</f>
        <v>0</v>
      </c>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c r="BE456" s="358"/>
      <c r="BF456" s="358">
        <f>'F5 ESTUDIANTES PREVENCIÓN'!AU449</f>
        <v>0</v>
      </c>
      <c r="BG456" s="12"/>
      <c r="BH456" s="13"/>
      <c r="BI456" s="12"/>
      <c r="BJ456" s="14"/>
      <c r="BK456" s="12"/>
      <c r="BL456" s="12"/>
      <c r="BM456" s="12"/>
      <c r="BN456" s="12"/>
      <c r="BO456" s="12"/>
      <c r="BP456" s="12"/>
      <c r="BQ456" s="12"/>
      <c r="BR456" s="12"/>
      <c r="BS456" s="12"/>
      <c r="BT456" s="12"/>
      <c r="BU456" s="12"/>
      <c r="BV456" s="12"/>
      <c r="BW456" s="12"/>
      <c r="BX456" s="12"/>
      <c r="BY456" s="12"/>
      <c r="BZ456" s="12"/>
      <c r="CA456" s="12"/>
      <c r="CB456" s="12"/>
      <c r="CC456" s="12"/>
      <c r="CD456" s="365">
        <f t="shared" si="59"/>
        <v>0</v>
      </c>
      <c r="CE456" s="365">
        <f t="shared" si="60"/>
        <v>0</v>
      </c>
      <c r="CF456" s="366" t="str">
        <f t="shared" si="56"/>
        <v/>
      </c>
      <c r="CG456" s="365">
        <f t="shared" si="61"/>
        <v>0</v>
      </c>
      <c r="CH456" s="365">
        <f t="shared" si="62"/>
        <v>0</v>
      </c>
      <c r="CI456" s="366" t="str">
        <f t="shared" si="57"/>
        <v/>
      </c>
      <c r="CJ456" s="365">
        <f t="shared" si="63"/>
        <v>0</v>
      </c>
      <c r="CK456" s="365">
        <f t="shared" si="64"/>
        <v>0</v>
      </c>
      <c r="CL456" s="366" t="str">
        <f t="shared" si="58"/>
        <v/>
      </c>
      <c r="CM456" s="15"/>
    </row>
    <row r="457" spans="1:91" s="359" customFormat="1" ht="13.5" hidden="1" customHeight="1">
      <c r="A457" s="358">
        <f>'F5 ESTUDIANTES PREVENCIÓN'!D450</f>
        <v>0</v>
      </c>
      <c r="B457" s="358">
        <f>'F5 ESTUDIANTES PREVENCIÓN'!A450</f>
        <v>0</v>
      </c>
      <c r="C457" s="360">
        <f>'F5 ESTUDIANTES PREVENCIÓN'!F450</f>
        <v>0</v>
      </c>
      <c r="D457" s="361">
        <f>'F5 ESTUDIANTES PREVENCIÓN'!G450</f>
        <v>0</v>
      </c>
      <c r="E457" s="358">
        <f>'F5 ESTUDIANTES PREVENCIÓN'!K450</f>
        <v>0</v>
      </c>
      <c r="F457" s="358">
        <f>'F5 ESTUDIANTES PREVENCIÓN'!J450</f>
        <v>0</v>
      </c>
      <c r="G457" s="362">
        <f>'F5 ESTUDIANTES PREVENCIÓN'!L450</f>
        <v>0</v>
      </c>
      <c r="H457" s="358">
        <f>'F5 ESTUDIANTES PREVENCIÓN'!M450</f>
        <v>0</v>
      </c>
      <c r="I457" s="363">
        <f>'F5 ESTUDIANTES PREVENCIÓN'!N450</f>
        <v>0</v>
      </c>
      <c r="J457" s="363">
        <f>'F5 ESTUDIANTES PREVENCIÓN'!O450</f>
        <v>0</v>
      </c>
      <c r="K457" s="363">
        <f>'F5 ESTUDIANTES PREVENCIÓN'!P450</f>
        <v>0</v>
      </c>
      <c r="L457" s="364">
        <f>'F5 ESTUDIANTES PREVENCIÓN'!Q450</f>
        <v>0</v>
      </c>
      <c r="M457" s="360">
        <f>'F5 ESTUDIANTES PREVENCIÓN'!R450</f>
        <v>0</v>
      </c>
      <c r="N457" s="358">
        <f>'F5 ESTUDIANTES PREVENCIÓN'!T450</f>
        <v>0</v>
      </c>
      <c r="O457" s="358">
        <f>'F5 ESTUDIANTES PREVENCIÓN'!U450</f>
        <v>0</v>
      </c>
      <c r="P457" s="358">
        <f>'F5 ESTUDIANTES PREVENCIÓN'!V450</f>
        <v>0</v>
      </c>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c r="BE457" s="358"/>
      <c r="BF457" s="358">
        <f>'F5 ESTUDIANTES PREVENCIÓN'!AU450</f>
        <v>0</v>
      </c>
      <c r="BG457" s="12"/>
      <c r="BH457" s="13"/>
      <c r="BI457" s="12"/>
      <c r="BJ457" s="14"/>
      <c r="BK457" s="12"/>
      <c r="BL457" s="12"/>
      <c r="BM457" s="12"/>
      <c r="BN457" s="12"/>
      <c r="BO457" s="12"/>
      <c r="BP457" s="12"/>
      <c r="BQ457" s="12"/>
      <c r="BR457" s="12"/>
      <c r="BS457" s="12"/>
      <c r="BT457" s="12"/>
      <c r="BU457" s="12"/>
      <c r="BV457" s="12"/>
      <c r="BW457" s="12"/>
      <c r="BX457" s="12"/>
      <c r="BY457" s="12"/>
      <c r="BZ457" s="12"/>
      <c r="CA457" s="12"/>
      <c r="CB457" s="12"/>
      <c r="CC457" s="12"/>
      <c r="CD457" s="365">
        <f t="shared" si="59"/>
        <v>0</v>
      </c>
      <c r="CE457" s="365">
        <f t="shared" si="60"/>
        <v>0</v>
      </c>
      <c r="CF457" s="366" t="str">
        <f t="shared" si="56"/>
        <v/>
      </c>
      <c r="CG457" s="365">
        <f t="shared" si="61"/>
        <v>0</v>
      </c>
      <c r="CH457" s="365">
        <f t="shared" si="62"/>
        <v>0</v>
      </c>
      <c r="CI457" s="366" t="str">
        <f t="shared" si="57"/>
        <v/>
      </c>
      <c r="CJ457" s="365">
        <f t="shared" si="63"/>
        <v>0</v>
      </c>
      <c r="CK457" s="365">
        <f t="shared" si="64"/>
        <v>0</v>
      </c>
      <c r="CL457" s="366" t="str">
        <f t="shared" si="58"/>
        <v/>
      </c>
      <c r="CM457" s="15"/>
    </row>
    <row r="458" spans="1:91" s="359" customFormat="1" ht="13.5" hidden="1" customHeight="1">
      <c r="A458" s="358">
        <f>'F5 ESTUDIANTES PREVENCIÓN'!D451</f>
        <v>0</v>
      </c>
      <c r="B458" s="358">
        <f>'F5 ESTUDIANTES PREVENCIÓN'!A451</f>
        <v>0</v>
      </c>
      <c r="C458" s="360">
        <f>'F5 ESTUDIANTES PREVENCIÓN'!F451</f>
        <v>0</v>
      </c>
      <c r="D458" s="361">
        <f>'F5 ESTUDIANTES PREVENCIÓN'!G451</f>
        <v>0</v>
      </c>
      <c r="E458" s="358">
        <f>'F5 ESTUDIANTES PREVENCIÓN'!K451</f>
        <v>0</v>
      </c>
      <c r="F458" s="358">
        <f>'F5 ESTUDIANTES PREVENCIÓN'!J451</f>
        <v>0</v>
      </c>
      <c r="G458" s="362">
        <f>'F5 ESTUDIANTES PREVENCIÓN'!L451</f>
        <v>0</v>
      </c>
      <c r="H458" s="358">
        <f>'F5 ESTUDIANTES PREVENCIÓN'!M451</f>
        <v>0</v>
      </c>
      <c r="I458" s="363">
        <f>'F5 ESTUDIANTES PREVENCIÓN'!N451</f>
        <v>0</v>
      </c>
      <c r="J458" s="363">
        <f>'F5 ESTUDIANTES PREVENCIÓN'!O451</f>
        <v>0</v>
      </c>
      <c r="K458" s="363">
        <f>'F5 ESTUDIANTES PREVENCIÓN'!P451</f>
        <v>0</v>
      </c>
      <c r="L458" s="364">
        <f>'F5 ESTUDIANTES PREVENCIÓN'!Q451</f>
        <v>0</v>
      </c>
      <c r="M458" s="360">
        <f>'F5 ESTUDIANTES PREVENCIÓN'!R451</f>
        <v>0</v>
      </c>
      <c r="N458" s="358">
        <f>'F5 ESTUDIANTES PREVENCIÓN'!T451</f>
        <v>0</v>
      </c>
      <c r="O458" s="358">
        <f>'F5 ESTUDIANTES PREVENCIÓN'!U451</f>
        <v>0</v>
      </c>
      <c r="P458" s="358">
        <f>'F5 ESTUDIANTES PREVENCIÓN'!V451</f>
        <v>0</v>
      </c>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c r="BE458" s="358"/>
      <c r="BF458" s="358">
        <f>'F5 ESTUDIANTES PREVENCIÓN'!AU451</f>
        <v>0</v>
      </c>
      <c r="BG458" s="12"/>
      <c r="BH458" s="13"/>
      <c r="BI458" s="12"/>
      <c r="BJ458" s="14"/>
      <c r="BK458" s="12"/>
      <c r="BL458" s="12"/>
      <c r="BM458" s="12"/>
      <c r="BN458" s="12"/>
      <c r="BO458" s="12"/>
      <c r="BP458" s="12"/>
      <c r="BQ458" s="12"/>
      <c r="BR458" s="12"/>
      <c r="BS458" s="12"/>
      <c r="BT458" s="12"/>
      <c r="BU458" s="12"/>
      <c r="BV458" s="12"/>
      <c r="BW458" s="12"/>
      <c r="BX458" s="12"/>
      <c r="BY458" s="12"/>
      <c r="BZ458" s="12"/>
      <c r="CA458" s="12"/>
      <c r="CB458" s="12"/>
      <c r="CC458" s="12"/>
      <c r="CD458" s="365">
        <f t="shared" si="59"/>
        <v>0</v>
      </c>
      <c r="CE458" s="365">
        <f t="shared" si="60"/>
        <v>0</v>
      </c>
      <c r="CF458" s="366" t="str">
        <f t="shared" si="56"/>
        <v/>
      </c>
      <c r="CG458" s="365">
        <f t="shared" si="61"/>
        <v>0</v>
      </c>
      <c r="CH458" s="365">
        <f t="shared" si="62"/>
        <v>0</v>
      </c>
      <c r="CI458" s="366" t="str">
        <f t="shared" si="57"/>
        <v/>
      </c>
      <c r="CJ458" s="365">
        <f t="shared" si="63"/>
        <v>0</v>
      </c>
      <c r="CK458" s="365">
        <f t="shared" si="64"/>
        <v>0</v>
      </c>
      <c r="CL458" s="366" t="str">
        <f t="shared" si="58"/>
        <v/>
      </c>
      <c r="CM458" s="15"/>
    </row>
    <row r="459" spans="1:91" s="359" customFormat="1" ht="13.5" hidden="1" customHeight="1">
      <c r="A459" s="358">
        <f>'F5 ESTUDIANTES PREVENCIÓN'!D452</f>
        <v>0</v>
      </c>
      <c r="B459" s="358">
        <f>'F5 ESTUDIANTES PREVENCIÓN'!A452</f>
        <v>0</v>
      </c>
      <c r="C459" s="360">
        <f>'F5 ESTUDIANTES PREVENCIÓN'!F452</f>
        <v>0</v>
      </c>
      <c r="D459" s="361">
        <f>'F5 ESTUDIANTES PREVENCIÓN'!G452</f>
        <v>0</v>
      </c>
      <c r="E459" s="358">
        <f>'F5 ESTUDIANTES PREVENCIÓN'!K452</f>
        <v>0</v>
      </c>
      <c r="F459" s="358">
        <f>'F5 ESTUDIANTES PREVENCIÓN'!J452</f>
        <v>0</v>
      </c>
      <c r="G459" s="362">
        <f>'F5 ESTUDIANTES PREVENCIÓN'!L452</f>
        <v>0</v>
      </c>
      <c r="H459" s="358">
        <f>'F5 ESTUDIANTES PREVENCIÓN'!M452</f>
        <v>0</v>
      </c>
      <c r="I459" s="363">
        <f>'F5 ESTUDIANTES PREVENCIÓN'!N452</f>
        <v>0</v>
      </c>
      <c r="J459" s="363">
        <f>'F5 ESTUDIANTES PREVENCIÓN'!O452</f>
        <v>0</v>
      </c>
      <c r="K459" s="363">
        <f>'F5 ESTUDIANTES PREVENCIÓN'!P452</f>
        <v>0</v>
      </c>
      <c r="L459" s="364">
        <f>'F5 ESTUDIANTES PREVENCIÓN'!Q452</f>
        <v>0</v>
      </c>
      <c r="M459" s="360">
        <f>'F5 ESTUDIANTES PREVENCIÓN'!R452</f>
        <v>0</v>
      </c>
      <c r="N459" s="358">
        <f>'F5 ESTUDIANTES PREVENCIÓN'!T452</f>
        <v>0</v>
      </c>
      <c r="O459" s="358">
        <f>'F5 ESTUDIANTES PREVENCIÓN'!U452</f>
        <v>0</v>
      </c>
      <c r="P459" s="358">
        <f>'F5 ESTUDIANTES PREVENCIÓN'!V452</f>
        <v>0</v>
      </c>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c r="BE459" s="358"/>
      <c r="BF459" s="358">
        <f>'F5 ESTUDIANTES PREVENCIÓN'!AU452</f>
        <v>0</v>
      </c>
      <c r="BG459" s="12"/>
      <c r="BH459" s="13"/>
      <c r="BI459" s="12"/>
      <c r="BJ459" s="14"/>
      <c r="BK459" s="12"/>
      <c r="BL459" s="12"/>
      <c r="BM459" s="12"/>
      <c r="BN459" s="12"/>
      <c r="BO459" s="12"/>
      <c r="BP459" s="12"/>
      <c r="BQ459" s="12"/>
      <c r="BR459" s="12"/>
      <c r="BS459" s="12"/>
      <c r="BT459" s="12"/>
      <c r="BU459" s="12"/>
      <c r="BV459" s="12"/>
      <c r="BW459" s="12"/>
      <c r="BX459" s="12"/>
      <c r="BY459" s="12"/>
      <c r="BZ459" s="12"/>
      <c r="CA459" s="12"/>
      <c r="CB459" s="12"/>
      <c r="CC459" s="12"/>
      <c r="CD459" s="365">
        <f t="shared" si="59"/>
        <v>0</v>
      </c>
      <c r="CE459" s="365">
        <f t="shared" si="60"/>
        <v>0</v>
      </c>
      <c r="CF459" s="366" t="str">
        <f t="shared" si="56"/>
        <v/>
      </c>
      <c r="CG459" s="365">
        <f t="shared" si="61"/>
        <v>0</v>
      </c>
      <c r="CH459" s="365">
        <f t="shared" si="62"/>
        <v>0</v>
      </c>
      <c r="CI459" s="366" t="str">
        <f t="shared" si="57"/>
        <v/>
      </c>
      <c r="CJ459" s="365">
        <f t="shared" si="63"/>
        <v>0</v>
      </c>
      <c r="CK459" s="365">
        <f t="shared" si="64"/>
        <v>0</v>
      </c>
      <c r="CL459" s="366" t="str">
        <f t="shared" si="58"/>
        <v/>
      </c>
      <c r="CM459" s="15"/>
    </row>
    <row r="460" spans="1:91" s="359" customFormat="1" ht="13.5" hidden="1" customHeight="1">
      <c r="A460" s="358">
        <f>'F5 ESTUDIANTES PREVENCIÓN'!D453</f>
        <v>0</v>
      </c>
      <c r="B460" s="358">
        <f>'F5 ESTUDIANTES PREVENCIÓN'!A453</f>
        <v>0</v>
      </c>
      <c r="C460" s="360">
        <f>'F5 ESTUDIANTES PREVENCIÓN'!F453</f>
        <v>0</v>
      </c>
      <c r="D460" s="361">
        <f>'F5 ESTUDIANTES PREVENCIÓN'!G453</f>
        <v>0</v>
      </c>
      <c r="E460" s="358">
        <f>'F5 ESTUDIANTES PREVENCIÓN'!K453</f>
        <v>0</v>
      </c>
      <c r="F460" s="358">
        <f>'F5 ESTUDIANTES PREVENCIÓN'!J453</f>
        <v>0</v>
      </c>
      <c r="G460" s="362">
        <f>'F5 ESTUDIANTES PREVENCIÓN'!L453</f>
        <v>0</v>
      </c>
      <c r="H460" s="358">
        <f>'F5 ESTUDIANTES PREVENCIÓN'!M453</f>
        <v>0</v>
      </c>
      <c r="I460" s="363">
        <f>'F5 ESTUDIANTES PREVENCIÓN'!N453</f>
        <v>0</v>
      </c>
      <c r="J460" s="363">
        <f>'F5 ESTUDIANTES PREVENCIÓN'!O453</f>
        <v>0</v>
      </c>
      <c r="K460" s="363">
        <f>'F5 ESTUDIANTES PREVENCIÓN'!P453</f>
        <v>0</v>
      </c>
      <c r="L460" s="364">
        <f>'F5 ESTUDIANTES PREVENCIÓN'!Q453</f>
        <v>0</v>
      </c>
      <c r="M460" s="360">
        <f>'F5 ESTUDIANTES PREVENCIÓN'!R453</f>
        <v>0</v>
      </c>
      <c r="N460" s="358">
        <f>'F5 ESTUDIANTES PREVENCIÓN'!T453</f>
        <v>0</v>
      </c>
      <c r="O460" s="358">
        <f>'F5 ESTUDIANTES PREVENCIÓN'!U453</f>
        <v>0</v>
      </c>
      <c r="P460" s="358">
        <f>'F5 ESTUDIANTES PREVENCIÓN'!V453</f>
        <v>0</v>
      </c>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c r="BE460" s="358"/>
      <c r="BF460" s="358">
        <f>'F5 ESTUDIANTES PREVENCIÓN'!AU453</f>
        <v>0</v>
      </c>
      <c r="BG460" s="12"/>
      <c r="BH460" s="13"/>
      <c r="BI460" s="12"/>
      <c r="BJ460" s="14"/>
      <c r="BK460" s="12"/>
      <c r="BL460" s="12"/>
      <c r="BM460" s="12"/>
      <c r="BN460" s="12"/>
      <c r="BO460" s="12"/>
      <c r="BP460" s="12"/>
      <c r="BQ460" s="12"/>
      <c r="BR460" s="12"/>
      <c r="BS460" s="12"/>
      <c r="BT460" s="12"/>
      <c r="BU460" s="12"/>
      <c r="BV460" s="12"/>
      <c r="BW460" s="12"/>
      <c r="BX460" s="12"/>
      <c r="BY460" s="12"/>
      <c r="BZ460" s="12"/>
      <c r="CA460" s="12"/>
      <c r="CB460" s="12"/>
      <c r="CC460" s="12"/>
      <c r="CD460" s="365">
        <f t="shared" si="59"/>
        <v>0</v>
      </c>
      <c r="CE460" s="365">
        <f t="shared" si="60"/>
        <v>0</v>
      </c>
      <c r="CF460" s="366" t="str">
        <f t="shared" si="56"/>
        <v/>
      </c>
      <c r="CG460" s="365">
        <f t="shared" si="61"/>
        <v>0</v>
      </c>
      <c r="CH460" s="365">
        <f t="shared" si="62"/>
        <v>0</v>
      </c>
      <c r="CI460" s="366" t="str">
        <f t="shared" si="57"/>
        <v/>
      </c>
      <c r="CJ460" s="365">
        <f t="shared" si="63"/>
        <v>0</v>
      </c>
      <c r="CK460" s="365">
        <f t="shared" si="64"/>
        <v>0</v>
      </c>
      <c r="CL460" s="366" t="str">
        <f t="shared" si="58"/>
        <v/>
      </c>
      <c r="CM460" s="15"/>
    </row>
    <row r="461" spans="1:91" s="359" customFormat="1" ht="13.5" hidden="1" customHeight="1">
      <c r="A461" s="358">
        <f>'F5 ESTUDIANTES PREVENCIÓN'!D454</f>
        <v>0</v>
      </c>
      <c r="B461" s="358">
        <f>'F5 ESTUDIANTES PREVENCIÓN'!A454</f>
        <v>0</v>
      </c>
      <c r="C461" s="360">
        <f>'F5 ESTUDIANTES PREVENCIÓN'!F454</f>
        <v>0</v>
      </c>
      <c r="D461" s="361">
        <f>'F5 ESTUDIANTES PREVENCIÓN'!G454</f>
        <v>0</v>
      </c>
      <c r="E461" s="358">
        <f>'F5 ESTUDIANTES PREVENCIÓN'!K454</f>
        <v>0</v>
      </c>
      <c r="F461" s="358">
        <f>'F5 ESTUDIANTES PREVENCIÓN'!J454</f>
        <v>0</v>
      </c>
      <c r="G461" s="362">
        <f>'F5 ESTUDIANTES PREVENCIÓN'!L454</f>
        <v>0</v>
      </c>
      <c r="H461" s="358">
        <f>'F5 ESTUDIANTES PREVENCIÓN'!M454</f>
        <v>0</v>
      </c>
      <c r="I461" s="363">
        <f>'F5 ESTUDIANTES PREVENCIÓN'!N454</f>
        <v>0</v>
      </c>
      <c r="J461" s="363">
        <f>'F5 ESTUDIANTES PREVENCIÓN'!O454</f>
        <v>0</v>
      </c>
      <c r="K461" s="363">
        <f>'F5 ESTUDIANTES PREVENCIÓN'!P454</f>
        <v>0</v>
      </c>
      <c r="L461" s="364">
        <f>'F5 ESTUDIANTES PREVENCIÓN'!Q454</f>
        <v>0</v>
      </c>
      <c r="M461" s="360">
        <f>'F5 ESTUDIANTES PREVENCIÓN'!R454</f>
        <v>0</v>
      </c>
      <c r="N461" s="358">
        <f>'F5 ESTUDIANTES PREVENCIÓN'!T454</f>
        <v>0</v>
      </c>
      <c r="O461" s="358">
        <f>'F5 ESTUDIANTES PREVENCIÓN'!U454</f>
        <v>0</v>
      </c>
      <c r="P461" s="358">
        <f>'F5 ESTUDIANTES PREVENCIÓN'!V454</f>
        <v>0</v>
      </c>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c r="BE461" s="358"/>
      <c r="BF461" s="358">
        <f>'F5 ESTUDIANTES PREVENCIÓN'!AU454</f>
        <v>0</v>
      </c>
      <c r="BG461" s="12"/>
      <c r="BH461" s="13"/>
      <c r="BI461" s="12"/>
      <c r="BJ461" s="14"/>
      <c r="BK461" s="12"/>
      <c r="BL461" s="12"/>
      <c r="BM461" s="12"/>
      <c r="BN461" s="12"/>
      <c r="BO461" s="12"/>
      <c r="BP461" s="12"/>
      <c r="BQ461" s="12"/>
      <c r="BR461" s="12"/>
      <c r="BS461" s="12"/>
      <c r="BT461" s="12"/>
      <c r="BU461" s="12"/>
      <c r="BV461" s="12"/>
      <c r="BW461" s="12"/>
      <c r="BX461" s="12"/>
      <c r="BY461" s="12"/>
      <c r="BZ461" s="12"/>
      <c r="CA461" s="12"/>
      <c r="CB461" s="12"/>
      <c r="CC461" s="12"/>
      <c r="CD461" s="365">
        <f t="shared" si="59"/>
        <v>0</v>
      </c>
      <c r="CE461" s="365">
        <f t="shared" si="60"/>
        <v>0</v>
      </c>
      <c r="CF461" s="366" t="str">
        <f t="shared" ref="CF461:CF524" si="65">+IF(ISERROR(CE461/CD461),"",CE461/CD461)</f>
        <v/>
      </c>
      <c r="CG461" s="365">
        <f t="shared" si="61"/>
        <v>0</v>
      </c>
      <c r="CH461" s="365">
        <f t="shared" si="62"/>
        <v>0</v>
      </c>
      <c r="CI461" s="366" t="str">
        <f t="shared" ref="CI461:CI524" si="66">+IF(ISERROR(CH461/CG461),"",CH461/CG461)</f>
        <v/>
      </c>
      <c r="CJ461" s="365">
        <f t="shared" si="63"/>
        <v>0</v>
      </c>
      <c r="CK461" s="365">
        <f t="shared" si="64"/>
        <v>0</v>
      </c>
      <c r="CL461" s="366" t="str">
        <f t="shared" ref="CL461:CL524" si="67">+IF(ISERROR(CK461/CJ461),"",CK461/CJ461)</f>
        <v/>
      </c>
      <c r="CM461" s="15"/>
    </row>
    <row r="462" spans="1:91" s="359" customFormat="1" ht="13.5" hidden="1" customHeight="1">
      <c r="A462" s="358">
        <f>'F5 ESTUDIANTES PREVENCIÓN'!D455</f>
        <v>0</v>
      </c>
      <c r="B462" s="358">
        <f>'F5 ESTUDIANTES PREVENCIÓN'!A455</f>
        <v>0</v>
      </c>
      <c r="C462" s="360">
        <f>'F5 ESTUDIANTES PREVENCIÓN'!F455</f>
        <v>0</v>
      </c>
      <c r="D462" s="361">
        <f>'F5 ESTUDIANTES PREVENCIÓN'!G455</f>
        <v>0</v>
      </c>
      <c r="E462" s="358">
        <f>'F5 ESTUDIANTES PREVENCIÓN'!K455</f>
        <v>0</v>
      </c>
      <c r="F462" s="358">
        <f>'F5 ESTUDIANTES PREVENCIÓN'!J455</f>
        <v>0</v>
      </c>
      <c r="G462" s="362">
        <f>'F5 ESTUDIANTES PREVENCIÓN'!L455</f>
        <v>0</v>
      </c>
      <c r="H462" s="358">
        <f>'F5 ESTUDIANTES PREVENCIÓN'!M455</f>
        <v>0</v>
      </c>
      <c r="I462" s="363">
        <f>'F5 ESTUDIANTES PREVENCIÓN'!N455</f>
        <v>0</v>
      </c>
      <c r="J462" s="363">
        <f>'F5 ESTUDIANTES PREVENCIÓN'!O455</f>
        <v>0</v>
      </c>
      <c r="K462" s="363">
        <f>'F5 ESTUDIANTES PREVENCIÓN'!P455</f>
        <v>0</v>
      </c>
      <c r="L462" s="364">
        <f>'F5 ESTUDIANTES PREVENCIÓN'!Q455</f>
        <v>0</v>
      </c>
      <c r="M462" s="360">
        <f>'F5 ESTUDIANTES PREVENCIÓN'!R455</f>
        <v>0</v>
      </c>
      <c r="N462" s="358">
        <f>'F5 ESTUDIANTES PREVENCIÓN'!T455</f>
        <v>0</v>
      </c>
      <c r="O462" s="358">
        <f>'F5 ESTUDIANTES PREVENCIÓN'!U455</f>
        <v>0</v>
      </c>
      <c r="P462" s="358">
        <f>'F5 ESTUDIANTES PREVENCIÓN'!V455</f>
        <v>0</v>
      </c>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c r="BE462" s="358"/>
      <c r="BF462" s="358">
        <f>'F5 ESTUDIANTES PREVENCIÓN'!AU455</f>
        <v>0</v>
      </c>
      <c r="BG462" s="12"/>
      <c r="BH462" s="13"/>
      <c r="BI462" s="12"/>
      <c r="BJ462" s="14"/>
      <c r="BK462" s="12"/>
      <c r="BL462" s="12"/>
      <c r="BM462" s="12"/>
      <c r="BN462" s="12"/>
      <c r="BO462" s="12"/>
      <c r="BP462" s="12"/>
      <c r="BQ462" s="12"/>
      <c r="BR462" s="12"/>
      <c r="BS462" s="12"/>
      <c r="BT462" s="12"/>
      <c r="BU462" s="12"/>
      <c r="BV462" s="12"/>
      <c r="BW462" s="12"/>
      <c r="BX462" s="12"/>
      <c r="BY462" s="12"/>
      <c r="BZ462" s="12"/>
      <c r="CA462" s="12"/>
      <c r="CB462" s="12"/>
      <c r="CC462" s="12"/>
      <c r="CD462" s="365">
        <f t="shared" ref="CD462:CD525" si="68">+COUNTA(BM462:BN462)</f>
        <v>0</v>
      </c>
      <c r="CE462" s="365">
        <f t="shared" ref="CE462:CE525" si="69">+COUNTIF($BM462:$BN462,"P")</f>
        <v>0</v>
      </c>
      <c r="CF462" s="366" t="str">
        <f t="shared" si="65"/>
        <v/>
      </c>
      <c r="CG462" s="365">
        <f t="shared" ref="CG462:CG525" si="70">+COUNTA(BO462:BQ462)</f>
        <v>0</v>
      </c>
      <c r="CH462" s="365">
        <f t="shared" ref="CH462:CH525" si="71">+COUNTIF($BO462:$BQ462,"P")</f>
        <v>0</v>
      </c>
      <c r="CI462" s="366" t="str">
        <f t="shared" si="66"/>
        <v/>
      </c>
      <c r="CJ462" s="365">
        <f t="shared" ref="CJ462:CJ525" si="72">+COUNTA($BR462:$CA462)</f>
        <v>0</v>
      </c>
      <c r="CK462" s="365">
        <f t="shared" ref="CK462:CK525" si="73">+COUNTIF($BR462:$CA462,"P")</f>
        <v>0</v>
      </c>
      <c r="CL462" s="366" t="str">
        <f t="shared" si="67"/>
        <v/>
      </c>
      <c r="CM462" s="15"/>
    </row>
    <row r="463" spans="1:91" s="359" customFormat="1" ht="13.5" hidden="1" customHeight="1">
      <c r="A463" s="358">
        <f>'F5 ESTUDIANTES PREVENCIÓN'!D456</f>
        <v>0</v>
      </c>
      <c r="B463" s="358">
        <f>'F5 ESTUDIANTES PREVENCIÓN'!A456</f>
        <v>0</v>
      </c>
      <c r="C463" s="360">
        <f>'F5 ESTUDIANTES PREVENCIÓN'!F456</f>
        <v>0</v>
      </c>
      <c r="D463" s="361">
        <f>'F5 ESTUDIANTES PREVENCIÓN'!G456</f>
        <v>0</v>
      </c>
      <c r="E463" s="358">
        <f>'F5 ESTUDIANTES PREVENCIÓN'!K456</f>
        <v>0</v>
      </c>
      <c r="F463" s="358">
        <f>'F5 ESTUDIANTES PREVENCIÓN'!J456</f>
        <v>0</v>
      </c>
      <c r="G463" s="362">
        <f>'F5 ESTUDIANTES PREVENCIÓN'!L456</f>
        <v>0</v>
      </c>
      <c r="H463" s="358">
        <f>'F5 ESTUDIANTES PREVENCIÓN'!M456</f>
        <v>0</v>
      </c>
      <c r="I463" s="363">
        <f>'F5 ESTUDIANTES PREVENCIÓN'!N456</f>
        <v>0</v>
      </c>
      <c r="J463" s="363">
        <f>'F5 ESTUDIANTES PREVENCIÓN'!O456</f>
        <v>0</v>
      </c>
      <c r="K463" s="363">
        <f>'F5 ESTUDIANTES PREVENCIÓN'!P456</f>
        <v>0</v>
      </c>
      <c r="L463" s="364">
        <f>'F5 ESTUDIANTES PREVENCIÓN'!Q456</f>
        <v>0</v>
      </c>
      <c r="M463" s="360">
        <f>'F5 ESTUDIANTES PREVENCIÓN'!R456</f>
        <v>0</v>
      </c>
      <c r="N463" s="358">
        <f>'F5 ESTUDIANTES PREVENCIÓN'!T456</f>
        <v>0</v>
      </c>
      <c r="O463" s="358">
        <f>'F5 ESTUDIANTES PREVENCIÓN'!U456</f>
        <v>0</v>
      </c>
      <c r="P463" s="358">
        <f>'F5 ESTUDIANTES PREVENCIÓN'!V456</f>
        <v>0</v>
      </c>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c r="BE463" s="358"/>
      <c r="BF463" s="358">
        <f>'F5 ESTUDIANTES PREVENCIÓN'!AU456</f>
        <v>0</v>
      </c>
      <c r="BG463" s="12"/>
      <c r="BH463" s="13"/>
      <c r="BI463" s="12"/>
      <c r="BJ463" s="14"/>
      <c r="BK463" s="12"/>
      <c r="BL463" s="12"/>
      <c r="BM463" s="12"/>
      <c r="BN463" s="12"/>
      <c r="BO463" s="12"/>
      <c r="BP463" s="12"/>
      <c r="BQ463" s="12"/>
      <c r="BR463" s="12"/>
      <c r="BS463" s="12"/>
      <c r="BT463" s="12"/>
      <c r="BU463" s="12"/>
      <c r="BV463" s="12"/>
      <c r="BW463" s="12"/>
      <c r="BX463" s="12"/>
      <c r="BY463" s="12"/>
      <c r="BZ463" s="12"/>
      <c r="CA463" s="12"/>
      <c r="CB463" s="12"/>
      <c r="CC463" s="12"/>
      <c r="CD463" s="365">
        <f t="shared" si="68"/>
        <v>0</v>
      </c>
      <c r="CE463" s="365">
        <f t="shared" si="69"/>
        <v>0</v>
      </c>
      <c r="CF463" s="366" t="str">
        <f t="shared" si="65"/>
        <v/>
      </c>
      <c r="CG463" s="365">
        <f t="shared" si="70"/>
        <v>0</v>
      </c>
      <c r="CH463" s="365">
        <f t="shared" si="71"/>
        <v>0</v>
      </c>
      <c r="CI463" s="366" t="str">
        <f t="shared" si="66"/>
        <v/>
      </c>
      <c r="CJ463" s="365">
        <f t="shared" si="72"/>
        <v>0</v>
      </c>
      <c r="CK463" s="365">
        <f t="shared" si="73"/>
        <v>0</v>
      </c>
      <c r="CL463" s="366" t="str">
        <f t="shared" si="67"/>
        <v/>
      </c>
      <c r="CM463" s="15"/>
    </row>
    <row r="464" spans="1:91" s="359" customFormat="1" ht="13.5" hidden="1" customHeight="1">
      <c r="A464" s="358">
        <f>'F5 ESTUDIANTES PREVENCIÓN'!D457</f>
        <v>0</v>
      </c>
      <c r="B464" s="358">
        <f>'F5 ESTUDIANTES PREVENCIÓN'!A457</f>
        <v>0</v>
      </c>
      <c r="C464" s="360">
        <f>'F5 ESTUDIANTES PREVENCIÓN'!F457</f>
        <v>0</v>
      </c>
      <c r="D464" s="361">
        <f>'F5 ESTUDIANTES PREVENCIÓN'!G457</f>
        <v>0</v>
      </c>
      <c r="E464" s="358">
        <f>'F5 ESTUDIANTES PREVENCIÓN'!K457</f>
        <v>0</v>
      </c>
      <c r="F464" s="358">
        <f>'F5 ESTUDIANTES PREVENCIÓN'!J457</f>
        <v>0</v>
      </c>
      <c r="G464" s="362">
        <f>'F5 ESTUDIANTES PREVENCIÓN'!L457</f>
        <v>0</v>
      </c>
      <c r="H464" s="358">
        <f>'F5 ESTUDIANTES PREVENCIÓN'!M457</f>
        <v>0</v>
      </c>
      <c r="I464" s="363">
        <f>'F5 ESTUDIANTES PREVENCIÓN'!N457</f>
        <v>0</v>
      </c>
      <c r="J464" s="363">
        <f>'F5 ESTUDIANTES PREVENCIÓN'!O457</f>
        <v>0</v>
      </c>
      <c r="K464" s="363">
        <f>'F5 ESTUDIANTES PREVENCIÓN'!P457</f>
        <v>0</v>
      </c>
      <c r="L464" s="364">
        <f>'F5 ESTUDIANTES PREVENCIÓN'!Q457</f>
        <v>0</v>
      </c>
      <c r="M464" s="360">
        <f>'F5 ESTUDIANTES PREVENCIÓN'!R457</f>
        <v>0</v>
      </c>
      <c r="N464" s="358">
        <f>'F5 ESTUDIANTES PREVENCIÓN'!T457</f>
        <v>0</v>
      </c>
      <c r="O464" s="358">
        <f>'F5 ESTUDIANTES PREVENCIÓN'!U457</f>
        <v>0</v>
      </c>
      <c r="P464" s="358">
        <f>'F5 ESTUDIANTES PREVENCIÓN'!V457</f>
        <v>0</v>
      </c>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c r="BE464" s="358"/>
      <c r="BF464" s="358">
        <f>'F5 ESTUDIANTES PREVENCIÓN'!AU457</f>
        <v>0</v>
      </c>
      <c r="BG464" s="12"/>
      <c r="BH464" s="13"/>
      <c r="BI464" s="12"/>
      <c r="BJ464" s="14"/>
      <c r="BK464" s="12"/>
      <c r="BL464" s="12"/>
      <c r="BM464" s="12"/>
      <c r="BN464" s="12"/>
      <c r="BO464" s="12"/>
      <c r="BP464" s="12"/>
      <c r="BQ464" s="12"/>
      <c r="BR464" s="12"/>
      <c r="BS464" s="12"/>
      <c r="BT464" s="12"/>
      <c r="BU464" s="12"/>
      <c r="BV464" s="12"/>
      <c r="BW464" s="12"/>
      <c r="BX464" s="12"/>
      <c r="BY464" s="12"/>
      <c r="BZ464" s="12"/>
      <c r="CA464" s="12"/>
      <c r="CB464" s="12"/>
      <c r="CC464" s="12"/>
      <c r="CD464" s="365">
        <f t="shared" si="68"/>
        <v>0</v>
      </c>
      <c r="CE464" s="365">
        <f t="shared" si="69"/>
        <v>0</v>
      </c>
      <c r="CF464" s="366" t="str">
        <f t="shared" si="65"/>
        <v/>
      </c>
      <c r="CG464" s="365">
        <f t="shared" si="70"/>
        <v>0</v>
      </c>
      <c r="CH464" s="365">
        <f t="shared" si="71"/>
        <v>0</v>
      </c>
      <c r="CI464" s="366" t="str">
        <f t="shared" si="66"/>
        <v/>
      </c>
      <c r="CJ464" s="365">
        <f t="shared" si="72"/>
        <v>0</v>
      </c>
      <c r="CK464" s="365">
        <f t="shared" si="73"/>
        <v>0</v>
      </c>
      <c r="CL464" s="366" t="str">
        <f t="shared" si="67"/>
        <v/>
      </c>
      <c r="CM464" s="15"/>
    </row>
    <row r="465" spans="1:91" s="359" customFormat="1" ht="13.5" hidden="1" customHeight="1">
      <c r="A465" s="358">
        <f>'F5 ESTUDIANTES PREVENCIÓN'!D458</f>
        <v>0</v>
      </c>
      <c r="B465" s="358">
        <f>'F5 ESTUDIANTES PREVENCIÓN'!A458</f>
        <v>0</v>
      </c>
      <c r="C465" s="360">
        <f>'F5 ESTUDIANTES PREVENCIÓN'!F458</f>
        <v>0</v>
      </c>
      <c r="D465" s="361">
        <f>'F5 ESTUDIANTES PREVENCIÓN'!G458</f>
        <v>0</v>
      </c>
      <c r="E465" s="358">
        <f>'F5 ESTUDIANTES PREVENCIÓN'!K458</f>
        <v>0</v>
      </c>
      <c r="F465" s="358">
        <f>'F5 ESTUDIANTES PREVENCIÓN'!J458</f>
        <v>0</v>
      </c>
      <c r="G465" s="362">
        <f>'F5 ESTUDIANTES PREVENCIÓN'!L458</f>
        <v>0</v>
      </c>
      <c r="H465" s="358">
        <f>'F5 ESTUDIANTES PREVENCIÓN'!M458</f>
        <v>0</v>
      </c>
      <c r="I465" s="363">
        <f>'F5 ESTUDIANTES PREVENCIÓN'!N458</f>
        <v>0</v>
      </c>
      <c r="J465" s="363">
        <f>'F5 ESTUDIANTES PREVENCIÓN'!O458</f>
        <v>0</v>
      </c>
      <c r="K465" s="363">
        <f>'F5 ESTUDIANTES PREVENCIÓN'!P458</f>
        <v>0</v>
      </c>
      <c r="L465" s="364">
        <f>'F5 ESTUDIANTES PREVENCIÓN'!Q458</f>
        <v>0</v>
      </c>
      <c r="M465" s="360">
        <f>'F5 ESTUDIANTES PREVENCIÓN'!R458</f>
        <v>0</v>
      </c>
      <c r="N465" s="358">
        <f>'F5 ESTUDIANTES PREVENCIÓN'!T458</f>
        <v>0</v>
      </c>
      <c r="O465" s="358">
        <f>'F5 ESTUDIANTES PREVENCIÓN'!U458</f>
        <v>0</v>
      </c>
      <c r="P465" s="358">
        <f>'F5 ESTUDIANTES PREVENCIÓN'!V458</f>
        <v>0</v>
      </c>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c r="BE465" s="358"/>
      <c r="BF465" s="358">
        <f>'F5 ESTUDIANTES PREVENCIÓN'!AU458</f>
        <v>0</v>
      </c>
      <c r="BG465" s="12"/>
      <c r="BH465" s="13"/>
      <c r="BI465" s="12"/>
      <c r="BJ465" s="14"/>
      <c r="BK465" s="12"/>
      <c r="BL465" s="12"/>
      <c r="BM465" s="12"/>
      <c r="BN465" s="12"/>
      <c r="BO465" s="12"/>
      <c r="BP465" s="12"/>
      <c r="BQ465" s="12"/>
      <c r="BR465" s="12"/>
      <c r="BS465" s="12"/>
      <c r="BT465" s="12"/>
      <c r="BU465" s="12"/>
      <c r="BV465" s="12"/>
      <c r="BW465" s="12"/>
      <c r="BX465" s="12"/>
      <c r="BY465" s="12"/>
      <c r="BZ465" s="12"/>
      <c r="CA465" s="12"/>
      <c r="CB465" s="12"/>
      <c r="CC465" s="12"/>
      <c r="CD465" s="365">
        <f t="shared" si="68"/>
        <v>0</v>
      </c>
      <c r="CE465" s="365">
        <f t="shared" si="69"/>
        <v>0</v>
      </c>
      <c r="CF465" s="366" t="str">
        <f t="shared" si="65"/>
        <v/>
      </c>
      <c r="CG465" s="365">
        <f t="shared" si="70"/>
        <v>0</v>
      </c>
      <c r="CH465" s="365">
        <f t="shared" si="71"/>
        <v>0</v>
      </c>
      <c r="CI465" s="366" t="str">
        <f t="shared" si="66"/>
        <v/>
      </c>
      <c r="CJ465" s="365">
        <f t="shared" si="72"/>
        <v>0</v>
      </c>
      <c r="CK465" s="365">
        <f t="shared" si="73"/>
        <v>0</v>
      </c>
      <c r="CL465" s="366" t="str">
        <f t="shared" si="67"/>
        <v/>
      </c>
      <c r="CM465" s="15"/>
    </row>
    <row r="466" spans="1:91" s="359" customFormat="1" ht="13.5" hidden="1" customHeight="1">
      <c r="A466" s="358">
        <f>'F5 ESTUDIANTES PREVENCIÓN'!D459</f>
        <v>0</v>
      </c>
      <c r="B466" s="358">
        <f>'F5 ESTUDIANTES PREVENCIÓN'!A459</f>
        <v>0</v>
      </c>
      <c r="C466" s="360">
        <f>'F5 ESTUDIANTES PREVENCIÓN'!F459</f>
        <v>0</v>
      </c>
      <c r="D466" s="361">
        <f>'F5 ESTUDIANTES PREVENCIÓN'!G459</f>
        <v>0</v>
      </c>
      <c r="E466" s="358">
        <f>'F5 ESTUDIANTES PREVENCIÓN'!K459</f>
        <v>0</v>
      </c>
      <c r="F466" s="358">
        <f>'F5 ESTUDIANTES PREVENCIÓN'!J459</f>
        <v>0</v>
      </c>
      <c r="G466" s="362">
        <f>'F5 ESTUDIANTES PREVENCIÓN'!L459</f>
        <v>0</v>
      </c>
      <c r="H466" s="358">
        <f>'F5 ESTUDIANTES PREVENCIÓN'!M459</f>
        <v>0</v>
      </c>
      <c r="I466" s="363">
        <f>'F5 ESTUDIANTES PREVENCIÓN'!N459</f>
        <v>0</v>
      </c>
      <c r="J466" s="363">
        <f>'F5 ESTUDIANTES PREVENCIÓN'!O459</f>
        <v>0</v>
      </c>
      <c r="K466" s="363">
        <f>'F5 ESTUDIANTES PREVENCIÓN'!P459</f>
        <v>0</v>
      </c>
      <c r="L466" s="364">
        <f>'F5 ESTUDIANTES PREVENCIÓN'!Q459</f>
        <v>0</v>
      </c>
      <c r="M466" s="360">
        <f>'F5 ESTUDIANTES PREVENCIÓN'!R459</f>
        <v>0</v>
      </c>
      <c r="N466" s="358">
        <f>'F5 ESTUDIANTES PREVENCIÓN'!T459</f>
        <v>0</v>
      </c>
      <c r="O466" s="358">
        <f>'F5 ESTUDIANTES PREVENCIÓN'!U459</f>
        <v>0</v>
      </c>
      <c r="P466" s="358">
        <f>'F5 ESTUDIANTES PREVENCIÓN'!V459</f>
        <v>0</v>
      </c>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c r="BE466" s="358"/>
      <c r="BF466" s="358">
        <f>'F5 ESTUDIANTES PREVENCIÓN'!AU459</f>
        <v>0</v>
      </c>
      <c r="BG466" s="12"/>
      <c r="BH466" s="13"/>
      <c r="BI466" s="12"/>
      <c r="BJ466" s="14"/>
      <c r="BK466" s="12"/>
      <c r="BL466" s="12"/>
      <c r="BM466" s="12"/>
      <c r="BN466" s="12"/>
      <c r="BO466" s="12"/>
      <c r="BP466" s="12"/>
      <c r="BQ466" s="12"/>
      <c r="BR466" s="12"/>
      <c r="BS466" s="12"/>
      <c r="BT466" s="12"/>
      <c r="BU466" s="12"/>
      <c r="BV466" s="12"/>
      <c r="BW466" s="12"/>
      <c r="BX466" s="12"/>
      <c r="BY466" s="12"/>
      <c r="BZ466" s="12"/>
      <c r="CA466" s="12"/>
      <c r="CB466" s="12"/>
      <c r="CC466" s="12"/>
      <c r="CD466" s="365">
        <f t="shared" si="68"/>
        <v>0</v>
      </c>
      <c r="CE466" s="365">
        <f t="shared" si="69"/>
        <v>0</v>
      </c>
      <c r="CF466" s="366" t="str">
        <f t="shared" si="65"/>
        <v/>
      </c>
      <c r="CG466" s="365">
        <f t="shared" si="70"/>
        <v>0</v>
      </c>
      <c r="CH466" s="365">
        <f t="shared" si="71"/>
        <v>0</v>
      </c>
      <c r="CI466" s="366" t="str">
        <f t="shared" si="66"/>
        <v/>
      </c>
      <c r="CJ466" s="365">
        <f t="shared" si="72"/>
        <v>0</v>
      </c>
      <c r="CK466" s="365">
        <f t="shared" si="73"/>
        <v>0</v>
      </c>
      <c r="CL466" s="366" t="str">
        <f t="shared" si="67"/>
        <v/>
      </c>
      <c r="CM466" s="15"/>
    </row>
    <row r="467" spans="1:91" s="359" customFormat="1" ht="13.5" hidden="1" customHeight="1">
      <c r="A467" s="358">
        <f>'F5 ESTUDIANTES PREVENCIÓN'!D460</f>
        <v>0</v>
      </c>
      <c r="B467" s="358">
        <f>'F5 ESTUDIANTES PREVENCIÓN'!A460</f>
        <v>0</v>
      </c>
      <c r="C467" s="360">
        <f>'F5 ESTUDIANTES PREVENCIÓN'!F460</f>
        <v>0</v>
      </c>
      <c r="D467" s="361">
        <f>'F5 ESTUDIANTES PREVENCIÓN'!G460</f>
        <v>0</v>
      </c>
      <c r="E467" s="358">
        <f>'F5 ESTUDIANTES PREVENCIÓN'!K460</f>
        <v>0</v>
      </c>
      <c r="F467" s="358">
        <f>'F5 ESTUDIANTES PREVENCIÓN'!J460</f>
        <v>0</v>
      </c>
      <c r="G467" s="362">
        <f>'F5 ESTUDIANTES PREVENCIÓN'!L460</f>
        <v>0</v>
      </c>
      <c r="H467" s="358">
        <f>'F5 ESTUDIANTES PREVENCIÓN'!M460</f>
        <v>0</v>
      </c>
      <c r="I467" s="363">
        <f>'F5 ESTUDIANTES PREVENCIÓN'!N460</f>
        <v>0</v>
      </c>
      <c r="J467" s="363">
        <f>'F5 ESTUDIANTES PREVENCIÓN'!O460</f>
        <v>0</v>
      </c>
      <c r="K467" s="363">
        <f>'F5 ESTUDIANTES PREVENCIÓN'!P460</f>
        <v>0</v>
      </c>
      <c r="L467" s="364">
        <f>'F5 ESTUDIANTES PREVENCIÓN'!Q460</f>
        <v>0</v>
      </c>
      <c r="M467" s="360">
        <f>'F5 ESTUDIANTES PREVENCIÓN'!R460</f>
        <v>0</v>
      </c>
      <c r="N467" s="358">
        <f>'F5 ESTUDIANTES PREVENCIÓN'!T460</f>
        <v>0</v>
      </c>
      <c r="O467" s="358">
        <f>'F5 ESTUDIANTES PREVENCIÓN'!U460</f>
        <v>0</v>
      </c>
      <c r="P467" s="358">
        <f>'F5 ESTUDIANTES PREVENCIÓN'!V460</f>
        <v>0</v>
      </c>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c r="BE467" s="358"/>
      <c r="BF467" s="358">
        <f>'F5 ESTUDIANTES PREVENCIÓN'!AU460</f>
        <v>0</v>
      </c>
      <c r="BG467" s="12"/>
      <c r="BH467" s="13"/>
      <c r="BI467" s="12"/>
      <c r="BJ467" s="14"/>
      <c r="BK467" s="12"/>
      <c r="BL467" s="12"/>
      <c r="BM467" s="12"/>
      <c r="BN467" s="12"/>
      <c r="BO467" s="12"/>
      <c r="BP467" s="12"/>
      <c r="BQ467" s="12"/>
      <c r="BR467" s="12"/>
      <c r="BS467" s="12"/>
      <c r="BT467" s="12"/>
      <c r="BU467" s="12"/>
      <c r="BV467" s="12"/>
      <c r="BW467" s="12"/>
      <c r="BX467" s="12"/>
      <c r="BY467" s="12"/>
      <c r="BZ467" s="12"/>
      <c r="CA467" s="12"/>
      <c r="CB467" s="12"/>
      <c r="CC467" s="12"/>
      <c r="CD467" s="365">
        <f t="shared" si="68"/>
        <v>0</v>
      </c>
      <c r="CE467" s="365">
        <f t="shared" si="69"/>
        <v>0</v>
      </c>
      <c r="CF467" s="366" t="str">
        <f t="shared" si="65"/>
        <v/>
      </c>
      <c r="CG467" s="365">
        <f t="shared" si="70"/>
        <v>0</v>
      </c>
      <c r="CH467" s="365">
        <f t="shared" si="71"/>
        <v>0</v>
      </c>
      <c r="CI467" s="366" t="str">
        <f t="shared" si="66"/>
        <v/>
      </c>
      <c r="CJ467" s="365">
        <f t="shared" si="72"/>
        <v>0</v>
      </c>
      <c r="CK467" s="365">
        <f t="shared" si="73"/>
        <v>0</v>
      </c>
      <c r="CL467" s="366" t="str">
        <f t="shared" si="67"/>
        <v/>
      </c>
      <c r="CM467" s="15"/>
    </row>
    <row r="468" spans="1:91" s="359" customFormat="1" ht="13.5" hidden="1" customHeight="1">
      <c r="A468" s="358">
        <f>'F5 ESTUDIANTES PREVENCIÓN'!D461</f>
        <v>0</v>
      </c>
      <c r="B468" s="358">
        <f>'F5 ESTUDIANTES PREVENCIÓN'!A461</f>
        <v>0</v>
      </c>
      <c r="C468" s="360">
        <f>'F5 ESTUDIANTES PREVENCIÓN'!F461</f>
        <v>0</v>
      </c>
      <c r="D468" s="361">
        <f>'F5 ESTUDIANTES PREVENCIÓN'!G461</f>
        <v>0</v>
      </c>
      <c r="E468" s="358">
        <f>'F5 ESTUDIANTES PREVENCIÓN'!K461</f>
        <v>0</v>
      </c>
      <c r="F468" s="358">
        <f>'F5 ESTUDIANTES PREVENCIÓN'!J461</f>
        <v>0</v>
      </c>
      <c r="G468" s="362">
        <f>'F5 ESTUDIANTES PREVENCIÓN'!L461</f>
        <v>0</v>
      </c>
      <c r="H468" s="358">
        <f>'F5 ESTUDIANTES PREVENCIÓN'!M461</f>
        <v>0</v>
      </c>
      <c r="I468" s="363">
        <f>'F5 ESTUDIANTES PREVENCIÓN'!N461</f>
        <v>0</v>
      </c>
      <c r="J468" s="363">
        <f>'F5 ESTUDIANTES PREVENCIÓN'!O461</f>
        <v>0</v>
      </c>
      <c r="K468" s="363">
        <f>'F5 ESTUDIANTES PREVENCIÓN'!P461</f>
        <v>0</v>
      </c>
      <c r="L468" s="364">
        <f>'F5 ESTUDIANTES PREVENCIÓN'!Q461</f>
        <v>0</v>
      </c>
      <c r="M468" s="360">
        <f>'F5 ESTUDIANTES PREVENCIÓN'!R461</f>
        <v>0</v>
      </c>
      <c r="N468" s="358">
        <f>'F5 ESTUDIANTES PREVENCIÓN'!T461</f>
        <v>0</v>
      </c>
      <c r="O468" s="358">
        <f>'F5 ESTUDIANTES PREVENCIÓN'!U461</f>
        <v>0</v>
      </c>
      <c r="P468" s="358">
        <f>'F5 ESTUDIANTES PREVENCIÓN'!V461</f>
        <v>0</v>
      </c>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c r="BE468" s="358"/>
      <c r="BF468" s="358">
        <f>'F5 ESTUDIANTES PREVENCIÓN'!AU461</f>
        <v>0</v>
      </c>
      <c r="BG468" s="12"/>
      <c r="BH468" s="13"/>
      <c r="BI468" s="12"/>
      <c r="BJ468" s="14"/>
      <c r="BK468" s="12"/>
      <c r="BL468" s="12"/>
      <c r="BM468" s="12"/>
      <c r="BN468" s="12"/>
      <c r="BO468" s="12"/>
      <c r="BP468" s="12"/>
      <c r="BQ468" s="12"/>
      <c r="BR468" s="12"/>
      <c r="BS468" s="12"/>
      <c r="BT468" s="12"/>
      <c r="BU468" s="12"/>
      <c r="BV468" s="12"/>
      <c r="BW468" s="12"/>
      <c r="BX468" s="12"/>
      <c r="BY468" s="12"/>
      <c r="BZ468" s="12"/>
      <c r="CA468" s="12"/>
      <c r="CB468" s="12"/>
      <c r="CC468" s="12"/>
      <c r="CD468" s="365">
        <f t="shared" si="68"/>
        <v>0</v>
      </c>
      <c r="CE468" s="365">
        <f t="shared" si="69"/>
        <v>0</v>
      </c>
      <c r="CF468" s="366" t="str">
        <f t="shared" si="65"/>
        <v/>
      </c>
      <c r="CG468" s="365">
        <f t="shared" si="70"/>
        <v>0</v>
      </c>
      <c r="CH468" s="365">
        <f t="shared" si="71"/>
        <v>0</v>
      </c>
      <c r="CI468" s="366" t="str">
        <f t="shared" si="66"/>
        <v/>
      </c>
      <c r="CJ468" s="365">
        <f t="shared" si="72"/>
        <v>0</v>
      </c>
      <c r="CK468" s="365">
        <f t="shared" si="73"/>
        <v>0</v>
      </c>
      <c r="CL468" s="366" t="str">
        <f t="shared" si="67"/>
        <v/>
      </c>
      <c r="CM468" s="15"/>
    </row>
    <row r="469" spans="1:91" s="359" customFormat="1" ht="13.5" hidden="1" customHeight="1">
      <c r="A469" s="358">
        <f>'F5 ESTUDIANTES PREVENCIÓN'!D462</f>
        <v>0</v>
      </c>
      <c r="B469" s="358">
        <f>'F5 ESTUDIANTES PREVENCIÓN'!A462</f>
        <v>0</v>
      </c>
      <c r="C469" s="360">
        <f>'F5 ESTUDIANTES PREVENCIÓN'!F462</f>
        <v>0</v>
      </c>
      <c r="D469" s="361">
        <f>'F5 ESTUDIANTES PREVENCIÓN'!G462</f>
        <v>0</v>
      </c>
      <c r="E469" s="358">
        <f>'F5 ESTUDIANTES PREVENCIÓN'!K462</f>
        <v>0</v>
      </c>
      <c r="F469" s="358">
        <f>'F5 ESTUDIANTES PREVENCIÓN'!J462</f>
        <v>0</v>
      </c>
      <c r="G469" s="362">
        <f>'F5 ESTUDIANTES PREVENCIÓN'!L462</f>
        <v>0</v>
      </c>
      <c r="H469" s="358">
        <f>'F5 ESTUDIANTES PREVENCIÓN'!M462</f>
        <v>0</v>
      </c>
      <c r="I469" s="363">
        <f>'F5 ESTUDIANTES PREVENCIÓN'!N462</f>
        <v>0</v>
      </c>
      <c r="J469" s="363">
        <f>'F5 ESTUDIANTES PREVENCIÓN'!O462</f>
        <v>0</v>
      </c>
      <c r="K469" s="363">
        <f>'F5 ESTUDIANTES PREVENCIÓN'!P462</f>
        <v>0</v>
      </c>
      <c r="L469" s="364">
        <f>'F5 ESTUDIANTES PREVENCIÓN'!Q462</f>
        <v>0</v>
      </c>
      <c r="M469" s="360">
        <f>'F5 ESTUDIANTES PREVENCIÓN'!R462</f>
        <v>0</v>
      </c>
      <c r="N469" s="358">
        <f>'F5 ESTUDIANTES PREVENCIÓN'!T462</f>
        <v>0</v>
      </c>
      <c r="O469" s="358">
        <f>'F5 ESTUDIANTES PREVENCIÓN'!U462</f>
        <v>0</v>
      </c>
      <c r="P469" s="358">
        <f>'F5 ESTUDIANTES PREVENCIÓN'!V462</f>
        <v>0</v>
      </c>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c r="BE469" s="358"/>
      <c r="BF469" s="358">
        <f>'F5 ESTUDIANTES PREVENCIÓN'!AU462</f>
        <v>0</v>
      </c>
      <c r="BG469" s="12"/>
      <c r="BH469" s="13"/>
      <c r="BI469" s="12"/>
      <c r="BJ469" s="14"/>
      <c r="BK469" s="12"/>
      <c r="BL469" s="12"/>
      <c r="BM469" s="12"/>
      <c r="BN469" s="12"/>
      <c r="BO469" s="12"/>
      <c r="BP469" s="12"/>
      <c r="BQ469" s="12"/>
      <c r="BR469" s="12"/>
      <c r="BS469" s="12"/>
      <c r="BT469" s="12"/>
      <c r="BU469" s="12"/>
      <c r="BV469" s="12"/>
      <c r="BW469" s="12"/>
      <c r="BX469" s="12"/>
      <c r="BY469" s="12"/>
      <c r="BZ469" s="12"/>
      <c r="CA469" s="12"/>
      <c r="CB469" s="12"/>
      <c r="CC469" s="12"/>
      <c r="CD469" s="365">
        <f t="shared" si="68"/>
        <v>0</v>
      </c>
      <c r="CE469" s="365">
        <f t="shared" si="69"/>
        <v>0</v>
      </c>
      <c r="CF469" s="366" t="str">
        <f t="shared" si="65"/>
        <v/>
      </c>
      <c r="CG469" s="365">
        <f t="shared" si="70"/>
        <v>0</v>
      </c>
      <c r="CH469" s="365">
        <f t="shared" si="71"/>
        <v>0</v>
      </c>
      <c r="CI469" s="366" t="str">
        <f t="shared" si="66"/>
        <v/>
      </c>
      <c r="CJ469" s="365">
        <f t="shared" si="72"/>
        <v>0</v>
      </c>
      <c r="CK469" s="365">
        <f t="shared" si="73"/>
        <v>0</v>
      </c>
      <c r="CL469" s="366" t="str">
        <f t="shared" si="67"/>
        <v/>
      </c>
      <c r="CM469" s="15"/>
    </row>
    <row r="470" spans="1:91" s="359" customFormat="1" ht="13.5" hidden="1" customHeight="1">
      <c r="A470" s="358">
        <f>'F5 ESTUDIANTES PREVENCIÓN'!D463</f>
        <v>0</v>
      </c>
      <c r="B470" s="358">
        <f>'F5 ESTUDIANTES PREVENCIÓN'!A463</f>
        <v>0</v>
      </c>
      <c r="C470" s="360">
        <f>'F5 ESTUDIANTES PREVENCIÓN'!F463</f>
        <v>0</v>
      </c>
      <c r="D470" s="361">
        <f>'F5 ESTUDIANTES PREVENCIÓN'!G463</f>
        <v>0</v>
      </c>
      <c r="E470" s="358">
        <f>'F5 ESTUDIANTES PREVENCIÓN'!K463</f>
        <v>0</v>
      </c>
      <c r="F470" s="358">
        <f>'F5 ESTUDIANTES PREVENCIÓN'!J463</f>
        <v>0</v>
      </c>
      <c r="G470" s="362">
        <f>'F5 ESTUDIANTES PREVENCIÓN'!L463</f>
        <v>0</v>
      </c>
      <c r="H470" s="358">
        <f>'F5 ESTUDIANTES PREVENCIÓN'!M463</f>
        <v>0</v>
      </c>
      <c r="I470" s="363">
        <f>'F5 ESTUDIANTES PREVENCIÓN'!N463</f>
        <v>0</v>
      </c>
      <c r="J470" s="363">
        <f>'F5 ESTUDIANTES PREVENCIÓN'!O463</f>
        <v>0</v>
      </c>
      <c r="K470" s="363">
        <f>'F5 ESTUDIANTES PREVENCIÓN'!P463</f>
        <v>0</v>
      </c>
      <c r="L470" s="364">
        <f>'F5 ESTUDIANTES PREVENCIÓN'!Q463</f>
        <v>0</v>
      </c>
      <c r="M470" s="360">
        <f>'F5 ESTUDIANTES PREVENCIÓN'!R463</f>
        <v>0</v>
      </c>
      <c r="N470" s="358">
        <f>'F5 ESTUDIANTES PREVENCIÓN'!T463</f>
        <v>0</v>
      </c>
      <c r="O470" s="358">
        <f>'F5 ESTUDIANTES PREVENCIÓN'!U463</f>
        <v>0</v>
      </c>
      <c r="P470" s="358">
        <f>'F5 ESTUDIANTES PREVENCIÓN'!V463</f>
        <v>0</v>
      </c>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c r="BE470" s="358"/>
      <c r="BF470" s="358">
        <f>'F5 ESTUDIANTES PREVENCIÓN'!AU463</f>
        <v>0</v>
      </c>
      <c r="BG470" s="12"/>
      <c r="BH470" s="13"/>
      <c r="BI470" s="12"/>
      <c r="BJ470" s="14"/>
      <c r="BK470" s="12"/>
      <c r="BL470" s="12"/>
      <c r="BM470" s="12"/>
      <c r="BN470" s="12"/>
      <c r="BO470" s="12"/>
      <c r="BP470" s="12"/>
      <c r="BQ470" s="12"/>
      <c r="BR470" s="12"/>
      <c r="BS470" s="12"/>
      <c r="BT470" s="12"/>
      <c r="BU470" s="12"/>
      <c r="BV470" s="12"/>
      <c r="BW470" s="12"/>
      <c r="BX470" s="12"/>
      <c r="BY470" s="12"/>
      <c r="BZ470" s="12"/>
      <c r="CA470" s="12"/>
      <c r="CB470" s="12"/>
      <c r="CC470" s="12"/>
      <c r="CD470" s="365">
        <f t="shared" si="68"/>
        <v>0</v>
      </c>
      <c r="CE470" s="365">
        <f t="shared" si="69"/>
        <v>0</v>
      </c>
      <c r="CF470" s="366" t="str">
        <f t="shared" si="65"/>
        <v/>
      </c>
      <c r="CG470" s="365">
        <f t="shared" si="70"/>
        <v>0</v>
      </c>
      <c r="CH470" s="365">
        <f t="shared" si="71"/>
        <v>0</v>
      </c>
      <c r="CI470" s="366" t="str">
        <f t="shared" si="66"/>
        <v/>
      </c>
      <c r="CJ470" s="365">
        <f t="shared" si="72"/>
        <v>0</v>
      </c>
      <c r="CK470" s="365">
        <f t="shared" si="73"/>
        <v>0</v>
      </c>
      <c r="CL470" s="366" t="str">
        <f t="shared" si="67"/>
        <v/>
      </c>
      <c r="CM470" s="15"/>
    </row>
    <row r="471" spans="1:91" s="359" customFormat="1" ht="13.5" hidden="1" customHeight="1">
      <c r="A471" s="358">
        <f>'F5 ESTUDIANTES PREVENCIÓN'!D464</f>
        <v>0</v>
      </c>
      <c r="B471" s="358">
        <f>'F5 ESTUDIANTES PREVENCIÓN'!A464</f>
        <v>0</v>
      </c>
      <c r="C471" s="360">
        <f>'F5 ESTUDIANTES PREVENCIÓN'!F464</f>
        <v>0</v>
      </c>
      <c r="D471" s="361">
        <f>'F5 ESTUDIANTES PREVENCIÓN'!G464</f>
        <v>0</v>
      </c>
      <c r="E471" s="358">
        <f>'F5 ESTUDIANTES PREVENCIÓN'!K464</f>
        <v>0</v>
      </c>
      <c r="F471" s="358">
        <f>'F5 ESTUDIANTES PREVENCIÓN'!J464</f>
        <v>0</v>
      </c>
      <c r="G471" s="362">
        <f>'F5 ESTUDIANTES PREVENCIÓN'!L464</f>
        <v>0</v>
      </c>
      <c r="H471" s="358">
        <f>'F5 ESTUDIANTES PREVENCIÓN'!M464</f>
        <v>0</v>
      </c>
      <c r="I471" s="363">
        <f>'F5 ESTUDIANTES PREVENCIÓN'!N464</f>
        <v>0</v>
      </c>
      <c r="J471" s="363">
        <f>'F5 ESTUDIANTES PREVENCIÓN'!O464</f>
        <v>0</v>
      </c>
      <c r="K471" s="363">
        <f>'F5 ESTUDIANTES PREVENCIÓN'!P464</f>
        <v>0</v>
      </c>
      <c r="L471" s="364">
        <f>'F5 ESTUDIANTES PREVENCIÓN'!Q464</f>
        <v>0</v>
      </c>
      <c r="M471" s="360">
        <f>'F5 ESTUDIANTES PREVENCIÓN'!R464</f>
        <v>0</v>
      </c>
      <c r="N471" s="358">
        <f>'F5 ESTUDIANTES PREVENCIÓN'!T464</f>
        <v>0</v>
      </c>
      <c r="O471" s="358">
        <f>'F5 ESTUDIANTES PREVENCIÓN'!U464</f>
        <v>0</v>
      </c>
      <c r="P471" s="358">
        <f>'F5 ESTUDIANTES PREVENCIÓN'!V464</f>
        <v>0</v>
      </c>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c r="BE471" s="358"/>
      <c r="BF471" s="358">
        <f>'F5 ESTUDIANTES PREVENCIÓN'!AU464</f>
        <v>0</v>
      </c>
      <c r="BG471" s="12"/>
      <c r="BH471" s="13"/>
      <c r="BI471" s="12"/>
      <c r="BJ471" s="14"/>
      <c r="BK471" s="12"/>
      <c r="BL471" s="12"/>
      <c r="BM471" s="12"/>
      <c r="BN471" s="12"/>
      <c r="BO471" s="12"/>
      <c r="BP471" s="12"/>
      <c r="BQ471" s="12"/>
      <c r="BR471" s="12"/>
      <c r="BS471" s="12"/>
      <c r="BT471" s="12"/>
      <c r="BU471" s="12"/>
      <c r="BV471" s="12"/>
      <c r="BW471" s="12"/>
      <c r="BX471" s="12"/>
      <c r="BY471" s="12"/>
      <c r="BZ471" s="12"/>
      <c r="CA471" s="12"/>
      <c r="CB471" s="12"/>
      <c r="CC471" s="12"/>
      <c r="CD471" s="365">
        <f t="shared" si="68"/>
        <v>0</v>
      </c>
      <c r="CE471" s="365">
        <f t="shared" si="69"/>
        <v>0</v>
      </c>
      <c r="CF471" s="366" t="str">
        <f t="shared" si="65"/>
        <v/>
      </c>
      <c r="CG471" s="365">
        <f t="shared" si="70"/>
        <v>0</v>
      </c>
      <c r="CH471" s="365">
        <f t="shared" si="71"/>
        <v>0</v>
      </c>
      <c r="CI471" s="366" t="str">
        <f t="shared" si="66"/>
        <v/>
      </c>
      <c r="CJ471" s="365">
        <f t="shared" si="72"/>
        <v>0</v>
      </c>
      <c r="CK471" s="365">
        <f t="shared" si="73"/>
        <v>0</v>
      </c>
      <c r="CL471" s="366" t="str">
        <f t="shared" si="67"/>
        <v/>
      </c>
      <c r="CM471" s="15"/>
    </row>
    <row r="472" spans="1:91" s="359" customFormat="1" ht="13.5" hidden="1" customHeight="1">
      <c r="A472" s="358">
        <f>'F5 ESTUDIANTES PREVENCIÓN'!D465</f>
        <v>0</v>
      </c>
      <c r="B472" s="358">
        <f>'F5 ESTUDIANTES PREVENCIÓN'!A465</f>
        <v>0</v>
      </c>
      <c r="C472" s="360">
        <f>'F5 ESTUDIANTES PREVENCIÓN'!F465</f>
        <v>0</v>
      </c>
      <c r="D472" s="361">
        <f>'F5 ESTUDIANTES PREVENCIÓN'!G465</f>
        <v>0</v>
      </c>
      <c r="E472" s="358">
        <f>'F5 ESTUDIANTES PREVENCIÓN'!K465</f>
        <v>0</v>
      </c>
      <c r="F472" s="358">
        <f>'F5 ESTUDIANTES PREVENCIÓN'!J465</f>
        <v>0</v>
      </c>
      <c r="G472" s="362">
        <f>'F5 ESTUDIANTES PREVENCIÓN'!L465</f>
        <v>0</v>
      </c>
      <c r="H472" s="358">
        <f>'F5 ESTUDIANTES PREVENCIÓN'!M465</f>
        <v>0</v>
      </c>
      <c r="I472" s="363">
        <f>'F5 ESTUDIANTES PREVENCIÓN'!N465</f>
        <v>0</v>
      </c>
      <c r="J472" s="363">
        <f>'F5 ESTUDIANTES PREVENCIÓN'!O465</f>
        <v>0</v>
      </c>
      <c r="K472" s="363">
        <f>'F5 ESTUDIANTES PREVENCIÓN'!P465</f>
        <v>0</v>
      </c>
      <c r="L472" s="364">
        <f>'F5 ESTUDIANTES PREVENCIÓN'!Q465</f>
        <v>0</v>
      </c>
      <c r="M472" s="360">
        <f>'F5 ESTUDIANTES PREVENCIÓN'!R465</f>
        <v>0</v>
      </c>
      <c r="N472" s="358">
        <f>'F5 ESTUDIANTES PREVENCIÓN'!T465</f>
        <v>0</v>
      </c>
      <c r="O472" s="358">
        <f>'F5 ESTUDIANTES PREVENCIÓN'!U465</f>
        <v>0</v>
      </c>
      <c r="P472" s="358">
        <f>'F5 ESTUDIANTES PREVENCIÓN'!V465</f>
        <v>0</v>
      </c>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c r="BE472" s="358"/>
      <c r="BF472" s="358">
        <f>'F5 ESTUDIANTES PREVENCIÓN'!AU465</f>
        <v>0</v>
      </c>
      <c r="BG472" s="12"/>
      <c r="BH472" s="13"/>
      <c r="BI472" s="12"/>
      <c r="BJ472" s="14"/>
      <c r="BK472" s="12"/>
      <c r="BL472" s="12"/>
      <c r="BM472" s="12"/>
      <c r="BN472" s="12"/>
      <c r="BO472" s="12"/>
      <c r="BP472" s="12"/>
      <c r="BQ472" s="12"/>
      <c r="BR472" s="12"/>
      <c r="BS472" s="12"/>
      <c r="BT472" s="12"/>
      <c r="BU472" s="12"/>
      <c r="BV472" s="12"/>
      <c r="BW472" s="12"/>
      <c r="BX472" s="12"/>
      <c r="BY472" s="12"/>
      <c r="BZ472" s="12"/>
      <c r="CA472" s="12"/>
      <c r="CB472" s="12"/>
      <c r="CC472" s="12"/>
      <c r="CD472" s="365">
        <f t="shared" si="68"/>
        <v>0</v>
      </c>
      <c r="CE472" s="365">
        <f t="shared" si="69"/>
        <v>0</v>
      </c>
      <c r="CF472" s="366" t="str">
        <f t="shared" si="65"/>
        <v/>
      </c>
      <c r="CG472" s="365">
        <f t="shared" si="70"/>
        <v>0</v>
      </c>
      <c r="CH472" s="365">
        <f t="shared" si="71"/>
        <v>0</v>
      </c>
      <c r="CI472" s="366" t="str">
        <f t="shared" si="66"/>
        <v/>
      </c>
      <c r="CJ472" s="365">
        <f t="shared" si="72"/>
        <v>0</v>
      </c>
      <c r="CK472" s="365">
        <f t="shared" si="73"/>
        <v>0</v>
      </c>
      <c r="CL472" s="366" t="str">
        <f t="shared" si="67"/>
        <v/>
      </c>
      <c r="CM472" s="15"/>
    </row>
    <row r="473" spans="1:91" s="359" customFormat="1" ht="13.5" hidden="1" customHeight="1">
      <c r="A473" s="358">
        <f>'F5 ESTUDIANTES PREVENCIÓN'!D466</f>
        <v>0</v>
      </c>
      <c r="B473" s="358">
        <f>'F5 ESTUDIANTES PREVENCIÓN'!A466</f>
        <v>0</v>
      </c>
      <c r="C473" s="360">
        <f>'F5 ESTUDIANTES PREVENCIÓN'!F466</f>
        <v>0</v>
      </c>
      <c r="D473" s="361">
        <f>'F5 ESTUDIANTES PREVENCIÓN'!G466</f>
        <v>0</v>
      </c>
      <c r="E473" s="358">
        <f>'F5 ESTUDIANTES PREVENCIÓN'!K466</f>
        <v>0</v>
      </c>
      <c r="F473" s="358">
        <f>'F5 ESTUDIANTES PREVENCIÓN'!J466</f>
        <v>0</v>
      </c>
      <c r="G473" s="362">
        <f>'F5 ESTUDIANTES PREVENCIÓN'!L466</f>
        <v>0</v>
      </c>
      <c r="H473" s="358">
        <f>'F5 ESTUDIANTES PREVENCIÓN'!M466</f>
        <v>0</v>
      </c>
      <c r="I473" s="363">
        <f>'F5 ESTUDIANTES PREVENCIÓN'!N466</f>
        <v>0</v>
      </c>
      <c r="J473" s="363">
        <f>'F5 ESTUDIANTES PREVENCIÓN'!O466</f>
        <v>0</v>
      </c>
      <c r="K473" s="363">
        <f>'F5 ESTUDIANTES PREVENCIÓN'!P466</f>
        <v>0</v>
      </c>
      <c r="L473" s="364">
        <f>'F5 ESTUDIANTES PREVENCIÓN'!Q466</f>
        <v>0</v>
      </c>
      <c r="M473" s="360">
        <f>'F5 ESTUDIANTES PREVENCIÓN'!R466</f>
        <v>0</v>
      </c>
      <c r="N473" s="358">
        <f>'F5 ESTUDIANTES PREVENCIÓN'!T466</f>
        <v>0</v>
      </c>
      <c r="O473" s="358">
        <f>'F5 ESTUDIANTES PREVENCIÓN'!U466</f>
        <v>0</v>
      </c>
      <c r="P473" s="358">
        <f>'F5 ESTUDIANTES PREVENCIÓN'!V466</f>
        <v>0</v>
      </c>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c r="BE473" s="358"/>
      <c r="BF473" s="358">
        <f>'F5 ESTUDIANTES PREVENCIÓN'!AU466</f>
        <v>0</v>
      </c>
      <c r="BG473" s="12"/>
      <c r="BH473" s="13"/>
      <c r="BI473" s="12"/>
      <c r="BJ473" s="14"/>
      <c r="BK473" s="12"/>
      <c r="BL473" s="12"/>
      <c r="BM473" s="12"/>
      <c r="BN473" s="12"/>
      <c r="BO473" s="12"/>
      <c r="BP473" s="12"/>
      <c r="BQ473" s="12"/>
      <c r="BR473" s="12"/>
      <c r="BS473" s="12"/>
      <c r="BT473" s="12"/>
      <c r="BU473" s="12"/>
      <c r="BV473" s="12"/>
      <c r="BW473" s="12"/>
      <c r="BX473" s="12"/>
      <c r="BY473" s="12"/>
      <c r="BZ473" s="12"/>
      <c r="CA473" s="12"/>
      <c r="CB473" s="12"/>
      <c r="CC473" s="12"/>
      <c r="CD473" s="365">
        <f t="shared" si="68"/>
        <v>0</v>
      </c>
      <c r="CE473" s="365">
        <f t="shared" si="69"/>
        <v>0</v>
      </c>
      <c r="CF473" s="366" t="str">
        <f t="shared" si="65"/>
        <v/>
      </c>
      <c r="CG473" s="365">
        <f t="shared" si="70"/>
        <v>0</v>
      </c>
      <c r="CH473" s="365">
        <f t="shared" si="71"/>
        <v>0</v>
      </c>
      <c r="CI473" s="366" t="str">
        <f t="shared" si="66"/>
        <v/>
      </c>
      <c r="CJ473" s="365">
        <f t="shared" si="72"/>
        <v>0</v>
      </c>
      <c r="CK473" s="365">
        <f t="shared" si="73"/>
        <v>0</v>
      </c>
      <c r="CL473" s="366" t="str">
        <f t="shared" si="67"/>
        <v/>
      </c>
      <c r="CM473" s="15"/>
    </row>
    <row r="474" spans="1:91" s="359" customFormat="1" ht="13.5" hidden="1" customHeight="1">
      <c r="A474" s="358">
        <f>'F5 ESTUDIANTES PREVENCIÓN'!D467</f>
        <v>0</v>
      </c>
      <c r="B474" s="358">
        <f>'F5 ESTUDIANTES PREVENCIÓN'!A467</f>
        <v>0</v>
      </c>
      <c r="C474" s="360">
        <f>'F5 ESTUDIANTES PREVENCIÓN'!F467</f>
        <v>0</v>
      </c>
      <c r="D474" s="361">
        <f>'F5 ESTUDIANTES PREVENCIÓN'!G467</f>
        <v>0</v>
      </c>
      <c r="E474" s="358">
        <f>'F5 ESTUDIANTES PREVENCIÓN'!K467</f>
        <v>0</v>
      </c>
      <c r="F474" s="358">
        <f>'F5 ESTUDIANTES PREVENCIÓN'!J467</f>
        <v>0</v>
      </c>
      <c r="G474" s="362">
        <f>'F5 ESTUDIANTES PREVENCIÓN'!L467</f>
        <v>0</v>
      </c>
      <c r="H474" s="358">
        <f>'F5 ESTUDIANTES PREVENCIÓN'!M467</f>
        <v>0</v>
      </c>
      <c r="I474" s="363">
        <f>'F5 ESTUDIANTES PREVENCIÓN'!N467</f>
        <v>0</v>
      </c>
      <c r="J474" s="363">
        <f>'F5 ESTUDIANTES PREVENCIÓN'!O467</f>
        <v>0</v>
      </c>
      <c r="K474" s="363">
        <f>'F5 ESTUDIANTES PREVENCIÓN'!P467</f>
        <v>0</v>
      </c>
      <c r="L474" s="364">
        <f>'F5 ESTUDIANTES PREVENCIÓN'!Q467</f>
        <v>0</v>
      </c>
      <c r="M474" s="360">
        <f>'F5 ESTUDIANTES PREVENCIÓN'!R467</f>
        <v>0</v>
      </c>
      <c r="N474" s="358">
        <f>'F5 ESTUDIANTES PREVENCIÓN'!T467</f>
        <v>0</v>
      </c>
      <c r="O474" s="358">
        <f>'F5 ESTUDIANTES PREVENCIÓN'!U467</f>
        <v>0</v>
      </c>
      <c r="P474" s="358">
        <f>'F5 ESTUDIANTES PREVENCIÓN'!V467</f>
        <v>0</v>
      </c>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c r="BE474" s="358"/>
      <c r="BF474" s="358">
        <f>'F5 ESTUDIANTES PREVENCIÓN'!AU467</f>
        <v>0</v>
      </c>
      <c r="BG474" s="12"/>
      <c r="BH474" s="13"/>
      <c r="BI474" s="12"/>
      <c r="BJ474" s="14"/>
      <c r="BK474" s="12"/>
      <c r="BL474" s="12"/>
      <c r="BM474" s="12"/>
      <c r="BN474" s="12"/>
      <c r="BO474" s="12"/>
      <c r="BP474" s="12"/>
      <c r="BQ474" s="12"/>
      <c r="BR474" s="12"/>
      <c r="BS474" s="12"/>
      <c r="BT474" s="12"/>
      <c r="BU474" s="12"/>
      <c r="BV474" s="12"/>
      <c r="BW474" s="12"/>
      <c r="BX474" s="12"/>
      <c r="BY474" s="12"/>
      <c r="BZ474" s="12"/>
      <c r="CA474" s="12"/>
      <c r="CB474" s="12"/>
      <c r="CC474" s="12"/>
      <c r="CD474" s="365">
        <f t="shared" si="68"/>
        <v>0</v>
      </c>
      <c r="CE474" s="365">
        <f t="shared" si="69"/>
        <v>0</v>
      </c>
      <c r="CF474" s="366" t="str">
        <f t="shared" si="65"/>
        <v/>
      </c>
      <c r="CG474" s="365">
        <f t="shared" si="70"/>
        <v>0</v>
      </c>
      <c r="CH474" s="365">
        <f t="shared" si="71"/>
        <v>0</v>
      </c>
      <c r="CI474" s="366" t="str">
        <f t="shared" si="66"/>
        <v/>
      </c>
      <c r="CJ474" s="365">
        <f t="shared" si="72"/>
        <v>0</v>
      </c>
      <c r="CK474" s="365">
        <f t="shared" si="73"/>
        <v>0</v>
      </c>
      <c r="CL474" s="366" t="str">
        <f t="shared" si="67"/>
        <v/>
      </c>
      <c r="CM474" s="15"/>
    </row>
    <row r="475" spans="1:91" s="359" customFormat="1" ht="13.5" hidden="1" customHeight="1">
      <c r="A475" s="358">
        <f>'F5 ESTUDIANTES PREVENCIÓN'!D468</f>
        <v>0</v>
      </c>
      <c r="B475" s="358">
        <f>'F5 ESTUDIANTES PREVENCIÓN'!A468</f>
        <v>0</v>
      </c>
      <c r="C475" s="360">
        <f>'F5 ESTUDIANTES PREVENCIÓN'!F468</f>
        <v>0</v>
      </c>
      <c r="D475" s="361">
        <f>'F5 ESTUDIANTES PREVENCIÓN'!G468</f>
        <v>0</v>
      </c>
      <c r="E475" s="358">
        <f>'F5 ESTUDIANTES PREVENCIÓN'!K468</f>
        <v>0</v>
      </c>
      <c r="F475" s="358">
        <f>'F5 ESTUDIANTES PREVENCIÓN'!J468</f>
        <v>0</v>
      </c>
      <c r="G475" s="362">
        <f>'F5 ESTUDIANTES PREVENCIÓN'!L468</f>
        <v>0</v>
      </c>
      <c r="H475" s="358">
        <f>'F5 ESTUDIANTES PREVENCIÓN'!M468</f>
        <v>0</v>
      </c>
      <c r="I475" s="363">
        <f>'F5 ESTUDIANTES PREVENCIÓN'!N468</f>
        <v>0</v>
      </c>
      <c r="J475" s="363">
        <f>'F5 ESTUDIANTES PREVENCIÓN'!O468</f>
        <v>0</v>
      </c>
      <c r="K475" s="363">
        <f>'F5 ESTUDIANTES PREVENCIÓN'!P468</f>
        <v>0</v>
      </c>
      <c r="L475" s="364">
        <f>'F5 ESTUDIANTES PREVENCIÓN'!Q468</f>
        <v>0</v>
      </c>
      <c r="M475" s="360">
        <f>'F5 ESTUDIANTES PREVENCIÓN'!R468</f>
        <v>0</v>
      </c>
      <c r="N475" s="358">
        <f>'F5 ESTUDIANTES PREVENCIÓN'!T468</f>
        <v>0</v>
      </c>
      <c r="O475" s="358">
        <f>'F5 ESTUDIANTES PREVENCIÓN'!U468</f>
        <v>0</v>
      </c>
      <c r="P475" s="358">
        <f>'F5 ESTUDIANTES PREVENCIÓN'!V468</f>
        <v>0</v>
      </c>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f>'F5 ESTUDIANTES PREVENCIÓN'!AU468</f>
        <v>0</v>
      </c>
      <c r="BG475" s="12"/>
      <c r="BH475" s="13"/>
      <c r="BI475" s="12"/>
      <c r="BJ475" s="14"/>
      <c r="BK475" s="12"/>
      <c r="BL475" s="12"/>
      <c r="BM475" s="12"/>
      <c r="BN475" s="12"/>
      <c r="BO475" s="12"/>
      <c r="BP475" s="12"/>
      <c r="BQ475" s="12"/>
      <c r="BR475" s="12"/>
      <c r="BS475" s="12"/>
      <c r="BT475" s="12"/>
      <c r="BU475" s="12"/>
      <c r="BV475" s="12"/>
      <c r="BW475" s="12"/>
      <c r="BX475" s="12"/>
      <c r="BY475" s="12"/>
      <c r="BZ475" s="12"/>
      <c r="CA475" s="12"/>
      <c r="CB475" s="12"/>
      <c r="CC475" s="12"/>
      <c r="CD475" s="365">
        <f t="shared" si="68"/>
        <v>0</v>
      </c>
      <c r="CE475" s="365">
        <f t="shared" si="69"/>
        <v>0</v>
      </c>
      <c r="CF475" s="366" t="str">
        <f t="shared" si="65"/>
        <v/>
      </c>
      <c r="CG475" s="365">
        <f t="shared" si="70"/>
        <v>0</v>
      </c>
      <c r="CH475" s="365">
        <f t="shared" si="71"/>
        <v>0</v>
      </c>
      <c r="CI475" s="366" t="str">
        <f t="shared" si="66"/>
        <v/>
      </c>
      <c r="CJ475" s="365">
        <f t="shared" si="72"/>
        <v>0</v>
      </c>
      <c r="CK475" s="365">
        <f t="shared" si="73"/>
        <v>0</v>
      </c>
      <c r="CL475" s="366" t="str">
        <f t="shared" si="67"/>
        <v/>
      </c>
      <c r="CM475" s="15"/>
    </row>
    <row r="476" spans="1:91" s="359" customFormat="1" ht="13.5" hidden="1" customHeight="1">
      <c r="A476" s="358">
        <f>'F5 ESTUDIANTES PREVENCIÓN'!D469</f>
        <v>0</v>
      </c>
      <c r="B476" s="358">
        <f>'F5 ESTUDIANTES PREVENCIÓN'!A469</f>
        <v>0</v>
      </c>
      <c r="C476" s="360">
        <f>'F5 ESTUDIANTES PREVENCIÓN'!F469</f>
        <v>0</v>
      </c>
      <c r="D476" s="361">
        <f>'F5 ESTUDIANTES PREVENCIÓN'!G469</f>
        <v>0</v>
      </c>
      <c r="E476" s="358">
        <f>'F5 ESTUDIANTES PREVENCIÓN'!K469</f>
        <v>0</v>
      </c>
      <c r="F476" s="358">
        <f>'F5 ESTUDIANTES PREVENCIÓN'!J469</f>
        <v>0</v>
      </c>
      <c r="G476" s="362">
        <f>'F5 ESTUDIANTES PREVENCIÓN'!L469</f>
        <v>0</v>
      </c>
      <c r="H476" s="358">
        <f>'F5 ESTUDIANTES PREVENCIÓN'!M469</f>
        <v>0</v>
      </c>
      <c r="I476" s="363">
        <f>'F5 ESTUDIANTES PREVENCIÓN'!N469</f>
        <v>0</v>
      </c>
      <c r="J476" s="363">
        <f>'F5 ESTUDIANTES PREVENCIÓN'!O469</f>
        <v>0</v>
      </c>
      <c r="K476" s="363">
        <f>'F5 ESTUDIANTES PREVENCIÓN'!P469</f>
        <v>0</v>
      </c>
      <c r="L476" s="364">
        <f>'F5 ESTUDIANTES PREVENCIÓN'!Q469</f>
        <v>0</v>
      </c>
      <c r="M476" s="360">
        <f>'F5 ESTUDIANTES PREVENCIÓN'!R469</f>
        <v>0</v>
      </c>
      <c r="N476" s="358">
        <f>'F5 ESTUDIANTES PREVENCIÓN'!T469</f>
        <v>0</v>
      </c>
      <c r="O476" s="358">
        <f>'F5 ESTUDIANTES PREVENCIÓN'!U469</f>
        <v>0</v>
      </c>
      <c r="P476" s="358">
        <f>'F5 ESTUDIANTES PREVENCIÓN'!V469</f>
        <v>0</v>
      </c>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f>'F5 ESTUDIANTES PREVENCIÓN'!AU469</f>
        <v>0</v>
      </c>
      <c r="BG476" s="12"/>
      <c r="BH476" s="13"/>
      <c r="BI476" s="12"/>
      <c r="BJ476" s="14"/>
      <c r="BK476" s="12"/>
      <c r="BL476" s="12"/>
      <c r="BM476" s="12"/>
      <c r="BN476" s="12"/>
      <c r="BO476" s="12"/>
      <c r="BP476" s="12"/>
      <c r="BQ476" s="12"/>
      <c r="BR476" s="12"/>
      <c r="BS476" s="12"/>
      <c r="BT476" s="12"/>
      <c r="BU476" s="12"/>
      <c r="BV476" s="12"/>
      <c r="BW476" s="12"/>
      <c r="BX476" s="12"/>
      <c r="BY476" s="12"/>
      <c r="BZ476" s="12"/>
      <c r="CA476" s="12"/>
      <c r="CB476" s="12"/>
      <c r="CC476" s="12"/>
      <c r="CD476" s="365">
        <f t="shared" si="68"/>
        <v>0</v>
      </c>
      <c r="CE476" s="365">
        <f t="shared" si="69"/>
        <v>0</v>
      </c>
      <c r="CF476" s="366" t="str">
        <f t="shared" si="65"/>
        <v/>
      </c>
      <c r="CG476" s="365">
        <f t="shared" si="70"/>
        <v>0</v>
      </c>
      <c r="CH476" s="365">
        <f t="shared" si="71"/>
        <v>0</v>
      </c>
      <c r="CI476" s="366" t="str">
        <f t="shared" si="66"/>
        <v/>
      </c>
      <c r="CJ476" s="365">
        <f t="shared" si="72"/>
        <v>0</v>
      </c>
      <c r="CK476" s="365">
        <f t="shared" si="73"/>
        <v>0</v>
      </c>
      <c r="CL476" s="366" t="str">
        <f t="shared" si="67"/>
        <v/>
      </c>
      <c r="CM476" s="15"/>
    </row>
    <row r="477" spans="1:91" s="359" customFormat="1" ht="13.5" hidden="1" customHeight="1">
      <c r="A477" s="358">
        <f>'F5 ESTUDIANTES PREVENCIÓN'!D470</f>
        <v>0</v>
      </c>
      <c r="B477" s="358">
        <f>'F5 ESTUDIANTES PREVENCIÓN'!A470</f>
        <v>0</v>
      </c>
      <c r="C477" s="360">
        <f>'F5 ESTUDIANTES PREVENCIÓN'!F470</f>
        <v>0</v>
      </c>
      <c r="D477" s="361">
        <f>'F5 ESTUDIANTES PREVENCIÓN'!G470</f>
        <v>0</v>
      </c>
      <c r="E477" s="358">
        <f>'F5 ESTUDIANTES PREVENCIÓN'!K470</f>
        <v>0</v>
      </c>
      <c r="F477" s="358">
        <f>'F5 ESTUDIANTES PREVENCIÓN'!J470</f>
        <v>0</v>
      </c>
      <c r="G477" s="362">
        <f>'F5 ESTUDIANTES PREVENCIÓN'!L470</f>
        <v>0</v>
      </c>
      <c r="H477" s="358">
        <f>'F5 ESTUDIANTES PREVENCIÓN'!M470</f>
        <v>0</v>
      </c>
      <c r="I477" s="363">
        <f>'F5 ESTUDIANTES PREVENCIÓN'!N470</f>
        <v>0</v>
      </c>
      <c r="J477" s="363">
        <f>'F5 ESTUDIANTES PREVENCIÓN'!O470</f>
        <v>0</v>
      </c>
      <c r="K477" s="363">
        <f>'F5 ESTUDIANTES PREVENCIÓN'!P470</f>
        <v>0</v>
      </c>
      <c r="L477" s="364">
        <f>'F5 ESTUDIANTES PREVENCIÓN'!Q470</f>
        <v>0</v>
      </c>
      <c r="M477" s="360">
        <f>'F5 ESTUDIANTES PREVENCIÓN'!R470</f>
        <v>0</v>
      </c>
      <c r="N477" s="358">
        <f>'F5 ESTUDIANTES PREVENCIÓN'!T470</f>
        <v>0</v>
      </c>
      <c r="O477" s="358">
        <f>'F5 ESTUDIANTES PREVENCIÓN'!U470</f>
        <v>0</v>
      </c>
      <c r="P477" s="358">
        <f>'F5 ESTUDIANTES PREVENCIÓN'!V470</f>
        <v>0</v>
      </c>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f>'F5 ESTUDIANTES PREVENCIÓN'!AU470</f>
        <v>0</v>
      </c>
      <c r="BG477" s="12"/>
      <c r="BH477" s="13"/>
      <c r="BI477" s="12"/>
      <c r="BJ477" s="14"/>
      <c r="BK477" s="12"/>
      <c r="BL477" s="12"/>
      <c r="BM477" s="12"/>
      <c r="BN477" s="12"/>
      <c r="BO477" s="12"/>
      <c r="BP477" s="12"/>
      <c r="BQ477" s="12"/>
      <c r="BR477" s="12"/>
      <c r="BS477" s="12"/>
      <c r="BT477" s="12"/>
      <c r="BU477" s="12"/>
      <c r="BV477" s="12"/>
      <c r="BW477" s="12"/>
      <c r="BX477" s="12"/>
      <c r="BY477" s="12"/>
      <c r="BZ477" s="12"/>
      <c r="CA477" s="12"/>
      <c r="CB477" s="12"/>
      <c r="CC477" s="12"/>
      <c r="CD477" s="365">
        <f t="shared" si="68"/>
        <v>0</v>
      </c>
      <c r="CE477" s="365">
        <f t="shared" si="69"/>
        <v>0</v>
      </c>
      <c r="CF477" s="366" t="str">
        <f t="shared" si="65"/>
        <v/>
      </c>
      <c r="CG477" s="365">
        <f t="shared" si="70"/>
        <v>0</v>
      </c>
      <c r="CH477" s="365">
        <f t="shared" si="71"/>
        <v>0</v>
      </c>
      <c r="CI477" s="366" t="str">
        <f t="shared" si="66"/>
        <v/>
      </c>
      <c r="CJ477" s="365">
        <f t="shared" si="72"/>
        <v>0</v>
      </c>
      <c r="CK477" s="365">
        <f t="shared" si="73"/>
        <v>0</v>
      </c>
      <c r="CL477" s="366" t="str">
        <f t="shared" si="67"/>
        <v/>
      </c>
      <c r="CM477" s="15"/>
    </row>
    <row r="478" spans="1:91" s="359" customFormat="1" ht="13.5" hidden="1" customHeight="1">
      <c r="A478" s="358">
        <f>'F5 ESTUDIANTES PREVENCIÓN'!D471</f>
        <v>0</v>
      </c>
      <c r="B478" s="358">
        <f>'F5 ESTUDIANTES PREVENCIÓN'!A471</f>
        <v>0</v>
      </c>
      <c r="C478" s="360">
        <f>'F5 ESTUDIANTES PREVENCIÓN'!F471</f>
        <v>0</v>
      </c>
      <c r="D478" s="361">
        <f>'F5 ESTUDIANTES PREVENCIÓN'!G471</f>
        <v>0</v>
      </c>
      <c r="E478" s="358">
        <f>'F5 ESTUDIANTES PREVENCIÓN'!K471</f>
        <v>0</v>
      </c>
      <c r="F478" s="358">
        <f>'F5 ESTUDIANTES PREVENCIÓN'!J471</f>
        <v>0</v>
      </c>
      <c r="G478" s="362">
        <f>'F5 ESTUDIANTES PREVENCIÓN'!L471</f>
        <v>0</v>
      </c>
      <c r="H478" s="358">
        <f>'F5 ESTUDIANTES PREVENCIÓN'!M471</f>
        <v>0</v>
      </c>
      <c r="I478" s="363">
        <f>'F5 ESTUDIANTES PREVENCIÓN'!N471</f>
        <v>0</v>
      </c>
      <c r="J478" s="363">
        <f>'F5 ESTUDIANTES PREVENCIÓN'!O471</f>
        <v>0</v>
      </c>
      <c r="K478" s="363">
        <f>'F5 ESTUDIANTES PREVENCIÓN'!P471</f>
        <v>0</v>
      </c>
      <c r="L478" s="364">
        <f>'F5 ESTUDIANTES PREVENCIÓN'!Q471</f>
        <v>0</v>
      </c>
      <c r="M478" s="360">
        <f>'F5 ESTUDIANTES PREVENCIÓN'!R471</f>
        <v>0</v>
      </c>
      <c r="N478" s="358">
        <f>'F5 ESTUDIANTES PREVENCIÓN'!T471</f>
        <v>0</v>
      </c>
      <c r="O478" s="358">
        <f>'F5 ESTUDIANTES PREVENCIÓN'!U471</f>
        <v>0</v>
      </c>
      <c r="P478" s="358">
        <f>'F5 ESTUDIANTES PREVENCIÓN'!V471</f>
        <v>0</v>
      </c>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f>'F5 ESTUDIANTES PREVENCIÓN'!AU471</f>
        <v>0</v>
      </c>
      <c r="BG478" s="12"/>
      <c r="BH478" s="13"/>
      <c r="BI478" s="12"/>
      <c r="BJ478" s="14"/>
      <c r="BK478" s="12"/>
      <c r="BL478" s="12"/>
      <c r="BM478" s="12"/>
      <c r="BN478" s="12"/>
      <c r="BO478" s="12"/>
      <c r="BP478" s="12"/>
      <c r="BQ478" s="12"/>
      <c r="BR478" s="12"/>
      <c r="BS478" s="12"/>
      <c r="BT478" s="12"/>
      <c r="BU478" s="12"/>
      <c r="BV478" s="12"/>
      <c r="BW478" s="12"/>
      <c r="BX478" s="12"/>
      <c r="BY478" s="12"/>
      <c r="BZ478" s="12"/>
      <c r="CA478" s="12"/>
      <c r="CB478" s="12"/>
      <c r="CC478" s="12"/>
      <c r="CD478" s="365">
        <f t="shared" si="68"/>
        <v>0</v>
      </c>
      <c r="CE478" s="365">
        <f t="shared" si="69"/>
        <v>0</v>
      </c>
      <c r="CF478" s="366" t="str">
        <f t="shared" si="65"/>
        <v/>
      </c>
      <c r="CG478" s="365">
        <f t="shared" si="70"/>
        <v>0</v>
      </c>
      <c r="CH478" s="365">
        <f t="shared" si="71"/>
        <v>0</v>
      </c>
      <c r="CI478" s="366" t="str">
        <f t="shared" si="66"/>
        <v/>
      </c>
      <c r="CJ478" s="365">
        <f t="shared" si="72"/>
        <v>0</v>
      </c>
      <c r="CK478" s="365">
        <f t="shared" si="73"/>
        <v>0</v>
      </c>
      <c r="CL478" s="366" t="str">
        <f t="shared" si="67"/>
        <v/>
      </c>
      <c r="CM478" s="15"/>
    </row>
    <row r="479" spans="1:91" s="359" customFormat="1" ht="13.5" hidden="1" customHeight="1">
      <c r="A479" s="358">
        <f>'F5 ESTUDIANTES PREVENCIÓN'!D472</f>
        <v>0</v>
      </c>
      <c r="B479" s="358">
        <f>'F5 ESTUDIANTES PREVENCIÓN'!A472</f>
        <v>0</v>
      </c>
      <c r="C479" s="360">
        <f>'F5 ESTUDIANTES PREVENCIÓN'!F472</f>
        <v>0</v>
      </c>
      <c r="D479" s="361">
        <f>'F5 ESTUDIANTES PREVENCIÓN'!G472</f>
        <v>0</v>
      </c>
      <c r="E479" s="358">
        <f>'F5 ESTUDIANTES PREVENCIÓN'!K472</f>
        <v>0</v>
      </c>
      <c r="F479" s="358">
        <f>'F5 ESTUDIANTES PREVENCIÓN'!J472</f>
        <v>0</v>
      </c>
      <c r="G479" s="362">
        <f>'F5 ESTUDIANTES PREVENCIÓN'!L472</f>
        <v>0</v>
      </c>
      <c r="H479" s="358">
        <f>'F5 ESTUDIANTES PREVENCIÓN'!M472</f>
        <v>0</v>
      </c>
      <c r="I479" s="363">
        <f>'F5 ESTUDIANTES PREVENCIÓN'!N472</f>
        <v>0</v>
      </c>
      <c r="J479" s="363">
        <f>'F5 ESTUDIANTES PREVENCIÓN'!O472</f>
        <v>0</v>
      </c>
      <c r="K479" s="363">
        <f>'F5 ESTUDIANTES PREVENCIÓN'!P472</f>
        <v>0</v>
      </c>
      <c r="L479" s="364">
        <f>'F5 ESTUDIANTES PREVENCIÓN'!Q472</f>
        <v>0</v>
      </c>
      <c r="M479" s="360">
        <f>'F5 ESTUDIANTES PREVENCIÓN'!R472</f>
        <v>0</v>
      </c>
      <c r="N479" s="358">
        <f>'F5 ESTUDIANTES PREVENCIÓN'!T472</f>
        <v>0</v>
      </c>
      <c r="O479" s="358">
        <f>'F5 ESTUDIANTES PREVENCIÓN'!U472</f>
        <v>0</v>
      </c>
      <c r="P479" s="358">
        <f>'F5 ESTUDIANTES PREVENCIÓN'!V472</f>
        <v>0</v>
      </c>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f>'F5 ESTUDIANTES PREVENCIÓN'!AU472</f>
        <v>0</v>
      </c>
      <c r="BG479" s="12"/>
      <c r="BH479" s="13"/>
      <c r="BI479" s="12"/>
      <c r="BJ479" s="14"/>
      <c r="BK479" s="12"/>
      <c r="BL479" s="12"/>
      <c r="BM479" s="12"/>
      <c r="BN479" s="12"/>
      <c r="BO479" s="12"/>
      <c r="BP479" s="12"/>
      <c r="BQ479" s="12"/>
      <c r="BR479" s="12"/>
      <c r="BS479" s="12"/>
      <c r="BT479" s="12"/>
      <c r="BU479" s="12"/>
      <c r="BV479" s="12"/>
      <c r="BW479" s="12"/>
      <c r="BX479" s="12"/>
      <c r="BY479" s="12"/>
      <c r="BZ479" s="12"/>
      <c r="CA479" s="12"/>
      <c r="CB479" s="12"/>
      <c r="CC479" s="12"/>
      <c r="CD479" s="365">
        <f t="shared" si="68"/>
        <v>0</v>
      </c>
      <c r="CE479" s="365">
        <f t="shared" si="69"/>
        <v>0</v>
      </c>
      <c r="CF479" s="366" t="str">
        <f t="shared" si="65"/>
        <v/>
      </c>
      <c r="CG479" s="365">
        <f t="shared" si="70"/>
        <v>0</v>
      </c>
      <c r="CH479" s="365">
        <f t="shared" si="71"/>
        <v>0</v>
      </c>
      <c r="CI479" s="366" t="str">
        <f t="shared" si="66"/>
        <v/>
      </c>
      <c r="CJ479" s="365">
        <f t="shared" si="72"/>
        <v>0</v>
      </c>
      <c r="CK479" s="365">
        <f t="shared" si="73"/>
        <v>0</v>
      </c>
      <c r="CL479" s="366" t="str">
        <f t="shared" si="67"/>
        <v/>
      </c>
      <c r="CM479" s="15"/>
    </row>
    <row r="480" spans="1:91" s="359" customFormat="1" ht="13.5" hidden="1" customHeight="1">
      <c r="A480" s="358">
        <f>'F5 ESTUDIANTES PREVENCIÓN'!D473</f>
        <v>0</v>
      </c>
      <c r="B480" s="358">
        <f>'F5 ESTUDIANTES PREVENCIÓN'!A473</f>
        <v>0</v>
      </c>
      <c r="C480" s="360">
        <f>'F5 ESTUDIANTES PREVENCIÓN'!F473</f>
        <v>0</v>
      </c>
      <c r="D480" s="361">
        <f>'F5 ESTUDIANTES PREVENCIÓN'!G473</f>
        <v>0</v>
      </c>
      <c r="E480" s="358">
        <f>'F5 ESTUDIANTES PREVENCIÓN'!K473</f>
        <v>0</v>
      </c>
      <c r="F480" s="358">
        <f>'F5 ESTUDIANTES PREVENCIÓN'!J473</f>
        <v>0</v>
      </c>
      <c r="G480" s="362">
        <f>'F5 ESTUDIANTES PREVENCIÓN'!L473</f>
        <v>0</v>
      </c>
      <c r="H480" s="358">
        <f>'F5 ESTUDIANTES PREVENCIÓN'!M473</f>
        <v>0</v>
      </c>
      <c r="I480" s="363">
        <f>'F5 ESTUDIANTES PREVENCIÓN'!N473</f>
        <v>0</v>
      </c>
      <c r="J480" s="363">
        <f>'F5 ESTUDIANTES PREVENCIÓN'!O473</f>
        <v>0</v>
      </c>
      <c r="K480" s="363">
        <f>'F5 ESTUDIANTES PREVENCIÓN'!P473</f>
        <v>0</v>
      </c>
      <c r="L480" s="364">
        <f>'F5 ESTUDIANTES PREVENCIÓN'!Q473</f>
        <v>0</v>
      </c>
      <c r="M480" s="360">
        <f>'F5 ESTUDIANTES PREVENCIÓN'!R473</f>
        <v>0</v>
      </c>
      <c r="N480" s="358">
        <f>'F5 ESTUDIANTES PREVENCIÓN'!T473</f>
        <v>0</v>
      </c>
      <c r="O480" s="358">
        <f>'F5 ESTUDIANTES PREVENCIÓN'!U473</f>
        <v>0</v>
      </c>
      <c r="P480" s="358">
        <f>'F5 ESTUDIANTES PREVENCIÓN'!V473</f>
        <v>0</v>
      </c>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f>'F5 ESTUDIANTES PREVENCIÓN'!AU473</f>
        <v>0</v>
      </c>
      <c r="BG480" s="12"/>
      <c r="BH480" s="13"/>
      <c r="BI480" s="12"/>
      <c r="BJ480" s="14"/>
      <c r="BK480" s="12"/>
      <c r="BL480" s="12"/>
      <c r="BM480" s="12"/>
      <c r="BN480" s="12"/>
      <c r="BO480" s="12"/>
      <c r="BP480" s="12"/>
      <c r="BQ480" s="12"/>
      <c r="BR480" s="12"/>
      <c r="BS480" s="12"/>
      <c r="BT480" s="12"/>
      <c r="BU480" s="12"/>
      <c r="BV480" s="12"/>
      <c r="BW480" s="12"/>
      <c r="BX480" s="12"/>
      <c r="BY480" s="12"/>
      <c r="BZ480" s="12"/>
      <c r="CA480" s="12"/>
      <c r="CB480" s="12"/>
      <c r="CC480" s="12"/>
      <c r="CD480" s="365">
        <f t="shared" si="68"/>
        <v>0</v>
      </c>
      <c r="CE480" s="365">
        <f t="shared" si="69"/>
        <v>0</v>
      </c>
      <c r="CF480" s="366" t="str">
        <f t="shared" si="65"/>
        <v/>
      </c>
      <c r="CG480" s="365">
        <f t="shared" si="70"/>
        <v>0</v>
      </c>
      <c r="CH480" s="365">
        <f t="shared" si="71"/>
        <v>0</v>
      </c>
      <c r="CI480" s="366" t="str">
        <f t="shared" si="66"/>
        <v/>
      </c>
      <c r="CJ480" s="365">
        <f t="shared" si="72"/>
        <v>0</v>
      </c>
      <c r="CK480" s="365">
        <f t="shared" si="73"/>
        <v>0</v>
      </c>
      <c r="CL480" s="366" t="str">
        <f t="shared" si="67"/>
        <v/>
      </c>
      <c r="CM480" s="15"/>
    </row>
    <row r="481" spans="1:91" s="359" customFormat="1" ht="13.5" hidden="1" customHeight="1">
      <c r="A481" s="358">
        <f>'F5 ESTUDIANTES PREVENCIÓN'!D474</f>
        <v>0</v>
      </c>
      <c r="B481" s="358">
        <f>'F5 ESTUDIANTES PREVENCIÓN'!A474</f>
        <v>0</v>
      </c>
      <c r="C481" s="360">
        <f>'F5 ESTUDIANTES PREVENCIÓN'!F474</f>
        <v>0</v>
      </c>
      <c r="D481" s="361">
        <f>'F5 ESTUDIANTES PREVENCIÓN'!G474</f>
        <v>0</v>
      </c>
      <c r="E481" s="358">
        <f>'F5 ESTUDIANTES PREVENCIÓN'!K474</f>
        <v>0</v>
      </c>
      <c r="F481" s="358">
        <f>'F5 ESTUDIANTES PREVENCIÓN'!J474</f>
        <v>0</v>
      </c>
      <c r="G481" s="362">
        <f>'F5 ESTUDIANTES PREVENCIÓN'!L474</f>
        <v>0</v>
      </c>
      <c r="H481" s="358">
        <f>'F5 ESTUDIANTES PREVENCIÓN'!M474</f>
        <v>0</v>
      </c>
      <c r="I481" s="363">
        <f>'F5 ESTUDIANTES PREVENCIÓN'!N474</f>
        <v>0</v>
      </c>
      <c r="J481" s="363">
        <f>'F5 ESTUDIANTES PREVENCIÓN'!O474</f>
        <v>0</v>
      </c>
      <c r="K481" s="363">
        <f>'F5 ESTUDIANTES PREVENCIÓN'!P474</f>
        <v>0</v>
      </c>
      <c r="L481" s="364">
        <f>'F5 ESTUDIANTES PREVENCIÓN'!Q474</f>
        <v>0</v>
      </c>
      <c r="M481" s="360">
        <f>'F5 ESTUDIANTES PREVENCIÓN'!R474</f>
        <v>0</v>
      </c>
      <c r="N481" s="358">
        <f>'F5 ESTUDIANTES PREVENCIÓN'!T474</f>
        <v>0</v>
      </c>
      <c r="O481" s="358">
        <f>'F5 ESTUDIANTES PREVENCIÓN'!U474</f>
        <v>0</v>
      </c>
      <c r="P481" s="358">
        <f>'F5 ESTUDIANTES PREVENCIÓN'!V474</f>
        <v>0</v>
      </c>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f>'F5 ESTUDIANTES PREVENCIÓN'!AU474</f>
        <v>0</v>
      </c>
      <c r="BG481" s="12"/>
      <c r="BH481" s="13"/>
      <c r="BI481" s="12"/>
      <c r="BJ481" s="14"/>
      <c r="BK481" s="12"/>
      <c r="BL481" s="12"/>
      <c r="BM481" s="12"/>
      <c r="BN481" s="12"/>
      <c r="BO481" s="12"/>
      <c r="BP481" s="12"/>
      <c r="BQ481" s="12"/>
      <c r="BR481" s="12"/>
      <c r="BS481" s="12"/>
      <c r="BT481" s="12"/>
      <c r="BU481" s="12"/>
      <c r="BV481" s="12"/>
      <c r="BW481" s="12"/>
      <c r="BX481" s="12"/>
      <c r="BY481" s="12"/>
      <c r="BZ481" s="12"/>
      <c r="CA481" s="12"/>
      <c r="CB481" s="12"/>
      <c r="CC481" s="12"/>
      <c r="CD481" s="365">
        <f t="shared" si="68"/>
        <v>0</v>
      </c>
      <c r="CE481" s="365">
        <f t="shared" si="69"/>
        <v>0</v>
      </c>
      <c r="CF481" s="366" t="str">
        <f t="shared" si="65"/>
        <v/>
      </c>
      <c r="CG481" s="365">
        <f t="shared" si="70"/>
        <v>0</v>
      </c>
      <c r="CH481" s="365">
        <f t="shared" si="71"/>
        <v>0</v>
      </c>
      <c r="CI481" s="366" t="str">
        <f t="shared" si="66"/>
        <v/>
      </c>
      <c r="CJ481" s="365">
        <f t="shared" si="72"/>
        <v>0</v>
      </c>
      <c r="CK481" s="365">
        <f t="shared" si="73"/>
        <v>0</v>
      </c>
      <c r="CL481" s="366" t="str">
        <f t="shared" si="67"/>
        <v/>
      </c>
      <c r="CM481" s="15"/>
    </row>
    <row r="482" spans="1:91" s="359" customFormat="1" ht="13.5" hidden="1" customHeight="1">
      <c r="A482" s="358">
        <f>'F5 ESTUDIANTES PREVENCIÓN'!D475</f>
        <v>0</v>
      </c>
      <c r="B482" s="358">
        <f>'F5 ESTUDIANTES PREVENCIÓN'!A475</f>
        <v>0</v>
      </c>
      <c r="C482" s="360">
        <f>'F5 ESTUDIANTES PREVENCIÓN'!F475</f>
        <v>0</v>
      </c>
      <c r="D482" s="361">
        <f>'F5 ESTUDIANTES PREVENCIÓN'!G475</f>
        <v>0</v>
      </c>
      <c r="E482" s="358">
        <f>'F5 ESTUDIANTES PREVENCIÓN'!K475</f>
        <v>0</v>
      </c>
      <c r="F482" s="358">
        <f>'F5 ESTUDIANTES PREVENCIÓN'!J475</f>
        <v>0</v>
      </c>
      <c r="G482" s="362">
        <f>'F5 ESTUDIANTES PREVENCIÓN'!L475</f>
        <v>0</v>
      </c>
      <c r="H482" s="358">
        <f>'F5 ESTUDIANTES PREVENCIÓN'!M475</f>
        <v>0</v>
      </c>
      <c r="I482" s="363">
        <f>'F5 ESTUDIANTES PREVENCIÓN'!N475</f>
        <v>0</v>
      </c>
      <c r="J482" s="363">
        <f>'F5 ESTUDIANTES PREVENCIÓN'!O475</f>
        <v>0</v>
      </c>
      <c r="K482" s="363">
        <f>'F5 ESTUDIANTES PREVENCIÓN'!P475</f>
        <v>0</v>
      </c>
      <c r="L482" s="364">
        <f>'F5 ESTUDIANTES PREVENCIÓN'!Q475</f>
        <v>0</v>
      </c>
      <c r="M482" s="360">
        <f>'F5 ESTUDIANTES PREVENCIÓN'!R475</f>
        <v>0</v>
      </c>
      <c r="N482" s="358">
        <f>'F5 ESTUDIANTES PREVENCIÓN'!T475</f>
        <v>0</v>
      </c>
      <c r="O482" s="358">
        <f>'F5 ESTUDIANTES PREVENCIÓN'!U475</f>
        <v>0</v>
      </c>
      <c r="P482" s="358">
        <f>'F5 ESTUDIANTES PREVENCIÓN'!V475</f>
        <v>0</v>
      </c>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f>'F5 ESTUDIANTES PREVENCIÓN'!AU475</f>
        <v>0</v>
      </c>
      <c r="BG482" s="12"/>
      <c r="BH482" s="13"/>
      <c r="BI482" s="12"/>
      <c r="BJ482" s="14"/>
      <c r="BK482" s="12"/>
      <c r="BL482" s="12"/>
      <c r="BM482" s="12"/>
      <c r="BN482" s="12"/>
      <c r="BO482" s="12"/>
      <c r="BP482" s="12"/>
      <c r="BQ482" s="12"/>
      <c r="BR482" s="12"/>
      <c r="BS482" s="12"/>
      <c r="BT482" s="12"/>
      <c r="BU482" s="12"/>
      <c r="BV482" s="12"/>
      <c r="BW482" s="12"/>
      <c r="BX482" s="12"/>
      <c r="BY482" s="12"/>
      <c r="BZ482" s="12"/>
      <c r="CA482" s="12"/>
      <c r="CB482" s="12"/>
      <c r="CC482" s="12"/>
      <c r="CD482" s="365">
        <f t="shared" si="68"/>
        <v>0</v>
      </c>
      <c r="CE482" s="365">
        <f t="shared" si="69"/>
        <v>0</v>
      </c>
      <c r="CF482" s="366" t="str">
        <f t="shared" si="65"/>
        <v/>
      </c>
      <c r="CG482" s="365">
        <f t="shared" si="70"/>
        <v>0</v>
      </c>
      <c r="CH482" s="365">
        <f t="shared" si="71"/>
        <v>0</v>
      </c>
      <c r="CI482" s="366" t="str">
        <f t="shared" si="66"/>
        <v/>
      </c>
      <c r="CJ482" s="365">
        <f t="shared" si="72"/>
        <v>0</v>
      </c>
      <c r="CK482" s="365">
        <f t="shared" si="73"/>
        <v>0</v>
      </c>
      <c r="CL482" s="366" t="str">
        <f t="shared" si="67"/>
        <v/>
      </c>
      <c r="CM482" s="15"/>
    </row>
    <row r="483" spans="1:91" s="359" customFormat="1" ht="13.5" hidden="1" customHeight="1">
      <c r="A483" s="358">
        <f>'F5 ESTUDIANTES PREVENCIÓN'!D476</f>
        <v>0</v>
      </c>
      <c r="B483" s="358">
        <f>'F5 ESTUDIANTES PREVENCIÓN'!A476</f>
        <v>0</v>
      </c>
      <c r="C483" s="360">
        <f>'F5 ESTUDIANTES PREVENCIÓN'!F476</f>
        <v>0</v>
      </c>
      <c r="D483" s="361">
        <f>'F5 ESTUDIANTES PREVENCIÓN'!G476</f>
        <v>0</v>
      </c>
      <c r="E483" s="358">
        <f>'F5 ESTUDIANTES PREVENCIÓN'!K476</f>
        <v>0</v>
      </c>
      <c r="F483" s="358">
        <f>'F5 ESTUDIANTES PREVENCIÓN'!J476</f>
        <v>0</v>
      </c>
      <c r="G483" s="362">
        <f>'F5 ESTUDIANTES PREVENCIÓN'!L476</f>
        <v>0</v>
      </c>
      <c r="H483" s="358">
        <f>'F5 ESTUDIANTES PREVENCIÓN'!M476</f>
        <v>0</v>
      </c>
      <c r="I483" s="363">
        <f>'F5 ESTUDIANTES PREVENCIÓN'!N476</f>
        <v>0</v>
      </c>
      <c r="J483" s="363">
        <f>'F5 ESTUDIANTES PREVENCIÓN'!O476</f>
        <v>0</v>
      </c>
      <c r="K483" s="363">
        <f>'F5 ESTUDIANTES PREVENCIÓN'!P476</f>
        <v>0</v>
      </c>
      <c r="L483" s="364">
        <f>'F5 ESTUDIANTES PREVENCIÓN'!Q476</f>
        <v>0</v>
      </c>
      <c r="M483" s="360">
        <f>'F5 ESTUDIANTES PREVENCIÓN'!R476</f>
        <v>0</v>
      </c>
      <c r="N483" s="358">
        <f>'F5 ESTUDIANTES PREVENCIÓN'!T476</f>
        <v>0</v>
      </c>
      <c r="O483" s="358">
        <f>'F5 ESTUDIANTES PREVENCIÓN'!U476</f>
        <v>0</v>
      </c>
      <c r="P483" s="358">
        <f>'F5 ESTUDIANTES PREVENCIÓN'!V476</f>
        <v>0</v>
      </c>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f>'F5 ESTUDIANTES PREVENCIÓN'!AU476</f>
        <v>0</v>
      </c>
      <c r="BG483" s="12"/>
      <c r="BH483" s="13"/>
      <c r="BI483" s="12"/>
      <c r="BJ483" s="14"/>
      <c r="BK483" s="12"/>
      <c r="BL483" s="12"/>
      <c r="BM483" s="12"/>
      <c r="BN483" s="12"/>
      <c r="BO483" s="12"/>
      <c r="BP483" s="12"/>
      <c r="BQ483" s="12"/>
      <c r="BR483" s="12"/>
      <c r="BS483" s="12"/>
      <c r="BT483" s="12"/>
      <c r="BU483" s="12"/>
      <c r="BV483" s="12"/>
      <c r="BW483" s="12"/>
      <c r="BX483" s="12"/>
      <c r="BY483" s="12"/>
      <c r="BZ483" s="12"/>
      <c r="CA483" s="12"/>
      <c r="CB483" s="12"/>
      <c r="CC483" s="12"/>
      <c r="CD483" s="365">
        <f t="shared" si="68"/>
        <v>0</v>
      </c>
      <c r="CE483" s="365">
        <f t="shared" si="69"/>
        <v>0</v>
      </c>
      <c r="CF483" s="366" t="str">
        <f t="shared" si="65"/>
        <v/>
      </c>
      <c r="CG483" s="365">
        <f t="shared" si="70"/>
        <v>0</v>
      </c>
      <c r="CH483" s="365">
        <f t="shared" si="71"/>
        <v>0</v>
      </c>
      <c r="CI483" s="366" t="str">
        <f t="shared" si="66"/>
        <v/>
      </c>
      <c r="CJ483" s="365">
        <f t="shared" si="72"/>
        <v>0</v>
      </c>
      <c r="CK483" s="365">
        <f t="shared" si="73"/>
        <v>0</v>
      </c>
      <c r="CL483" s="366" t="str">
        <f t="shared" si="67"/>
        <v/>
      </c>
      <c r="CM483" s="15"/>
    </row>
    <row r="484" spans="1:91" s="359" customFormat="1" ht="13.5" hidden="1" customHeight="1">
      <c r="A484" s="358">
        <f>'F5 ESTUDIANTES PREVENCIÓN'!D477</f>
        <v>0</v>
      </c>
      <c r="B484" s="358">
        <f>'F5 ESTUDIANTES PREVENCIÓN'!A477</f>
        <v>0</v>
      </c>
      <c r="C484" s="360">
        <f>'F5 ESTUDIANTES PREVENCIÓN'!F477</f>
        <v>0</v>
      </c>
      <c r="D484" s="361">
        <f>'F5 ESTUDIANTES PREVENCIÓN'!G477</f>
        <v>0</v>
      </c>
      <c r="E484" s="358">
        <f>'F5 ESTUDIANTES PREVENCIÓN'!K477</f>
        <v>0</v>
      </c>
      <c r="F484" s="358">
        <f>'F5 ESTUDIANTES PREVENCIÓN'!J477</f>
        <v>0</v>
      </c>
      <c r="G484" s="362">
        <f>'F5 ESTUDIANTES PREVENCIÓN'!L477</f>
        <v>0</v>
      </c>
      <c r="H484" s="358">
        <f>'F5 ESTUDIANTES PREVENCIÓN'!M477</f>
        <v>0</v>
      </c>
      <c r="I484" s="363">
        <f>'F5 ESTUDIANTES PREVENCIÓN'!N477</f>
        <v>0</v>
      </c>
      <c r="J484" s="363">
        <f>'F5 ESTUDIANTES PREVENCIÓN'!O477</f>
        <v>0</v>
      </c>
      <c r="K484" s="363">
        <f>'F5 ESTUDIANTES PREVENCIÓN'!P477</f>
        <v>0</v>
      </c>
      <c r="L484" s="364">
        <f>'F5 ESTUDIANTES PREVENCIÓN'!Q477</f>
        <v>0</v>
      </c>
      <c r="M484" s="360">
        <f>'F5 ESTUDIANTES PREVENCIÓN'!R477</f>
        <v>0</v>
      </c>
      <c r="N484" s="358">
        <f>'F5 ESTUDIANTES PREVENCIÓN'!T477</f>
        <v>0</v>
      </c>
      <c r="O484" s="358">
        <f>'F5 ESTUDIANTES PREVENCIÓN'!U477</f>
        <v>0</v>
      </c>
      <c r="P484" s="358">
        <f>'F5 ESTUDIANTES PREVENCIÓN'!V477</f>
        <v>0</v>
      </c>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f>'F5 ESTUDIANTES PREVENCIÓN'!AU477</f>
        <v>0</v>
      </c>
      <c r="BG484" s="12"/>
      <c r="BH484" s="13"/>
      <c r="BI484" s="12"/>
      <c r="BJ484" s="14"/>
      <c r="BK484" s="12"/>
      <c r="BL484" s="12"/>
      <c r="BM484" s="12"/>
      <c r="BN484" s="12"/>
      <c r="BO484" s="12"/>
      <c r="BP484" s="12"/>
      <c r="BQ484" s="12"/>
      <c r="BR484" s="12"/>
      <c r="BS484" s="12"/>
      <c r="BT484" s="12"/>
      <c r="BU484" s="12"/>
      <c r="BV484" s="12"/>
      <c r="BW484" s="12"/>
      <c r="BX484" s="12"/>
      <c r="BY484" s="12"/>
      <c r="BZ484" s="12"/>
      <c r="CA484" s="12"/>
      <c r="CB484" s="12"/>
      <c r="CC484" s="12"/>
      <c r="CD484" s="365">
        <f t="shared" si="68"/>
        <v>0</v>
      </c>
      <c r="CE484" s="365">
        <f t="shared" si="69"/>
        <v>0</v>
      </c>
      <c r="CF484" s="366" t="str">
        <f t="shared" si="65"/>
        <v/>
      </c>
      <c r="CG484" s="365">
        <f t="shared" si="70"/>
        <v>0</v>
      </c>
      <c r="CH484" s="365">
        <f t="shared" si="71"/>
        <v>0</v>
      </c>
      <c r="CI484" s="366" t="str">
        <f t="shared" si="66"/>
        <v/>
      </c>
      <c r="CJ484" s="365">
        <f t="shared" si="72"/>
        <v>0</v>
      </c>
      <c r="CK484" s="365">
        <f t="shared" si="73"/>
        <v>0</v>
      </c>
      <c r="CL484" s="366" t="str">
        <f t="shared" si="67"/>
        <v/>
      </c>
      <c r="CM484" s="15"/>
    </row>
    <row r="485" spans="1:91" s="359" customFormat="1" ht="13.5" hidden="1" customHeight="1">
      <c r="A485" s="358">
        <f>'F5 ESTUDIANTES PREVENCIÓN'!D478</f>
        <v>0</v>
      </c>
      <c r="B485" s="358">
        <f>'F5 ESTUDIANTES PREVENCIÓN'!A478</f>
        <v>0</v>
      </c>
      <c r="C485" s="360">
        <f>'F5 ESTUDIANTES PREVENCIÓN'!F478</f>
        <v>0</v>
      </c>
      <c r="D485" s="361">
        <f>'F5 ESTUDIANTES PREVENCIÓN'!G478</f>
        <v>0</v>
      </c>
      <c r="E485" s="358">
        <f>'F5 ESTUDIANTES PREVENCIÓN'!K478</f>
        <v>0</v>
      </c>
      <c r="F485" s="358">
        <f>'F5 ESTUDIANTES PREVENCIÓN'!J478</f>
        <v>0</v>
      </c>
      <c r="G485" s="362">
        <f>'F5 ESTUDIANTES PREVENCIÓN'!L478</f>
        <v>0</v>
      </c>
      <c r="H485" s="358">
        <f>'F5 ESTUDIANTES PREVENCIÓN'!M478</f>
        <v>0</v>
      </c>
      <c r="I485" s="363">
        <f>'F5 ESTUDIANTES PREVENCIÓN'!N478</f>
        <v>0</v>
      </c>
      <c r="J485" s="363">
        <f>'F5 ESTUDIANTES PREVENCIÓN'!O478</f>
        <v>0</v>
      </c>
      <c r="K485" s="363">
        <f>'F5 ESTUDIANTES PREVENCIÓN'!P478</f>
        <v>0</v>
      </c>
      <c r="L485" s="364">
        <f>'F5 ESTUDIANTES PREVENCIÓN'!Q478</f>
        <v>0</v>
      </c>
      <c r="M485" s="360">
        <f>'F5 ESTUDIANTES PREVENCIÓN'!R478</f>
        <v>0</v>
      </c>
      <c r="N485" s="358">
        <f>'F5 ESTUDIANTES PREVENCIÓN'!T478</f>
        <v>0</v>
      </c>
      <c r="O485" s="358">
        <f>'F5 ESTUDIANTES PREVENCIÓN'!U478</f>
        <v>0</v>
      </c>
      <c r="P485" s="358">
        <f>'F5 ESTUDIANTES PREVENCIÓN'!V478</f>
        <v>0</v>
      </c>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f>'F5 ESTUDIANTES PREVENCIÓN'!AU478</f>
        <v>0</v>
      </c>
      <c r="BG485" s="12"/>
      <c r="BH485" s="13"/>
      <c r="BI485" s="12"/>
      <c r="BJ485" s="14"/>
      <c r="BK485" s="12"/>
      <c r="BL485" s="12"/>
      <c r="BM485" s="12"/>
      <c r="BN485" s="12"/>
      <c r="BO485" s="12"/>
      <c r="BP485" s="12"/>
      <c r="BQ485" s="12"/>
      <c r="BR485" s="12"/>
      <c r="BS485" s="12"/>
      <c r="BT485" s="12"/>
      <c r="BU485" s="12"/>
      <c r="BV485" s="12"/>
      <c r="BW485" s="12"/>
      <c r="BX485" s="12"/>
      <c r="BY485" s="12"/>
      <c r="BZ485" s="12"/>
      <c r="CA485" s="12"/>
      <c r="CB485" s="12"/>
      <c r="CC485" s="12"/>
      <c r="CD485" s="365">
        <f t="shared" si="68"/>
        <v>0</v>
      </c>
      <c r="CE485" s="365">
        <f t="shared" si="69"/>
        <v>0</v>
      </c>
      <c r="CF485" s="366" t="str">
        <f t="shared" si="65"/>
        <v/>
      </c>
      <c r="CG485" s="365">
        <f t="shared" si="70"/>
        <v>0</v>
      </c>
      <c r="CH485" s="365">
        <f t="shared" si="71"/>
        <v>0</v>
      </c>
      <c r="CI485" s="366" t="str">
        <f t="shared" si="66"/>
        <v/>
      </c>
      <c r="CJ485" s="365">
        <f t="shared" si="72"/>
        <v>0</v>
      </c>
      <c r="CK485" s="365">
        <f t="shared" si="73"/>
        <v>0</v>
      </c>
      <c r="CL485" s="366" t="str">
        <f t="shared" si="67"/>
        <v/>
      </c>
      <c r="CM485" s="15"/>
    </row>
    <row r="486" spans="1:91" s="359" customFormat="1" ht="13.5" hidden="1" customHeight="1">
      <c r="A486" s="358">
        <f>'F5 ESTUDIANTES PREVENCIÓN'!D479</f>
        <v>0</v>
      </c>
      <c r="B486" s="358">
        <f>'F5 ESTUDIANTES PREVENCIÓN'!A479</f>
        <v>0</v>
      </c>
      <c r="C486" s="360">
        <f>'F5 ESTUDIANTES PREVENCIÓN'!F479</f>
        <v>0</v>
      </c>
      <c r="D486" s="361">
        <f>'F5 ESTUDIANTES PREVENCIÓN'!G479</f>
        <v>0</v>
      </c>
      <c r="E486" s="358">
        <f>'F5 ESTUDIANTES PREVENCIÓN'!K479</f>
        <v>0</v>
      </c>
      <c r="F486" s="358">
        <f>'F5 ESTUDIANTES PREVENCIÓN'!J479</f>
        <v>0</v>
      </c>
      <c r="G486" s="362">
        <f>'F5 ESTUDIANTES PREVENCIÓN'!L479</f>
        <v>0</v>
      </c>
      <c r="H486" s="358">
        <f>'F5 ESTUDIANTES PREVENCIÓN'!M479</f>
        <v>0</v>
      </c>
      <c r="I486" s="363">
        <f>'F5 ESTUDIANTES PREVENCIÓN'!N479</f>
        <v>0</v>
      </c>
      <c r="J486" s="363">
        <f>'F5 ESTUDIANTES PREVENCIÓN'!O479</f>
        <v>0</v>
      </c>
      <c r="K486" s="363">
        <f>'F5 ESTUDIANTES PREVENCIÓN'!P479</f>
        <v>0</v>
      </c>
      <c r="L486" s="364">
        <f>'F5 ESTUDIANTES PREVENCIÓN'!Q479</f>
        <v>0</v>
      </c>
      <c r="M486" s="360">
        <f>'F5 ESTUDIANTES PREVENCIÓN'!R479</f>
        <v>0</v>
      </c>
      <c r="N486" s="358">
        <f>'F5 ESTUDIANTES PREVENCIÓN'!T479</f>
        <v>0</v>
      </c>
      <c r="O486" s="358">
        <f>'F5 ESTUDIANTES PREVENCIÓN'!U479</f>
        <v>0</v>
      </c>
      <c r="P486" s="358">
        <f>'F5 ESTUDIANTES PREVENCIÓN'!V479</f>
        <v>0</v>
      </c>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f>'F5 ESTUDIANTES PREVENCIÓN'!AU479</f>
        <v>0</v>
      </c>
      <c r="BG486" s="12"/>
      <c r="BH486" s="13"/>
      <c r="BI486" s="12"/>
      <c r="BJ486" s="14"/>
      <c r="BK486" s="12"/>
      <c r="BL486" s="12"/>
      <c r="BM486" s="12"/>
      <c r="BN486" s="12"/>
      <c r="BO486" s="12"/>
      <c r="BP486" s="12"/>
      <c r="BQ486" s="12"/>
      <c r="BR486" s="12"/>
      <c r="BS486" s="12"/>
      <c r="BT486" s="12"/>
      <c r="BU486" s="12"/>
      <c r="BV486" s="12"/>
      <c r="BW486" s="12"/>
      <c r="BX486" s="12"/>
      <c r="BY486" s="12"/>
      <c r="BZ486" s="12"/>
      <c r="CA486" s="12"/>
      <c r="CB486" s="12"/>
      <c r="CC486" s="12"/>
      <c r="CD486" s="365">
        <f t="shared" si="68"/>
        <v>0</v>
      </c>
      <c r="CE486" s="365">
        <f t="shared" si="69"/>
        <v>0</v>
      </c>
      <c r="CF486" s="366" t="str">
        <f t="shared" si="65"/>
        <v/>
      </c>
      <c r="CG486" s="365">
        <f t="shared" si="70"/>
        <v>0</v>
      </c>
      <c r="CH486" s="365">
        <f t="shared" si="71"/>
        <v>0</v>
      </c>
      <c r="CI486" s="366" t="str">
        <f t="shared" si="66"/>
        <v/>
      </c>
      <c r="CJ486" s="365">
        <f t="shared" si="72"/>
        <v>0</v>
      </c>
      <c r="CK486" s="365">
        <f t="shared" si="73"/>
        <v>0</v>
      </c>
      <c r="CL486" s="366" t="str">
        <f t="shared" si="67"/>
        <v/>
      </c>
      <c r="CM486" s="15"/>
    </row>
    <row r="487" spans="1:91" s="359" customFormat="1" ht="13.5" hidden="1" customHeight="1">
      <c r="A487" s="358">
        <f>'F5 ESTUDIANTES PREVENCIÓN'!D480</f>
        <v>0</v>
      </c>
      <c r="B487" s="358">
        <f>'F5 ESTUDIANTES PREVENCIÓN'!A480</f>
        <v>0</v>
      </c>
      <c r="C487" s="360">
        <f>'F5 ESTUDIANTES PREVENCIÓN'!F480</f>
        <v>0</v>
      </c>
      <c r="D487" s="361">
        <f>'F5 ESTUDIANTES PREVENCIÓN'!G480</f>
        <v>0</v>
      </c>
      <c r="E487" s="358">
        <f>'F5 ESTUDIANTES PREVENCIÓN'!K480</f>
        <v>0</v>
      </c>
      <c r="F487" s="358">
        <f>'F5 ESTUDIANTES PREVENCIÓN'!J480</f>
        <v>0</v>
      </c>
      <c r="G487" s="362">
        <f>'F5 ESTUDIANTES PREVENCIÓN'!L480</f>
        <v>0</v>
      </c>
      <c r="H487" s="358">
        <f>'F5 ESTUDIANTES PREVENCIÓN'!M480</f>
        <v>0</v>
      </c>
      <c r="I487" s="363">
        <f>'F5 ESTUDIANTES PREVENCIÓN'!N480</f>
        <v>0</v>
      </c>
      <c r="J487" s="363">
        <f>'F5 ESTUDIANTES PREVENCIÓN'!O480</f>
        <v>0</v>
      </c>
      <c r="K487" s="363">
        <f>'F5 ESTUDIANTES PREVENCIÓN'!P480</f>
        <v>0</v>
      </c>
      <c r="L487" s="364">
        <f>'F5 ESTUDIANTES PREVENCIÓN'!Q480</f>
        <v>0</v>
      </c>
      <c r="M487" s="360">
        <f>'F5 ESTUDIANTES PREVENCIÓN'!R480</f>
        <v>0</v>
      </c>
      <c r="N487" s="358">
        <f>'F5 ESTUDIANTES PREVENCIÓN'!T480</f>
        <v>0</v>
      </c>
      <c r="O487" s="358">
        <f>'F5 ESTUDIANTES PREVENCIÓN'!U480</f>
        <v>0</v>
      </c>
      <c r="P487" s="358">
        <f>'F5 ESTUDIANTES PREVENCIÓN'!V480</f>
        <v>0</v>
      </c>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f>'F5 ESTUDIANTES PREVENCIÓN'!AU480</f>
        <v>0</v>
      </c>
      <c r="BG487" s="12"/>
      <c r="BH487" s="13"/>
      <c r="BI487" s="12"/>
      <c r="BJ487" s="14"/>
      <c r="BK487" s="12"/>
      <c r="BL487" s="12"/>
      <c r="BM487" s="12"/>
      <c r="BN487" s="12"/>
      <c r="BO487" s="12"/>
      <c r="BP487" s="12"/>
      <c r="BQ487" s="12"/>
      <c r="BR487" s="12"/>
      <c r="BS487" s="12"/>
      <c r="BT487" s="12"/>
      <c r="BU487" s="12"/>
      <c r="BV487" s="12"/>
      <c r="BW487" s="12"/>
      <c r="BX487" s="12"/>
      <c r="BY487" s="12"/>
      <c r="BZ487" s="12"/>
      <c r="CA487" s="12"/>
      <c r="CB487" s="12"/>
      <c r="CC487" s="12"/>
      <c r="CD487" s="365">
        <f t="shared" si="68"/>
        <v>0</v>
      </c>
      <c r="CE487" s="365">
        <f t="shared" si="69"/>
        <v>0</v>
      </c>
      <c r="CF487" s="366" t="str">
        <f t="shared" si="65"/>
        <v/>
      </c>
      <c r="CG487" s="365">
        <f t="shared" si="70"/>
        <v>0</v>
      </c>
      <c r="CH487" s="365">
        <f t="shared" si="71"/>
        <v>0</v>
      </c>
      <c r="CI487" s="366" t="str">
        <f t="shared" si="66"/>
        <v/>
      </c>
      <c r="CJ487" s="365">
        <f t="shared" si="72"/>
        <v>0</v>
      </c>
      <c r="CK487" s="365">
        <f t="shared" si="73"/>
        <v>0</v>
      </c>
      <c r="CL487" s="366" t="str">
        <f t="shared" si="67"/>
        <v/>
      </c>
      <c r="CM487" s="15"/>
    </row>
    <row r="488" spans="1:91" s="359" customFormat="1" ht="13.5" hidden="1" customHeight="1">
      <c r="A488" s="358">
        <f>'F5 ESTUDIANTES PREVENCIÓN'!D481</f>
        <v>0</v>
      </c>
      <c r="B488" s="358">
        <f>'F5 ESTUDIANTES PREVENCIÓN'!A481</f>
        <v>0</v>
      </c>
      <c r="C488" s="360">
        <f>'F5 ESTUDIANTES PREVENCIÓN'!F481</f>
        <v>0</v>
      </c>
      <c r="D488" s="361">
        <f>'F5 ESTUDIANTES PREVENCIÓN'!G481</f>
        <v>0</v>
      </c>
      <c r="E488" s="358">
        <f>'F5 ESTUDIANTES PREVENCIÓN'!K481</f>
        <v>0</v>
      </c>
      <c r="F488" s="358">
        <f>'F5 ESTUDIANTES PREVENCIÓN'!J481</f>
        <v>0</v>
      </c>
      <c r="G488" s="362">
        <f>'F5 ESTUDIANTES PREVENCIÓN'!L481</f>
        <v>0</v>
      </c>
      <c r="H488" s="358">
        <f>'F5 ESTUDIANTES PREVENCIÓN'!M481</f>
        <v>0</v>
      </c>
      <c r="I488" s="363">
        <f>'F5 ESTUDIANTES PREVENCIÓN'!N481</f>
        <v>0</v>
      </c>
      <c r="J488" s="363">
        <f>'F5 ESTUDIANTES PREVENCIÓN'!O481</f>
        <v>0</v>
      </c>
      <c r="K488" s="363">
        <f>'F5 ESTUDIANTES PREVENCIÓN'!P481</f>
        <v>0</v>
      </c>
      <c r="L488" s="364">
        <f>'F5 ESTUDIANTES PREVENCIÓN'!Q481</f>
        <v>0</v>
      </c>
      <c r="M488" s="360">
        <f>'F5 ESTUDIANTES PREVENCIÓN'!R481</f>
        <v>0</v>
      </c>
      <c r="N488" s="358">
        <f>'F5 ESTUDIANTES PREVENCIÓN'!T481</f>
        <v>0</v>
      </c>
      <c r="O488" s="358">
        <f>'F5 ESTUDIANTES PREVENCIÓN'!U481</f>
        <v>0</v>
      </c>
      <c r="P488" s="358">
        <f>'F5 ESTUDIANTES PREVENCIÓN'!V481</f>
        <v>0</v>
      </c>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f>'F5 ESTUDIANTES PREVENCIÓN'!AU481</f>
        <v>0</v>
      </c>
      <c r="BG488" s="12"/>
      <c r="BH488" s="13"/>
      <c r="BI488" s="12"/>
      <c r="BJ488" s="14"/>
      <c r="BK488" s="12"/>
      <c r="BL488" s="12"/>
      <c r="BM488" s="12"/>
      <c r="BN488" s="12"/>
      <c r="BO488" s="12"/>
      <c r="BP488" s="12"/>
      <c r="BQ488" s="12"/>
      <c r="BR488" s="12"/>
      <c r="BS488" s="12"/>
      <c r="BT488" s="12"/>
      <c r="BU488" s="12"/>
      <c r="BV488" s="12"/>
      <c r="BW488" s="12"/>
      <c r="BX488" s="12"/>
      <c r="BY488" s="12"/>
      <c r="BZ488" s="12"/>
      <c r="CA488" s="12"/>
      <c r="CB488" s="12"/>
      <c r="CC488" s="12"/>
      <c r="CD488" s="365">
        <f t="shared" si="68"/>
        <v>0</v>
      </c>
      <c r="CE488" s="365">
        <f t="shared" si="69"/>
        <v>0</v>
      </c>
      <c r="CF488" s="366" t="str">
        <f t="shared" si="65"/>
        <v/>
      </c>
      <c r="CG488" s="365">
        <f t="shared" si="70"/>
        <v>0</v>
      </c>
      <c r="CH488" s="365">
        <f t="shared" si="71"/>
        <v>0</v>
      </c>
      <c r="CI488" s="366" t="str">
        <f t="shared" si="66"/>
        <v/>
      </c>
      <c r="CJ488" s="365">
        <f t="shared" si="72"/>
        <v>0</v>
      </c>
      <c r="CK488" s="365">
        <f t="shared" si="73"/>
        <v>0</v>
      </c>
      <c r="CL488" s="366" t="str">
        <f t="shared" si="67"/>
        <v/>
      </c>
      <c r="CM488" s="15"/>
    </row>
    <row r="489" spans="1:91" s="359" customFormat="1" ht="13.5" hidden="1" customHeight="1">
      <c r="A489" s="358">
        <f>'F5 ESTUDIANTES PREVENCIÓN'!D482</f>
        <v>0</v>
      </c>
      <c r="B489" s="358">
        <f>'F5 ESTUDIANTES PREVENCIÓN'!A482</f>
        <v>0</v>
      </c>
      <c r="C489" s="360">
        <f>'F5 ESTUDIANTES PREVENCIÓN'!F482</f>
        <v>0</v>
      </c>
      <c r="D489" s="361">
        <f>'F5 ESTUDIANTES PREVENCIÓN'!G482</f>
        <v>0</v>
      </c>
      <c r="E489" s="358">
        <f>'F5 ESTUDIANTES PREVENCIÓN'!K482</f>
        <v>0</v>
      </c>
      <c r="F489" s="358">
        <f>'F5 ESTUDIANTES PREVENCIÓN'!J482</f>
        <v>0</v>
      </c>
      <c r="G489" s="362">
        <f>'F5 ESTUDIANTES PREVENCIÓN'!L482</f>
        <v>0</v>
      </c>
      <c r="H489" s="358">
        <f>'F5 ESTUDIANTES PREVENCIÓN'!M482</f>
        <v>0</v>
      </c>
      <c r="I489" s="363">
        <f>'F5 ESTUDIANTES PREVENCIÓN'!N482</f>
        <v>0</v>
      </c>
      <c r="J489" s="363">
        <f>'F5 ESTUDIANTES PREVENCIÓN'!O482</f>
        <v>0</v>
      </c>
      <c r="K489" s="363">
        <f>'F5 ESTUDIANTES PREVENCIÓN'!P482</f>
        <v>0</v>
      </c>
      <c r="L489" s="364">
        <f>'F5 ESTUDIANTES PREVENCIÓN'!Q482</f>
        <v>0</v>
      </c>
      <c r="M489" s="360">
        <f>'F5 ESTUDIANTES PREVENCIÓN'!R482</f>
        <v>0</v>
      </c>
      <c r="N489" s="358">
        <f>'F5 ESTUDIANTES PREVENCIÓN'!T482</f>
        <v>0</v>
      </c>
      <c r="O489" s="358">
        <f>'F5 ESTUDIANTES PREVENCIÓN'!U482</f>
        <v>0</v>
      </c>
      <c r="P489" s="358">
        <f>'F5 ESTUDIANTES PREVENCIÓN'!V482</f>
        <v>0</v>
      </c>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f>'F5 ESTUDIANTES PREVENCIÓN'!AU482</f>
        <v>0</v>
      </c>
      <c r="BG489" s="12"/>
      <c r="BH489" s="13"/>
      <c r="BI489" s="12"/>
      <c r="BJ489" s="14"/>
      <c r="BK489" s="12"/>
      <c r="BL489" s="12"/>
      <c r="BM489" s="12"/>
      <c r="BN489" s="12"/>
      <c r="BO489" s="12"/>
      <c r="BP489" s="12"/>
      <c r="BQ489" s="12"/>
      <c r="BR489" s="12"/>
      <c r="BS489" s="12"/>
      <c r="BT489" s="12"/>
      <c r="BU489" s="12"/>
      <c r="BV489" s="12"/>
      <c r="BW489" s="12"/>
      <c r="BX489" s="12"/>
      <c r="BY489" s="12"/>
      <c r="BZ489" s="12"/>
      <c r="CA489" s="12"/>
      <c r="CB489" s="12"/>
      <c r="CC489" s="12"/>
      <c r="CD489" s="365">
        <f t="shared" si="68"/>
        <v>0</v>
      </c>
      <c r="CE489" s="365">
        <f t="shared" si="69"/>
        <v>0</v>
      </c>
      <c r="CF489" s="366" t="str">
        <f t="shared" si="65"/>
        <v/>
      </c>
      <c r="CG489" s="365">
        <f t="shared" si="70"/>
        <v>0</v>
      </c>
      <c r="CH489" s="365">
        <f t="shared" si="71"/>
        <v>0</v>
      </c>
      <c r="CI489" s="366" t="str">
        <f t="shared" si="66"/>
        <v/>
      </c>
      <c r="CJ489" s="365">
        <f t="shared" si="72"/>
        <v>0</v>
      </c>
      <c r="CK489" s="365">
        <f t="shared" si="73"/>
        <v>0</v>
      </c>
      <c r="CL489" s="366" t="str">
        <f t="shared" si="67"/>
        <v/>
      </c>
      <c r="CM489" s="15"/>
    </row>
    <row r="490" spans="1:91" s="359" customFormat="1" ht="13.5" hidden="1" customHeight="1">
      <c r="A490" s="358">
        <f>'F5 ESTUDIANTES PREVENCIÓN'!D483</f>
        <v>0</v>
      </c>
      <c r="B490" s="358">
        <f>'F5 ESTUDIANTES PREVENCIÓN'!A483</f>
        <v>0</v>
      </c>
      <c r="C490" s="360">
        <f>'F5 ESTUDIANTES PREVENCIÓN'!F483</f>
        <v>0</v>
      </c>
      <c r="D490" s="361">
        <f>'F5 ESTUDIANTES PREVENCIÓN'!G483</f>
        <v>0</v>
      </c>
      <c r="E490" s="358">
        <f>'F5 ESTUDIANTES PREVENCIÓN'!K483</f>
        <v>0</v>
      </c>
      <c r="F490" s="358">
        <f>'F5 ESTUDIANTES PREVENCIÓN'!J483</f>
        <v>0</v>
      </c>
      <c r="G490" s="362">
        <f>'F5 ESTUDIANTES PREVENCIÓN'!L483</f>
        <v>0</v>
      </c>
      <c r="H490" s="358">
        <f>'F5 ESTUDIANTES PREVENCIÓN'!M483</f>
        <v>0</v>
      </c>
      <c r="I490" s="363">
        <f>'F5 ESTUDIANTES PREVENCIÓN'!N483</f>
        <v>0</v>
      </c>
      <c r="J490" s="363">
        <f>'F5 ESTUDIANTES PREVENCIÓN'!O483</f>
        <v>0</v>
      </c>
      <c r="K490" s="363">
        <f>'F5 ESTUDIANTES PREVENCIÓN'!P483</f>
        <v>0</v>
      </c>
      <c r="L490" s="364">
        <f>'F5 ESTUDIANTES PREVENCIÓN'!Q483</f>
        <v>0</v>
      </c>
      <c r="M490" s="360">
        <f>'F5 ESTUDIANTES PREVENCIÓN'!R483</f>
        <v>0</v>
      </c>
      <c r="N490" s="358">
        <f>'F5 ESTUDIANTES PREVENCIÓN'!T483</f>
        <v>0</v>
      </c>
      <c r="O490" s="358">
        <f>'F5 ESTUDIANTES PREVENCIÓN'!U483</f>
        <v>0</v>
      </c>
      <c r="P490" s="358">
        <f>'F5 ESTUDIANTES PREVENCIÓN'!V483</f>
        <v>0</v>
      </c>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f>'F5 ESTUDIANTES PREVENCIÓN'!AU483</f>
        <v>0</v>
      </c>
      <c r="BG490" s="12"/>
      <c r="BH490" s="13"/>
      <c r="BI490" s="12"/>
      <c r="BJ490" s="14"/>
      <c r="BK490" s="12"/>
      <c r="BL490" s="12"/>
      <c r="BM490" s="12"/>
      <c r="BN490" s="12"/>
      <c r="BO490" s="12"/>
      <c r="BP490" s="12"/>
      <c r="BQ490" s="12"/>
      <c r="BR490" s="12"/>
      <c r="BS490" s="12"/>
      <c r="BT490" s="12"/>
      <c r="BU490" s="12"/>
      <c r="BV490" s="12"/>
      <c r="BW490" s="12"/>
      <c r="BX490" s="12"/>
      <c r="BY490" s="12"/>
      <c r="BZ490" s="12"/>
      <c r="CA490" s="12"/>
      <c r="CB490" s="12"/>
      <c r="CC490" s="12"/>
      <c r="CD490" s="365">
        <f t="shared" si="68"/>
        <v>0</v>
      </c>
      <c r="CE490" s="365">
        <f t="shared" si="69"/>
        <v>0</v>
      </c>
      <c r="CF490" s="366" t="str">
        <f t="shared" si="65"/>
        <v/>
      </c>
      <c r="CG490" s="365">
        <f t="shared" si="70"/>
        <v>0</v>
      </c>
      <c r="CH490" s="365">
        <f t="shared" si="71"/>
        <v>0</v>
      </c>
      <c r="CI490" s="366" t="str">
        <f t="shared" si="66"/>
        <v/>
      </c>
      <c r="CJ490" s="365">
        <f t="shared" si="72"/>
        <v>0</v>
      </c>
      <c r="CK490" s="365">
        <f t="shared" si="73"/>
        <v>0</v>
      </c>
      <c r="CL490" s="366" t="str">
        <f t="shared" si="67"/>
        <v/>
      </c>
      <c r="CM490" s="15"/>
    </row>
    <row r="491" spans="1:91" s="359" customFormat="1" ht="13.5" hidden="1" customHeight="1">
      <c r="A491" s="358">
        <f>'F5 ESTUDIANTES PREVENCIÓN'!D484</f>
        <v>0</v>
      </c>
      <c r="B491" s="358">
        <f>'F5 ESTUDIANTES PREVENCIÓN'!A484</f>
        <v>0</v>
      </c>
      <c r="C491" s="360">
        <f>'F5 ESTUDIANTES PREVENCIÓN'!F484</f>
        <v>0</v>
      </c>
      <c r="D491" s="361">
        <f>'F5 ESTUDIANTES PREVENCIÓN'!G484</f>
        <v>0</v>
      </c>
      <c r="E491" s="358">
        <f>'F5 ESTUDIANTES PREVENCIÓN'!K484</f>
        <v>0</v>
      </c>
      <c r="F491" s="358">
        <f>'F5 ESTUDIANTES PREVENCIÓN'!J484</f>
        <v>0</v>
      </c>
      <c r="G491" s="362">
        <f>'F5 ESTUDIANTES PREVENCIÓN'!L484</f>
        <v>0</v>
      </c>
      <c r="H491" s="358">
        <f>'F5 ESTUDIANTES PREVENCIÓN'!M484</f>
        <v>0</v>
      </c>
      <c r="I491" s="363">
        <f>'F5 ESTUDIANTES PREVENCIÓN'!N484</f>
        <v>0</v>
      </c>
      <c r="J491" s="363">
        <f>'F5 ESTUDIANTES PREVENCIÓN'!O484</f>
        <v>0</v>
      </c>
      <c r="K491" s="363">
        <f>'F5 ESTUDIANTES PREVENCIÓN'!P484</f>
        <v>0</v>
      </c>
      <c r="L491" s="364">
        <f>'F5 ESTUDIANTES PREVENCIÓN'!Q484</f>
        <v>0</v>
      </c>
      <c r="M491" s="360">
        <f>'F5 ESTUDIANTES PREVENCIÓN'!R484</f>
        <v>0</v>
      </c>
      <c r="N491" s="358">
        <f>'F5 ESTUDIANTES PREVENCIÓN'!T484</f>
        <v>0</v>
      </c>
      <c r="O491" s="358">
        <f>'F5 ESTUDIANTES PREVENCIÓN'!U484</f>
        <v>0</v>
      </c>
      <c r="P491" s="358">
        <f>'F5 ESTUDIANTES PREVENCIÓN'!V484</f>
        <v>0</v>
      </c>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f>'F5 ESTUDIANTES PREVENCIÓN'!AU484</f>
        <v>0</v>
      </c>
      <c r="BG491" s="12"/>
      <c r="BH491" s="13"/>
      <c r="BI491" s="12"/>
      <c r="BJ491" s="14"/>
      <c r="BK491" s="12"/>
      <c r="BL491" s="12"/>
      <c r="BM491" s="12"/>
      <c r="BN491" s="12"/>
      <c r="BO491" s="12"/>
      <c r="BP491" s="12"/>
      <c r="BQ491" s="12"/>
      <c r="BR491" s="12"/>
      <c r="BS491" s="12"/>
      <c r="BT491" s="12"/>
      <c r="BU491" s="12"/>
      <c r="BV491" s="12"/>
      <c r="BW491" s="12"/>
      <c r="BX491" s="12"/>
      <c r="BY491" s="12"/>
      <c r="BZ491" s="12"/>
      <c r="CA491" s="12"/>
      <c r="CB491" s="12"/>
      <c r="CC491" s="12"/>
      <c r="CD491" s="365">
        <f t="shared" si="68"/>
        <v>0</v>
      </c>
      <c r="CE491" s="365">
        <f t="shared" si="69"/>
        <v>0</v>
      </c>
      <c r="CF491" s="366" t="str">
        <f t="shared" si="65"/>
        <v/>
      </c>
      <c r="CG491" s="365">
        <f t="shared" si="70"/>
        <v>0</v>
      </c>
      <c r="CH491" s="365">
        <f t="shared" si="71"/>
        <v>0</v>
      </c>
      <c r="CI491" s="366" t="str">
        <f t="shared" si="66"/>
        <v/>
      </c>
      <c r="CJ491" s="365">
        <f t="shared" si="72"/>
        <v>0</v>
      </c>
      <c r="CK491" s="365">
        <f t="shared" si="73"/>
        <v>0</v>
      </c>
      <c r="CL491" s="366" t="str">
        <f t="shared" si="67"/>
        <v/>
      </c>
      <c r="CM491" s="15"/>
    </row>
    <row r="492" spans="1:91" s="359" customFormat="1" ht="13.5" hidden="1" customHeight="1">
      <c r="A492" s="358">
        <f>'F5 ESTUDIANTES PREVENCIÓN'!D485</f>
        <v>0</v>
      </c>
      <c r="B492" s="358">
        <f>'F5 ESTUDIANTES PREVENCIÓN'!A485</f>
        <v>0</v>
      </c>
      <c r="C492" s="360">
        <f>'F5 ESTUDIANTES PREVENCIÓN'!F485</f>
        <v>0</v>
      </c>
      <c r="D492" s="361">
        <f>'F5 ESTUDIANTES PREVENCIÓN'!G485</f>
        <v>0</v>
      </c>
      <c r="E492" s="358">
        <f>'F5 ESTUDIANTES PREVENCIÓN'!K485</f>
        <v>0</v>
      </c>
      <c r="F492" s="358">
        <f>'F5 ESTUDIANTES PREVENCIÓN'!J485</f>
        <v>0</v>
      </c>
      <c r="G492" s="362">
        <f>'F5 ESTUDIANTES PREVENCIÓN'!L485</f>
        <v>0</v>
      </c>
      <c r="H492" s="358">
        <f>'F5 ESTUDIANTES PREVENCIÓN'!M485</f>
        <v>0</v>
      </c>
      <c r="I492" s="363">
        <f>'F5 ESTUDIANTES PREVENCIÓN'!N485</f>
        <v>0</v>
      </c>
      <c r="J492" s="363">
        <f>'F5 ESTUDIANTES PREVENCIÓN'!O485</f>
        <v>0</v>
      </c>
      <c r="K492" s="363">
        <f>'F5 ESTUDIANTES PREVENCIÓN'!P485</f>
        <v>0</v>
      </c>
      <c r="L492" s="364">
        <f>'F5 ESTUDIANTES PREVENCIÓN'!Q485</f>
        <v>0</v>
      </c>
      <c r="M492" s="360">
        <f>'F5 ESTUDIANTES PREVENCIÓN'!R485</f>
        <v>0</v>
      </c>
      <c r="N492" s="358">
        <f>'F5 ESTUDIANTES PREVENCIÓN'!T485</f>
        <v>0</v>
      </c>
      <c r="O492" s="358">
        <f>'F5 ESTUDIANTES PREVENCIÓN'!U485</f>
        <v>0</v>
      </c>
      <c r="P492" s="358">
        <f>'F5 ESTUDIANTES PREVENCIÓN'!V485</f>
        <v>0</v>
      </c>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f>'F5 ESTUDIANTES PREVENCIÓN'!AU485</f>
        <v>0</v>
      </c>
      <c r="BG492" s="12"/>
      <c r="BH492" s="13"/>
      <c r="BI492" s="12"/>
      <c r="BJ492" s="14"/>
      <c r="BK492" s="12"/>
      <c r="BL492" s="12"/>
      <c r="BM492" s="12"/>
      <c r="BN492" s="12"/>
      <c r="BO492" s="12"/>
      <c r="BP492" s="12"/>
      <c r="BQ492" s="12"/>
      <c r="BR492" s="12"/>
      <c r="BS492" s="12"/>
      <c r="BT492" s="12"/>
      <c r="BU492" s="12"/>
      <c r="BV492" s="12"/>
      <c r="BW492" s="12"/>
      <c r="BX492" s="12"/>
      <c r="BY492" s="12"/>
      <c r="BZ492" s="12"/>
      <c r="CA492" s="12"/>
      <c r="CB492" s="12"/>
      <c r="CC492" s="12"/>
      <c r="CD492" s="365">
        <f t="shared" si="68"/>
        <v>0</v>
      </c>
      <c r="CE492" s="365">
        <f t="shared" si="69"/>
        <v>0</v>
      </c>
      <c r="CF492" s="366" t="str">
        <f t="shared" si="65"/>
        <v/>
      </c>
      <c r="CG492" s="365">
        <f t="shared" si="70"/>
        <v>0</v>
      </c>
      <c r="CH492" s="365">
        <f t="shared" si="71"/>
        <v>0</v>
      </c>
      <c r="CI492" s="366" t="str">
        <f t="shared" si="66"/>
        <v/>
      </c>
      <c r="CJ492" s="365">
        <f t="shared" si="72"/>
        <v>0</v>
      </c>
      <c r="CK492" s="365">
        <f t="shared" si="73"/>
        <v>0</v>
      </c>
      <c r="CL492" s="366" t="str">
        <f t="shared" si="67"/>
        <v/>
      </c>
      <c r="CM492" s="15"/>
    </row>
    <row r="493" spans="1:91" s="359" customFormat="1" ht="13.5" hidden="1" customHeight="1">
      <c r="A493" s="358">
        <f>'F5 ESTUDIANTES PREVENCIÓN'!D486</f>
        <v>0</v>
      </c>
      <c r="B493" s="358">
        <f>'F5 ESTUDIANTES PREVENCIÓN'!A486</f>
        <v>0</v>
      </c>
      <c r="C493" s="360">
        <f>'F5 ESTUDIANTES PREVENCIÓN'!F486</f>
        <v>0</v>
      </c>
      <c r="D493" s="361">
        <f>'F5 ESTUDIANTES PREVENCIÓN'!G486</f>
        <v>0</v>
      </c>
      <c r="E493" s="358">
        <f>'F5 ESTUDIANTES PREVENCIÓN'!K486</f>
        <v>0</v>
      </c>
      <c r="F493" s="358">
        <f>'F5 ESTUDIANTES PREVENCIÓN'!J486</f>
        <v>0</v>
      </c>
      <c r="G493" s="362">
        <f>'F5 ESTUDIANTES PREVENCIÓN'!L486</f>
        <v>0</v>
      </c>
      <c r="H493" s="358">
        <f>'F5 ESTUDIANTES PREVENCIÓN'!M486</f>
        <v>0</v>
      </c>
      <c r="I493" s="363">
        <f>'F5 ESTUDIANTES PREVENCIÓN'!N486</f>
        <v>0</v>
      </c>
      <c r="J493" s="363">
        <f>'F5 ESTUDIANTES PREVENCIÓN'!O486</f>
        <v>0</v>
      </c>
      <c r="K493" s="363">
        <f>'F5 ESTUDIANTES PREVENCIÓN'!P486</f>
        <v>0</v>
      </c>
      <c r="L493" s="364">
        <f>'F5 ESTUDIANTES PREVENCIÓN'!Q486</f>
        <v>0</v>
      </c>
      <c r="M493" s="360">
        <f>'F5 ESTUDIANTES PREVENCIÓN'!R486</f>
        <v>0</v>
      </c>
      <c r="N493" s="358">
        <f>'F5 ESTUDIANTES PREVENCIÓN'!T486</f>
        <v>0</v>
      </c>
      <c r="O493" s="358">
        <f>'F5 ESTUDIANTES PREVENCIÓN'!U486</f>
        <v>0</v>
      </c>
      <c r="P493" s="358">
        <f>'F5 ESTUDIANTES PREVENCIÓN'!V486</f>
        <v>0</v>
      </c>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f>'F5 ESTUDIANTES PREVENCIÓN'!AU486</f>
        <v>0</v>
      </c>
      <c r="BG493" s="12"/>
      <c r="BH493" s="13"/>
      <c r="BI493" s="12"/>
      <c r="BJ493" s="14"/>
      <c r="BK493" s="12"/>
      <c r="BL493" s="12"/>
      <c r="BM493" s="12"/>
      <c r="BN493" s="12"/>
      <c r="BO493" s="12"/>
      <c r="BP493" s="12"/>
      <c r="BQ493" s="12"/>
      <c r="BR493" s="12"/>
      <c r="BS493" s="12"/>
      <c r="BT493" s="12"/>
      <c r="BU493" s="12"/>
      <c r="BV493" s="12"/>
      <c r="BW493" s="12"/>
      <c r="BX493" s="12"/>
      <c r="BY493" s="12"/>
      <c r="BZ493" s="12"/>
      <c r="CA493" s="12"/>
      <c r="CB493" s="12"/>
      <c r="CC493" s="12"/>
      <c r="CD493" s="365">
        <f t="shared" si="68"/>
        <v>0</v>
      </c>
      <c r="CE493" s="365">
        <f t="shared" si="69"/>
        <v>0</v>
      </c>
      <c r="CF493" s="366" t="str">
        <f t="shared" si="65"/>
        <v/>
      </c>
      <c r="CG493" s="365">
        <f t="shared" si="70"/>
        <v>0</v>
      </c>
      <c r="CH493" s="365">
        <f t="shared" si="71"/>
        <v>0</v>
      </c>
      <c r="CI493" s="366" t="str">
        <f t="shared" si="66"/>
        <v/>
      </c>
      <c r="CJ493" s="365">
        <f t="shared" si="72"/>
        <v>0</v>
      </c>
      <c r="CK493" s="365">
        <f t="shared" si="73"/>
        <v>0</v>
      </c>
      <c r="CL493" s="366" t="str">
        <f t="shared" si="67"/>
        <v/>
      </c>
      <c r="CM493" s="15"/>
    </row>
    <row r="494" spans="1:91" s="359" customFormat="1" ht="13.5" hidden="1" customHeight="1">
      <c r="A494" s="358">
        <f>'F5 ESTUDIANTES PREVENCIÓN'!D487</f>
        <v>0</v>
      </c>
      <c r="B494" s="358">
        <f>'F5 ESTUDIANTES PREVENCIÓN'!A487</f>
        <v>0</v>
      </c>
      <c r="C494" s="360">
        <f>'F5 ESTUDIANTES PREVENCIÓN'!F487</f>
        <v>0</v>
      </c>
      <c r="D494" s="361">
        <f>'F5 ESTUDIANTES PREVENCIÓN'!G487</f>
        <v>0</v>
      </c>
      <c r="E494" s="358">
        <f>'F5 ESTUDIANTES PREVENCIÓN'!K487</f>
        <v>0</v>
      </c>
      <c r="F494" s="358">
        <f>'F5 ESTUDIANTES PREVENCIÓN'!J487</f>
        <v>0</v>
      </c>
      <c r="G494" s="362">
        <f>'F5 ESTUDIANTES PREVENCIÓN'!L487</f>
        <v>0</v>
      </c>
      <c r="H494" s="358">
        <f>'F5 ESTUDIANTES PREVENCIÓN'!M487</f>
        <v>0</v>
      </c>
      <c r="I494" s="363">
        <f>'F5 ESTUDIANTES PREVENCIÓN'!N487</f>
        <v>0</v>
      </c>
      <c r="J494" s="363">
        <f>'F5 ESTUDIANTES PREVENCIÓN'!O487</f>
        <v>0</v>
      </c>
      <c r="K494" s="363">
        <f>'F5 ESTUDIANTES PREVENCIÓN'!P487</f>
        <v>0</v>
      </c>
      <c r="L494" s="364">
        <f>'F5 ESTUDIANTES PREVENCIÓN'!Q487</f>
        <v>0</v>
      </c>
      <c r="M494" s="360">
        <f>'F5 ESTUDIANTES PREVENCIÓN'!R487</f>
        <v>0</v>
      </c>
      <c r="N494" s="358">
        <f>'F5 ESTUDIANTES PREVENCIÓN'!T487</f>
        <v>0</v>
      </c>
      <c r="O494" s="358">
        <f>'F5 ESTUDIANTES PREVENCIÓN'!U487</f>
        <v>0</v>
      </c>
      <c r="P494" s="358">
        <f>'F5 ESTUDIANTES PREVENCIÓN'!V487</f>
        <v>0</v>
      </c>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f>'F5 ESTUDIANTES PREVENCIÓN'!AU487</f>
        <v>0</v>
      </c>
      <c r="BG494" s="12"/>
      <c r="BH494" s="13"/>
      <c r="BI494" s="12"/>
      <c r="BJ494" s="14"/>
      <c r="BK494" s="12"/>
      <c r="BL494" s="12"/>
      <c r="BM494" s="12"/>
      <c r="BN494" s="12"/>
      <c r="BO494" s="12"/>
      <c r="BP494" s="12"/>
      <c r="BQ494" s="12"/>
      <c r="BR494" s="12"/>
      <c r="BS494" s="12"/>
      <c r="BT494" s="12"/>
      <c r="BU494" s="12"/>
      <c r="BV494" s="12"/>
      <c r="BW494" s="12"/>
      <c r="BX494" s="12"/>
      <c r="BY494" s="12"/>
      <c r="BZ494" s="12"/>
      <c r="CA494" s="12"/>
      <c r="CB494" s="12"/>
      <c r="CC494" s="12"/>
      <c r="CD494" s="365">
        <f t="shared" si="68"/>
        <v>0</v>
      </c>
      <c r="CE494" s="365">
        <f t="shared" si="69"/>
        <v>0</v>
      </c>
      <c r="CF494" s="366" t="str">
        <f t="shared" si="65"/>
        <v/>
      </c>
      <c r="CG494" s="365">
        <f t="shared" si="70"/>
        <v>0</v>
      </c>
      <c r="CH494" s="365">
        <f t="shared" si="71"/>
        <v>0</v>
      </c>
      <c r="CI494" s="366" t="str">
        <f t="shared" si="66"/>
        <v/>
      </c>
      <c r="CJ494" s="365">
        <f t="shared" si="72"/>
        <v>0</v>
      </c>
      <c r="CK494" s="365">
        <f t="shared" si="73"/>
        <v>0</v>
      </c>
      <c r="CL494" s="366" t="str">
        <f t="shared" si="67"/>
        <v/>
      </c>
      <c r="CM494" s="15"/>
    </row>
    <row r="495" spans="1:91" s="359" customFormat="1" ht="13.5" hidden="1" customHeight="1">
      <c r="A495" s="358">
        <f>'F5 ESTUDIANTES PREVENCIÓN'!D488</f>
        <v>0</v>
      </c>
      <c r="B495" s="358">
        <f>'F5 ESTUDIANTES PREVENCIÓN'!A488</f>
        <v>0</v>
      </c>
      <c r="C495" s="360">
        <f>'F5 ESTUDIANTES PREVENCIÓN'!F488</f>
        <v>0</v>
      </c>
      <c r="D495" s="361">
        <f>'F5 ESTUDIANTES PREVENCIÓN'!G488</f>
        <v>0</v>
      </c>
      <c r="E495" s="358">
        <f>'F5 ESTUDIANTES PREVENCIÓN'!K488</f>
        <v>0</v>
      </c>
      <c r="F495" s="358">
        <f>'F5 ESTUDIANTES PREVENCIÓN'!J488</f>
        <v>0</v>
      </c>
      <c r="G495" s="362">
        <f>'F5 ESTUDIANTES PREVENCIÓN'!L488</f>
        <v>0</v>
      </c>
      <c r="H495" s="358">
        <f>'F5 ESTUDIANTES PREVENCIÓN'!M488</f>
        <v>0</v>
      </c>
      <c r="I495" s="363">
        <f>'F5 ESTUDIANTES PREVENCIÓN'!N488</f>
        <v>0</v>
      </c>
      <c r="J495" s="363">
        <f>'F5 ESTUDIANTES PREVENCIÓN'!O488</f>
        <v>0</v>
      </c>
      <c r="K495" s="363">
        <f>'F5 ESTUDIANTES PREVENCIÓN'!P488</f>
        <v>0</v>
      </c>
      <c r="L495" s="364">
        <f>'F5 ESTUDIANTES PREVENCIÓN'!Q488</f>
        <v>0</v>
      </c>
      <c r="M495" s="360">
        <f>'F5 ESTUDIANTES PREVENCIÓN'!R488</f>
        <v>0</v>
      </c>
      <c r="N495" s="358">
        <f>'F5 ESTUDIANTES PREVENCIÓN'!T488</f>
        <v>0</v>
      </c>
      <c r="O495" s="358">
        <f>'F5 ESTUDIANTES PREVENCIÓN'!U488</f>
        <v>0</v>
      </c>
      <c r="P495" s="358">
        <f>'F5 ESTUDIANTES PREVENCIÓN'!V488</f>
        <v>0</v>
      </c>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c r="BE495" s="358"/>
      <c r="BF495" s="358">
        <f>'F5 ESTUDIANTES PREVENCIÓN'!AU488</f>
        <v>0</v>
      </c>
      <c r="BG495" s="12"/>
      <c r="BH495" s="13"/>
      <c r="BI495" s="12"/>
      <c r="BJ495" s="14"/>
      <c r="BK495" s="12"/>
      <c r="BL495" s="12"/>
      <c r="BM495" s="12"/>
      <c r="BN495" s="12"/>
      <c r="BO495" s="12"/>
      <c r="BP495" s="12"/>
      <c r="BQ495" s="12"/>
      <c r="BR495" s="12"/>
      <c r="BS495" s="12"/>
      <c r="BT495" s="12"/>
      <c r="BU495" s="12"/>
      <c r="BV495" s="12"/>
      <c r="BW495" s="12"/>
      <c r="BX495" s="12"/>
      <c r="BY495" s="12"/>
      <c r="BZ495" s="12"/>
      <c r="CA495" s="12"/>
      <c r="CB495" s="12"/>
      <c r="CC495" s="12"/>
      <c r="CD495" s="365">
        <f t="shared" si="68"/>
        <v>0</v>
      </c>
      <c r="CE495" s="365">
        <f t="shared" si="69"/>
        <v>0</v>
      </c>
      <c r="CF495" s="366" t="str">
        <f t="shared" si="65"/>
        <v/>
      </c>
      <c r="CG495" s="365">
        <f t="shared" si="70"/>
        <v>0</v>
      </c>
      <c r="CH495" s="365">
        <f t="shared" si="71"/>
        <v>0</v>
      </c>
      <c r="CI495" s="366" t="str">
        <f t="shared" si="66"/>
        <v/>
      </c>
      <c r="CJ495" s="365">
        <f t="shared" si="72"/>
        <v>0</v>
      </c>
      <c r="CK495" s="365">
        <f t="shared" si="73"/>
        <v>0</v>
      </c>
      <c r="CL495" s="366" t="str">
        <f t="shared" si="67"/>
        <v/>
      </c>
      <c r="CM495" s="15"/>
    </row>
    <row r="496" spans="1:91" s="359" customFormat="1" ht="13.5" hidden="1" customHeight="1">
      <c r="A496" s="358">
        <f>'F5 ESTUDIANTES PREVENCIÓN'!D489</f>
        <v>0</v>
      </c>
      <c r="B496" s="358">
        <f>'F5 ESTUDIANTES PREVENCIÓN'!A489</f>
        <v>0</v>
      </c>
      <c r="C496" s="360">
        <f>'F5 ESTUDIANTES PREVENCIÓN'!F489</f>
        <v>0</v>
      </c>
      <c r="D496" s="361">
        <f>'F5 ESTUDIANTES PREVENCIÓN'!G489</f>
        <v>0</v>
      </c>
      <c r="E496" s="358">
        <f>'F5 ESTUDIANTES PREVENCIÓN'!K489</f>
        <v>0</v>
      </c>
      <c r="F496" s="358">
        <f>'F5 ESTUDIANTES PREVENCIÓN'!J489</f>
        <v>0</v>
      </c>
      <c r="G496" s="362">
        <f>'F5 ESTUDIANTES PREVENCIÓN'!L489</f>
        <v>0</v>
      </c>
      <c r="H496" s="358">
        <f>'F5 ESTUDIANTES PREVENCIÓN'!M489</f>
        <v>0</v>
      </c>
      <c r="I496" s="363">
        <f>'F5 ESTUDIANTES PREVENCIÓN'!N489</f>
        <v>0</v>
      </c>
      <c r="J496" s="363">
        <f>'F5 ESTUDIANTES PREVENCIÓN'!O489</f>
        <v>0</v>
      </c>
      <c r="K496" s="363">
        <f>'F5 ESTUDIANTES PREVENCIÓN'!P489</f>
        <v>0</v>
      </c>
      <c r="L496" s="364">
        <f>'F5 ESTUDIANTES PREVENCIÓN'!Q489</f>
        <v>0</v>
      </c>
      <c r="M496" s="360">
        <f>'F5 ESTUDIANTES PREVENCIÓN'!R489</f>
        <v>0</v>
      </c>
      <c r="N496" s="358">
        <f>'F5 ESTUDIANTES PREVENCIÓN'!T489</f>
        <v>0</v>
      </c>
      <c r="O496" s="358">
        <f>'F5 ESTUDIANTES PREVENCIÓN'!U489</f>
        <v>0</v>
      </c>
      <c r="P496" s="358">
        <f>'F5 ESTUDIANTES PREVENCIÓN'!V489</f>
        <v>0</v>
      </c>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c r="BE496" s="358"/>
      <c r="BF496" s="358">
        <f>'F5 ESTUDIANTES PREVENCIÓN'!AU489</f>
        <v>0</v>
      </c>
      <c r="BG496" s="12"/>
      <c r="BH496" s="13"/>
      <c r="BI496" s="12"/>
      <c r="BJ496" s="14"/>
      <c r="BK496" s="12"/>
      <c r="BL496" s="12"/>
      <c r="BM496" s="12"/>
      <c r="BN496" s="12"/>
      <c r="BO496" s="12"/>
      <c r="BP496" s="12"/>
      <c r="BQ496" s="12"/>
      <c r="BR496" s="12"/>
      <c r="BS496" s="12"/>
      <c r="BT496" s="12"/>
      <c r="BU496" s="12"/>
      <c r="BV496" s="12"/>
      <c r="BW496" s="12"/>
      <c r="BX496" s="12"/>
      <c r="BY496" s="12"/>
      <c r="BZ496" s="12"/>
      <c r="CA496" s="12"/>
      <c r="CB496" s="12"/>
      <c r="CC496" s="12"/>
      <c r="CD496" s="365">
        <f t="shared" si="68"/>
        <v>0</v>
      </c>
      <c r="CE496" s="365">
        <f t="shared" si="69"/>
        <v>0</v>
      </c>
      <c r="CF496" s="366" t="str">
        <f t="shared" si="65"/>
        <v/>
      </c>
      <c r="CG496" s="365">
        <f t="shared" si="70"/>
        <v>0</v>
      </c>
      <c r="CH496" s="365">
        <f t="shared" si="71"/>
        <v>0</v>
      </c>
      <c r="CI496" s="366" t="str">
        <f t="shared" si="66"/>
        <v/>
      </c>
      <c r="CJ496" s="365">
        <f t="shared" si="72"/>
        <v>0</v>
      </c>
      <c r="CK496" s="365">
        <f t="shared" si="73"/>
        <v>0</v>
      </c>
      <c r="CL496" s="366" t="str">
        <f t="shared" si="67"/>
        <v/>
      </c>
      <c r="CM496" s="15"/>
    </row>
    <row r="497" spans="1:91" s="359" customFormat="1" ht="13.5" hidden="1" customHeight="1">
      <c r="A497" s="358">
        <f>'F5 ESTUDIANTES PREVENCIÓN'!D490</f>
        <v>0</v>
      </c>
      <c r="B497" s="358">
        <f>'F5 ESTUDIANTES PREVENCIÓN'!A490</f>
        <v>0</v>
      </c>
      <c r="C497" s="360">
        <f>'F5 ESTUDIANTES PREVENCIÓN'!F490</f>
        <v>0</v>
      </c>
      <c r="D497" s="361">
        <f>'F5 ESTUDIANTES PREVENCIÓN'!G490</f>
        <v>0</v>
      </c>
      <c r="E497" s="358">
        <f>'F5 ESTUDIANTES PREVENCIÓN'!K490</f>
        <v>0</v>
      </c>
      <c r="F497" s="358">
        <f>'F5 ESTUDIANTES PREVENCIÓN'!J490</f>
        <v>0</v>
      </c>
      <c r="G497" s="362">
        <f>'F5 ESTUDIANTES PREVENCIÓN'!L490</f>
        <v>0</v>
      </c>
      <c r="H497" s="358">
        <f>'F5 ESTUDIANTES PREVENCIÓN'!M490</f>
        <v>0</v>
      </c>
      <c r="I497" s="363">
        <f>'F5 ESTUDIANTES PREVENCIÓN'!N490</f>
        <v>0</v>
      </c>
      <c r="J497" s="363">
        <f>'F5 ESTUDIANTES PREVENCIÓN'!O490</f>
        <v>0</v>
      </c>
      <c r="K497" s="363">
        <f>'F5 ESTUDIANTES PREVENCIÓN'!P490</f>
        <v>0</v>
      </c>
      <c r="L497" s="364">
        <f>'F5 ESTUDIANTES PREVENCIÓN'!Q490</f>
        <v>0</v>
      </c>
      <c r="M497" s="360">
        <f>'F5 ESTUDIANTES PREVENCIÓN'!R490</f>
        <v>0</v>
      </c>
      <c r="N497" s="358">
        <f>'F5 ESTUDIANTES PREVENCIÓN'!T490</f>
        <v>0</v>
      </c>
      <c r="O497" s="358">
        <f>'F5 ESTUDIANTES PREVENCIÓN'!U490</f>
        <v>0</v>
      </c>
      <c r="P497" s="358">
        <f>'F5 ESTUDIANTES PREVENCIÓN'!V490</f>
        <v>0</v>
      </c>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f>'F5 ESTUDIANTES PREVENCIÓN'!AU490</f>
        <v>0</v>
      </c>
      <c r="BG497" s="12"/>
      <c r="BH497" s="13"/>
      <c r="BI497" s="12"/>
      <c r="BJ497" s="14"/>
      <c r="BK497" s="12"/>
      <c r="BL497" s="12"/>
      <c r="BM497" s="12"/>
      <c r="BN497" s="12"/>
      <c r="BO497" s="12"/>
      <c r="BP497" s="12"/>
      <c r="BQ497" s="12"/>
      <c r="BR497" s="12"/>
      <c r="BS497" s="12"/>
      <c r="BT497" s="12"/>
      <c r="BU497" s="12"/>
      <c r="BV497" s="12"/>
      <c r="BW497" s="12"/>
      <c r="BX497" s="12"/>
      <c r="BY497" s="12"/>
      <c r="BZ497" s="12"/>
      <c r="CA497" s="12"/>
      <c r="CB497" s="12"/>
      <c r="CC497" s="12"/>
      <c r="CD497" s="365">
        <f t="shared" si="68"/>
        <v>0</v>
      </c>
      <c r="CE497" s="365">
        <f t="shared" si="69"/>
        <v>0</v>
      </c>
      <c r="CF497" s="366" t="str">
        <f t="shared" si="65"/>
        <v/>
      </c>
      <c r="CG497" s="365">
        <f t="shared" si="70"/>
        <v>0</v>
      </c>
      <c r="CH497" s="365">
        <f t="shared" si="71"/>
        <v>0</v>
      </c>
      <c r="CI497" s="366" t="str">
        <f t="shared" si="66"/>
        <v/>
      </c>
      <c r="CJ497" s="365">
        <f t="shared" si="72"/>
        <v>0</v>
      </c>
      <c r="CK497" s="365">
        <f t="shared" si="73"/>
        <v>0</v>
      </c>
      <c r="CL497" s="366" t="str">
        <f t="shared" si="67"/>
        <v/>
      </c>
      <c r="CM497" s="15"/>
    </row>
    <row r="498" spans="1:91" s="359" customFormat="1" ht="13.5" hidden="1" customHeight="1">
      <c r="A498" s="358">
        <f>'F5 ESTUDIANTES PREVENCIÓN'!D491</f>
        <v>0</v>
      </c>
      <c r="B498" s="358">
        <f>'F5 ESTUDIANTES PREVENCIÓN'!A491</f>
        <v>0</v>
      </c>
      <c r="C498" s="360">
        <f>'F5 ESTUDIANTES PREVENCIÓN'!F491</f>
        <v>0</v>
      </c>
      <c r="D498" s="361">
        <f>'F5 ESTUDIANTES PREVENCIÓN'!G491</f>
        <v>0</v>
      </c>
      <c r="E498" s="358">
        <f>'F5 ESTUDIANTES PREVENCIÓN'!K491</f>
        <v>0</v>
      </c>
      <c r="F498" s="358">
        <f>'F5 ESTUDIANTES PREVENCIÓN'!J491</f>
        <v>0</v>
      </c>
      <c r="G498" s="362">
        <f>'F5 ESTUDIANTES PREVENCIÓN'!L491</f>
        <v>0</v>
      </c>
      <c r="H498" s="358">
        <f>'F5 ESTUDIANTES PREVENCIÓN'!M491</f>
        <v>0</v>
      </c>
      <c r="I498" s="363">
        <f>'F5 ESTUDIANTES PREVENCIÓN'!N491</f>
        <v>0</v>
      </c>
      <c r="J498" s="363">
        <f>'F5 ESTUDIANTES PREVENCIÓN'!O491</f>
        <v>0</v>
      </c>
      <c r="K498" s="363">
        <f>'F5 ESTUDIANTES PREVENCIÓN'!P491</f>
        <v>0</v>
      </c>
      <c r="L498" s="364">
        <f>'F5 ESTUDIANTES PREVENCIÓN'!Q491</f>
        <v>0</v>
      </c>
      <c r="M498" s="360">
        <f>'F5 ESTUDIANTES PREVENCIÓN'!R491</f>
        <v>0</v>
      </c>
      <c r="N498" s="358">
        <f>'F5 ESTUDIANTES PREVENCIÓN'!T491</f>
        <v>0</v>
      </c>
      <c r="O498" s="358">
        <f>'F5 ESTUDIANTES PREVENCIÓN'!U491</f>
        <v>0</v>
      </c>
      <c r="P498" s="358">
        <f>'F5 ESTUDIANTES PREVENCIÓN'!V491</f>
        <v>0</v>
      </c>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f>'F5 ESTUDIANTES PREVENCIÓN'!AU491</f>
        <v>0</v>
      </c>
      <c r="BG498" s="12"/>
      <c r="BH498" s="13"/>
      <c r="BI498" s="12"/>
      <c r="BJ498" s="14"/>
      <c r="BK498" s="12"/>
      <c r="BL498" s="12"/>
      <c r="BM498" s="12"/>
      <c r="BN498" s="12"/>
      <c r="BO498" s="12"/>
      <c r="BP498" s="12"/>
      <c r="BQ498" s="12"/>
      <c r="BR498" s="12"/>
      <c r="BS498" s="12"/>
      <c r="BT498" s="12"/>
      <c r="BU498" s="12"/>
      <c r="BV498" s="12"/>
      <c r="BW498" s="12"/>
      <c r="BX498" s="12"/>
      <c r="BY498" s="12"/>
      <c r="BZ498" s="12"/>
      <c r="CA498" s="12"/>
      <c r="CB498" s="12"/>
      <c r="CC498" s="12"/>
      <c r="CD498" s="365">
        <f t="shared" si="68"/>
        <v>0</v>
      </c>
      <c r="CE498" s="365">
        <f t="shared" si="69"/>
        <v>0</v>
      </c>
      <c r="CF498" s="366" t="str">
        <f t="shared" si="65"/>
        <v/>
      </c>
      <c r="CG498" s="365">
        <f t="shared" si="70"/>
        <v>0</v>
      </c>
      <c r="CH498" s="365">
        <f t="shared" si="71"/>
        <v>0</v>
      </c>
      <c r="CI498" s="366" t="str">
        <f t="shared" si="66"/>
        <v/>
      </c>
      <c r="CJ498" s="365">
        <f t="shared" si="72"/>
        <v>0</v>
      </c>
      <c r="CK498" s="365">
        <f t="shared" si="73"/>
        <v>0</v>
      </c>
      <c r="CL498" s="366" t="str">
        <f t="shared" si="67"/>
        <v/>
      </c>
      <c r="CM498" s="15"/>
    </row>
    <row r="499" spans="1:91" s="359" customFormat="1" ht="13.5" hidden="1" customHeight="1">
      <c r="A499" s="358">
        <f>'F5 ESTUDIANTES PREVENCIÓN'!D492</f>
        <v>0</v>
      </c>
      <c r="B499" s="358">
        <f>'F5 ESTUDIANTES PREVENCIÓN'!A492</f>
        <v>0</v>
      </c>
      <c r="C499" s="360">
        <f>'F5 ESTUDIANTES PREVENCIÓN'!F492</f>
        <v>0</v>
      </c>
      <c r="D499" s="361">
        <f>'F5 ESTUDIANTES PREVENCIÓN'!G492</f>
        <v>0</v>
      </c>
      <c r="E499" s="358">
        <f>'F5 ESTUDIANTES PREVENCIÓN'!K492</f>
        <v>0</v>
      </c>
      <c r="F499" s="358">
        <f>'F5 ESTUDIANTES PREVENCIÓN'!J492</f>
        <v>0</v>
      </c>
      <c r="G499" s="362">
        <f>'F5 ESTUDIANTES PREVENCIÓN'!L492</f>
        <v>0</v>
      </c>
      <c r="H499" s="358">
        <f>'F5 ESTUDIANTES PREVENCIÓN'!M492</f>
        <v>0</v>
      </c>
      <c r="I499" s="363">
        <f>'F5 ESTUDIANTES PREVENCIÓN'!N492</f>
        <v>0</v>
      </c>
      <c r="J499" s="363">
        <f>'F5 ESTUDIANTES PREVENCIÓN'!O492</f>
        <v>0</v>
      </c>
      <c r="K499" s="363">
        <f>'F5 ESTUDIANTES PREVENCIÓN'!P492</f>
        <v>0</v>
      </c>
      <c r="L499" s="364">
        <f>'F5 ESTUDIANTES PREVENCIÓN'!Q492</f>
        <v>0</v>
      </c>
      <c r="M499" s="360">
        <f>'F5 ESTUDIANTES PREVENCIÓN'!R492</f>
        <v>0</v>
      </c>
      <c r="N499" s="358">
        <f>'F5 ESTUDIANTES PREVENCIÓN'!T492</f>
        <v>0</v>
      </c>
      <c r="O499" s="358">
        <f>'F5 ESTUDIANTES PREVENCIÓN'!U492</f>
        <v>0</v>
      </c>
      <c r="P499" s="358">
        <f>'F5 ESTUDIANTES PREVENCIÓN'!V492</f>
        <v>0</v>
      </c>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f>'F5 ESTUDIANTES PREVENCIÓN'!AU492</f>
        <v>0</v>
      </c>
      <c r="BG499" s="12"/>
      <c r="BH499" s="13"/>
      <c r="BI499" s="12"/>
      <c r="BJ499" s="14"/>
      <c r="BK499" s="12"/>
      <c r="BL499" s="12"/>
      <c r="BM499" s="12"/>
      <c r="BN499" s="12"/>
      <c r="BO499" s="12"/>
      <c r="BP499" s="12"/>
      <c r="BQ499" s="12"/>
      <c r="BR499" s="12"/>
      <c r="BS499" s="12"/>
      <c r="BT499" s="12"/>
      <c r="BU499" s="12"/>
      <c r="BV499" s="12"/>
      <c r="BW499" s="12"/>
      <c r="BX499" s="12"/>
      <c r="BY499" s="12"/>
      <c r="BZ499" s="12"/>
      <c r="CA499" s="12"/>
      <c r="CB499" s="12"/>
      <c r="CC499" s="12"/>
      <c r="CD499" s="365">
        <f t="shared" si="68"/>
        <v>0</v>
      </c>
      <c r="CE499" s="365">
        <f t="shared" si="69"/>
        <v>0</v>
      </c>
      <c r="CF499" s="366" t="str">
        <f t="shared" si="65"/>
        <v/>
      </c>
      <c r="CG499" s="365">
        <f t="shared" si="70"/>
        <v>0</v>
      </c>
      <c r="CH499" s="365">
        <f t="shared" si="71"/>
        <v>0</v>
      </c>
      <c r="CI499" s="366" t="str">
        <f t="shared" si="66"/>
        <v/>
      </c>
      <c r="CJ499" s="365">
        <f t="shared" si="72"/>
        <v>0</v>
      </c>
      <c r="CK499" s="365">
        <f t="shared" si="73"/>
        <v>0</v>
      </c>
      <c r="CL499" s="366" t="str">
        <f t="shared" si="67"/>
        <v/>
      </c>
      <c r="CM499" s="15"/>
    </row>
    <row r="500" spans="1:91" s="359" customFormat="1" ht="13.5" hidden="1" customHeight="1">
      <c r="A500" s="358">
        <f>'F5 ESTUDIANTES PREVENCIÓN'!D493</f>
        <v>0</v>
      </c>
      <c r="B500" s="358">
        <f>'F5 ESTUDIANTES PREVENCIÓN'!A493</f>
        <v>0</v>
      </c>
      <c r="C500" s="360">
        <f>'F5 ESTUDIANTES PREVENCIÓN'!F493</f>
        <v>0</v>
      </c>
      <c r="D500" s="361">
        <f>'F5 ESTUDIANTES PREVENCIÓN'!G493</f>
        <v>0</v>
      </c>
      <c r="E500" s="358">
        <f>'F5 ESTUDIANTES PREVENCIÓN'!K493</f>
        <v>0</v>
      </c>
      <c r="F500" s="358">
        <f>'F5 ESTUDIANTES PREVENCIÓN'!J493</f>
        <v>0</v>
      </c>
      <c r="G500" s="362">
        <f>'F5 ESTUDIANTES PREVENCIÓN'!L493</f>
        <v>0</v>
      </c>
      <c r="H500" s="358">
        <f>'F5 ESTUDIANTES PREVENCIÓN'!M493</f>
        <v>0</v>
      </c>
      <c r="I500" s="363">
        <f>'F5 ESTUDIANTES PREVENCIÓN'!N493</f>
        <v>0</v>
      </c>
      <c r="J500" s="363">
        <f>'F5 ESTUDIANTES PREVENCIÓN'!O493</f>
        <v>0</v>
      </c>
      <c r="K500" s="363">
        <f>'F5 ESTUDIANTES PREVENCIÓN'!P493</f>
        <v>0</v>
      </c>
      <c r="L500" s="364">
        <f>'F5 ESTUDIANTES PREVENCIÓN'!Q493</f>
        <v>0</v>
      </c>
      <c r="M500" s="360">
        <f>'F5 ESTUDIANTES PREVENCIÓN'!R493</f>
        <v>0</v>
      </c>
      <c r="N500" s="358">
        <f>'F5 ESTUDIANTES PREVENCIÓN'!T493</f>
        <v>0</v>
      </c>
      <c r="O500" s="358">
        <f>'F5 ESTUDIANTES PREVENCIÓN'!U493</f>
        <v>0</v>
      </c>
      <c r="P500" s="358">
        <f>'F5 ESTUDIANTES PREVENCIÓN'!V493</f>
        <v>0</v>
      </c>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f>'F5 ESTUDIANTES PREVENCIÓN'!AU493</f>
        <v>0</v>
      </c>
      <c r="BG500" s="12"/>
      <c r="BH500" s="13"/>
      <c r="BI500" s="12"/>
      <c r="BJ500" s="14"/>
      <c r="BK500" s="12"/>
      <c r="BL500" s="12"/>
      <c r="BM500" s="12"/>
      <c r="BN500" s="12"/>
      <c r="BO500" s="12"/>
      <c r="BP500" s="12"/>
      <c r="BQ500" s="12"/>
      <c r="BR500" s="12"/>
      <c r="BS500" s="12"/>
      <c r="BT500" s="12"/>
      <c r="BU500" s="12"/>
      <c r="BV500" s="12"/>
      <c r="BW500" s="12"/>
      <c r="BX500" s="12"/>
      <c r="BY500" s="12"/>
      <c r="BZ500" s="12"/>
      <c r="CA500" s="12"/>
      <c r="CB500" s="12"/>
      <c r="CC500" s="12"/>
      <c r="CD500" s="365">
        <f t="shared" si="68"/>
        <v>0</v>
      </c>
      <c r="CE500" s="365">
        <f t="shared" si="69"/>
        <v>0</v>
      </c>
      <c r="CF500" s="366" t="str">
        <f t="shared" si="65"/>
        <v/>
      </c>
      <c r="CG500" s="365">
        <f t="shared" si="70"/>
        <v>0</v>
      </c>
      <c r="CH500" s="365">
        <f t="shared" si="71"/>
        <v>0</v>
      </c>
      <c r="CI500" s="366" t="str">
        <f t="shared" si="66"/>
        <v/>
      </c>
      <c r="CJ500" s="365">
        <f t="shared" si="72"/>
        <v>0</v>
      </c>
      <c r="CK500" s="365">
        <f t="shared" si="73"/>
        <v>0</v>
      </c>
      <c r="CL500" s="366" t="str">
        <f t="shared" si="67"/>
        <v/>
      </c>
      <c r="CM500" s="15"/>
    </row>
    <row r="501" spans="1:91" s="359" customFormat="1" ht="13.5" hidden="1" customHeight="1">
      <c r="A501" s="358">
        <f>'F5 ESTUDIANTES PREVENCIÓN'!D494</f>
        <v>0</v>
      </c>
      <c r="B501" s="358">
        <f>'F5 ESTUDIANTES PREVENCIÓN'!A494</f>
        <v>0</v>
      </c>
      <c r="C501" s="360">
        <f>'F5 ESTUDIANTES PREVENCIÓN'!F494</f>
        <v>0</v>
      </c>
      <c r="D501" s="361">
        <f>'F5 ESTUDIANTES PREVENCIÓN'!G494</f>
        <v>0</v>
      </c>
      <c r="E501" s="358">
        <f>'F5 ESTUDIANTES PREVENCIÓN'!K494</f>
        <v>0</v>
      </c>
      <c r="F501" s="358">
        <f>'F5 ESTUDIANTES PREVENCIÓN'!J494</f>
        <v>0</v>
      </c>
      <c r="G501" s="362">
        <f>'F5 ESTUDIANTES PREVENCIÓN'!L494</f>
        <v>0</v>
      </c>
      <c r="H501" s="358">
        <f>'F5 ESTUDIANTES PREVENCIÓN'!M494</f>
        <v>0</v>
      </c>
      <c r="I501" s="363">
        <f>'F5 ESTUDIANTES PREVENCIÓN'!N494</f>
        <v>0</v>
      </c>
      <c r="J501" s="363">
        <f>'F5 ESTUDIANTES PREVENCIÓN'!O494</f>
        <v>0</v>
      </c>
      <c r="K501" s="363">
        <f>'F5 ESTUDIANTES PREVENCIÓN'!P494</f>
        <v>0</v>
      </c>
      <c r="L501" s="364">
        <f>'F5 ESTUDIANTES PREVENCIÓN'!Q494</f>
        <v>0</v>
      </c>
      <c r="M501" s="360">
        <f>'F5 ESTUDIANTES PREVENCIÓN'!R494</f>
        <v>0</v>
      </c>
      <c r="N501" s="358">
        <f>'F5 ESTUDIANTES PREVENCIÓN'!T494</f>
        <v>0</v>
      </c>
      <c r="O501" s="358">
        <f>'F5 ESTUDIANTES PREVENCIÓN'!U494</f>
        <v>0</v>
      </c>
      <c r="P501" s="358">
        <f>'F5 ESTUDIANTES PREVENCIÓN'!V494</f>
        <v>0</v>
      </c>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f>'F5 ESTUDIANTES PREVENCIÓN'!AU494</f>
        <v>0</v>
      </c>
      <c r="BG501" s="12"/>
      <c r="BH501" s="13"/>
      <c r="BI501" s="12"/>
      <c r="BJ501" s="14"/>
      <c r="BK501" s="12"/>
      <c r="BL501" s="12"/>
      <c r="BM501" s="12"/>
      <c r="BN501" s="12"/>
      <c r="BO501" s="12"/>
      <c r="BP501" s="12"/>
      <c r="BQ501" s="12"/>
      <c r="BR501" s="12"/>
      <c r="BS501" s="12"/>
      <c r="BT501" s="12"/>
      <c r="BU501" s="12"/>
      <c r="BV501" s="12"/>
      <c r="BW501" s="12"/>
      <c r="BX501" s="12"/>
      <c r="BY501" s="12"/>
      <c r="BZ501" s="12"/>
      <c r="CA501" s="12"/>
      <c r="CB501" s="12"/>
      <c r="CC501" s="12"/>
      <c r="CD501" s="365">
        <f t="shared" si="68"/>
        <v>0</v>
      </c>
      <c r="CE501" s="365">
        <f t="shared" si="69"/>
        <v>0</v>
      </c>
      <c r="CF501" s="366" t="str">
        <f t="shared" si="65"/>
        <v/>
      </c>
      <c r="CG501" s="365">
        <f t="shared" si="70"/>
        <v>0</v>
      </c>
      <c r="CH501" s="365">
        <f t="shared" si="71"/>
        <v>0</v>
      </c>
      <c r="CI501" s="366" t="str">
        <f t="shared" si="66"/>
        <v/>
      </c>
      <c r="CJ501" s="365">
        <f t="shared" si="72"/>
        <v>0</v>
      </c>
      <c r="CK501" s="365">
        <f t="shared" si="73"/>
        <v>0</v>
      </c>
      <c r="CL501" s="366" t="str">
        <f t="shared" si="67"/>
        <v/>
      </c>
      <c r="CM501" s="15"/>
    </row>
    <row r="502" spans="1:91" s="359" customFormat="1" ht="13.5" hidden="1" customHeight="1">
      <c r="A502" s="358">
        <f>'F5 ESTUDIANTES PREVENCIÓN'!D495</f>
        <v>0</v>
      </c>
      <c r="B502" s="358">
        <f>'F5 ESTUDIANTES PREVENCIÓN'!A495</f>
        <v>0</v>
      </c>
      <c r="C502" s="360">
        <f>'F5 ESTUDIANTES PREVENCIÓN'!F495</f>
        <v>0</v>
      </c>
      <c r="D502" s="361">
        <f>'F5 ESTUDIANTES PREVENCIÓN'!G495</f>
        <v>0</v>
      </c>
      <c r="E502" s="358">
        <f>'F5 ESTUDIANTES PREVENCIÓN'!K495</f>
        <v>0</v>
      </c>
      <c r="F502" s="358">
        <f>'F5 ESTUDIANTES PREVENCIÓN'!J495</f>
        <v>0</v>
      </c>
      <c r="G502" s="362">
        <f>'F5 ESTUDIANTES PREVENCIÓN'!L495</f>
        <v>0</v>
      </c>
      <c r="H502" s="358">
        <f>'F5 ESTUDIANTES PREVENCIÓN'!M495</f>
        <v>0</v>
      </c>
      <c r="I502" s="363">
        <f>'F5 ESTUDIANTES PREVENCIÓN'!N495</f>
        <v>0</v>
      </c>
      <c r="J502" s="363">
        <f>'F5 ESTUDIANTES PREVENCIÓN'!O495</f>
        <v>0</v>
      </c>
      <c r="K502" s="363">
        <f>'F5 ESTUDIANTES PREVENCIÓN'!P495</f>
        <v>0</v>
      </c>
      <c r="L502" s="364">
        <f>'F5 ESTUDIANTES PREVENCIÓN'!Q495</f>
        <v>0</v>
      </c>
      <c r="M502" s="360">
        <f>'F5 ESTUDIANTES PREVENCIÓN'!R495</f>
        <v>0</v>
      </c>
      <c r="N502" s="358">
        <f>'F5 ESTUDIANTES PREVENCIÓN'!T495</f>
        <v>0</v>
      </c>
      <c r="O502" s="358">
        <f>'F5 ESTUDIANTES PREVENCIÓN'!U495</f>
        <v>0</v>
      </c>
      <c r="P502" s="358">
        <f>'F5 ESTUDIANTES PREVENCIÓN'!V495</f>
        <v>0</v>
      </c>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f>'F5 ESTUDIANTES PREVENCIÓN'!AU495</f>
        <v>0</v>
      </c>
      <c r="BG502" s="12"/>
      <c r="BH502" s="13"/>
      <c r="BI502" s="12"/>
      <c r="BJ502" s="14"/>
      <c r="BK502" s="12"/>
      <c r="BL502" s="12"/>
      <c r="BM502" s="12"/>
      <c r="BN502" s="12"/>
      <c r="BO502" s="12"/>
      <c r="BP502" s="12"/>
      <c r="BQ502" s="12"/>
      <c r="BR502" s="12"/>
      <c r="BS502" s="12"/>
      <c r="BT502" s="12"/>
      <c r="BU502" s="12"/>
      <c r="BV502" s="12"/>
      <c r="BW502" s="12"/>
      <c r="BX502" s="12"/>
      <c r="BY502" s="12"/>
      <c r="BZ502" s="12"/>
      <c r="CA502" s="12"/>
      <c r="CB502" s="12"/>
      <c r="CC502" s="12"/>
      <c r="CD502" s="365">
        <f t="shared" si="68"/>
        <v>0</v>
      </c>
      <c r="CE502" s="365">
        <f t="shared" si="69"/>
        <v>0</v>
      </c>
      <c r="CF502" s="366" t="str">
        <f t="shared" si="65"/>
        <v/>
      </c>
      <c r="CG502" s="365">
        <f t="shared" si="70"/>
        <v>0</v>
      </c>
      <c r="CH502" s="365">
        <f t="shared" si="71"/>
        <v>0</v>
      </c>
      <c r="CI502" s="366" t="str">
        <f t="shared" si="66"/>
        <v/>
      </c>
      <c r="CJ502" s="365">
        <f t="shared" si="72"/>
        <v>0</v>
      </c>
      <c r="CK502" s="365">
        <f t="shared" si="73"/>
        <v>0</v>
      </c>
      <c r="CL502" s="366" t="str">
        <f t="shared" si="67"/>
        <v/>
      </c>
      <c r="CM502" s="15"/>
    </row>
    <row r="503" spans="1:91" s="359" customFormat="1" ht="13.5" hidden="1" customHeight="1">
      <c r="A503" s="358">
        <f>'F5 ESTUDIANTES PREVENCIÓN'!D496</f>
        <v>0</v>
      </c>
      <c r="B503" s="358">
        <f>'F5 ESTUDIANTES PREVENCIÓN'!A496</f>
        <v>0</v>
      </c>
      <c r="C503" s="360">
        <f>'F5 ESTUDIANTES PREVENCIÓN'!F496</f>
        <v>0</v>
      </c>
      <c r="D503" s="361">
        <f>'F5 ESTUDIANTES PREVENCIÓN'!G496</f>
        <v>0</v>
      </c>
      <c r="E503" s="358">
        <f>'F5 ESTUDIANTES PREVENCIÓN'!K496</f>
        <v>0</v>
      </c>
      <c r="F503" s="358">
        <f>'F5 ESTUDIANTES PREVENCIÓN'!J496</f>
        <v>0</v>
      </c>
      <c r="G503" s="362">
        <f>'F5 ESTUDIANTES PREVENCIÓN'!L496</f>
        <v>0</v>
      </c>
      <c r="H503" s="358">
        <f>'F5 ESTUDIANTES PREVENCIÓN'!M496</f>
        <v>0</v>
      </c>
      <c r="I503" s="363">
        <f>'F5 ESTUDIANTES PREVENCIÓN'!N496</f>
        <v>0</v>
      </c>
      <c r="J503" s="363">
        <f>'F5 ESTUDIANTES PREVENCIÓN'!O496</f>
        <v>0</v>
      </c>
      <c r="K503" s="363">
        <f>'F5 ESTUDIANTES PREVENCIÓN'!P496</f>
        <v>0</v>
      </c>
      <c r="L503" s="364">
        <f>'F5 ESTUDIANTES PREVENCIÓN'!Q496</f>
        <v>0</v>
      </c>
      <c r="M503" s="360">
        <f>'F5 ESTUDIANTES PREVENCIÓN'!R496</f>
        <v>0</v>
      </c>
      <c r="N503" s="358">
        <f>'F5 ESTUDIANTES PREVENCIÓN'!T496</f>
        <v>0</v>
      </c>
      <c r="O503" s="358">
        <f>'F5 ESTUDIANTES PREVENCIÓN'!U496</f>
        <v>0</v>
      </c>
      <c r="P503" s="358">
        <f>'F5 ESTUDIANTES PREVENCIÓN'!V496</f>
        <v>0</v>
      </c>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f>'F5 ESTUDIANTES PREVENCIÓN'!AU496</f>
        <v>0</v>
      </c>
      <c r="BG503" s="12"/>
      <c r="BH503" s="13"/>
      <c r="BI503" s="12"/>
      <c r="BJ503" s="14"/>
      <c r="BK503" s="12"/>
      <c r="BL503" s="12"/>
      <c r="BM503" s="12"/>
      <c r="BN503" s="12"/>
      <c r="BO503" s="12"/>
      <c r="BP503" s="12"/>
      <c r="BQ503" s="12"/>
      <c r="BR503" s="12"/>
      <c r="BS503" s="12"/>
      <c r="BT503" s="12"/>
      <c r="BU503" s="12"/>
      <c r="BV503" s="12"/>
      <c r="BW503" s="12"/>
      <c r="BX503" s="12"/>
      <c r="BY503" s="12"/>
      <c r="BZ503" s="12"/>
      <c r="CA503" s="12"/>
      <c r="CB503" s="12"/>
      <c r="CC503" s="12"/>
      <c r="CD503" s="365">
        <f t="shared" si="68"/>
        <v>0</v>
      </c>
      <c r="CE503" s="365">
        <f t="shared" si="69"/>
        <v>0</v>
      </c>
      <c r="CF503" s="366" t="str">
        <f t="shared" si="65"/>
        <v/>
      </c>
      <c r="CG503" s="365">
        <f t="shared" si="70"/>
        <v>0</v>
      </c>
      <c r="CH503" s="365">
        <f t="shared" si="71"/>
        <v>0</v>
      </c>
      <c r="CI503" s="366" t="str">
        <f t="shared" si="66"/>
        <v/>
      </c>
      <c r="CJ503" s="365">
        <f t="shared" si="72"/>
        <v>0</v>
      </c>
      <c r="CK503" s="365">
        <f t="shared" si="73"/>
        <v>0</v>
      </c>
      <c r="CL503" s="366" t="str">
        <f t="shared" si="67"/>
        <v/>
      </c>
      <c r="CM503" s="15"/>
    </row>
    <row r="504" spans="1:91" s="359" customFormat="1" ht="13.5" hidden="1" customHeight="1">
      <c r="A504" s="358">
        <f>'F5 ESTUDIANTES PREVENCIÓN'!D497</f>
        <v>0</v>
      </c>
      <c r="B504" s="358">
        <f>'F5 ESTUDIANTES PREVENCIÓN'!A497</f>
        <v>0</v>
      </c>
      <c r="C504" s="360">
        <f>'F5 ESTUDIANTES PREVENCIÓN'!F497</f>
        <v>0</v>
      </c>
      <c r="D504" s="361">
        <f>'F5 ESTUDIANTES PREVENCIÓN'!G497</f>
        <v>0</v>
      </c>
      <c r="E504" s="358">
        <f>'F5 ESTUDIANTES PREVENCIÓN'!K497</f>
        <v>0</v>
      </c>
      <c r="F504" s="358">
        <f>'F5 ESTUDIANTES PREVENCIÓN'!J497</f>
        <v>0</v>
      </c>
      <c r="G504" s="362">
        <f>'F5 ESTUDIANTES PREVENCIÓN'!L497</f>
        <v>0</v>
      </c>
      <c r="H504" s="358">
        <f>'F5 ESTUDIANTES PREVENCIÓN'!M497</f>
        <v>0</v>
      </c>
      <c r="I504" s="363">
        <f>'F5 ESTUDIANTES PREVENCIÓN'!N497</f>
        <v>0</v>
      </c>
      <c r="J504" s="363">
        <f>'F5 ESTUDIANTES PREVENCIÓN'!O497</f>
        <v>0</v>
      </c>
      <c r="K504" s="363">
        <f>'F5 ESTUDIANTES PREVENCIÓN'!P497</f>
        <v>0</v>
      </c>
      <c r="L504" s="364">
        <f>'F5 ESTUDIANTES PREVENCIÓN'!Q497</f>
        <v>0</v>
      </c>
      <c r="M504" s="360">
        <f>'F5 ESTUDIANTES PREVENCIÓN'!R497</f>
        <v>0</v>
      </c>
      <c r="N504" s="358">
        <f>'F5 ESTUDIANTES PREVENCIÓN'!T497</f>
        <v>0</v>
      </c>
      <c r="O504" s="358">
        <f>'F5 ESTUDIANTES PREVENCIÓN'!U497</f>
        <v>0</v>
      </c>
      <c r="P504" s="358">
        <f>'F5 ESTUDIANTES PREVENCIÓN'!V497</f>
        <v>0</v>
      </c>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f>'F5 ESTUDIANTES PREVENCIÓN'!AU497</f>
        <v>0</v>
      </c>
      <c r="BG504" s="12"/>
      <c r="BH504" s="13"/>
      <c r="BI504" s="12"/>
      <c r="BJ504" s="14"/>
      <c r="BK504" s="12"/>
      <c r="BL504" s="12"/>
      <c r="BM504" s="12"/>
      <c r="BN504" s="12"/>
      <c r="BO504" s="12"/>
      <c r="BP504" s="12"/>
      <c r="BQ504" s="12"/>
      <c r="BR504" s="12"/>
      <c r="BS504" s="12"/>
      <c r="BT504" s="12"/>
      <c r="BU504" s="12"/>
      <c r="BV504" s="12"/>
      <c r="BW504" s="12"/>
      <c r="BX504" s="12"/>
      <c r="BY504" s="12"/>
      <c r="BZ504" s="12"/>
      <c r="CA504" s="12"/>
      <c r="CB504" s="12"/>
      <c r="CC504" s="12"/>
      <c r="CD504" s="365">
        <f t="shared" si="68"/>
        <v>0</v>
      </c>
      <c r="CE504" s="365">
        <f t="shared" si="69"/>
        <v>0</v>
      </c>
      <c r="CF504" s="366" t="str">
        <f t="shared" si="65"/>
        <v/>
      </c>
      <c r="CG504" s="365">
        <f t="shared" si="70"/>
        <v>0</v>
      </c>
      <c r="CH504" s="365">
        <f t="shared" si="71"/>
        <v>0</v>
      </c>
      <c r="CI504" s="366" t="str">
        <f t="shared" si="66"/>
        <v/>
      </c>
      <c r="CJ504" s="365">
        <f t="shared" si="72"/>
        <v>0</v>
      </c>
      <c r="CK504" s="365">
        <f t="shared" si="73"/>
        <v>0</v>
      </c>
      <c r="CL504" s="366" t="str">
        <f t="shared" si="67"/>
        <v/>
      </c>
      <c r="CM504" s="15"/>
    </row>
    <row r="505" spans="1:91" s="359" customFormat="1" ht="13.5" hidden="1" customHeight="1">
      <c r="A505" s="358">
        <f>'F5 ESTUDIANTES PREVENCIÓN'!D498</f>
        <v>0</v>
      </c>
      <c r="B505" s="358">
        <f>'F5 ESTUDIANTES PREVENCIÓN'!A498</f>
        <v>0</v>
      </c>
      <c r="C505" s="360">
        <f>'F5 ESTUDIANTES PREVENCIÓN'!F498</f>
        <v>0</v>
      </c>
      <c r="D505" s="361">
        <f>'F5 ESTUDIANTES PREVENCIÓN'!G498</f>
        <v>0</v>
      </c>
      <c r="E505" s="358">
        <f>'F5 ESTUDIANTES PREVENCIÓN'!K498</f>
        <v>0</v>
      </c>
      <c r="F505" s="358">
        <f>'F5 ESTUDIANTES PREVENCIÓN'!J498</f>
        <v>0</v>
      </c>
      <c r="G505" s="362">
        <f>'F5 ESTUDIANTES PREVENCIÓN'!L498</f>
        <v>0</v>
      </c>
      <c r="H505" s="358">
        <f>'F5 ESTUDIANTES PREVENCIÓN'!M498</f>
        <v>0</v>
      </c>
      <c r="I505" s="363">
        <f>'F5 ESTUDIANTES PREVENCIÓN'!N498</f>
        <v>0</v>
      </c>
      <c r="J505" s="363">
        <f>'F5 ESTUDIANTES PREVENCIÓN'!O498</f>
        <v>0</v>
      </c>
      <c r="K505" s="363">
        <f>'F5 ESTUDIANTES PREVENCIÓN'!P498</f>
        <v>0</v>
      </c>
      <c r="L505" s="364">
        <f>'F5 ESTUDIANTES PREVENCIÓN'!Q498</f>
        <v>0</v>
      </c>
      <c r="M505" s="360">
        <f>'F5 ESTUDIANTES PREVENCIÓN'!R498</f>
        <v>0</v>
      </c>
      <c r="N505" s="358">
        <f>'F5 ESTUDIANTES PREVENCIÓN'!T498</f>
        <v>0</v>
      </c>
      <c r="O505" s="358">
        <f>'F5 ESTUDIANTES PREVENCIÓN'!U498</f>
        <v>0</v>
      </c>
      <c r="P505" s="358">
        <f>'F5 ESTUDIANTES PREVENCIÓN'!V498</f>
        <v>0</v>
      </c>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f>'F5 ESTUDIANTES PREVENCIÓN'!AU498</f>
        <v>0</v>
      </c>
      <c r="BG505" s="12"/>
      <c r="BH505" s="13"/>
      <c r="BI505" s="12"/>
      <c r="BJ505" s="14"/>
      <c r="BK505" s="12"/>
      <c r="BL505" s="12"/>
      <c r="BM505" s="12"/>
      <c r="BN505" s="12"/>
      <c r="BO505" s="12"/>
      <c r="BP505" s="12"/>
      <c r="BQ505" s="12"/>
      <c r="BR505" s="12"/>
      <c r="BS505" s="12"/>
      <c r="BT505" s="12"/>
      <c r="BU505" s="12"/>
      <c r="BV505" s="12"/>
      <c r="BW505" s="12"/>
      <c r="BX505" s="12"/>
      <c r="BY505" s="12"/>
      <c r="BZ505" s="12"/>
      <c r="CA505" s="12"/>
      <c r="CB505" s="12"/>
      <c r="CC505" s="12"/>
      <c r="CD505" s="365">
        <f t="shared" si="68"/>
        <v>0</v>
      </c>
      <c r="CE505" s="365">
        <f t="shared" si="69"/>
        <v>0</v>
      </c>
      <c r="CF505" s="366" t="str">
        <f t="shared" si="65"/>
        <v/>
      </c>
      <c r="CG505" s="365">
        <f t="shared" si="70"/>
        <v>0</v>
      </c>
      <c r="CH505" s="365">
        <f t="shared" si="71"/>
        <v>0</v>
      </c>
      <c r="CI505" s="366" t="str">
        <f t="shared" si="66"/>
        <v/>
      </c>
      <c r="CJ505" s="365">
        <f t="shared" si="72"/>
        <v>0</v>
      </c>
      <c r="CK505" s="365">
        <f t="shared" si="73"/>
        <v>0</v>
      </c>
      <c r="CL505" s="366" t="str">
        <f t="shared" si="67"/>
        <v/>
      </c>
      <c r="CM505" s="15"/>
    </row>
    <row r="506" spans="1:91" s="359" customFormat="1" ht="13.5" hidden="1" customHeight="1">
      <c r="A506" s="358">
        <f>'F5 ESTUDIANTES PREVENCIÓN'!D499</f>
        <v>0</v>
      </c>
      <c r="B506" s="358">
        <f>'F5 ESTUDIANTES PREVENCIÓN'!A499</f>
        <v>0</v>
      </c>
      <c r="C506" s="360">
        <f>'F5 ESTUDIANTES PREVENCIÓN'!F499</f>
        <v>0</v>
      </c>
      <c r="D506" s="361">
        <f>'F5 ESTUDIANTES PREVENCIÓN'!G499</f>
        <v>0</v>
      </c>
      <c r="E506" s="358">
        <f>'F5 ESTUDIANTES PREVENCIÓN'!K499</f>
        <v>0</v>
      </c>
      <c r="F506" s="358">
        <f>'F5 ESTUDIANTES PREVENCIÓN'!J499</f>
        <v>0</v>
      </c>
      <c r="G506" s="362">
        <f>'F5 ESTUDIANTES PREVENCIÓN'!L499</f>
        <v>0</v>
      </c>
      <c r="H506" s="358">
        <f>'F5 ESTUDIANTES PREVENCIÓN'!M499</f>
        <v>0</v>
      </c>
      <c r="I506" s="363">
        <f>'F5 ESTUDIANTES PREVENCIÓN'!N499</f>
        <v>0</v>
      </c>
      <c r="J506" s="363">
        <f>'F5 ESTUDIANTES PREVENCIÓN'!O499</f>
        <v>0</v>
      </c>
      <c r="K506" s="363">
        <f>'F5 ESTUDIANTES PREVENCIÓN'!P499</f>
        <v>0</v>
      </c>
      <c r="L506" s="364">
        <f>'F5 ESTUDIANTES PREVENCIÓN'!Q499</f>
        <v>0</v>
      </c>
      <c r="M506" s="360">
        <f>'F5 ESTUDIANTES PREVENCIÓN'!R499</f>
        <v>0</v>
      </c>
      <c r="N506" s="358">
        <f>'F5 ESTUDIANTES PREVENCIÓN'!T499</f>
        <v>0</v>
      </c>
      <c r="O506" s="358">
        <f>'F5 ESTUDIANTES PREVENCIÓN'!U499</f>
        <v>0</v>
      </c>
      <c r="P506" s="358">
        <f>'F5 ESTUDIANTES PREVENCIÓN'!V499</f>
        <v>0</v>
      </c>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f>'F5 ESTUDIANTES PREVENCIÓN'!AU499</f>
        <v>0</v>
      </c>
      <c r="BG506" s="12"/>
      <c r="BH506" s="13"/>
      <c r="BI506" s="12"/>
      <c r="BJ506" s="14"/>
      <c r="BK506" s="12"/>
      <c r="BL506" s="12"/>
      <c r="BM506" s="12"/>
      <c r="BN506" s="12"/>
      <c r="BO506" s="12"/>
      <c r="BP506" s="12"/>
      <c r="BQ506" s="12"/>
      <c r="BR506" s="12"/>
      <c r="BS506" s="12"/>
      <c r="BT506" s="12"/>
      <c r="BU506" s="12"/>
      <c r="BV506" s="12"/>
      <c r="BW506" s="12"/>
      <c r="BX506" s="12"/>
      <c r="BY506" s="12"/>
      <c r="BZ506" s="12"/>
      <c r="CA506" s="12"/>
      <c r="CB506" s="12"/>
      <c r="CC506" s="12"/>
      <c r="CD506" s="365">
        <f t="shared" si="68"/>
        <v>0</v>
      </c>
      <c r="CE506" s="365">
        <f t="shared" si="69"/>
        <v>0</v>
      </c>
      <c r="CF506" s="366" t="str">
        <f t="shared" si="65"/>
        <v/>
      </c>
      <c r="CG506" s="365">
        <f t="shared" si="70"/>
        <v>0</v>
      </c>
      <c r="CH506" s="365">
        <f t="shared" si="71"/>
        <v>0</v>
      </c>
      <c r="CI506" s="366" t="str">
        <f t="shared" si="66"/>
        <v/>
      </c>
      <c r="CJ506" s="365">
        <f t="shared" si="72"/>
        <v>0</v>
      </c>
      <c r="CK506" s="365">
        <f t="shared" si="73"/>
        <v>0</v>
      </c>
      <c r="CL506" s="366" t="str">
        <f t="shared" si="67"/>
        <v/>
      </c>
      <c r="CM506" s="15"/>
    </row>
    <row r="507" spans="1:91" s="359" customFormat="1" ht="13.5" hidden="1" customHeight="1">
      <c r="A507" s="358">
        <f>'F5 ESTUDIANTES PREVENCIÓN'!D500</f>
        <v>0</v>
      </c>
      <c r="B507" s="358">
        <f>'F5 ESTUDIANTES PREVENCIÓN'!A500</f>
        <v>0</v>
      </c>
      <c r="C507" s="360">
        <f>'F5 ESTUDIANTES PREVENCIÓN'!F500</f>
        <v>0</v>
      </c>
      <c r="D507" s="361">
        <f>'F5 ESTUDIANTES PREVENCIÓN'!G500</f>
        <v>0</v>
      </c>
      <c r="E507" s="358">
        <f>'F5 ESTUDIANTES PREVENCIÓN'!K500</f>
        <v>0</v>
      </c>
      <c r="F507" s="358">
        <f>'F5 ESTUDIANTES PREVENCIÓN'!J500</f>
        <v>0</v>
      </c>
      <c r="G507" s="362">
        <f>'F5 ESTUDIANTES PREVENCIÓN'!L500</f>
        <v>0</v>
      </c>
      <c r="H507" s="358">
        <f>'F5 ESTUDIANTES PREVENCIÓN'!M500</f>
        <v>0</v>
      </c>
      <c r="I507" s="363">
        <f>'F5 ESTUDIANTES PREVENCIÓN'!N500</f>
        <v>0</v>
      </c>
      <c r="J507" s="363">
        <f>'F5 ESTUDIANTES PREVENCIÓN'!O500</f>
        <v>0</v>
      </c>
      <c r="K507" s="363">
        <f>'F5 ESTUDIANTES PREVENCIÓN'!P500</f>
        <v>0</v>
      </c>
      <c r="L507" s="364">
        <f>'F5 ESTUDIANTES PREVENCIÓN'!Q500</f>
        <v>0</v>
      </c>
      <c r="M507" s="360">
        <f>'F5 ESTUDIANTES PREVENCIÓN'!R500</f>
        <v>0</v>
      </c>
      <c r="N507" s="358">
        <f>'F5 ESTUDIANTES PREVENCIÓN'!T500</f>
        <v>0</v>
      </c>
      <c r="O507" s="358">
        <f>'F5 ESTUDIANTES PREVENCIÓN'!U500</f>
        <v>0</v>
      </c>
      <c r="P507" s="358">
        <f>'F5 ESTUDIANTES PREVENCIÓN'!V500</f>
        <v>0</v>
      </c>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f>'F5 ESTUDIANTES PREVENCIÓN'!AU500</f>
        <v>0</v>
      </c>
      <c r="BG507" s="12"/>
      <c r="BH507" s="13"/>
      <c r="BI507" s="12"/>
      <c r="BJ507" s="14"/>
      <c r="BK507" s="12"/>
      <c r="BL507" s="12"/>
      <c r="BM507" s="12"/>
      <c r="BN507" s="12"/>
      <c r="BO507" s="12"/>
      <c r="BP507" s="12"/>
      <c r="BQ507" s="12"/>
      <c r="BR507" s="12"/>
      <c r="BS507" s="12"/>
      <c r="BT507" s="12"/>
      <c r="BU507" s="12"/>
      <c r="BV507" s="12"/>
      <c r="BW507" s="12"/>
      <c r="BX507" s="12"/>
      <c r="BY507" s="12"/>
      <c r="BZ507" s="12"/>
      <c r="CA507" s="12"/>
      <c r="CB507" s="12"/>
      <c r="CC507" s="12"/>
      <c r="CD507" s="365">
        <f t="shared" si="68"/>
        <v>0</v>
      </c>
      <c r="CE507" s="365">
        <f t="shared" si="69"/>
        <v>0</v>
      </c>
      <c r="CF507" s="366" t="str">
        <f t="shared" si="65"/>
        <v/>
      </c>
      <c r="CG507" s="365">
        <f t="shared" si="70"/>
        <v>0</v>
      </c>
      <c r="CH507" s="365">
        <f t="shared" si="71"/>
        <v>0</v>
      </c>
      <c r="CI507" s="366" t="str">
        <f t="shared" si="66"/>
        <v/>
      </c>
      <c r="CJ507" s="365">
        <f t="shared" si="72"/>
        <v>0</v>
      </c>
      <c r="CK507" s="365">
        <f t="shared" si="73"/>
        <v>0</v>
      </c>
      <c r="CL507" s="366" t="str">
        <f t="shared" si="67"/>
        <v/>
      </c>
      <c r="CM507" s="15"/>
    </row>
    <row r="508" spans="1:91" s="359" customFormat="1" ht="13.5" hidden="1" customHeight="1">
      <c r="A508" s="358">
        <f>'F5 ESTUDIANTES PREVENCIÓN'!D501</f>
        <v>0</v>
      </c>
      <c r="B508" s="358">
        <f>'F5 ESTUDIANTES PREVENCIÓN'!A501</f>
        <v>0</v>
      </c>
      <c r="C508" s="360">
        <f>'F5 ESTUDIANTES PREVENCIÓN'!F501</f>
        <v>0</v>
      </c>
      <c r="D508" s="361">
        <f>'F5 ESTUDIANTES PREVENCIÓN'!G501</f>
        <v>0</v>
      </c>
      <c r="E508" s="358">
        <f>'F5 ESTUDIANTES PREVENCIÓN'!K501</f>
        <v>0</v>
      </c>
      <c r="F508" s="358">
        <f>'F5 ESTUDIANTES PREVENCIÓN'!J501</f>
        <v>0</v>
      </c>
      <c r="G508" s="362">
        <f>'F5 ESTUDIANTES PREVENCIÓN'!L501</f>
        <v>0</v>
      </c>
      <c r="H508" s="358">
        <f>'F5 ESTUDIANTES PREVENCIÓN'!M501</f>
        <v>0</v>
      </c>
      <c r="I508" s="363">
        <f>'F5 ESTUDIANTES PREVENCIÓN'!N501</f>
        <v>0</v>
      </c>
      <c r="J508" s="363">
        <f>'F5 ESTUDIANTES PREVENCIÓN'!O501</f>
        <v>0</v>
      </c>
      <c r="K508" s="363">
        <f>'F5 ESTUDIANTES PREVENCIÓN'!P501</f>
        <v>0</v>
      </c>
      <c r="L508" s="364">
        <f>'F5 ESTUDIANTES PREVENCIÓN'!Q501</f>
        <v>0</v>
      </c>
      <c r="M508" s="360">
        <f>'F5 ESTUDIANTES PREVENCIÓN'!R501</f>
        <v>0</v>
      </c>
      <c r="N508" s="358">
        <f>'F5 ESTUDIANTES PREVENCIÓN'!T501</f>
        <v>0</v>
      </c>
      <c r="O508" s="358">
        <f>'F5 ESTUDIANTES PREVENCIÓN'!U501</f>
        <v>0</v>
      </c>
      <c r="P508" s="358">
        <f>'F5 ESTUDIANTES PREVENCIÓN'!V501</f>
        <v>0</v>
      </c>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f>'F5 ESTUDIANTES PREVENCIÓN'!AU501</f>
        <v>0</v>
      </c>
      <c r="BG508" s="12"/>
      <c r="BH508" s="13"/>
      <c r="BI508" s="12"/>
      <c r="BJ508" s="14"/>
      <c r="BK508" s="12"/>
      <c r="BL508" s="12"/>
      <c r="BM508" s="12"/>
      <c r="BN508" s="12"/>
      <c r="BO508" s="12"/>
      <c r="BP508" s="12"/>
      <c r="BQ508" s="12"/>
      <c r="BR508" s="12"/>
      <c r="BS508" s="12"/>
      <c r="BT508" s="12"/>
      <c r="BU508" s="12"/>
      <c r="BV508" s="12"/>
      <c r="BW508" s="12"/>
      <c r="BX508" s="12"/>
      <c r="BY508" s="12"/>
      <c r="BZ508" s="12"/>
      <c r="CA508" s="12"/>
      <c r="CB508" s="12"/>
      <c r="CC508" s="12"/>
      <c r="CD508" s="365">
        <f t="shared" si="68"/>
        <v>0</v>
      </c>
      <c r="CE508" s="365">
        <f t="shared" si="69"/>
        <v>0</v>
      </c>
      <c r="CF508" s="366" t="str">
        <f t="shared" si="65"/>
        <v/>
      </c>
      <c r="CG508" s="365">
        <f t="shared" si="70"/>
        <v>0</v>
      </c>
      <c r="CH508" s="365">
        <f t="shared" si="71"/>
        <v>0</v>
      </c>
      <c r="CI508" s="366" t="str">
        <f t="shared" si="66"/>
        <v/>
      </c>
      <c r="CJ508" s="365">
        <f t="shared" si="72"/>
        <v>0</v>
      </c>
      <c r="CK508" s="365">
        <f t="shared" si="73"/>
        <v>0</v>
      </c>
      <c r="CL508" s="366" t="str">
        <f t="shared" si="67"/>
        <v/>
      </c>
      <c r="CM508" s="15"/>
    </row>
    <row r="509" spans="1:91" s="359" customFormat="1" ht="13.5" hidden="1" customHeight="1">
      <c r="A509" s="358">
        <f>'F5 ESTUDIANTES PREVENCIÓN'!D502</f>
        <v>0</v>
      </c>
      <c r="B509" s="358">
        <f>'F5 ESTUDIANTES PREVENCIÓN'!A502</f>
        <v>0</v>
      </c>
      <c r="C509" s="360">
        <f>'F5 ESTUDIANTES PREVENCIÓN'!F502</f>
        <v>0</v>
      </c>
      <c r="D509" s="361">
        <f>'F5 ESTUDIANTES PREVENCIÓN'!G502</f>
        <v>0</v>
      </c>
      <c r="E509" s="358">
        <f>'F5 ESTUDIANTES PREVENCIÓN'!K502</f>
        <v>0</v>
      </c>
      <c r="F509" s="358">
        <f>'F5 ESTUDIANTES PREVENCIÓN'!J502</f>
        <v>0</v>
      </c>
      <c r="G509" s="362">
        <f>'F5 ESTUDIANTES PREVENCIÓN'!L502</f>
        <v>0</v>
      </c>
      <c r="H509" s="358">
        <f>'F5 ESTUDIANTES PREVENCIÓN'!M502</f>
        <v>0</v>
      </c>
      <c r="I509" s="363">
        <f>'F5 ESTUDIANTES PREVENCIÓN'!N502</f>
        <v>0</v>
      </c>
      <c r="J509" s="363">
        <f>'F5 ESTUDIANTES PREVENCIÓN'!O502</f>
        <v>0</v>
      </c>
      <c r="K509" s="363">
        <f>'F5 ESTUDIANTES PREVENCIÓN'!P502</f>
        <v>0</v>
      </c>
      <c r="L509" s="364">
        <f>'F5 ESTUDIANTES PREVENCIÓN'!Q502</f>
        <v>0</v>
      </c>
      <c r="M509" s="360">
        <f>'F5 ESTUDIANTES PREVENCIÓN'!R502</f>
        <v>0</v>
      </c>
      <c r="N509" s="358">
        <f>'F5 ESTUDIANTES PREVENCIÓN'!T502</f>
        <v>0</v>
      </c>
      <c r="O509" s="358">
        <f>'F5 ESTUDIANTES PREVENCIÓN'!U502</f>
        <v>0</v>
      </c>
      <c r="P509" s="358">
        <f>'F5 ESTUDIANTES PREVENCIÓN'!V502</f>
        <v>0</v>
      </c>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f>'F5 ESTUDIANTES PREVENCIÓN'!AU502</f>
        <v>0</v>
      </c>
      <c r="BG509" s="12"/>
      <c r="BH509" s="13"/>
      <c r="BI509" s="12"/>
      <c r="BJ509" s="14"/>
      <c r="BK509" s="12"/>
      <c r="BL509" s="12"/>
      <c r="BM509" s="12"/>
      <c r="BN509" s="12"/>
      <c r="BO509" s="12"/>
      <c r="BP509" s="12"/>
      <c r="BQ509" s="12"/>
      <c r="BR509" s="12"/>
      <c r="BS509" s="12"/>
      <c r="BT509" s="12"/>
      <c r="BU509" s="12"/>
      <c r="BV509" s="12"/>
      <c r="BW509" s="12"/>
      <c r="BX509" s="12"/>
      <c r="BY509" s="12"/>
      <c r="BZ509" s="12"/>
      <c r="CA509" s="12"/>
      <c r="CB509" s="12"/>
      <c r="CC509" s="12"/>
      <c r="CD509" s="365">
        <f t="shared" si="68"/>
        <v>0</v>
      </c>
      <c r="CE509" s="365">
        <f t="shared" si="69"/>
        <v>0</v>
      </c>
      <c r="CF509" s="366" t="str">
        <f t="shared" si="65"/>
        <v/>
      </c>
      <c r="CG509" s="365">
        <f t="shared" si="70"/>
        <v>0</v>
      </c>
      <c r="CH509" s="365">
        <f t="shared" si="71"/>
        <v>0</v>
      </c>
      <c r="CI509" s="366" t="str">
        <f t="shared" si="66"/>
        <v/>
      </c>
      <c r="CJ509" s="365">
        <f t="shared" si="72"/>
        <v>0</v>
      </c>
      <c r="CK509" s="365">
        <f t="shared" si="73"/>
        <v>0</v>
      </c>
      <c r="CL509" s="366" t="str">
        <f t="shared" si="67"/>
        <v/>
      </c>
      <c r="CM509" s="15"/>
    </row>
    <row r="510" spans="1:91" s="359" customFormat="1" ht="13.5" hidden="1" customHeight="1">
      <c r="A510" s="358">
        <f>'F5 ESTUDIANTES PREVENCIÓN'!D503</f>
        <v>0</v>
      </c>
      <c r="B510" s="358">
        <f>'F5 ESTUDIANTES PREVENCIÓN'!A503</f>
        <v>0</v>
      </c>
      <c r="C510" s="360">
        <f>'F5 ESTUDIANTES PREVENCIÓN'!F503</f>
        <v>0</v>
      </c>
      <c r="D510" s="361">
        <f>'F5 ESTUDIANTES PREVENCIÓN'!G503</f>
        <v>0</v>
      </c>
      <c r="E510" s="358">
        <f>'F5 ESTUDIANTES PREVENCIÓN'!K503</f>
        <v>0</v>
      </c>
      <c r="F510" s="358">
        <f>'F5 ESTUDIANTES PREVENCIÓN'!J503</f>
        <v>0</v>
      </c>
      <c r="G510" s="362">
        <f>'F5 ESTUDIANTES PREVENCIÓN'!L503</f>
        <v>0</v>
      </c>
      <c r="H510" s="358">
        <f>'F5 ESTUDIANTES PREVENCIÓN'!M503</f>
        <v>0</v>
      </c>
      <c r="I510" s="363">
        <f>'F5 ESTUDIANTES PREVENCIÓN'!N503</f>
        <v>0</v>
      </c>
      <c r="J510" s="363">
        <f>'F5 ESTUDIANTES PREVENCIÓN'!O503</f>
        <v>0</v>
      </c>
      <c r="K510" s="363">
        <f>'F5 ESTUDIANTES PREVENCIÓN'!P503</f>
        <v>0</v>
      </c>
      <c r="L510" s="364">
        <f>'F5 ESTUDIANTES PREVENCIÓN'!Q503</f>
        <v>0</v>
      </c>
      <c r="M510" s="360">
        <f>'F5 ESTUDIANTES PREVENCIÓN'!R503</f>
        <v>0</v>
      </c>
      <c r="N510" s="358">
        <f>'F5 ESTUDIANTES PREVENCIÓN'!T503</f>
        <v>0</v>
      </c>
      <c r="O510" s="358">
        <f>'F5 ESTUDIANTES PREVENCIÓN'!U503</f>
        <v>0</v>
      </c>
      <c r="P510" s="358">
        <f>'F5 ESTUDIANTES PREVENCIÓN'!V503</f>
        <v>0</v>
      </c>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f>'F5 ESTUDIANTES PREVENCIÓN'!AU503</f>
        <v>0</v>
      </c>
      <c r="BG510" s="12"/>
      <c r="BH510" s="13"/>
      <c r="BI510" s="12"/>
      <c r="BJ510" s="14"/>
      <c r="BK510" s="12"/>
      <c r="BL510" s="12"/>
      <c r="BM510" s="12"/>
      <c r="BN510" s="12"/>
      <c r="BO510" s="12"/>
      <c r="BP510" s="12"/>
      <c r="BQ510" s="12"/>
      <c r="BR510" s="12"/>
      <c r="BS510" s="12"/>
      <c r="BT510" s="12"/>
      <c r="BU510" s="12"/>
      <c r="BV510" s="12"/>
      <c r="BW510" s="12"/>
      <c r="BX510" s="12"/>
      <c r="BY510" s="12"/>
      <c r="BZ510" s="12"/>
      <c r="CA510" s="12"/>
      <c r="CB510" s="12"/>
      <c r="CC510" s="12"/>
      <c r="CD510" s="365">
        <f t="shared" si="68"/>
        <v>0</v>
      </c>
      <c r="CE510" s="365">
        <f t="shared" si="69"/>
        <v>0</v>
      </c>
      <c r="CF510" s="366" t="str">
        <f t="shared" si="65"/>
        <v/>
      </c>
      <c r="CG510" s="365">
        <f t="shared" si="70"/>
        <v>0</v>
      </c>
      <c r="CH510" s="365">
        <f t="shared" si="71"/>
        <v>0</v>
      </c>
      <c r="CI510" s="366" t="str">
        <f t="shared" si="66"/>
        <v/>
      </c>
      <c r="CJ510" s="365">
        <f t="shared" si="72"/>
        <v>0</v>
      </c>
      <c r="CK510" s="365">
        <f t="shared" si="73"/>
        <v>0</v>
      </c>
      <c r="CL510" s="366" t="str">
        <f t="shared" si="67"/>
        <v/>
      </c>
      <c r="CM510" s="15"/>
    </row>
    <row r="511" spans="1:91" s="359" customFormat="1" ht="13.5" hidden="1" customHeight="1">
      <c r="A511" s="358">
        <f>'F5 ESTUDIANTES PREVENCIÓN'!D504</f>
        <v>0</v>
      </c>
      <c r="B511" s="358">
        <f>'F5 ESTUDIANTES PREVENCIÓN'!A504</f>
        <v>0</v>
      </c>
      <c r="C511" s="360">
        <f>'F5 ESTUDIANTES PREVENCIÓN'!F504</f>
        <v>0</v>
      </c>
      <c r="D511" s="361">
        <f>'F5 ESTUDIANTES PREVENCIÓN'!G504</f>
        <v>0</v>
      </c>
      <c r="E511" s="358">
        <f>'F5 ESTUDIANTES PREVENCIÓN'!K504</f>
        <v>0</v>
      </c>
      <c r="F511" s="358">
        <f>'F5 ESTUDIANTES PREVENCIÓN'!J504</f>
        <v>0</v>
      </c>
      <c r="G511" s="362">
        <f>'F5 ESTUDIANTES PREVENCIÓN'!L504</f>
        <v>0</v>
      </c>
      <c r="H511" s="358">
        <f>'F5 ESTUDIANTES PREVENCIÓN'!M504</f>
        <v>0</v>
      </c>
      <c r="I511" s="363">
        <f>'F5 ESTUDIANTES PREVENCIÓN'!N504</f>
        <v>0</v>
      </c>
      <c r="J511" s="363">
        <f>'F5 ESTUDIANTES PREVENCIÓN'!O504</f>
        <v>0</v>
      </c>
      <c r="K511" s="363">
        <f>'F5 ESTUDIANTES PREVENCIÓN'!P504</f>
        <v>0</v>
      </c>
      <c r="L511" s="364">
        <f>'F5 ESTUDIANTES PREVENCIÓN'!Q504</f>
        <v>0</v>
      </c>
      <c r="M511" s="360">
        <f>'F5 ESTUDIANTES PREVENCIÓN'!R504</f>
        <v>0</v>
      </c>
      <c r="N511" s="358">
        <f>'F5 ESTUDIANTES PREVENCIÓN'!T504</f>
        <v>0</v>
      </c>
      <c r="O511" s="358">
        <f>'F5 ESTUDIANTES PREVENCIÓN'!U504</f>
        <v>0</v>
      </c>
      <c r="P511" s="358">
        <f>'F5 ESTUDIANTES PREVENCIÓN'!V504</f>
        <v>0</v>
      </c>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f>'F5 ESTUDIANTES PREVENCIÓN'!AU504</f>
        <v>0</v>
      </c>
      <c r="BG511" s="12"/>
      <c r="BH511" s="13"/>
      <c r="BI511" s="12"/>
      <c r="BJ511" s="14"/>
      <c r="BK511" s="12"/>
      <c r="BL511" s="12"/>
      <c r="BM511" s="12"/>
      <c r="BN511" s="12"/>
      <c r="BO511" s="12"/>
      <c r="BP511" s="12"/>
      <c r="BQ511" s="12"/>
      <c r="BR511" s="12"/>
      <c r="BS511" s="12"/>
      <c r="BT511" s="12"/>
      <c r="BU511" s="12"/>
      <c r="BV511" s="12"/>
      <c r="BW511" s="12"/>
      <c r="BX511" s="12"/>
      <c r="BY511" s="12"/>
      <c r="BZ511" s="12"/>
      <c r="CA511" s="12"/>
      <c r="CB511" s="12"/>
      <c r="CC511" s="12"/>
      <c r="CD511" s="365">
        <f t="shared" si="68"/>
        <v>0</v>
      </c>
      <c r="CE511" s="365">
        <f t="shared" si="69"/>
        <v>0</v>
      </c>
      <c r="CF511" s="366" t="str">
        <f t="shared" si="65"/>
        <v/>
      </c>
      <c r="CG511" s="365">
        <f t="shared" si="70"/>
        <v>0</v>
      </c>
      <c r="CH511" s="365">
        <f t="shared" si="71"/>
        <v>0</v>
      </c>
      <c r="CI511" s="366" t="str">
        <f t="shared" si="66"/>
        <v/>
      </c>
      <c r="CJ511" s="365">
        <f t="shared" si="72"/>
        <v>0</v>
      </c>
      <c r="CK511" s="365">
        <f t="shared" si="73"/>
        <v>0</v>
      </c>
      <c r="CL511" s="366" t="str">
        <f t="shared" si="67"/>
        <v/>
      </c>
      <c r="CM511" s="15"/>
    </row>
    <row r="512" spans="1:91" s="359" customFormat="1" ht="13.5" hidden="1" customHeight="1">
      <c r="A512" s="358">
        <f>'F5 ESTUDIANTES PREVENCIÓN'!D505</f>
        <v>0</v>
      </c>
      <c r="B512" s="358">
        <f>'F5 ESTUDIANTES PREVENCIÓN'!A505</f>
        <v>0</v>
      </c>
      <c r="C512" s="360">
        <f>'F5 ESTUDIANTES PREVENCIÓN'!F505</f>
        <v>0</v>
      </c>
      <c r="D512" s="361">
        <f>'F5 ESTUDIANTES PREVENCIÓN'!G505</f>
        <v>0</v>
      </c>
      <c r="E512" s="358">
        <f>'F5 ESTUDIANTES PREVENCIÓN'!K505</f>
        <v>0</v>
      </c>
      <c r="F512" s="358">
        <f>'F5 ESTUDIANTES PREVENCIÓN'!J505</f>
        <v>0</v>
      </c>
      <c r="G512" s="362">
        <f>'F5 ESTUDIANTES PREVENCIÓN'!L505</f>
        <v>0</v>
      </c>
      <c r="H512" s="358">
        <f>'F5 ESTUDIANTES PREVENCIÓN'!M505</f>
        <v>0</v>
      </c>
      <c r="I512" s="363">
        <f>'F5 ESTUDIANTES PREVENCIÓN'!N505</f>
        <v>0</v>
      </c>
      <c r="J512" s="363">
        <f>'F5 ESTUDIANTES PREVENCIÓN'!O505</f>
        <v>0</v>
      </c>
      <c r="K512" s="363">
        <f>'F5 ESTUDIANTES PREVENCIÓN'!P505</f>
        <v>0</v>
      </c>
      <c r="L512" s="364">
        <f>'F5 ESTUDIANTES PREVENCIÓN'!Q505</f>
        <v>0</v>
      </c>
      <c r="M512" s="360">
        <f>'F5 ESTUDIANTES PREVENCIÓN'!R505</f>
        <v>0</v>
      </c>
      <c r="N512" s="358">
        <f>'F5 ESTUDIANTES PREVENCIÓN'!T505</f>
        <v>0</v>
      </c>
      <c r="O512" s="358">
        <f>'F5 ESTUDIANTES PREVENCIÓN'!U505</f>
        <v>0</v>
      </c>
      <c r="P512" s="358">
        <f>'F5 ESTUDIANTES PREVENCIÓN'!V505</f>
        <v>0</v>
      </c>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f>'F5 ESTUDIANTES PREVENCIÓN'!AU505</f>
        <v>0</v>
      </c>
      <c r="BG512" s="12"/>
      <c r="BH512" s="13"/>
      <c r="BI512" s="12"/>
      <c r="BJ512" s="14"/>
      <c r="BK512" s="12"/>
      <c r="BL512" s="12"/>
      <c r="BM512" s="12"/>
      <c r="BN512" s="12"/>
      <c r="BO512" s="12"/>
      <c r="BP512" s="12"/>
      <c r="BQ512" s="12"/>
      <c r="BR512" s="12"/>
      <c r="BS512" s="12"/>
      <c r="BT512" s="12"/>
      <c r="BU512" s="12"/>
      <c r="BV512" s="12"/>
      <c r="BW512" s="12"/>
      <c r="BX512" s="12"/>
      <c r="BY512" s="12"/>
      <c r="BZ512" s="12"/>
      <c r="CA512" s="12"/>
      <c r="CB512" s="12"/>
      <c r="CC512" s="12"/>
      <c r="CD512" s="365">
        <f t="shared" si="68"/>
        <v>0</v>
      </c>
      <c r="CE512" s="365">
        <f t="shared" si="69"/>
        <v>0</v>
      </c>
      <c r="CF512" s="366" t="str">
        <f t="shared" si="65"/>
        <v/>
      </c>
      <c r="CG512" s="365">
        <f t="shared" si="70"/>
        <v>0</v>
      </c>
      <c r="CH512" s="365">
        <f t="shared" si="71"/>
        <v>0</v>
      </c>
      <c r="CI512" s="366" t="str">
        <f t="shared" si="66"/>
        <v/>
      </c>
      <c r="CJ512" s="365">
        <f t="shared" si="72"/>
        <v>0</v>
      </c>
      <c r="CK512" s="365">
        <f t="shared" si="73"/>
        <v>0</v>
      </c>
      <c r="CL512" s="366" t="str">
        <f t="shared" si="67"/>
        <v/>
      </c>
      <c r="CM512" s="15"/>
    </row>
    <row r="513" spans="1:91" s="359" customFormat="1" ht="13.5" hidden="1" customHeight="1">
      <c r="A513" s="358">
        <f>'F5 ESTUDIANTES PREVENCIÓN'!D506</f>
        <v>0</v>
      </c>
      <c r="B513" s="358">
        <f>'F5 ESTUDIANTES PREVENCIÓN'!A506</f>
        <v>0</v>
      </c>
      <c r="C513" s="360">
        <f>'F5 ESTUDIANTES PREVENCIÓN'!F506</f>
        <v>0</v>
      </c>
      <c r="D513" s="361">
        <f>'F5 ESTUDIANTES PREVENCIÓN'!G506</f>
        <v>0</v>
      </c>
      <c r="E513" s="358">
        <f>'F5 ESTUDIANTES PREVENCIÓN'!K506</f>
        <v>0</v>
      </c>
      <c r="F513" s="358">
        <f>'F5 ESTUDIANTES PREVENCIÓN'!J506</f>
        <v>0</v>
      </c>
      <c r="G513" s="362">
        <f>'F5 ESTUDIANTES PREVENCIÓN'!L506</f>
        <v>0</v>
      </c>
      <c r="H513" s="358">
        <f>'F5 ESTUDIANTES PREVENCIÓN'!M506</f>
        <v>0</v>
      </c>
      <c r="I513" s="363">
        <f>'F5 ESTUDIANTES PREVENCIÓN'!N506</f>
        <v>0</v>
      </c>
      <c r="J513" s="363">
        <f>'F5 ESTUDIANTES PREVENCIÓN'!O506</f>
        <v>0</v>
      </c>
      <c r="K513" s="363">
        <f>'F5 ESTUDIANTES PREVENCIÓN'!P506</f>
        <v>0</v>
      </c>
      <c r="L513" s="364">
        <f>'F5 ESTUDIANTES PREVENCIÓN'!Q506</f>
        <v>0</v>
      </c>
      <c r="M513" s="360">
        <f>'F5 ESTUDIANTES PREVENCIÓN'!R506</f>
        <v>0</v>
      </c>
      <c r="N513" s="358">
        <f>'F5 ESTUDIANTES PREVENCIÓN'!T506</f>
        <v>0</v>
      </c>
      <c r="O513" s="358">
        <f>'F5 ESTUDIANTES PREVENCIÓN'!U506</f>
        <v>0</v>
      </c>
      <c r="P513" s="358">
        <f>'F5 ESTUDIANTES PREVENCIÓN'!V506</f>
        <v>0</v>
      </c>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f>'F5 ESTUDIANTES PREVENCIÓN'!AU506</f>
        <v>0</v>
      </c>
      <c r="BG513" s="12"/>
      <c r="BH513" s="13"/>
      <c r="BI513" s="12"/>
      <c r="BJ513" s="14"/>
      <c r="BK513" s="12"/>
      <c r="BL513" s="12"/>
      <c r="BM513" s="12"/>
      <c r="BN513" s="12"/>
      <c r="BO513" s="12"/>
      <c r="BP513" s="12"/>
      <c r="BQ513" s="12"/>
      <c r="BR513" s="12"/>
      <c r="BS513" s="12"/>
      <c r="BT513" s="12"/>
      <c r="BU513" s="12"/>
      <c r="BV513" s="12"/>
      <c r="BW513" s="12"/>
      <c r="BX513" s="12"/>
      <c r="BY513" s="12"/>
      <c r="BZ513" s="12"/>
      <c r="CA513" s="12"/>
      <c r="CB513" s="12"/>
      <c r="CC513" s="12"/>
      <c r="CD513" s="365">
        <f t="shared" si="68"/>
        <v>0</v>
      </c>
      <c r="CE513" s="365">
        <f t="shared" si="69"/>
        <v>0</v>
      </c>
      <c r="CF513" s="366" t="str">
        <f t="shared" si="65"/>
        <v/>
      </c>
      <c r="CG513" s="365">
        <f t="shared" si="70"/>
        <v>0</v>
      </c>
      <c r="CH513" s="365">
        <f t="shared" si="71"/>
        <v>0</v>
      </c>
      <c r="CI513" s="366" t="str">
        <f t="shared" si="66"/>
        <v/>
      </c>
      <c r="CJ513" s="365">
        <f t="shared" si="72"/>
        <v>0</v>
      </c>
      <c r="CK513" s="365">
        <f t="shared" si="73"/>
        <v>0</v>
      </c>
      <c r="CL513" s="366" t="str">
        <f t="shared" si="67"/>
        <v/>
      </c>
      <c r="CM513" s="15"/>
    </row>
    <row r="514" spans="1:91" s="359" customFormat="1" ht="13.5" hidden="1" customHeight="1">
      <c r="A514" s="358">
        <f>'F5 ESTUDIANTES PREVENCIÓN'!D507</f>
        <v>0</v>
      </c>
      <c r="B514" s="358">
        <f>'F5 ESTUDIANTES PREVENCIÓN'!A507</f>
        <v>0</v>
      </c>
      <c r="C514" s="360">
        <f>'F5 ESTUDIANTES PREVENCIÓN'!F507</f>
        <v>0</v>
      </c>
      <c r="D514" s="361">
        <f>'F5 ESTUDIANTES PREVENCIÓN'!G507</f>
        <v>0</v>
      </c>
      <c r="E514" s="358">
        <f>'F5 ESTUDIANTES PREVENCIÓN'!K507</f>
        <v>0</v>
      </c>
      <c r="F514" s="358">
        <f>'F5 ESTUDIANTES PREVENCIÓN'!J507</f>
        <v>0</v>
      </c>
      <c r="G514" s="362">
        <f>'F5 ESTUDIANTES PREVENCIÓN'!L507</f>
        <v>0</v>
      </c>
      <c r="H514" s="358">
        <f>'F5 ESTUDIANTES PREVENCIÓN'!M507</f>
        <v>0</v>
      </c>
      <c r="I514" s="363">
        <f>'F5 ESTUDIANTES PREVENCIÓN'!N507</f>
        <v>0</v>
      </c>
      <c r="J514" s="363">
        <f>'F5 ESTUDIANTES PREVENCIÓN'!O507</f>
        <v>0</v>
      </c>
      <c r="K514" s="363">
        <f>'F5 ESTUDIANTES PREVENCIÓN'!P507</f>
        <v>0</v>
      </c>
      <c r="L514" s="364">
        <f>'F5 ESTUDIANTES PREVENCIÓN'!Q507</f>
        <v>0</v>
      </c>
      <c r="M514" s="360">
        <f>'F5 ESTUDIANTES PREVENCIÓN'!R507</f>
        <v>0</v>
      </c>
      <c r="N514" s="358">
        <f>'F5 ESTUDIANTES PREVENCIÓN'!T507</f>
        <v>0</v>
      </c>
      <c r="O514" s="358">
        <f>'F5 ESTUDIANTES PREVENCIÓN'!U507</f>
        <v>0</v>
      </c>
      <c r="P514" s="358">
        <f>'F5 ESTUDIANTES PREVENCIÓN'!V507</f>
        <v>0</v>
      </c>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f>'F5 ESTUDIANTES PREVENCIÓN'!AU507</f>
        <v>0</v>
      </c>
      <c r="BG514" s="12"/>
      <c r="BH514" s="13"/>
      <c r="BI514" s="12"/>
      <c r="BJ514" s="14"/>
      <c r="BK514" s="12"/>
      <c r="BL514" s="12"/>
      <c r="BM514" s="12"/>
      <c r="BN514" s="12"/>
      <c r="BO514" s="12"/>
      <c r="BP514" s="12"/>
      <c r="BQ514" s="12"/>
      <c r="BR514" s="12"/>
      <c r="BS514" s="12"/>
      <c r="BT514" s="12"/>
      <c r="BU514" s="12"/>
      <c r="BV514" s="12"/>
      <c r="BW514" s="12"/>
      <c r="BX514" s="12"/>
      <c r="BY514" s="12"/>
      <c r="BZ514" s="12"/>
      <c r="CA514" s="12"/>
      <c r="CB514" s="12"/>
      <c r="CC514" s="12"/>
      <c r="CD514" s="365">
        <f t="shared" si="68"/>
        <v>0</v>
      </c>
      <c r="CE514" s="365">
        <f t="shared" si="69"/>
        <v>0</v>
      </c>
      <c r="CF514" s="366" t="str">
        <f t="shared" si="65"/>
        <v/>
      </c>
      <c r="CG514" s="365">
        <f t="shared" si="70"/>
        <v>0</v>
      </c>
      <c r="CH514" s="365">
        <f t="shared" si="71"/>
        <v>0</v>
      </c>
      <c r="CI514" s="366" t="str">
        <f t="shared" si="66"/>
        <v/>
      </c>
      <c r="CJ514" s="365">
        <f t="shared" si="72"/>
        <v>0</v>
      </c>
      <c r="CK514" s="365">
        <f t="shared" si="73"/>
        <v>0</v>
      </c>
      <c r="CL514" s="366" t="str">
        <f t="shared" si="67"/>
        <v/>
      </c>
      <c r="CM514" s="15"/>
    </row>
    <row r="515" spans="1:91" s="359" customFormat="1" ht="13.5" hidden="1" customHeight="1">
      <c r="A515" s="358">
        <f>'F5 ESTUDIANTES PREVENCIÓN'!D508</f>
        <v>0</v>
      </c>
      <c r="B515" s="358">
        <f>'F5 ESTUDIANTES PREVENCIÓN'!A508</f>
        <v>0</v>
      </c>
      <c r="C515" s="360">
        <f>'F5 ESTUDIANTES PREVENCIÓN'!F508</f>
        <v>0</v>
      </c>
      <c r="D515" s="361">
        <f>'F5 ESTUDIANTES PREVENCIÓN'!G508</f>
        <v>0</v>
      </c>
      <c r="E515" s="358">
        <f>'F5 ESTUDIANTES PREVENCIÓN'!K508</f>
        <v>0</v>
      </c>
      <c r="F515" s="358">
        <f>'F5 ESTUDIANTES PREVENCIÓN'!J508</f>
        <v>0</v>
      </c>
      <c r="G515" s="362">
        <f>'F5 ESTUDIANTES PREVENCIÓN'!L508</f>
        <v>0</v>
      </c>
      <c r="H515" s="358">
        <f>'F5 ESTUDIANTES PREVENCIÓN'!M508</f>
        <v>0</v>
      </c>
      <c r="I515" s="363">
        <f>'F5 ESTUDIANTES PREVENCIÓN'!N508</f>
        <v>0</v>
      </c>
      <c r="J515" s="363">
        <f>'F5 ESTUDIANTES PREVENCIÓN'!O508</f>
        <v>0</v>
      </c>
      <c r="K515" s="363">
        <f>'F5 ESTUDIANTES PREVENCIÓN'!P508</f>
        <v>0</v>
      </c>
      <c r="L515" s="364">
        <f>'F5 ESTUDIANTES PREVENCIÓN'!Q508</f>
        <v>0</v>
      </c>
      <c r="M515" s="360">
        <f>'F5 ESTUDIANTES PREVENCIÓN'!R508</f>
        <v>0</v>
      </c>
      <c r="N515" s="358">
        <f>'F5 ESTUDIANTES PREVENCIÓN'!T508</f>
        <v>0</v>
      </c>
      <c r="O515" s="358">
        <f>'F5 ESTUDIANTES PREVENCIÓN'!U508</f>
        <v>0</v>
      </c>
      <c r="P515" s="358">
        <f>'F5 ESTUDIANTES PREVENCIÓN'!V508</f>
        <v>0</v>
      </c>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f>'F5 ESTUDIANTES PREVENCIÓN'!AU508</f>
        <v>0</v>
      </c>
      <c r="BG515" s="12"/>
      <c r="BH515" s="13"/>
      <c r="BI515" s="12"/>
      <c r="BJ515" s="14"/>
      <c r="BK515" s="12"/>
      <c r="BL515" s="12"/>
      <c r="BM515" s="12"/>
      <c r="BN515" s="12"/>
      <c r="BO515" s="12"/>
      <c r="BP515" s="12"/>
      <c r="BQ515" s="12"/>
      <c r="BR515" s="12"/>
      <c r="BS515" s="12"/>
      <c r="BT515" s="12"/>
      <c r="BU515" s="12"/>
      <c r="BV515" s="12"/>
      <c r="BW515" s="12"/>
      <c r="BX515" s="12"/>
      <c r="BY515" s="12"/>
      <c r="BZ515" s="12"/>
      <c r="CA515" s="12"/>
      <c r="CB515" s="12"/>
      <c r="CC515" s="12"/>
      <c r="CD515" s="365">
        <f t="shared" si="68"/>
        <v>0</v>
      </c>
      <c r="CE515" s="365">
        <f t="shared" si="69"/>
        <v>0</v>
      </c>
      <c r="CF515" s="366" t="str">
        <f t="shared" si="65"/>
        <v/>
      </c>
      <c r="CG515" s="365">
        <f t="shared" si="70"/>
        <v>0</v>
      </c>
      <c r="CH515" s="365">
        <f t="shared" si="71"/>
        <v>0</v>
      </c>
      <c r="CI515" s="366" t="str">
        <f t="shared" si="66"/>
        <v/>
      </c>
      <c r="CJ515" s="365">
        <f t="shared" si="72"/>
        <v>0</v>
      </c>
      <c r="CK515" s="365">
        <f t="shared" si="73"/>
        <v>0</v>
      </c>
      <c r="CL515" s="366" t="str">
        <f t="shared" si="67"/>
        <v/>
      </c>
      <c r="CM515" s="15"/>
    </row>
    <row r="516" spans="1:91" s="359" customFormat="1" ht="13.5" hidden="1" customHeight="1">
      <c r="A516" s="358">
        <f>'F5 ESTUDIANTES PREVENCIÓN'!D509</f>
        <v>0</v>
      </c>
      <c r="B516" s="358">
        <f>'F5 ESTUDIANTES PREVENCIÓN'!A509</f>
        <v>0</v>
      </c>
      <c r="C516" s="360">
        <f>'F5 ESTUDIANTES PREVENCIÓN'!F509</f>
        <v>0</v>
      </c>
      <c r="D516" s="361">
        <f>'F5 ESTUDIANTES PREVENCIÓN'!G509</f>
        <v>0</v>
      </c>
      <c r="E516" s="358">
        <f>'F5 ESTUDIANTES PREVENCIÓN'!K509</f>
        <v>0</v>
      </c>
      <c r="F516" s="358">
        <f>'F5 ESTUDIANTES PREVENCIÓN'!J509</f>
        <v>0</v>
      </c>
      <c r="G516" s="362">
        <f>'F5 ESTUDIANTES PREVENCIÓN'!L509</f>
        <v>0</v>
      </c>
      <c r="H516" s="358">
        <f>'F5 ESTUDIANTES PREVENCIÓN'!M509</f>
        <v>0</v>
      </c>
      <c r="I516" s="363">
        <f>'F5 ESTUDIANTES PREVENCIÓN'!N509</f>
        <v>0</v>
      </c>
      <c r="J516" s="363">
        <f>'F5 ESTUDIANTES PREVENCIÓN'!O509</f>
        <v>0</v>
      </c>
      <c r="K516" s="363">
        <f>'F5 ESTUDIANTES PREVENCIÓN'!P509</f>
        <v>0</v>
      </c>
      <c r="L516" s="364">
        <f>'F5 ESTUDIANTES PREVENCIÓN'!Q509</f>
        <v>0</v>
      </c>
      <c r="M516" s="360">
        <f>'F5 ESTUDIANTES PREVENCIÓN'!R509</f>
        <v>0</v>
      </c>
      <c r="N516" s="358">
        <f>'F5 ESTUDIANTES PREVENCIÓN'!T509</f>
        <v>0</v>
      </c>
      <c r="O516" s="358">
        <f>'F5 ESTUDIANTES PREVENCIÓN'!U509</f>
        <v>0</v>
      </c>
      <c r="P516" s="358">
        <f>'F5 ESTUDIANTES PREVENCIÓN'!V509</f>
        <v>0</v>
      </c>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f>'F5 ESTUDIANTES PREVENCIÓN'!AU509</f>
        <v>0</v>
      </c>
      <c r="BG516" s="12"/>
      <c r="BH516" s="13"/>
      <c r="BI516" s="12"/>
      <c r="BJ516" s="14"/>
      <c r="BK516" s="12"/>
      <c r="BL516" s="12"/>
      <c r="BM516" s="12"/>
      <c r="BN516" s="12"/>
      <c r="BO516" s="12"/>
      <c r="BP516" s="12"/>
      <c r="BQ516" s="12"/>
      <c r="BR516" s="12"/>
      <c r="BS516" s="12"/>
      <c r="BT516" s="12"/>
      <c r="BU516" s="12"/>
      <c r="BV516" s="12"/>
      <c r="BW516" s="12"/>
      <c r="BX516" s="12"/>
      <c r="BY516" s="12"/>
      <c r="BZ516" s="12"/>
      <c r="CA516" s="12"/>
      <c r="CB516" s="12"/>
      <c r="CC516" s="12"/>
      <c r="CD516" s="365">
        <f t="shared" si="68"/>
        <v>0</v>
      </c>
      <c r="CE516" s="365">
        <f t="shared" si="69"/>
        <v>0</v>
      </c>
      <c r="CF516" s="366" t="str">
        <f t="shared" si="65"/>
        <v/>
      </c>
      <c r="CG516" s="365">
        <f t="shared" si="70"/>
        <v>0</v>
      </c>
      <c r="CH516" s="365">
        <f t="shared" si="71"/>
        <v>0</v>
      </c>
      <c r="CI516" s="366" t="str">
        <f t="shared" si="66"/>
        <v/>
      </c>
      <c r="CJ516" s="365">
        <f t="shared" si="72"/>
        <v>0</v>
      </c>
      <c r="CK516" s="365">
        <f t="shared" si="73"/>
        <v>0</v>
      </c>
      <c r="CL516" s="366" t="str">
        <f t="shared" si="67"/>
        <v/>
      </c>
      <c r="CM516" s="15"/>
    </row>
    <row r="517" spans="1:91" s="359" customFormat="1" ht="13.5" hidden="1" customHeight="1">
      <c r="A517" s="358">
        <f>'F5 ESTUDIANTES PREVENCIÓN'!D510</f>
        <v>0</v>
      </c>
      <c r="B517" s="358">
        <f>'F5 ESTUDIANTES PREVENCIÓN'!A510</f>
        <v>0</v>
      </c>
      <c r="C517" s="360">
        <f>'F5 ESTUDIANTES PREVENCIÓN'!F510</f>
        <v>0</v>
      </c>
      <c r="D517" s="361">
        <f>'F5 ESTUDIANTES PREVENCIÓN'!G510</f>
        <v>0</v>
      </c>
      <c r="E517" s="358">
        <f>'F5 ESTUDIANTES PREVENCIÓN'!K510</f>
        <v>0</v>
      </c>
      <c r="F517" s="358">
        <f>'F5 ESTUDIANTES PREVENCIÓN'!J510</f>
        <v>0</v>
      </c>
      <c r="G517" s="362">
        <f>'F5 ESTUDIANTES PREVENCIÓN'!L510</f>
        <v>0</v>
      </c>
      <c r="H517" s="358">
        <f>'F5 ESTUDIANTES PREVENCIÓN'!M510</f>
        <v>0</v>
      </c>
      <c r="I517" s="363">
        <f>'F5 ESTUDIANTES PREVENCIÓN'!N510</f>
        <v>0</v>
      </c>
      <c r="J517" s="363">
        <f>'F5 ESTUDIANTES PREVENCIÓN'!O510</f>
        <v>0</v>
      </c>
      <c r="K517" s="363">
        <f>'F5 ESTUDIANTES PREVENCIÓN'!P510</f>
        <v>0</v>
      </c>
      <c r="L517" s="364">
        <f>'F5 ESTUDIANTES PREVENCIÓN'!Q510</f>
        <v>0</v>
      </c>
      <c r="M517" s="360">
        <f>'F5 ESTUDIANTES PREVENCIÓN'!R510</f>
        <v>0</v>
      </c>
      <c r="N517" s="358">
        <f>'F5 ESTUDIANTES PREVENCIÓN'!T510</f>
        <v>0</v>
      </c>
      <c r="O517" s="358">
        <f>'F5 ESTUDIANTES PREVENCIÓN'!U510</f>
        <v>0</v>
      </c>
      <c r="P517" s="358">
        <f>'F5 ESTUDIANTES PREVENCIÓN'!V510</f>
        <v>0</v>
      </c>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c r="BE517" s="358"/>
      <c r="BF517" s="358">
        <f>'F5 ESTUDIANTES PREVENCIÓN'!AU510</f>
        <v>0</v>
      </c>
      <c r="BG517" s="12"/>
      <c r="BH517" s="13"/>
      <c r="BI517" s="12"/>
      <c r="BJ517" s="14"/>
      <c r="BK517" s="12"/>
      <c r="BL517" s="12"/>
      <c r="BM517" s="12"/>
      <c r="BN517" s="12"/>
      <c r="BO517" s="12"/>
      <c r="BP517" s="12"/>
      <c r="BQ517" s="12"/>
      <c r="BR517" s="12"/>
      <c r="BS517" s="12"/>
      <c r="BT517" s="12"/>
      <c r="BU517" s="12"/>
      <c r="BV517" s="12"/>
      <c r="BW517" s="12"/>
      <c r="BX517" s="12"/>
      <c r="BY517" s="12"/>
      <c r="BZ517" s="12"/>
      <c r="CA517" s="12"/>
      <c r="CB517" s="12"/>
      <c r="CC517" s="12"/>
      <c r="CD517" s="365">
        <f t="shared" si="68"/>
        <v>0</v>
      </c>
      <c r="CE517" s="365">
        <f t="shared" si="69"/>
        <v>0</v>
      </c>
      <c r="CF517" s="366" t="str">
        <f t="shared" si="65"/>
        <v/>
      </c>
      <c r="CG517" s="365">
        <f t="shared" si="70"/>
        <v>0</v>
      </c>
      <c r="CH517" s="365">
        <f t="shared" si="71"/>
        <v>0</v>
      </c>
      <c r="CI517" s="366" t="str">
        <f t="shared" si="66"/>
        <v/>
      </c>
      <c r="CJ517" s="365">
        <f t="shared" si="72"/>
        <v>0</v>
      </c>
      <c r="CK517" s="365">
        <f t="shared" si="73"/>
        <v>0</v>
      </c>
      <c r="CL517" s="366" t="str">
        <f t="shared" si="67"/>
        <v/>
      </c>
      <c r="CM517" s="15"/>
    </row>
    <row r="518" spans="1:91" s="359" customFormat="1" ht="13.5" hidden="1" customHeight="1">
      <c r="A518" s="358">
        <f>'F5 ESTUDIANTES PREVENCIÓN'!D511</f>
        <v>0</v>
      </c>
      <c r="B518" s="358">
        <f>'F5 ESTUDIANTES PREVENCIÓN'!A511</f>
        <v>0</v>
      </c>
      <c r="C518" s="360">
        <f>'F5 ESTUDIANTES PREVENCIÓN'!F511</f>
        <v>0</v>
      </c>
      <c r="D518" s="361">
        <f>'F5 ESTUDIANTES PREVENCIÓN'!G511</f>
        <v>0</v>
      </c>
      <c r="E518" s="358">
        <f>'F5 ESTUDIANTES PREVENCIÓN'!K511</f>
        <v>0</v>
      </c>
      <c r="F518" s="358">
        <f>'F5 ESTUDIANTES PREVENCIÓN'!J511</f>
        <v>0</v>
      </c>
      <c r="G518" s="362">
        <f>'F5 ESTUDIANTES PREVENCIÓN'!L511</f>
        <v>0</v>
      </c>
      <c r="H518" s="358">
        <f>'F5 ESTUDIANTES PREVENCIÓN'!M511</f>
        <v>0</v>
      </c>
      <c r="I518" s="363">
        <f>'F5 ESTUDIANTES PREVENCIÓN'!N511</f>
        <v>0</v>
      </c>
      <c r="J518" s="363">
        <f>'F5 ESTUDIANTES PREVENCIÓN'!O511</f>
        <v>0</v>
      </c>
      <c r="K518" s="363">
        <f>'F5 ESTUDIANTES PREVENCIÓN'!P511</f>
        <v>0</v>
      </c>
      <c r="L518" s="364">
        <f>'F5 ESTUDIANTES PREVENCIÓN'!Q511</f>
        <v>0</v>
      </c>
      <c r="M518" s="360">
        <f>'F5 ESTUDIANTES PREVENCIÓN'!R511</f>
        <v>0</v>
      </c>
      <c r="N518" s="358">
        <f>'F5 ESTUDIANTES PREVENCIÓN'!T511</f>
        <v>0</v>
      </c>
      <c r="O518" s="358">
        <f>'F5 ESTUDIANTES PREVENCIÓN'!U511</f>
        <v>0</v>
      </c>
      <c r="P518" s="358">
        <f>'F5 ESTUDIANTES PREVENCIÓN'!V511</f>
        <v>0</v>
      </c>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f>'F5 ESTUDIANTES PREVENCIÓN'!AU511</f>
        <v>0</v>
      </c>
      <c r="BG518" s="12"/>
      <c r="BH518" s="13"/>
      <c r="BI518" s="12"/>
      <c r="BJ518" s="14"/>
      <c r="BK518" s="12"/>
      <c r="BL518" s="12"/>
      <c r="BM518" s="12"/>
      <c r="BN518" s="12"/>
      <c r="BO518" s="12"/>
      <c r="BP518" s="12"/>
      <c r="BQ518" s="12"/>
      <c r="BR518" s="12"/>
      <c r="BS518" s="12"/>
      <c r="BT518" s="12"/>
      <c r="BU518" s="12"/>
      <c r="BV518" s="12"/>
      <c r="BW518" s="12"/>
      <c r="BX518" s="12"/>
      <c r="BY518" s="12"/>
      <c r="BZ518" s="12"/>
      <c r="CA518" s="12"/>
      <c r="CB518" s="12"/>
      <c r="CC518" s="12"/>
      <c r="CD518" s="365">
        <f t="shared" si="68"/>
        <v>0</v>
      </c>
      <c r="CE518" s="365">
        <f t="shared" si="69"/>
        <v>0</v>
      </c>
      <c r="CF518" s="366" t="str">
        <f t="shared" si="65"/>
        <v/>
      </c>
      <c r="CG518" s="365">
        <f t="shared" si="70"/>
        <v>0</v>
      </c>
      <c r="CH518" s="365">
        <f t="shared" si="71"/>
        <v>0</v>
      </c>
      <c r="CI518" s="366" t="str">
        <f t="shared" si="66"/>
        <v/>
      </c>
      <c r="CJ518" s="365">
        <f t="shared" si="72"/>
        <v>0</v>
      </c>
      <c r="CK518" s="365">
        <f t="shared" si="73"/>
        <v>0</v>
      </c>
      <c r="CL518" s="366" t="str">
        <f t="shared" si="67"/>
        <v/>
      </c>
      <c r="CM518" s="15"/>
    </row>
    <row r="519" spans="1:91" s="359" customFormat="1" ht="13.5" hidden="1" customHeight="1">
      <c r="A519" s="358">
        <f>'F5 ESTUDIANTES PREVENCIÓN'!D512</f>
        <v>0</v>
      </c>
      <c r="B519" s="358">
        <f>'F5 ESTUDIANTES PREVENCIÓN'!A512</f>
        <v>0</v>
      </c>
      <c r="C519" s="360">
        <f>'F5 ESTUDIANTES PREVENCIÓN'!F512</f>
        <v>0</v>
      </c>
      <c r="D519" s="361">
        <f>'F5 ESTUDIANTES PREVENCIÓN'!G512</f>
        <v>0</v>
      </c>
      <c r="E519" s="358">
        <f>'F5 ESTUDIANTES PREVENCIÓN'!K512</f>
        <v>0</v>
      </c>
      <c r="F519" s="358">
        <f>'F5 ESTUDIANTES PREVENCIÓN'!J512</f>
        <v>0</v>
      </c>
      <c r="G519" s="362">
        <f>'F5 ESTUDIANTES PREVENCIÓN'!L512</f>
        <v>0</v>
      </c>
      <c r="H519" s="358">
        <f>'F5 ESTUDIANTES PREVENCIÓN'!M512</f>
        <v>0</v>
      </c>
      <c r="I519" s="363">
        <f>'F5 ESTUDIANTES PREVENCIÓN'!N512</f>
        <v>0</v>
      </c>
      <c r="J519" s="363">
        <f>'F5 ESTUDIANTES PREVENCIÓN'!O512</f>
        <v>0</v>
      </c>
      <c r="K519" s="363">
        <f>'F5 ESTUDIANTES PREVENCIÓN'!P512</f>
        <v>0</v>
      </c>
      <c r="L519" s="364">
        <f>'F5 ESTUDIANTES PREVENCIÓN'!Q512</f>
        <v>0</v>
      </c>
      <c r="M519" s="360">
        <f>'F5 ESTUDIANTES PREVENCIÓN'!R512</f>
        <v>0</v>
      </c>
      <c r="N519" s="358">
        <f>'F5 ESTUDIANTES PREVENCIÓN'!T512</f>
        <v>0</v>
      </c>
      <c r="O519" s="358">
        <f>'F5 ESTUDIANTES PREVENCIÓN'!U512</f>
        <v>0</v>
      </c>
      <c r="P519" s="358">
        <f>'F5 ESTUDIANTES PREVENCIÓN'!V512</f>
        <v>0</v>
      </c>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f>'F5 ESTUDIANTES PREVENCIÓN'!AU512</f>
        <v>0</v>
      </c>
      <c r="BG519" s="12"/>
      <c r="BH519" s="13"/>
      <c r="BI519" s="12"/>
      <c r="BJ519" s="14"/>
      <c r="BK519" s="12"/>
      <c r="BL519" s="12"/>
      <c r="BM519" s="12"/>
      <c r="BN519" s="12"/>
      <c r="BO519" s="12"/>
      <c r="BP519" s="12"/>
      <c r="BQ519" s="12"/>
      <c r="BR519" s="12"/>
      <c r="BS519" s="12"/>
      <c r="BT519" s="12"/>
      <c r="BU519" s="12"/>
      <c r="BV519" s="12"/>
      <c r="BW519" s="12"/>
      <c r="BX519" s="12"/>
      <c r="BY519" s="12"/>
      <c r="BZ519" s="12"/>
      <c r="CA519" s="12"/>
      <c r="CB519" s="12"/>
      <c r="CC519" s="12"/>
      <c r="CD519" s="365">
        <f t="shared" si="68"/>
        <v>0</v>
      </c>
      <c r="CE519" s="365">
        <f t="shared" si="69"/>
        <v>0</v>
      </c>
      <c r="CF519" s="366" t="str">
        <f t="shared" si="65"/>
        <v/>
      </c>
      <c r="CG519" s="365">
        <f t="shared" si="70"/>
        <v>0</v>
      </c>
      <c r="CH519" s="365">
        <f t="shared" si="71"/>
        <v>0</v>
      </c>
      <c r="CI519" s="366" t="str">
        <f t="shared" si="66"/>
        <v/>
      </c>
      <c r="CJ519" s="365">
        <f t="shared" si="72"/>
        <v>0</v>
      </c>
      <c r="CK519" s="365">
        <f t="shared" si="73"/>
        <v>0</v>
      </c>
      <c r="CL519" s="366" t="str">
        <f t="shared" si="67"/>
        <v/>
      </c>
      <c r="CM519" s="15"/>
    </row>
    <row r="520" spans="1:91" s="359" customFormat="1" ht="13.5" hidden="1" customHeight="1">
      <c r="A520" s="358">
        <f>'F5 ESTUDIANTES PREVENCIÓN'!D513</f>
        <v>0</v>
      </c>
      <c r="B520" s="358">
        <f>'F5 ESTUDIANTES PREVENCIÓN'!A513</f>
        <v>0</v>
      </c>
      <c r="C520" s="360">
        <f>'F5 ESTUDIANTES PREVENCIÓN'!F513</f>
        <v>0</v>
      </c>
      <c r="D520" s="361">
        <f>'F5 ESTUDIANTES PREVENCIÓN'!G513</f>
        <v>0</v>
      </c>
      <c r="E520" s="358">
        <f>'F5 ESTUDIANTES PREVENCIÓN'!K513</f>
        <v>0</v>
      </c>
      <c r="F520" s="358">
        <f>'F5 ESTUDIANTES PREVENCIÓN'!J513</f>
        <v>0</v>
      </c>
      <c r="G520" s="362">
        <f>'F5 ESTUDIANTES PREVENCIÓN'!L513</f>
        <v>0</v>
      </c>
      <c r="H520" s="358">
        <f>'F5 ESTUDIANTES PREVENCIÓN'!M513</f>
        <v>0</v>
      </c>
      <c r="I520" s="363">
        <f>'F5 ESTUDIANTES PREVENCIÓN'!N513</f>
        <v>0</v>
      </c>
      <c r="J520" s="363">
        <f>'F5 ESTUDIANTES PREVENCIÓN'!O513</f>
        <v>0</v>
      </c>
      <c r="K520" s="363">
        <f>'F5 ESTUDIANTES PREVENCIÓN'!P513</f>
        <v>0</v>
      </c>
      <c r="L520" s="364">
        <f>'F5 ESTUDIANTES PREVENCIÓN'!Q513</f>
        <v>0</v>
      </c>
      <c r="M520" s="360">
        <f>'F5 ESTUDIANTES PREVENCIÓN'!R513</f>
        <v>0</v>
      </c>
      <c r="N520" s="358">
        <f>'F5 ESTUDIANTES PREVENCIÓN'!T513</f>
        <v>0</v>
      </c>
      <c r="O520" s="358">
        <f>'F5 ESTUDIANTES PREVENCIÓN'!U513</f>
        <v>0</v>
      </c>
      <c r="P520" s="358">
        <f>'F5 ESTUDIANTES PREVENCIÓN'!V513</f>
        <v>0</v>
      </c>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f>'F5 ESTUDIANTES PREVENCIÓN'!AU513</f>
        <v>0</v>
      </c>
      <c r="BG520" s="12"/>
      <c r="BH520" s="13"/>
      <c r="BI520" s="12"/>
      <c r="BJ520" s="14"/>
      <c r="BK520" s="12"/>
      <c r="BL520" s="12"/>
      <c r="BM520" s="12"/>
      <c r="BN520" s="12"/>
      <c r="BO520" s="12"/>
      <c r="BP520" s="12"/>
      <c r="BQ520" s="12"/>
      <c r="BR520" s="12"/>
      <c r="BS520" s="12"/>
      <c r="BT520" s="12"/>
      <c r="BU520" s="12"/>
      <c r="BV520" s="12"/>
      <c r="BW520" s="12"/>
      <c r="BX520" s="12"/>
      <c r="BY520" s="12"/>
      <c r="BZ520" s="12"/>
      <c r="CA520" s="12"/>
      <c r="CB520" s="12"/>
      <c r="CC520" s="12"/>
      <c r="CD520" s="365">
        <f t="shared" si="68"/>
        <v>0</v>
      </c>
      <c r="CE520" s="365">
        <f t="shared" si="69"/>
        <v>0</v>
      </c>
      <c r="CF520" s="366" t="str">
        <f t="shared" si="65"/>
        <v/>
      </c>
      <c r="CG520" s="365">
        <f t="shared" si="70"/>
        <v>0</v>
      </c>
      <c r="CH520" s="365">
        <f t="shared" si="71"/>
        <v>0</v>
      </c>
      <c r="CI520" s="366" t="str">
        <f t="shared" si="66"/>
        <v/>
      </c>
      <c r="CJ520" s="365">
        <f t="shared" si="72"/>
        <v>0</v>
      </c>
      <c r="CK520" s="365">
        <f t="shared" si="73"/>
        <v>0</v>
      </c>
      <c r="CL520" s="366" t="str">
        <f t="shared" si="67"/>
        <v/>
      </c>
      <c r="CM520" s="15"/>
    </row>
    <row r="521" spans="1:91" s="359" customFormat="1" ht="13.5" hidden="1" customHeight="1">
      <c r="A521" s="358">
        <f>'F5 ESTUDIANTES PREVENCIÓN'!D514</f>
        <v>0</v>
      </c>
      <c r="B521" s="358">
        <f>'F5 ESTUDIANTES PREVENCIÓN'!A514</f>
        <v>0</v>
      </c>
      <c r="C521" s="360">
        <f>'F5 ESTUDIANTES PREVENCIÓN'!F514</f>
        <v>0</v>
      </c>
      <c r="D521" s="361">
        <f>'F5 ESTUDIANTES PREVENCIÓN'!G514</f>
        <v>0</v>
      </c>
      <c r="E521" s="358">
        <f>'F5 ESTUDIANTES PREVENCIÓN'!K514</f>
        <v>0</v>
      </c>
      <c r="F521" s="358">
        <f>'F5 ESTUDIANTES PREVENCIÓN'!J514</f>
        <v>0</v>
      </c>
      <c r="G521" s="362">
        <f>'F5 ESTUDIANTES PREVENCIÓN'!L514</f>
        <v>0</v>
      </c>
      <c r="H521" s="358">
        <f>'F5 ESTUDIANTES PREVENCIÓN'!M514</f>
        <v>0</v>
      </c>
      <c r="I521" s="363">
        <f>'F5 ESTUDIANTES PREVENCIÓN'!N514</f>
        <v>0</v>
      </c>
      <c r="J521" s="363">
        <f>'F5 ESTUDIANTES PREVENCIÓN'!O514</f>
        <v>0</v>
      </c>
      <c r="K521" s="363">
        <f>'F5 ESTUDIANTES PREVENCIÓN'!P514</f>
        <v>0</v>
      </c>
      <c r="L521" s="364">
        <f>'F5 ESTUDIANTES PREVENCIÓN'!Q514</f>
        <v>0</v>
      </c>
      <c r="M521" s="360">
        <f>'F5 ESTUDIANTES PREVENCIÓN'!R514</f>
        <v>0</v>
      </c>
      <c r="N521" s="358">
        <f>'F5 ESTUDIANTES PREVENCIÓN'!T514</f>
        <v>0</v>
      </c>
      <c r="O521" s="358">
        <f>'F5 ESTUDIANTES PREVENCIÓN'!U514</f>
        <v>0</v>
      </c>
      <c r="P521" s="358">
        <f>'F5 ESTUDIANTES PREVENCIÓN'!V514</f>
        <v>0</v>
      </c>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f>'F5 ESTUDIANTES PREVENCIÓN'!AU514</f>
        <v>0</v>
      </c>
      <c r="BG521" s="12"/>
      <c r="BH521" s="13"/>
      <c r="BI521" s="12"/>
      <c r="BJ521" s="14"/>
      <c r="BK521" s="12"/>
      <c r="BL521" s="12"/>
      <c r="BM521" s="12"/>
      <c r="BN521" s="12"/>
      <c r="BO521" s="12"/>
      <c r="BP521" s="12"/>
      <c r="BQ521" s="12"/>
      <c r="BR521" s="12"/>
      <c r="BS521" s="12"/>
      <c r="BT521" s="12"/>
      <c r="BU521" s="12"/>
      <c r="BV521" s="12"/>
      <c r="BW521" s="12"/>
      <c r="BX521" s="12"/>
      <c r="BY521" s="12"/>
      <c r="BZ521" s="12"/>
      <c r="CA521" s="12"/>
      <c r="CB521" s="12"/>
      <c r="CC521" s="12"/>
      <c r="CD521" s="365">
        <f t="shared" si="68"/>
        <v>0</v>
      </c>
      <c r="CE521" s="365">
        <f t="shared" si="69"/>
        <v>0</v>
      </c>
      <c r="CF521" s="366" t="str">
        <f t="shared" si="65"/>
        <v/>
      </c>
      <c r="CG521" s="365">
        <f t="shared" si="70"/>
        <v>0</v>
      </c>
      <c r="CH521" s="365">
        <f t="shared" si="71"/>
        <v>0</v>
      </c>
      <c r="CI521" s="366" t="str">
        <f t="shared" si="66"/>
        <v/>
      </c>
      <c r="CJ521" s="365">
        <f t="shared" si="72"/>
        <v>0</v>
      </c>
      <c r="CK521" s="365">
        <f t="shared" si="73"/>
        <v>0</v>
      </c>
      <c r="CL521" s="366" t="str">
        <f t="shared" si="67"/>
        <v/>
      </c>
      <c r="CM521" s="15"/>
    </row>
    <row r="522" spans="1:91" s="359" customFormat="1" ht="13.5" hidden="1" customHeight="1">
      <c r="A522" s="358">
        <f>'F5 ESTUDIANTES PREVENCIÓN'!D515</f>
        <v>0</v>
      </c>
      <c r="B522" s="358">
        <f>'F5 ESTUDIANTES PREVENCIÓN'!A515</f>
        <v>0</v>
      </c>
      <c r="C522" s="360">
        <f>'F5 ESTUDIANTES PREVENCIÓN'!F515</f>
        <v>0</v>
      </c>
      <c r="D522" s="361">
        <f>'F5 ESTUDIANTES PREVENCIÓN'!G515</f>
        <v>0</v>
      </c>
      <c r="E522" s="358">
        <f>'F5 ESTUDIANTES PREVENCIÓN'!K515</f>
        <v>0</v>
      </c>
      <c r="F522" s="358">
        <f>'F5 ESTUDIANTES PREVENCIÓN'!J515</f>
        <v>0</v>
      </c>
      <c r="G522" s="362">
        <f>'F5 ESTUDIANTES PREVENCIÓN'!L515</f>
        <v>0</v>
      </c>
      <c r="H522" s="358">
        <f>'F5 ESTUDIANTES PREVENCIÓN'!M515</f>
        <v>0</v>
      </c>
      <c r="I522" s="363">
        <f>'F5 ESTUDIANTES PREVENCIÓN'!N515</f>
        <v>0</v>
      </c>
      <c r="J522" s="363">
        <f>'F5 ESTUDIANTES PREVENCIÓN'!O515</f>
        <v>0</v>
      </c>
      <c r="K522" s="363">
        <f>'F5 ESTUDIANTES PREVENCIÓN'!P515</f>
        <v>0</v>
      </c>
      <c r="L522" s="364">
        <f>'F5 ESTUDIANTES PREVENCIÓN'!Q515</f>
        <v>0</v>
      </c>
      <c r="M522" s="360">
        <f>'F5 ESTUDIANTES PREVENCIÓN'!R515</f>
        <v>0</v>
      </c>
      <c r="N522" s="358">
        <f>'F5 ESTUDIANTES PREVENCIÓN'!T515</f>
        <v>0</v>
      </c>
      <c r="O522" s="358">
        <f>'F5 ESTUDIANTES PREVENCIÓN'!U515</f>
        <v>0</v>
      </c>
      <c r="P522" s="358">
        <f>'F5 ESTUDIANTES PREVENCIÓN'!V515</f>
        <v>0</v>
      </c>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f>'F5 ESTUDIANTES PREVENCIÓN'!AU515</f>
        <v>0</v>
      </c>
      <c r="BG522" s="12"/>
      <c r="BH522" s="13"/>
      <c r="BI522" s="12"/>
      <c r="BJ522" s="14"/>
      <c r="BK522" s="12"/>
      <c r="BL522" s="12"/>
      <c r="BM522" s="12"/>
      <c r="BN522" s="12"/>
      <c r="BO522" s="12"/>
      <c r="BP522" s="12"/>
      <c r="BQ522" s="12"/>
      <c r="BR522" s="12"/>
      <c r="BS522" s="12"/>
      <c r="BT522" s="12"/>
      <c r="BU522" s="12"/>
      <c r="BV522" s="12"/>
      <c r="BW522" s="12"/>
      <c r="BX522" s="12"/>
      <c r="BY522" s="12"/>
      <c r="BZ522" s="12"/>
      <c r="CA522" s="12"/>
      <c r="CB522" s="12"/>
      <c r="CC522" s="12"/>
      <c r="CD522" s="365">
        <f t="shared" si="68"/>
        <v>0</v>
      </c>
      <c r="CE522" s="365">
        <f t="shared" si="69"/>
        <v>0</v>
      </c>
      <c r="CF522" s="366" t="str">
        <f t="shared" si="65"/>
        <v/>
      </c>
      <c r="CG522" s="365">
        <f t="shared" si="70"/>
        <v>0</v>
      </c>
      <c r="CH522" s="365">
        <f t="shared" si="71"/>
        <v>0</v>
      </c>
      <c r="CI522" s="366" t="str">
        <f t="shared" si="66"/>
        <v/>
      </c>
      <c r="CJ522" s="365">
        <f t="shared" si="72"/>
        <v>0</v>
      </c>
      <c r="CK522" s="365">
        <f t="shared" si="73"/>
        <v>0</v>
      </c>
      <c r="CL522" s="366" t="str">
        <f t="shared" si="67"/>
        <v/>
      </c>
      <c r="CM522" s="15"/>
    </row>
    <row r="523" spans="1:91" s="359" customFormat="1" ht="13.5" hidden="1" customHeight="1">
      <c r="A523" s="358">
        <f>'F5 ESTUDIANTES PREVENCIÓN'!D516</f>
        <v>0</v>
      </c>
      <c r="B523" s="358">
        <f>'F5 ESTUDIANTES PREVENCIÓN'!A516</f>
        <v>0</v>
      </c>
      <c r="C523" s="360">
        <f>'F5 ESTUDIANTES PREVENCIÓN'!F516</f>
        <v>0</v>
      </c>
      <c r="D523" s="361">
        <f>'F5 ESTUDIANTES PREVENCIÓN'!G516</f>
        <v>0</v>
      </c>
      <c r="E523" s="358">
        <f>'F5 ESTUDIANTES PREVENCIÓN'!K516</f>
        <v>0</v>
      </c>
      <c r="F523" s="358">
        <f>'F5 ESTUDIANTES PREVENCIÓN'!J516</f>
        <v>0</v>
      </c>
      <c r="G523" s="362">
        <f>'F5 ESTUDIANTES PREVENCIÓN'!L516</f>
        <v>0</v>
      </c>
      <c r="H523" s="358">
        <f>'F5 ESTUDIANTES PREVENCIÓN'!M516</f>
        <v>0</v>
      </c>
      <c r="I523" s="363">
        <f>'F5 ESTUDIANTES PREVENCIÓN'!N516</f>
        <v>0</v>
      </c>
      <c r="J523" s="363">
        <f>'F5 ESTUDIANTES PREVENCIÓN'!O516</f>
        <v>0</v>
      </c>
      <c r="K523" s="363">
        <f>'F5 ESTUDIANTES PREVENCIÓN'!P516</f>
        <v>0</v>
      </c>
      <c r="L523" s="364">
        <f>'F5 ESTUDIANTES PREVENCIÓN'!Q516</f>
        <v>0</v>
      </c>
      <c r="M523" s="360">
        <f>'F5 ESTUDIANTES PREVENCIÓN'!R516</f>
        <v>0</v>
      </c>
      <c r="N523" s="358">
        <f>'F5 ESTUDIANTES PREVENCIÓN'!T516</f>
        <v>0</v>
      </c>
      <c r="O523" s="358">
        <f>'F5 ESTUDIANTES PREVENCIÓN'!U516</f>
        <v>0</v>
      </c>
      <c r="P523" s="358">
        <f>'F5 ESTUDIANTES PREVENCIÓN'!V516</f>
        <v>0</v>
      </c>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f>'F5 ESTUDIANTES PREVENCIÓN'!AU516</f>
        <v>0</v>
      </c>
      <c r="BG523" s="12"/>
      <c r="BH523" s="13"/>
      <c r="BI523" s="12"/>
      <c r="BJ523" s="14"/>
      <c r="BK523" s="12"/>
      <c r="BL523" s="12"/>
      <c r="BM523" s="12"/>
      <c r="BN523" s="12"/>
      <c r="BO523" s="12"/>
      <c r="BP523" s="12"/>
      <c r="BQ523" s="12"/>
      <c r="BR523" s="12"/>
      <c r="BS523" s="12"/>
      <c r="BT523" s="12"/>
      <c r="BU523" s="12"/>
      <c r="BV523" s="12"/>
      <c r="BW523" s="12"/>
      <c r="BX523" s="12"/>
      <c r="BY523" s="12"/>
      <c r="BZ523" s="12"/>
      <c r="CA523" s="12"/>
      <c r="CB523" s="12"/>
      <c r="CC523" s="12"/>
      <c r="CD523" s="365">
        <f t="shared" si="68"/>
        <v>0</v>
      </c>
      <c r="CE523" s="365">
        <f t="shared" si="69"/>
        <v>0</v>
      </c>
      <c r="CF523" s="366" t="str">
        <f t="shared" si="65"/>
        <v/>
      </c>
      <c r="CG523" s="365">
        <f t="shared" si="70"/>
        <v>0</v>
      </c>
      <c r="CH523" s="365">
        <f t="shared" si="71"/>
        <v>0</v>
      </c>
      <c r="CI523" s="366" t="str">
        <f t="shared" si="66"/>
        <v/>
      </c>
      <c r="CJ523" s="365">
        <f t="shared" si="72"/>
        <v>0</v>
      </c>
      <c r="CK523" s="365">
        <f t="shared" si="73"/>
        <v>0</v>
      </c>
      <c r="CL523" s="366" t="str">
        <f t="shared" si="67"/>
        <v/>
      </c>
      <c r="CM523" s="15"/>
    </row>
    <row r="524" spans="1:91" s="359" customFormat="1" ht="13.5" hidden="1" customHeight="1">
      <c r="A524" s="358">
        <f>'F5 ESTUDIANTES PREVENCIÓN'!D517</f>
        <v>0</v>
      </c>
      <c r="B524" s="358">
        <f>'F5 ESTUDIANTES PREVENCIÓN'!A517</f>
        <v>0</v>
      </c>
      <c r="C524" s="360">
        <f>'F5 ESTUDIANTES PREVENCIÓN'!F517</f>
        <v>0</v>
      </c>
      <c r="D524" s="361">
        <f>'F5 ESTUDIANTES PREVENCIÓN'!G517</f>
        <v>0</v>
      </c>
      <c r="E524" s="358">
        <f>'F5 ESTUDIANTES PREVENCIÓN'!K517</f>
        <v>0</v>
      </c>
      <c r="F524" s="358">
        <f>'F5 ESTUDIANTES PREVENCIÓN'!J517</f>
        <v>0</v>
      </c>
      <c r="G524" s="362">
        <f>'F5 ESTUDIANTES PREVENCIÓN'!L517</f>
        <v>0</v>
      </c>
      <c r="H524" s="358">
        <f>'F5 ESTUDIANTES PREVENCIÓN'!M517</f>
        <v>0</v>
      </c>
      <c r="I524" s="363">
        <f>'F5 ESTUDIANTES PREVENCIÓN'!N517</f>
        <v>0</v>
      </c>
      <c r="J524" s="363">
        <f>'F5 ESTUDIANTES PREVENCIÓN'!O517</f>
        <v>0</v>
      </c>
      <c r="K524" s="363">
        <f>'F5 ESTUDIANTES PREVENCIÓN'!P517</f>
        <v>0</v>
      </c>
      <c r="L524" s="364">
        <f>'F5 ESTUDIANTES PREVENCIÓN'!Q517</f>
        <v>0</v>
      </c>
      <c r="M524" s="360">
        <f>'F5 ESTUDIANTES PREVENCIÓN'!R517</f>
        <v>0</v>
      </c>
      <c r="N524" s="358">
        <f>'F5 ESTUDIANTES PREVENCIÓN'!T517</f>
        <v>0</v>
      </c>
      <c r="O524" s="358">
        <f>'F5 ESTUDIANTES PREVENCIÓN'!U517</f>
        <v>0</v>
      </c>
      <c r="P524" s="358">
        <f>'F5 ESTUDIANTES PREVENCIÓN'!V517</f>
        <v>0</v>
      </c>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f>'F5 ESTUDIANTES PREVENCIÓN'!AU517</f>
        <v>0</v>
      </c>
      <c r="BG524" s="12"/>
      <c r="BH524" s="13"/>
      <c r="BI524" s="12"/>
      <c r="BJ524" s="14"/>
      <c r="BK524" s="12"/>
      <c r="BL524" s="12"/>
      <c r="BM524" s="12"/>
      <c r="BN524" s="12"/>
      <c r="BO524" s="12"/>
      <c r="BP524" s="12"/>
      <c r="BQ524" s="12"/>
      <c r="BR524" s="12"/>
      <c r="BS524" s="12"/>
      <c r="BT524" s="12"/>
      <c r="BU524" s="12"/>
      <c r="BV524" s="12"/>
      <c r="BW524" s="12"/>
      <c r="BX524" s="12"/>
      <c r="BY524" s="12"/>
      <c r="BZ524" s="12"/>
      <c r="CA524" s="12"/>
      <c r="CB524" s="12"/>
      <c r="CC524" s="12"/>
      <c r="CD524" s="365">
        <f t="shared" si="68"/>
        <v>0</v>
      </c>
      <c r="CE524" s="365">
        <f t="shared" si="69"/>
        <v>0</v>
      </c>
      <c r="CF524" s="366" t="str">
        <f t="shared" si="65"/>
        <v/>
      </c>
      <c r="CG524" s="365">
        <f t="shared" si="70"/>
        <v>0</v>
      </c>
      <c r="CH524" s="365">
        <f t="shared" si="71"/>
        <v>0</v>
      </c>
      <c r="CI524" s="366" t="str">
        <f t="shared" si="66"/>
        <v/>
      </c>
      <c r="CJ524" s="365">
        <f t="shared" si="72"/>
        <v>0</v>
      </c>
      <c r="CK524" s="365">
        <f t="shared" si="73"/>
        <v>0</v>
      </c>
      <c r="CL524" s="366" t="str">
        <f t="shared" si="67"/>
        <v/>
      </c>
      <c r="CM524" s="15"/>
    </row>
    <row r="525" spans="1:91" s="359" customFormat="1" ht="13.5" hidden="1" customHeight="1">
      <c r="A525" s="358">
        <f>'F5 ESTUDIANTES PREVENCIÓN'!D518</f>
        <v>0</v>
      </c>
      <c r="B525" s="358">
        <f>'F5 ESTUDIANTES PREVENCIÓN'!A518</f>
        <v>0</v>
      </c>
      <c r="C525" s="360">
        <f>'F5 ESTUDIANTES PREVENCIÓN'!F518</f>
        <v>0</v>
      </c>
      <c r="D525" s="361">
        <f>'F5 ESTUDIANTES PREVENCIÓN'!G518</f>
        <v>0</v>
      </c>
      <c r="E525" s="358">
        <f>'F5 ESTUDIANTES PREVENCIÓN'!K518</f>
        <v>0</v>
      </c>
      <c r="F525" s="358">
        <f>'F5 ESTUDIANTES PREVENCIÓN'!J518</f>
        <v>0</v>
      </c>
      <c r="G525" s="362">
        <f>'F5 ESTUDIANTES PREVENCIÓN'!L518</f>
        <v>0</v>
      </c>
      <c r="H525" s="358">
        <f>'F5 ESTUDIANTES PREVENCIÓN'!M518</f>
        <v>0</v>
      </c>
      <c r="I525" s="363">
        <f>'F5 ESTUDIANTES PREVENCIÓN'!N518</f>
        <v>0</v>
      </c>
      <c r="J525" s="363">
        <f>'F5 ESTUDIANTES PREVENCIÓN'!O518</f>
        <v>0</v>
      </c>
      <c r="K525" s="363">
        <f>'F5 ESTUDIANTES PREVENCIÓN'!P518</f>
        <v>0</v>
      </c>
      <c r="L525" s="364">
        <f>'F5 ESTUDIANTES PREVENCIÓN'!Q518</f>
        <v>0</v>
      </c>
      <c r="M525" s="360">
        <f>'F5 ESTUDIANTES PREVENCIÓN'!R518</f>
        <v>0</v>
      </c>
      <c r="N525" s="358">
        <f>'F5 ESTUDIANTES PREVENCIÓN'!T518</f>
        <v>0</v>
      </c>
      <c r="O525" s="358">
        <f>'F5 ESTUDIANTES PREVENCIÓN'!U518</f>
        <v>0</v>
      </c>
      <c r="P525" s="358">
        <f>'F5 ESTUDIANTES PREVENCIÓN'!V518</f>
        <v>0</v>
      </c>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f>'F5 ESTUDIANTES PREVENCIÓN'!AU518</f>
        <v>0</v>
      </c>
      <c r="BG525" s="12"/>
      <c r="BH525" s="13"/>
      <c r="BI525" s="12"/>
      <c r="BJ525" s="14"/>
      <c r="BK525" s="12"/>
      <c r="BL525" s="12"/>
      <c r="BM525" s="12"/>
      <c r="BN525" s="12"/>
      <c r="BO525" s="12"/>
      <c r="BP525" s="12"/>
      <c r="BQ525" s="12"/>
      <c r="BR525" s="12"/>
      <c r="BS525" s="12"/>
      <c r="BT525" s="12"/>
      <c r="BU525" s="12"/>
      <c r="BV525" s="12"/>
      <c r="BW525" s="12"/>
      <c r="BX525" s="12"/>
      <c r="BY525" s="12"/>
      <c r="BZ525" s="12"/>
      <c r="CA525" s="12"/>
      <c r="CB525" s="12"/>
      <c r="CC525" s="12"/>
      <c r="CD525" s="365">
        <f t="shared" si="68"/>
        <v>0</v>
      </c>
      <c r="CE525" s="365">
        <f t="shared" si="69"/>
        <v>0</v>
      </c>
      <c r="CF525" s="366" t="str">
        <f t="shared" ref="CF525:CF588" si="74">+IF(ISERROR(CE525/CD525),"",CE525/CD525)</f>
        <v/>
      </c>
      <c r="CG525" s="365">
        <f t="shared" si="70"/>
        <v>0</v>
      </c>
      <c r="CH525" s="365">
        <f t="shared" si="71"/>
        <v>0</v>
      </c>
      <c r="CI525" s="366" t="str">
        <f t="shared" ref="CI525:CI588" si="75">+IF(ISERROR(CH525/CG525),"",CH525/CG525)</f>
        <v/>
      </c>
      <c r="CJ525" s="365">
        <f t="shared" si="72"/>
        <v>0</v>
      </c>
      <c r="CK525" s="365">
        <f t="shared" si="73"/>
        <v>0</v>
      </c>
      <c r="CL525" s="366" t="str">
        <f t="shared" ref="CL525:CL588" si="76">+IF(ISERROR(CK525/CJ525),"",CK525/CJ525)</f>
        <v/>
      </c>
      <c r="CM525" s="15"/>
    </row>
    <row r="526" spans="1:91" s="359" customFormat="1" ht="13.5" hidden="1" customHeight="1">
      <c r="A526" s="358">
        <f>'F5 ESTUDIANTES PREVENCIÓN'!D519</f>
        <v>0</v>
      </c>
      <c r="B526" s="358">
        <f>'F5 ESTUDIANTES PREVENCIÓN'!A519</f>
        <v>0</v>
      </c>
      <c r="C526" s="360">
        <f>'F5 ESTUDIANTES PREVENCIÓN'!F519</f>
        <v>0</v>
      </c>
      <c r="D526" s="361">
        <f>'F5 ESTUDIANTES PREVENCIÓN'!G519</f>
        <v>0</v>
      </c>
      <c r="E526" s="358">
        <f>'F5 ESTUDIANTES PREVENCIÓN'!K519</f>
        <v>0</v>
      </c>
      <c r="F526" s="358">
        <f>'F5 ESTUDIANTES PREVENCIÓN'!J519</f>
        <v>0</v>
      </c>
      <c r="G526" s="362">
        <f>'F5 ESTUDIANTES PREVENCIÓN'!L519</f>
        <v>0</v>
      </c>
      <c r="H526" s="358">
        <f>'F5 ESTUDIANTES PREVENCIÓN'!M519</f>
        <v>0</v>
      </c>
      <c r="I526" s="363">
        <f>'F5 ESTUDIANTES PREVENCIÓN'!N519</f>
        <v>0</v>
      </c>
      <c r="J526" s="363">
        <f>'F5 ESTUDIANTES PREVENCIÓN'!O519</f>
        <v>0</v>
      </c>
      <c r="K526" s="363">
        <f>'F5 ESTUDIANTES PREVENCIÓN'!P519</f>
        <v>0</v>
      </c>
      <c r="L526" s="364">
        <f>'F5 ESTUDIANTES PREVENCIÓN'!Q519</f>
        <v>0</v>
      </c>
      <c r="M526" s="360">
        <f>'F5 ESTUDIANTES PREVENCIÓN'!R519</f>
        <v>0</v>
      </c>
      <c r="N526" s="358">
        <f>'F5 ESTUDIANTES PREVENCIÓN'!T519</f>
        <v>0</v>
      </c>
      <c r="O526" s="358">
        <f>'F5 ESTUDIANTES PREVENCIÓN'!U519</f>
        <v>0</v>
      </c>
      <c r="P526" s="358">
        <f>'F5 ESTUDIANTES PREVENCIÓN'!V519</f>
        <v>0</v>
      </c>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f>'F5 ESTUDIANTES PREVENCIÓN'!AU519</f>
        <v>0</v>
      </c>
      <c r="BG526" s="12"/>
      <c r="BH526" s="13"/>
      <c r="BI526" s="12"/>
      <c r="BJ526" s="14"/>
      <c r="BK526" s="12"/>
      <c r="BL526" s="12"/>
      <c r="BM526" s="12"/>
      <c r="BN526" s="12"/>
      <c r="BO526" s="12"/>
      <c r="BP526" s="12"/>
      <c r="BQ526" s="12"/>
      <c r="BR526" s="12"/>
      <c r="BS526" s="12"/>
      <c r="BT526" s="12"/>
      <c r="BU526" s="12"/>
      <c r="BV526" s="12"/>
      <c r="BW526" s="12"/>
      <c r="BX526" s="12"/>
      <c r="BY526" s="12"/>
      <c r="BZ526" s="12"/>
      <c r="CA526" s="12"/>
      <c r="CB526" s="12"/>
      <c r="CC526" s="12"/>
      <c r="CD526" s="365">
        <f t="shared" ref="CD526:CD589" si="77">+COUNTA(BM526:BN526)</f>
        <v>0</v>
      </c>
      <c r="CE526" s="365">
        <f t="shared" ref="CE526:CE589" si="78">+COUNTIF($BM526:$BN526,"P")</f>
        <v>0</v>
      </c>
      <c r="CF526" s="366" t="str">
        <f t="shared" si="74"/>
        <v/>
      </c>
      <c r="CG526" s="365">
        <f t="shared" ref="CG526:CG589" si="79">+COUNTA(BO526:BQ526)</f>
        <v>0</v>
      </c>
      <c r="CH526" s="365">
        <f t="shared" ref="CH526:CH589" si="80">+COUNTIF($BO526:$BQ526,"P")</f>
        <v>0</v>
      </c>
      <c r="CI526" s="366" t="str">
        <f t="shared" si="75"/>
        <v/>
      </c>
      <c r="CJ526" s="365">
        <f t="shared" ref="CJ526:CJ589" si="81">+COUNTA($BR526:$CA526)</f>
        <v>0</v>
      </c>
      <c r="CK526" s="365">
        <f t="shared" ref="CK526:CK589" si="82">+COUNTIF($BR526:$CA526,"P")</f>
        <v>0</v>
      </c>
      <c r="CL526" s="366" t="str">
        <f t="shared" si="76"/>
        <v/>
      </c>
      <c r="CM526" s="15"/>
    </row>
    <row r="527" spans="1:91" s="359" customFormat="1" ht="13.5" hidden="1" customHeight="1">
      <c r="A527" s="358">
        <f>'F5 ESTUDIANTES PREVENCIÓN'!D520</f>
        <v>0</v>
      </c>
      <c r="B527" s="358">
        <f>'F5 ESTUDIANTES PREVENCIÓN'!A520</f>
        <v>0</v>
      </c>
      <c r="C527" s="360">
        <f>'F5 ESTUDIANTES PREVENCIÓN'!F520</f>
        <v>0</v>
      </c>
      <c r="D527" s="361">
        <f>'F5 ESTUDIANTES PREVENCIÓN'!G520</f>
        <v>0</v>
      </c>
      <c r="E527" s="358">
        <f>'F5 ESTUDIANTES PREVENCIÓN'!K520</f>
        <v>0</v>
      </c>
      <c r="F527" s="358">
        <f>'F5 ESTUDIANTES PREVENCIÓN'!J520</f>
        <v>0</v>
      </c>
      <c r="G527" s="362">
        <f>'F5 ESTUDIANTES PREVENCIÓN'!L520</f>
        <v>0</v>
      </c>
      <c r="H527" s="358">
        <f>'F5 ESTUDIANTES PREVENCIÓN'!M520</f>
        <v>0</v>
      </c>
      <c r="I527" s="363">
        <f>'F5 ESTUDIANTES PREVENCIÓN'!N520</f>
        <v>0</v>
      </c>
      <c r="J527" s="363">
        <f>'F5 ESTUDIANTES PREVENCIÓN'!O520</f>
        <v>0</v>
      </c>
      <c r="K527" s="363">
        <f>'F5 ESTUDIANTES PREVENCIÓN'!P520</f>
        <v>0</v>
      </c>
      <c r="L527" s="364">
        <f>'F5 ESTUDIANTES PREVENCIÓN'!Q520</f>
        <v>0</v>
      </c>
      <c r="M527" s="360">
        <f>'F5 ESTUDIANTES PREVENCIÓN'!R520</f>
        <v>0</v>
      </c>
      <c r="N527" s="358">
        <f>'F5 ESTUDIANTES PREVENCIÓN'!T520</f>
        <v>0</v>
      </c>
      <c r="O527" s="358">
        <f>'F5 ESTUDIANTES PREVENCIÓN'!U520</f>
        <v>0</v>
      </c>
      <c r="P527" s="358">
        <f>'F5 ESTUDIANTES PREVENCIÓN'!V520</f>
        <v>0</v>
      </c>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f>'F5 ESTUDIANTES PREVENCIÓN'!AU520</f>
        <v>0</v>
      </c>
      <c r="BG527" s="12"/>
      <c r="BH527" s="13"/>
      <c r="BI527" s="12"/>
      <c r="BJ527" s="14"/>
      <c r="BK527" s="12"/>
      <c r="BL527" s="12"/>
      <c r="BM527" s="12"/>
      <c r="BN527" s="12"/>
      <c r="BO527" s="12"/>
      <c r="BP527" s="12"/>
      <c r="BQ527" s="12"/>
      <c r="BR527" s="12"/>
      <c r="BS527" s="12"/>
      <c r="BT527" s="12"/>
      <c r="BU527" s="12"/>
      <c r="BV527" s="12"/>
      <c r="BW527" s="12"/>
      <c r="BX527" s="12"/>
      <c r="BY527" s="12"/>
      <c r="BZ527" s="12"/>
      <c r="CA527" s="12"/>
      <c r="CB527" s="12"/>
      <c r="CC527" s="12"/>
      <c r="CD527" s="365">
        <f t="shared" si="77"/>
        <v>0</v>
      </c>
      <c r="CE527" s="365">
        <f t="shared" si="78"/>
        <v>0</v>
      </c>
      <c r="CF527" s="366" t="str">
        <f t="shared" si="74"/>
        <v/>
      </c>
      <c r="CG527" s="365">
        <f t="shared" si="79"/>
        <v>0</v>
      </c>
      <c r="CH527" s="365">
        <f t="shared" si="80"/>
        <v>0</v>
      </c>
      <c r="CI527" s="366" t="str">
        <f t="shared" si="75"/>
        <v/>
      </c>
      <c r="CJ527" s="365">
        <f t="shared" si="81"/>
        <v>0</v>
      </c>
      <c r="CK527" s="365">
        <f t="shared" si="82"/>
        <v>0</v>
      </c>
      <c r="CL527" s="366" t="str">
        <f t="shared" si="76"/>
        <v/>
      </c>
      <c r="CM527" s="15"/>
    </row>
    <row r="528" spans="1:91" s="359" customFormat="1" ht="13.5" hidden="1" customHeight="1">
      <c r="A528" s="358">
        <f>'F5 ESTUDIANTES PREVENCIÓN'!D521</f>
        <v>0</v>
      </c>
      <c r="B528" s="358">
        <f>'F5 ESTUDIANTES PREVENCIÓN'!A521</f>
        <v>0</v>
      </c>
      <c r="C528" s="360">
        <f>'F5 ESTUDIANTES PREVENCIÓN'!F521</f>
        <v>0</v>
      </c>
      <c r="D528" s="361">
        <f>'F5 ESTUDIANTES PREVENCIÓN'!G521</f>
        <v>0</v>
      </c>
      <c r="E528" s="358">
        <f>'F5 ESTUDIANTES PREVENCIÓN'!K521</f>
        <v>0</v>
      </c>
      <c r="F528" s="358">
        <f>'F5 ESTUDIANTES PREVENCIÓN'!J521</f>
        <v>0</v>
      </c>
      <c r="G528" s="362">
        <f>'F5 ESTUDIANTES PREVENCIÓN'!L521</f>
        <v>0</v>
      </c>
      <c r="H528" s="358">
        <f>'F5 ESTUDIANTES PREVENCIÓN'!M521</f>
        <v>0</v>
      </c>
      <c r="I528" s="363">
        <f>'F5 ESTUDIANTES PREVENCIÓN'!N521</f>
        <v>0</v>
      </c>
      <c r="J528" s="363">
        <f>'F5 ESTUDIANTES PREVENCIÓN'!O521</f>
        <v>0</v>
      </c>
      <c r="K528" s="363">
        <f>'F5 ESTUDIANTES PREVENCIÓN'!P521</f>
        <v>0</v>
      </c>
      <c r="L528" s="364">
        <f>'F5 ESTUDIANTES PREVENCIÓN'!Q521</f>
        <v>0</v>
      </c>
      <c r="M528" s="360">
        <f>'F5 ESTUDIANTES PREVENCIÓN'!R521</f>
        <v>0</v>
      </c>
      <c r="N528" s="358">
        <f>'F5 ESTUDIANTES PREVENCIÓN'!T521</f>
        <v>0</v>
      </c>
      <c r="O528" s="358">
        <f>'F5 ESTUDIANTES PREVENCIÓN'!U521</f>
        <v>0</v>
      </c>
      <c r="P528" s="358">
        <f>'F5 ESTUDIANTES PREVENCIÓN'!V521</f>
        <v>0</v>
      </c>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f>'F5 ESTUDIANTES PREVENCIÓN'!AU521</f>
        <v>0</v>
      </c>
      <c r="BG528" s="12"/>
      <c r="BH528" s="13"/>
      <c r="BI528" s="12"/>
      <c r="BJ528" s="14"/>
      <c r="BK528" s="12"/>
      <c r="BL528" s="12"/>
      <c r="BM528" s="12"/>
      <c r="BN528" s="12"/>
      <c r="BO528" s="12"/>
      <c r="BP528" s="12"/>
      <c r="BQ528" s="12"/>
      <c r="BR528" s="12"/>
      <c r="BS528" s="12"/>
      <c r="BT528" s="12"/>
      <c r="BU528" s="12"/>
      <c r="BV528" s="12"/>
      <c r="BW528" s="12"/>
      <c r="BX528" s="12"/>
      <c r="BY528" s="12"/>
      <c r="BZ528" s="12"/>
      <c r="CA528" s="12"/>
      <c r="CB528" s="12"/>
      <c r="CC528" s="12"/>
      <c r="CD528" s="365">
        <f t="shared" si="77"/>
        <v>0</v>
      </c>
      <c r="CE528" s="365">
        <f t="shared" si="78"/>
        <v>0</v>
      </c>
      <c r="CF528" s="366" t="str">
        <f t="shared" si="74"/>
        <v/>
      </c>
      <c r="CG528" s="365">
        <f t="shared" si="79"/>
        <v>0</v>
      </c>
      <c r="CH528" s="365">
        <f t="shared" si="80"/>
        <v>0</v>
      </c>
      <c r="CI528" s="366" t="str">
        <f t="shared" si="75"/>
        <v/>
      </c>
      <c r="CJ528" s="365">
        <f t="shared" si="81"/>
        <v>0</v>
      </c>
      <c r="CK528" s="365">
        <f t="shared" si="82"/>
        <v>0</v>
      </c>
      <c r="CL528" s="366" t="str">
        <f t="shared" si="76"/>
        <v/>
      </c>
      <c r="CM528" s="15"/>
    </row>
    <row r="529" spans="1:91" s="359" customFormat="1" ht="13.5" hidden="1" customHeight="1">
      <c r="A529" s="358">
        <f>'F5 ESTUDIANTES PREVENCIÓN'!D522</f>
        <v>0</v>
      </c>
      <c r="B529" s="358">
        <f>'F5 ESTUDIANTES PREVENCIÓN'!A522</f>
        <v>0</v>
      </c>
      <c r="C529" s="360">
        <f>'F5 ESTUDIANTES PREVENCIÓN'!F522</f>
        <v>0</v>
      </c>
      <c r="D529" s="361">
        <f>'F5 ESTUDIANTES PREVENCIÓN'!G522</f>
        <v>0</v>
      </c>
      <c r="E529" s="358">
        <f>'F5 ESTUDIANTES PREVENCIÓN'!K522</f>
        <v>0</v>
      </c>
      <c r="F529" s="358">
        <f>'F5 ESTUDIANTES PREVENCIÓN'!J522</f>
        <v>0</v>
      </c>
      <c r="G529" s="362">
        <f>'F5 ESTUDIANTES PREVENCIÓN'!L522</f>
        <v>0</v>
      </c>
      <c r="H529" s="358">
        <f>'F5 ESTUDIANTES PREVENCIÓN'!M522</f>
        <v>0</v>
      </c>
      <c r="I529" s="363">
        <f>'F5 ESTUDIANTES PREVENCIÓN'!N522</f>
        <v>0</v>
      </c>
      <c r="J529" s="363">
        <f>'F5 ESTUDIANTES PREVENCIÓN'!O522</f>
        <v>0</v>
      </c>
      <c r="K529" s="363">
        <f>'F5 ESTUDIANTES PREVENCIÓN'!P522</f>
        <v>0</v>
      </c>
      <c r="L529" s="364">
        <f>'F5 ESTUDIANTES PREVENCIÓN'!Q522</f>
        <v>0</v>
      </c>
      <c r="M529" s="360">
        <f>'F5 ESTUDIANTES PREVENCIÓN'!R522</f>
        <v>0</v>
      </c>
      <c r="N529" s="358">
        <f>'F5 ESTUDIANTES PREVENCIÓN'!T522</f>
        <v>0</v>
      </c>
      <c r="O529" s="358">
        <f>'F5 ESTUDIANTES PREVENCIÓN'!U522</f>
        <v>0</v>
      </c>
      <c r="P529" s="358">
        <f>'F5 ESTUDIANTES PREVENCIÓN'!V522</f>
        <v>0</v>
      </c>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f>'F5 ESTUDIANTES PREVENCIÓN'!AU522</f>
        <v>0</v>
      </c>
      <c r="BG529" s="12"/>
      <c r="BH529" s="13"/>
      <c r="BI529" s="12"/>
      <c r="BJ529" s="14"/>
      <c r="BK529" s="12"/>
      <c r="BL529" s="12"/>
      <c r="BM529" s="12"/>
      <c r="BN529" s="12"/>
      <c r="BO529" s="12"/>
      <c r="BP529" s="12"/>
      <c r="BQ529" s="12"/>
      <c r="BR529" s="12"/>
      <c r="BS529" s="12"/>
      <c r="BT529" s="12"/>
      <c r="BU529" s="12"/>
      <c r="BV529" s="12"/>
      <c r="BW529" s="12"/>
      <c r="BX529" s="12"/>
      <c r="BY529" s="12"/>
      <c r="BZ529" s="12"/>
      <c r="CA529" s="12"/>
      <c r="CB529" s="12"/>
      <c r="CC529" s="12"/>
      <c r="CD529" s="365">
        <f t="shared" si="77"/>
        <v>0</v>
      </c>
      <c r="CE529" s="365">
        <f t="shared" si="78"/>
        <v>0</v>
      </c>
      <c r="CF529" s="366" t="str">
        <f t="shared" si="74"/>
        <v/>
      </c>
      <c r="CG529" s="365">
        <f t="shared" si="79"/>
        <v>0</v>
      </c>
      <c r="CH529" s="365">
        <f t="shared" si="80"/>
        <v>0</v>
      </c>
      <c r="CI529" s="366" t="str">
        <f t="shared" si="75"/>
        <v/>
      </c>
      <c r="CJ529" s="365">
        <f t="shared" si="81"/>
        <v>0</v>
      </c>
      <c r="CK529" s="365">
        <f t="shared" si="82"/>
        <v>0</v>
      </c>
      <c r="CL529" s="366" t="str">
        <f t="shared" si="76"/>
        <v/>
      </c>
      <c r="CM529" s="15"/>
    </row>
    <row r="530" spans="1:91" s="359" customFormat="1" ht="13.5" hidden="1" customHeight="1">
      <c r="A530" s="358">
        <f>'F5 ESTUDIANTES PREVENCIÓN'!D523</f>
        <v>0</v>
      </c>
      <c r="B530" s="358">
        <f>'F5 ESTUDIANTES PREVENCIÓN'!A523</f>
        <v>0</v>
      </c>
      <c r="C530" s="360">
        <f>'F5 ESTUDIANTES PREVENCIÓN'!F523</f>
        <v>0</v>
      </c>
      <c r="D530" s="361">
        <f>'F5 ESTUDIANTES PREVENCIÓN'!G523</f>
        <v>0</v>
      </c>
      <c r="E530" s="358">
        <f>'F5 ESTUDIANTES PREVENCIÓN'!K523</f>
        <v>0</v>
      </c>
      <c r="F530" s="358">
        <f>'F5 ESTUDIANTES PREVENCIÓN'!J523</f>
        <v>0</v>
      </c>
      <c r="G530" s="362">
        <f>'F5 ESTUDIANTES PREVENCIÓN'!L523</f>
        <v>0</v>
      </c>
      <c r="H530" s="358">
        <f>'F5 ESTUDIANTES PREVENCIÓN'!M523</f>
        <v>0</v>
      </c>
      <c r="I530" s="363">
        <f>'F5 ESTUDIANTES PREVENCIÓN'!N523</f>
        <v>0</v>
      </c>
      <c r="J530" s="363">
        <f>'F5 ESTUDIANTES PREVENCIÓN'!O523</f>
        <v>0</v>
      </c>
      <c r="K530" s="363">
        <f>'F5 ESTUDIANTES PREVENCIÓN'!P523</f>
        <v>0</v>
      </c>
      <c r="L530" s="364">
        <f>'F5 ESTUDIANTES PREVENCIÓN'!Q523</f>
        <v>0</v>
      </c>
      <c r="M530" s="360">
        <f>'F5 ESTUDIANTES PREVENCIÓN'!R523</f>
        <v>0</v>
      </c>
      <c r="N530" s="358">
        <f>'F5 ESTUDIANTES PREVENCIÓN'!T523</f>
        <v>0</v>
      </c>
      <c r="O530" s="358">
        <f>'F5 ESTUDIANTES PREVENCIÓN'!U523</f>
        <v>0</v>
      </c>
      <c r="P530" s="358">
        <f>'F5 ESTUDIANTES PREVENCIÓN'!V523</f>
        <v>0</v>
      </c>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f>'F5 ESTUDIANTES PREVENCIÓN'!AU523</f>
        <v>0</v>
      </c>
      <c r="BG530" s="12"/>
      <c r="BH530" s="13"/>
      <c r="BI530" s="12"/>
      <c r="BJ530" s="14"/>
      <c r="BK530" s="12"/>
      <c r="BL530" s="12"/>
      <c r="BM530" s="12"/>
      <c r="BN530" s="12"/>
      <c r="BO530" s="12"/>
      <c r="BP530" s="12"/>
      <c r="BQ530" s="12"/>
      <c r="BR530" s="12"/>
      <c r="BS530" s="12"/>
      <c r="BT530" s="12"/>
      <c r="BU530" s="12"/>
      <c r="BV530" s="12"/>
      <c r="BW530" s="12"/>
      <c r="BX530" s="12"/>
      <c r="BY530" s="12"/>
      <c r="BZ530" s="12"/>
      <c r="CA530" s="12"/>
      <c r="CB530" s="12"/>
      <c r="CC530" s="12"/>
      <c r="CD530" s="365">
        <f t="shared" si="77"/>
        <v>0</v>
      </c>
      <c r="CE530" s="365">
        <f t="shared" si="78"/>
        <v>0</v>
      </c>
      <c r="CF530" s="366" t="str">
        <f t="shared" si="74"/>
        <v/>
      </c>
      <c r="CG530" s="365">
        <f t="shared" si="79"/>
        <v>0</v>
      </c>
      <c r="CH530" s="365">
        <f t="shared" si="80"/>
        <v>0</v>
      </c>
      <c r="CI530" s="366" t="str">
        <f t="shared" si="75"/>
        <v/>
      </c>
      <c r="CJ530" s="365">
        <f t="shared" si="81"/>
        <v>0</v>
      </c>
      <c r="CK530" s="365">
        <f t="shared" si="82"/>
        <v>0</v>
      </c>
      <c r="CL530" s="366" t="str">
        <f t="shared" si="76"/>
        <v/>
      </c>
      <c r="CM530" s="15"/>
    </row>
    <row r="531" spans="1:91" s="359" customFormat="1" ht="13.5" hidden="1" customHeight="1">
      <c r="A531" s="358">
        <f>'F5 ESTUDIANTES PREVENCIÓN'!D524</f>
        <v>0</v>
      </c>
      <c r="B531" s="358">
        <f>'F5 ESTUDIANTES PREVENCIÓN'!A524</f>
        <v>0</v>
      </c>
      <c r="C531" s="360">
        <f>'F5 ESTUDIANTES PREVENCIÓN'!F524</f>
        <v>0</v>
      </c>
      <c r="D531" s="361">
        <f>'F5 ESTUDIANTES PREVENCIÓN'!G524</f>
        <v>0</v>
      </c>
      <c r="E531" s="358">
        <f>'F5 ESTUDIANTES PREVENCIÓN'!K524</f>
        <v>0</v>
      </c>
      <c r="F531" s="358">
        <f>'F5 ESTUDIANTES PREVENCIÓN'!J524</f>
        <v>0</v>
      </c>
      <c r="G531" s="362">
        <f>'F5 ESTUDIANTES PREVENCIÓN'!L524</f>
        <v>0</v>
      </c>
      <c r="H531" s="358">
        <f>'F5 ESTUDIANTES PREVENCIÓN'!M524</f>
        <v>0</v>
      </c>
      <c r="I531" s="363">
        <f>'F5 ESTUDIANTES PREVENCIÓN'!N524</f>
        <v>0</v>
      </c>
      <c r="J531" s="363">
        <f>'F5 ESTUDIANTES PREVENCIÓN'!O524</f>
        <v>0</v>
      </c>
      <c r="K531" s="363">
        <f>'F5 ESTUDIANTES PREVENCIÓN'!P524</f>
        <v>0</v>
      </c>
      <c r="L531" s="364">
        <f>'F5 ESTUDIANTES PREVENCIÓN'!Q524</f>
        <v>0</v>
      </c>
      <c r="M531" s="360">
        <f>'F5 ESTUDIANTES PREVENCIÓN'!R524</f>
        <v>0</v>
      </c>
      <c r="N531" s="358">
        <f>'F5 ESTUDIANTES PREVENCIÓN'!T524</f>
        <v>0</v>
      </c>
      <c r="O531" s="358">
        <f>'F5 ESTUDIANTES PREVENCIÓN'!U524</f>
        <v>0</v>
      </c>
      <c r="P531" s="358">
        <f>'F5 ESTUDIANTES PREVENCIÓN'!V524</f>
        <v>0</v>
      </c>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f>'F5 ESTUDIANTES PREVENCIÓN'!AU524</f>
        <v>0</v>
      </c>
      <c r="BG531" s="12"/>
      <c r="BH531" s="13"/>
      <c r="BI531" s="12"/>
      <c r="BJ531" s="14"/>
      <c r="BK531" s="12"/>
      <c r="BL531" s="12"/>
      <c r="BM531" s="12"/>
      <c r="BN531" s="12"/>
      <c r="BO531" s="12"/>
      <c r="BP531" s="12"/>
      <c r="BQ531" s="12"/>
      <c r="BR531" s="12"/>
      <c r="BS531" s="12"/>
      <c r="BT531" s="12"/>
      <c r="BU531" s="12"/>
      <c r="BV531" s="12"/>
      <c r="BW531" s="12"/>
      <c r="BX531" s="12"/>
      <c r="BY531" s="12"/>
      <c r="BZ531" s="12"/>
      <c r="CA531" s="12"/>
      <c r="CB531" s="12"/>
      <c r="CC531" s="12"/>
      <c r="CD531" s="365">
        <f t="shared" si="77"/>
        <v>0</v>
      </c>
      <c r="CE531" s="365">
        <f t="shared" si="78"/>
        <v>0</v>
      </c>
      <c r="CF531" s="366" t="str">
        <f t="shared" si="74"/>
        <v/>
      </c>
      <c r="CG531" s="365">
        <f t="shared" si="79"/>
        <v>0</v>
      </c>
      <c r="CH531" s="365">
        <f t="shared" si="80"/>
        <v>0</v>
      </c>
      <c r="CI531" s="366" t="str">
        <f t="shared" si="75"/>
        <v/>
      </c>
      <c r="CJ531" s="365">
        <f t="shared" si="81"/>
        <v>0</v>
      </c>
      <c r="CK531" s="365">
        <f t="shared" si="82"/>
        <v>0</v>
      </c>
      <c r="CL531" s="366" t="str">
        <f t="shared" si="76"/>
        <v/>
      </c>
      <c r="CM531" s="15"/>
    </row>
    <row r="532" spans="1:91" s="359" customFormat="1" ht="13.5" hidden="1" customHeight="1">
      <c r="A532" s="358">
        <f>'F5 ESTUDIANTES PREVENCIÓN'!D525</f>
        <v>0</v>
      </c>
      <c r="B532" s="358">
        <f>'F5 ESTUDIANTES PREVENCIÓN'!A525</f>
        <v>0</v>
      </c>
      <c r="C532" s="360">
        <f>'F5 ESTUDIANTES PREVENCIÓN'!F525</f>
        <v>0</v>
      </c>
      <c r="D532" s="361">
        <f>'F5 ESTUDIANTES PREVENCIÓN'!G525</f>
        <v>0</v>
      </c>
      <c r="E532" s="358">
        <f>'F5 ESTUDIANTES PREVENCIÓN'!K525</f>
        <v>0</v>
      </c>
      <c r="F532" s="358">
        <f>'F5 ESTUDIANTES PREVENCIÓN'!J525</f>
        <v>0</v>
      </c>
      <c r="G532" s="362">
        <f>'F5 ESTUDIANTES PREVENCIÓN'!L525</f>
        <v>0</v>
      </c>
      <c r="H532" s="358">
        <f>'F5 ESTUDIANTES PREVENCIÓN'!M525</f>
        <v>0</v>
      </c>
      <c r="I532" s="363">
        <f>'F5 ESTUDIANTES PREVENCIÓN'!N525</f>
        <v>0</v>
      </c>
      <c r="J532" s="363">
        <f>'F5 ESTUDIANTES PREVENCIÓN'!O525</f>
        <v>0</v>
      </c>
      <c r="K532" s="363">
        <f>'F5 ESTUDIANTES PREVENCIÓN'!P525</f>
        <v>0</v>
      </c>
      <c r="L532" s="364">
        <f>'F5 ESTUDIANTES PREVENCIÓN'!Q525</f>
        <v>0</v>
      </c>
      <c r="M532" s="360">
        <f>'F5 ESTUDIANTES PREVENCIÓN'!R525</f>
        <v>0</v>
      </c>
      <c r="N532" s="358">
        <f>'F5 ESTUDIANTES PREVENCIÓN'!T525</f>
        <v>0</v>
      </c>
      <c r="O532" s="358">
        <f>'F5 ESTUDIANTES PREVENCIÓN'!U525</f>
        <v>0</v>
      </c>
      <c r="P532" s="358">
        <f>'F5 ESTUDIANTES PREVENCIÓN'!V525</f>
        <v>0</v>
      </c>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f>'F5 ESTUDIANTES PREVENCIÓN'!AU525</f>
        <v>0</v>
      </c>
      <c r="BG532" s="12"/>
      <c r="BH532" s="13"/>
      <c r="BI532" s="12"/>
      <c r="BJ532" s="14"/>
      <c r="BK532" s="12"/>
      <c r="BL532" s="12"/>
      <c r="BM532" s="12"/>
      <c r="BN532" s="12"/>
      <c r="BO532" s="12"/>
      <c r="BP532" s="12"/>
      <c r="BQ532" s="12"/>
      <c r="BR532" s="12"/>
      <c r="BS532" s="12"/>
      <c r="BT532" s="12"/>
      <c r="BU532" s="12"/>
      <c r="BV532" s="12"/>
      <c r="BW532" s="12"/>
      <c r="BX532" s="12"/>
      <c r="BY532" s="12"/>
      <c r="BZ532" s="12"/>
      <c r="CA532" s="12"/>
      <c r="CB532" s="12"/>
      <c r="CC532" s="12"/>
      <c r="CD532" s="365">
        <f t="shared" si="77"/>
        <v>0</v>
      </c>
      <c r="CE532" s="365">
        <f t="shared" si="78"/>
        <v>0</v>
      </c>
      <c r="CF532" s="366" t="str">
        <f t="shared" si="74"/>
        <v/>
      </c>
      <c r="CG532" s="365">
        <f t="shared" si="79"/>
        <v>0</v>
      </c>
      <c r="CH532" s="365">
        <f t="shared" si="80"/>
        <v>0</v>
      </c>
      <c r="CI532" s="366" t="str">
        <f t="shared" si="75"/>
        <v/>
      </c>
      <c r="CJ532" s="365">
        <f t="shared" si="81"/>
        <v>0</v>
      </c>
      <c r="CK532" s="365">
        <f t="shared" si="82"/>
        <v>0</v>
      </c>
      <c r="CL532" s="366" t="str">
        <f t="shared" si="76"/>
        <v/>
      </c>
      <c r="CM532" s="15"/>
    </row>
    <row r="533" spans="1:91" s="359" customFormat="1" ht="13.5" hidden="1" customHeight="1">
      <c r="A533" s="358">
        <f>'F5 ESTUDIANTES PREVENCIÓN'!D526</f>
        <v>0</v>
      </c>
      <c r="B533" s="358">
        <f>'F5 ESTUDIANTES PREVENCIÓN'!A526</f>
        <v>0</v>
      </c>
      <c r="C533" s="360">
        <f>'F5 ESTUDIANTES PREVENCIÓN'!F526</f>
        <v>0</v>
      </c>
      <c r="D533" s="361">
        <f>'F5 ESTUDIANTES PREVENCIÓN'!G526</f>
        <v>0</v>
      </c>
      <c r="E533" s="358">
        <f>'F5 ESTUDIANTES PREVENCIÓN'!K526</f>
        <v>0</v>
      </c>
      <c r="F533" s="358">
        <f>'F5 ESTUDIANTES PREVENCIÓN'!J526</f>
        <v>0</v>
      </c>
      <c r="G533" s="362">
        <f>'F5 ESTUDIANTES PREVENCIÓN'!L526</f>
        <v>0</v>
      </c>
      <c r="H533" s="358">
        <f>'F5 ESTUDIANTES PREVENCIÓN'!M526</f>
        <v>0</v>
      </c>
      <c r="I533" s="363">
        <f>'F5 ESTUDIANTES PREVENCIÓN'!N526</f>
        <v>0</v>
      </c>
      <c r="J533" s="363">
        <f>'F5 ESTUDIANTES PREVENCIÓN'!O526</f>
        <v>0</v>
      </c>
      <c r="K533" s="363">
        <f>'F5 ESTUDIANTES PREVENCIÓN'!P526</f>
        <v>0</v>
      </c>
      <c r="L533" s="364">
        <f>'F5 ESTUDIANTES PREVENCIÓN'!Q526</f>
        <v>0</v>
      </c>
      <c r="M533" s="360">
        <f>'F5 ESTUDIANTES PREVENCIÓN'!R526</f>
        <v>0</v>
      </c>
      <c r="N533" s="358">
        <f>'F5 ESTUDIANTES PREVENCIÓN'!T526</f>
        <v>0</v>
      </c>
      <c r="O533" s="358">
        <f>'F5 ESTUDIANTES PREVENCIÓN'!U526</f>
        <v>0</v>
      </c>
      <c r="P533" s="358">
        <f>'F5 ESTUDIANTES PREVENCIÓN'!V526</f>
        <v>0</v>
      </c>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c r="BE533" s="358"/>
      <c r="BF533" s="358">
        <f>'F5 ESTUDIANTES PREVENCIÓN'!AU526</f>
        <v>0</v>
      </c>
      <c r="BG533" s="12"/>
      <c r="BH533" s="13"/>
      <c r="BI533" s="12"/>
      <c r="BJ533" s="14"/>
      <c r="BK533" s="12"/>
      <c r="BL533" s="12"/>
      <c r="BM533" s="12"/>
      <c r="BN533" s="12"/>
      <c r="BO533" s="12"/>
      <c r="BP533" s="12"/>
      <c r="BQ533" s="12"/>
      <c r="BR533" s="12"/>
      <c r="BS533" s="12"/>
      <c r="BT533" s="12"/>
      <c r="BU533" s="12"/>
      <c r="BV533" s="12"/>
      <c r="BW533" s="12"/>
      <c r="BX533" s="12"/>
      <c r="BY533" s="12"/>
      <c r="BZ533" s="12"/>
      <c r="CA533" s="12"/>
      <c r="CB533" s="12"/>
      <c r="CC533" s="12"/>
      <c r="CD533" s="365">
        <f t="shared" si="77"/>
        <v>0</v>
      </c>
      <c r="CE533" s="365">
        <f t="shared" si="78"/>
        <v>0</v>
      </c>
      <c r="CF533" s="366" t="str">
        <f t="shared" si="74"/>
        <v/>
      </c>
      <c r="CG533" s="365">
        <f t="shared" si="79"/>
        <v>0</v>
      </c>
      <c r="CH533" s="365">
        <f t="shared" si="80"/>
        <v>0</v>
      </c>
      <c r="CI533" s="366" t="str">
        <f t="shared" si="75"/>
        <v/>
      </c>
      <c r="CJ533" s="365">
        <f t="shared" si="81"/>
        <v>0</v>
      </c>
      <c r="CK533" s="365">
        <f t="shared" si="82"/>
        <v>0</v>
      </c>
      <c r="CL533" s="366" t="str">
        <f t="shared" si="76"/>
        <v/>
      </c>
      <c r="CM533" s="15"/>
    </row>
    <row r="534" spans="1:91" s="359" customFormat="1" ht="13.5" hidden="1" customHeight="1">
      <c r="A534" s="358">
        <f>'F5 ESTUDIANTES PREVENCIÓN'!D527</f>
        <v>0</v>
      </c>
      <c r="B534" s="358">
        <f>'F5 ESTUDIANTES PREVENCIÓN'!A527</f>
        <v>0</v>
      </c>
      <c r="C534" s="360">
        <f>'F5 ESTUDIANTES PREVENCIÓN'!F527</f>
        <v>0</v>
      </c>
      <c r="D534" s="361">
        <f>'F5 ESTUDIANTES PREVENCIÓN'!G527</f>
        <v>0</v>
      </c>
      <c r="E534" s="358">
        <f>'F5 ESTUDIANTES PREVENCIÓN'!K527</f>
        <v>0</v>
      </c>
      <c r="F534" s="358">
        <f>'F5 ESTUDIANTES PREVENCIÓN'!J527</f>
        <v>0</v>
      </c>
      <c r="G534" s="362">
        <f>'F5 ESTUDIANTES PREVENCIÓN'!L527</f>
        <v>0</v>
      </c>
      <c r="H534" s="358">
        <f>'F5 ESTUDIANTES PREVENCIÓN'!M527</f>
        <v>0</v>
      </c>
      <c r="I534" s="363">
        <f>'F5 ESTUDIANTES PREVENCIÓN'!N527</f>
        <v>0</v>
      </c>
      <c r="J534" s="363">
        <f>'F5 ESTUDIANTES PREVENCIÓN'!O527</f>
        <v>0</v>
      </c>
      <c r="K534" s="363">
        <f>'F5 ESTUDIANTES PREVENCIÓN'!P527</f>
        <v>0</v>
      </c>
      <c r="L534" s="364">
        <f>'F5 ESTUDIANTES PREVENCIÓN'!Q527</f>
        <v>0</v>
      </c>
      <c r="M534" s="360">
        <f>'F5 ESTUDIANTES PREVENCIÓN'!R527</f>
        <v>0</v>
      </c>
      <c r="N534" s="358">
        <f>'F5 ESTUDIANTES PREVENCIÓN'!T527</f>
        <v>0</v>
      </c>
      <c r="O534" s="358">
        <f>'F5 ESTUDIANTES PREVENCIÓN'!U527</f>
        <v>0</v>
      </c>
      <c r="P534" s="358">
        <f>'F5 ESTUDIANTES PREVENCIÓN'!V527</f>
        <v>0</v>
      </c>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c r="BE534" s="358"/>
      <c r="BF534" s="358">
        <f>'F5 ESTUDIANTES PREVENCIÓN'!AU527</f>
        <v>0</v>
      </c>
      <c r="BG534" s="12"/>
      <c r="BH534" s="13"/>
      <c r="BI534" s="12"/>
      <c r="BJ534" s="14"/>
      <c r="BK534" s="12"/>
      <c r="BL534" s="12"/>
      <c r="BM534" s="12"/>
      <c r="BN534" s="12"/>
      <c r="BO534" s="12"/>
      <c r="BP534" s="12"/>
      <c r="BQ534" s="12"/>
      <c r="BR534" s="12"/>
      <c r="BS534" s="12"/>
      <c r="BT534" s="12"/>
      <c r="BU534" s="12"/>
      <c r="BV534" s="12"/>
      <c r="BW534" s="12"/>
      <c r="BX534" s="12"/>
      <c r="BY534" s="12"/>
      <c r="BZ534" s="12"/>
      <c r="CA534" s="12"/>
      <c r="CB534" s="12"/>
      <c r="CC534" s="12"/>
      <c r="CD534" s="365">
        <f t="shared" si="77"/>
        <v>0</v>
      </c>
      <c r="CE534" s="365">
        <f t="shared" si="78"/>
        <v>0</v>
      </c>
      <c r="CF534" s="366" t="str">
        <f t="shared" si="74"/>
        <v/>
      </c>
      <c r="CG534" s="365">
        <f t="shared" si="79"/>
        <v>0</v>
      </c>
      <c r="CH534" s="365">
        <f t="shared" si="80"/>
        <v>0</v>
      </c>
      <c r="CI534" s="366" t="str">
        <f t="shared" si="75"/>
        <v/>
      </c>
      <c r="CJ534" s="365">
        <f t="shared" si="81"/>
        <v>0</v>
      </c>
      <c r="CK534" s="365">
        <f t="shared" si="82"/>
        <v>0</v>
      </c>
      <c r="CL534" s="366" t="str">
        <f t="shared" si="76"/>
        <v/>
      </c>
      <c r="CM534" s="15"/>
    </row>
    <row r="535" spans="1:91" s="359" customFormat="1" ht="13.5" hidden="1" customHeight="1">
      <c r="A535" s="358">
        <f>'F5 ESTUDIANTES PREVENCIÓN'!D528</f>
        <v>0</v>
      </c>
      <c r="B535" s="358">
        <f>'F5 ESTUDIANTES PREVENCIÓN'!A528</f>
        <v>0</v>
      </c>
      <c r="C535" s="360">
        <f>'F5 ESTUDIANTES PREVENCIÓN'!F528</f>
        <v>0</v>
      </c>
      <c r="D535" s="361">
        <f>'F5 ESTUDIANTES PREVENCIÓN'!G528</f>
        <v>0</v>
      </c>
      <c r="E535" s="358">
        <f>'F5 ESTUDIANTES PREVENCIÓN'!K528</f>
        <v>0</v>
      </c>
      <c r="F535" s="358">
        <f>'F5 ESTUDIANTES PREVENCIÓN'!J528</f>
        <v>0</v>
      </c>
      <c r="G535" s="362">
        <f>'F5 ESTUDIANTES PREVENCIÓN'!L528</f>
        <v>0</v>
      </c>
      <c r="H535" s="358">
        <f>'F5 ESTUDIANTES PREVENCIÓN'!M528</f>
        <v>0</v>
      </c>
      <c r="I535" s="363">
        <f>'F5 ESTUDIANTES PREVENCIÓN'!N528</f>
        <v>0</v>
      </c>
      <c r="J535" s="363">
        <f>'F5 ESTUDIANTES PREVENCIÓN'!O528</f>
        <v>0</v>
      </c>
      <c r="K535" s="363">
        <f>'F5 ESTUDIANTES PREVENCIÓN'!P528</f>
        <v>0</v>
      </c>
      <c r="L535" s="364">
        <f>'F5 ESTUDIANTES PREVENCIÓN'!Q528</f>
        <v>0</v>
      </c>
      <c r="M535" s="360">
        <f>'F5 ESTUDIANTES PREVENCIÓN'!R528</f>
        <v>0</v>
      </c>
      <c r="N535" s="358">
        <f>'F5 ESTUDIANTES PREVENCIÓN'!T528</f>
        <v>0</v>
      </c>
      <c r="O535" s="358">
        <f>'F5 ESTUDIANTES PREVENCIÓN'!U528</f>
        <v>0</v>
      </c>
      <c r="P535" s="358">
        <f>'F5 ESTUDIANTES PREVENCIÓN'!V528</f>
        <v>0</v>
      </c>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c r="BE535" s="358"/>
      <c r="BF535" s="358">
        <f>'F5 ESTUDIANTES PREVENCIÓN'!AU528</f>
        <v>0</v>
      </c>
      <c r="BG535" s="12"/>
      <c r="BH535" s="13"/>
      <c r="BI535" s="12"/>
      <c r="BJ535" s="14"/>
      <c r="BK535" s="12"/>
      <c r="BL535" s="12"/>
      <c r="BM535" s="12"/>
      <c r="BN535" s="12"/>
      <c r="BO535" s="12"/>
      <c r="BP535" s="12"/>
      <c r="BQ535" s="12"/>
      <c r="BR535" s="12"/>
      <c r="BS535" s="12"/>
      <c r="BT535" s="12"/>
      <c r="BU535" s="12"/>
      <c r="BV535" s="12"/>
      <c r="BW535" s="12"/>
      <c r="BX535" s="12"/>
      <c r="BY535" s="12"/>
      <c r="BZ535" s="12"/>
      <c r="CA535" s="12"/>
      <c r="CB535" s="12"/>
      <c r="CC535" s="12"/>
      <c r="CD535" s="365">
        <f t="shared" si="77"/>
        <v>0</v>
      </c>
      <c r="CE535" s="365">
        <f t="shared" si="78"/>
        <v>0</v>
      </c>
      <c r="CF535" s="366" t="str">
        <f t="shared" si="74"/>
        <v/>
      </c>
      <c r="CG535" s="365">
        <f t="shared" si="79"/>
        <v>0</v>
      </c>
      <c r="CH535" s="365">
        <f t="shared" si="80"/>
        <v>0</v>
      </c>
      <c r="CI535" s="366" t="str">
        <f t="shared" si="75"/>
        <v/>
      </c>
      <c r="CJ535" s="365">
        <f t="shared" si="81"/>
        <v>0</v>
      </c>
      <c r="CK535" s="365">
        <f t="shared" si="82"/>
        <v>0</v>
      </c>
      <c r="CL535" s="366" t="str">
        <f t="shared" si="76"/>
        <v/>
      </c>
      <c r="CM535" s="15"/>
    </row>
    <row r="536" spans="1:91" s="359" customFormat="1" ht="13.5" hidden="1" customHeight="1">
      <c r="A536" s="358">
        <f>'F5 ESTUDIANTES PREVENCIÓN'!D529</f>
        <v>0</v>
      </c>
      <c r="B536" s="358">
        <f>'F5 ESTUDIANTES PREVENCIÓN'!A529</f>
        <v>0</v>
      </c>
      <c r="C536" s="360">
        <f>'F5 ESTUDIANTES PREVENCIÓN'!F529</f>
        <v>0</v>
      </c>
      <c r="D536" s="361">
        <f>'F5 ESTUDIANTES PREVENCIÓN'!G529</f>
        <v>0</v>
      </c>
      <c r="E536" s="358">
        <f>'F5 ESTUDIANTES PREVENCIÓN'!K529</f>
        <v>0</v>
      </c>
      <c r="F536" s="358">
        <f>'F5 ESTUDIANTES PREVENCIÓN'!J529</f>
        <v>0</v>
      </c>
      <c r="G536" s="362">
        <f>'F5 ESTUDIANTES PREVENCIÓN'!L529</f>
        <v>0</v>
      </c>
      <c r="H536" s="358">
        <f>'F5 ESTUDIANTES PREVENCIÓN'!M529</f>
        <v>0</v>
      </c>
      <c r="I536" s="363">
        <f>'F5 ESTUDIANTES PREVENCIÓN'!N529</f>
        <v>0</v>
      </c>
      <c r="J536" s="363">
        <f>'F5 ESTUDIANTES PREVENCIÓN'!O529</f>
        <v>0</v>
      </c>
      <c r="K536" s="363">
        <f>'F5 ESTUDIANTES PREVENCIÓN'!P529</f>
        <v>0</v>
      </c>
      <c r="L536" s="364">
        <f>'F5 ESTUDIANTES PREVENCIÓN'!Q529</f>
        <v>0</v>
      </c>
      <c r="M536" s="360">
        <f>'F5 ESTUDIANTES PREVENCIÓN'!R529</f>
        <v>0</v>
      </c>
      <c r="N536" s="358">
        <f>'F5 ESTUDIANTES PREVENCIÓN'!T529</f>
        <v>0</v>
      </c>
      <c r="O536" s="358">
        <f>'F5 ESTUDIANTES PREVENCIÓN'!U529</f>
        <v>0</v>
      </c>
      <c r="P536" s="358">
        <f>'F5 ESTUDIANTES PREVENCIÓN'!V529</f>
        <v>0</v>
      </c>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c r="BE536" s="358"/>
      <c r="BF536" s="358">
        <f>'F5 ESTUDIANTES PREVENCIÓN'!AU529</f>
        <v>0</v>
      </c>
      <c r="BG536" s="12"/>
      <c r="BH536" s="13"/>
      <c r="BI536" s="12"/>
      <c r="BJ536" s="14"/>
      <c r="BK536" s="12"/>
      <c r="BL536" s="12"/>
      <c r="BM536" s="12"/>
      <c r="BN536" s="12"/>
      <c r="BO536" s="12"/>
      <c r="BP536" s="12"/>
      <c r="BQ536" s="12"/>
      <c r="BR536" s="12"/>
      <c r="BS536" s="12"/>
      <c r="BT536" s="12"/>
      <c r="BU536" s="12"/>
      <c r="BV536" s="12"/>
      <c r="BW536" s="12"/>
      <c r="BX536" s="12"/>
      <c r="BY536" s="12"/>
      <c r="BZ536" s="12"/>
      <c r="CA536" s="12"/>
      <c r="CB536" s="12"/>
      <c r="CC536" s="12"/>
      <c r="CD536" s="365">
        <f t="shared" si="77"/>
        <v>0</v>
      </c>
      <c r="CE536" s="365">
        <f t="shared" si="78"/>
        <v>0</v>
      </c>
      <c r="CF536" s="366" t="str">
        <f t="shared" si="74"/>
        <v/>
      </c>
      <c r="CG536" s="365">
        <f t="shared" si="79"/>
        <v>0</v>
      </c>
      <c r="CH536" s="365">
        <f t="shared" si="80"/>
        <v>0</v>
      </c>
      <c r="CI536" s="366" t="str">
        <f t="shared" si="75"/>
        <v/>
      </c>
      <c r="CJ536" s="365">
        <f t="shared" si="81"/>
        <v>0</v>
      </c>
      <c r="CK536" s="365">
        <f t="shared" si="82"/>
        <v>0</v>
      </c>
      <c r="CL536" s="366" t="str">
        <f t="shared" si="76"/>
        <v/>
      </c>
      <c r="CM536" s="15"/>
    </row>
    <row r="537" spans="1:91" s="359" customFormat="1" ht="13.5" hidden="1" customHeight="1">
      <c r="A537" s="358">
        <f>'F5 ESTUDIANTES PREVENCIÓN'!D530</f>
        <v>0</v>
      </c>
      <c r="B537" s="358">
        <f>'F5 ESTUDIANTES PREVENCIÓN'!A530</f>
        <v>0</v>
      </c>
      <c r="C537" s="360">
        <f>'F5 ESTUDIANTES PREVENCIÓN'!F530</f>
        <v>0</v>
      </c>
      <c r="D537" s="361">
        <f>'F5 ESTUDIANTES PREVENCIÓN'!G530</f>
        <v>0</v>
      </c>
      <c r="E537" s="358">
        <f>'F5 ESTUDIANTES PREVENCIÓN'!K530</f>
        <v>0</v>
      </c>
      <c r="F537" s="358">
        <f>'F5 ESTUDIANTES PREVENCIÓN'!J530</f>
        <v>0</v>
      </c>
      <c r="G537" s="362">
        <f>'F5 ESTUDIANTES PREVENCIÓN'!L530</f>
        <v>0</v>
      </c>
      <c r="H537" s="358">
        <f>'F5 ESTUDIANTES PREVENCIÓN'!M530</f>
        <v>0</v>
      </c>
      <c r="I537" s="363">
        <f>'F5 ESTUDIANTES PREVENCIÓN'!N530</f>
        <v>0</v>
      </c>
      <c r="J537" s="363">
        <f>'F5 ESTUDIANTES PREVENCIÓN'!O530</f>
        <v>0</v>
      </c>
      <c r="K537" s="363">
        <f>'F5 ESTUDIANTES PREVENCIÓN'!P530</f>
        <v>0</v>
      </c>
      <c r="L537" s="364">
        <f>'F5 ESTUDIANTES PREVENCIÓN'!Q530</f>
        <v>0</v>
      </c>
      <c r="M537" s="360">
        <f>'F5 ESTUDIANTES PREVENCIÓN'!R530</f>
        <v>0</v>
      </c>
      <c r="N537" s="358">
        <f>'F5 ESTUDIANTES PREVENCIÓN'!T530</f>
        <v>0</v>
      </c>
      <c r="O537" s="358">
        <f>'F5 ESTUDIANTES PREVENCIÓN'!U530</f>
        <v>0</v>
      </c>
      <c r="P537" s="358">
        <f>'F5 ESTUDIANTES PREVENCIÓN'!V530</f>
        <v>0</v>
      </c>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c r="BE537" s="358"/>
      <c r="BF537" s="358">
        <f>'F5 ESTUDIANTES PREVENCIÓN'!AU530</f>
        <v>0</v>
      </c>
      <c r="BG537" s="12"/>
      <c r="BH537" s="13"/>
      <c r="BI537" s="12"/>
      <c r="BJ537" s="14"/>
      <c r="BK537" s="12"/>
      <c r="BL537" s="12"/>
      <c r="BM537" s="12"/>
      <c r="BN537" s="12"/>
      <c r="BO537" s="12"/>
      <c r="BP537" s="12"/>
      <c r="BQ537" s="12"/>
      <c r="BR537" s="12"/>
      <c r="BS537" s="12"/>
      <c r="BT537" s="12"/>
      <c r="BU537" s="12"/>
      <c r="BV537" s="12"/>
      <c r="BW537" s="12"/>
      <c r="BX537" s="12"/>
      <c r="BY537" s="12"/>
      <c r="BZ537" s="12"/>
      <c r="CA537" s="12"/>
      <c r="CB537" s="12"/>
      <c r="CC537" s="12"/>
      <c r="CD537" s="365">
        <f t="shared" si="77"/>
        <v>0</v>
      </c>
      <c r="CE537" s="365">
        <f t="shared" si="78"/>
        <v>0</v>
      </c>
      <c r="CF537" s="366" t="str">
        <f t="shared" si="74"/>
        <v/>
      </c>
      <c r="CG537" s="365">
        <f t="shared" si="79"/>
        <v>0</v>
      </c>
      <c r="CH537" s="365">
        <f t="shared" si="80"/>
        <v>0</v>
      </c>
      <c r="CI537" s="366" t="str">
        <f t="shared" si="75"/>
        <v/>
      </c>
      <c r="CJ537" s="365">
        <f t="shared" si="81"/>
        <v>0</v>
      </c>
      <c r="CK537" s="365">
        <f t="shared" si="82"/>
        <v>0</v>
      </c>
      <c r="CL537" s="366" t="str">
        <f t="shared" si="76"/>
        <v/>
      </c>
      <c r="CM537" s="15"/>
    </row>
    <row r="538" spans="1:91" s="359" customFormat="1" ht="13.5" hidden="1" customHeight="1">
      <c r="A538" s="358">
        <f>'F5 ESTUDIANTES PREVENCIÓN'!D531</f>
        <v>0</v>
      </c>
      <c r="B538" s="358">
        <f>'F5 ESTUDIANTES PREVENCIÓN'!A531</f>
        <v>0</v>
      </c>
      <c r="C538" s="360">
        <f>'F5 ESTUDIANTES PREVENCIÓN'!F531</f>
        <v>0</v>
      </c>
      <c r="D538" s="361">
        <f>'F5 ESTUDIANTES PREVENCIÓN'!G531</f>
        <v>0</v>
      </c>
      <c r="E538" s="358">
        <f>'F5 ESTUDIANTES PREVENCIÓN'!K531</f>
        <v>0</v>
      </c>
      <c r="F538" s="358">
        <f>'F5 ESTUDIANTES PREVENCIÓN'!J531</f>
        <v>0</v>
      </c>
      <c r="G538" s="362">
        <f>'F5 ESTUDIANTES PREVENCIÓN'!L531</f>
        <v>0</v>
      </c>
      <c r="H538" s="358">
        <f>'F5 ESTUDIANTES PREVENCIÓN'!M531</f>
        <v>0</v>
      </c>
      <c r="I538" s="363">
        <f>'F5 ESTUDIANTES PREVENCIÓN'!N531</f>
        <v>0</v>
      </c>
      <c r="J538" s="363">
        <f>'F5 ESTUDIANTES PREVENCIÓN'!O531</f>
        <v>0</v>
      </c>
      <c r="K538" s="363">
        <f>'F5 ESTUDIANTES PREVENCIÓN'!P531</f>
        <v>0</v>
      </c>
      <c r="L538" s="364">
        <f>'F5 ESTUDIANTES PREVENCIÓN'!Q531</f>
        <v>0</v>
      </c>
      <c r="M538" s="360">
        <f>'F5 ESTUDIANTES PREVENCIÓN'!R531</f>
        <v>0</v>
      </c>
      <c r="N538" s="358">
        <f>'F5 ESTUDIANTES PREVENCIÓN'!T531</f>
        <v>0</v>
      </c>
      <c r="O538" s="358">
        <f>'F5 ESTUDIANTES PREVENCIÓN'!U531</f>
        <v>0</v>
      </c>
      <c r="P538" s="358">
        <f>'F5 ESTUDIANTES PREVENCIÓN'!V531</f>
        <v>0</v>
      </c>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c r="BE538" s="358"/>
      <c r="BF538" s="358">
        <f>'F5 ESTUDIANTES PREVENCIÓN'!AU531</f>
        <v>0</v>
      </c>
      <c r="BG538" s="12"/>
      <c r="BH538" s="13"/>
      <c r="BI538" s="12"/>
      <c r="BJ538" s="14"/>
      <c r="BK538" s="12"/>
      <c r="BL538" s="12"/>
      <c r="BM538" s="12"/>
      <c r="BN538" s="12"/>
      <c r="BO538" s="12"/>
      <c r="BP538" s="12"/>
      <c r="BQ538" s="12"/>
      <c r="BR538" s="12"/>
      <c r="BS538" s="12"/>
      <c r="BT538" s="12"/>
      <c r="BU538" s="12"/>
      <c r="BV538" s="12"/>
      <c r="BW538" s="12"/>
      <c r="BX538" s="12"/>
      <c r="BY538" s="12"/>
      <c r="BZ538" s="12"/>
      <c r="CA538" s="12"/>
      <c r="CB538" s="12"/>
      <c r="CC538" s="12"/>
      <c r="CD538" s="365">
        <f t="shared" si="77"/>
        <v>0</v>
      </c>
      <c r="CE538" s="365">
        <f t="shared" si="78"/>
        <v>0</v>
      </c>
      <c r="CF538" s="366" t="str">
        <f t="shared" si="74"/>
        <v/>
      </c>
      <c r="CG538" s="365">
        <f t="shared" si="79"/>
        <v>0</v>
      </c>
      <c r="CH538" s="365">
        <f t="shared" si="80"/>
        <v>0</v>
      </c>
      <c r="CI538" s="366" t="str">
        <f t="shared" si="75"/>
        <v/>
      </c>
      <c r="CJ538" s="365">
        <f t="shared" si="81"/>
        <v>0</v>
      </c>
      <c r="CK538" s="365">
        <f t="shared" si="82"/>
        <v>0</v>
      </c>
      <c r="CL538" s="366" t="str">
        <f t="shared" si="76"/>
        <v/>
      </c>
      <c r="CM538" s="15"/>
    </row>
    <row r="539" spans="1:91" s="359" customFormat="1" ht="13.5" hidden="1" customHeight="1">
      <c r="A539" s="358">
        <f>'F5 ESTUDIANTES PREVENCIÓN'!D532</f>
        <v>0</v>
      </c>
      <c r="B539" s="358">
        <f>'F5 ESTUDIANTES PREVENCIÓN'!A532</f>
        <v>0</v>
      </c>
      <c r="C539" s="360">
        <f>'F5 ESTUDIANTES PREVENCIÓN'!F532</f>
        <v>0</v>
      </c>
      <c r="D539" s="361">
        <f>'F5 ESTUDIANTES PREVENCIÓN'!G532</f>
        <v>0</v>
      </c>
      <c r="E539" s="358">
        <f>'F5 ESTUDIANTES PREVENCIÓN'!K532</f>
        <v>0</v>
      </c>
      <c r="F539" s="358">
        <f>'F5 ESTUDIANTES PREVENCIÓN'!J532</f>
        <v>0</v>
      </c>
      <c r="G539" s="362">
        <f>'F5 ESTUDIANTES PREVENCIÓN'!L532</f>
        <v>0</v>
      </c>
      <c r="H539" s="358">
        <f>'F5 ESTUDIANTES PREVENCIÓN'!M532</f>
        <v>0</v>
      </c>
      <c r="I539" s="363">
        <f>'F5 ESTUDIANTES PREVENCIÓN'!N532</f>
        <v>0</v>
      </c>
      <c r="J539" s="363">
        <f>'F5 ESTUDIANTES PREVENCIÓN'!O532</f>
        <v>0</v>
      </c>
      <c r="K539" s="363">
        <f>'F5 ESTUDIANTES PREVENCIÓN'!P532</f>
        <v>0</v>
      </c>
      <c r="L539" s="364">
        <f>'F5 ESTUDIANTES PREVENCIÓN'!Q532</f>
        <v>0</v>
      </c>
      <c r="M539" s="360">
        <f>'F5 ESTUDIANTES PREVENCIÓN'!R532</f>
        <v>0</v>
      </c>
      <c r="N539" s="358">
        <f>'F5 ESTUDIANTES PREVENCIÓN'!T532</f>
        <v>0</v>
      </c>
      <c r="O539" s="358">
        <f>'F5 ESTUDIANTES PREVENCIÓN'!U532</f>
        <v>0</v>
      </c>
      <c r="P539" s="358">
        <f>'F5 ESTUDIANTES PREVENCIÓN'!V532</f>
        <v>0</v>
      </c>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c r="AL539" s="358"/>
      <c r="AM539" s="358"/>
      <c r="AN539" s="358"/>
      <c r="AO539" s="358"/>
      <c r="AP539" s="358"/>
      <c r="AQ539" s="358"/>
      <c r="AR539" s="358"/>
      <c r="AS539" s="358"/>
      <c r="AT539" s="358"/>
      <c r="AU539" s="358"/>
      <c r="AV539" s="358"/>
      <c r="AW539" s="358"/>
      <c r="AX539" s="358"/>
      <c r="AY539" s="358"/>
      <c r="AZ539" s="358"/>
      <c r="BA539" s="358"/>
      <c r="BB539" s="358"/>
      <c r="BC539" s="358"/>
      <c r="BD539" s="358"/>
      <c r="BE539" s="358"/>
      <c r="BF539" s="358">
        <f>'F5 ESTUDIANTES PREVENCIÓN'!AU532</f>
        <v>0</v>
      </c>
      <c r="BG539" s="12"/>
      <c r="BH539" s="13"/>
      <c r="BI539" s="12"/>
      <c r="BJ539" s="14"/>
      <c r="BK539" s="12"/>
      <c r="BL539" s="12"/>
      <c r="BM539" s="12"/>
      <c r="BN539" s="12"/>
      <c r="BO539" s="12"/>
      <c r="BP539" s="12"/>
      <c r="BQ539" s="12"/>
      <c r="BR539" s="12"/>
      <c r="BS539" s="12"/>
      <c r="BT539" s="12"/>
      <c r="BU539" s="12"/>
      <c r="BV539" s="12"/>
      <c r="BW539" s="12"/>
      <c r="BX539" s="12"/>
      <c r="BY539" s="12"/>
      <c r="BZ539" s="12"/>
      <c r="CA539" s="12"/>
      <c r="CB539" s="12"/>
      <c r="CC539" s="12"/>
      <c r="CD539" s="365">
        <f t="shared" si="77"/>
        <v>0</v>
      </c>
      <c r="CE539" s="365">
        <f t="shared" si="78"/>
        <v>0</v>
      </c>
      <c r="CF539" s="366" t="str">
        <f t="shared" si="74"/>
        <v/>
      </c>
      <c r="CG539" s="365">
        <f t="shared" si="79"/>
        <v>0</v>
      </c>
      <c r="CH539" s="365">
        <f t="shared" si="80"/>
        <v>0</v>
      </c>
      <c r="CI539" s="366" t="str">
        <f t="shared" si="75"/>
        <v/>
      </c>
      <c r="CJ539" s="365">
        <f t="shared" si="81"/>
        <v>0</v>
      </c>
      <c r="CK539" s="365">
        <f t="shared" si="82"/>
        <v>0</v>
      </c>
      <c r="CL539" s="366" t="str">
        <f t="shared" si="76"/>
        <v/>
      </c>
      <c r="CM539" s="15"/>
    </row>
    <row r="540" spans="1:91" s="359" customFormat="1" ht="13.5" hidden="1" customHeight="1">
      <c r="A540" s="358">
        <f>'F5 ESTUDIANTES PREVENCIÓN'!D533</f>
        <v>0</v>
      </c>
      <c r="B540" s="358">
        <f>'F5 ESTUDIANTES PREVENCIÓN'!A533</f>
        <v>0</v>
      </c>
      <c r="C540" s="360">
        <f>'F5 ESTUDIANTES PREVENCIÓN'!F533</f>
        <v>0</v>
      </c>
      <c r="D540" s="361">
        <f>'F5 ESTUDIANTES PREVENCIÓN'!G533</f>
        <v>0</v>
      </c>
      <c r="E540" s="358">
        <f>'F5 ESTUDIANTES PREVENCIÓN'!K533</f>
        <v>0</v>
      </c>
      <c r="F540" s="358">
        <f>'F5 ESTUDIANTES PREVENCIÓN'!J533</f>
        <v>0</v>
      </c>
      <c r="G540" s="362">
        <f>'F5 ESTUDIANTES PREVENCIÓN'!L533</f>
        <v>0</v>
      </c>
      <c r="H540" s="358">
        <f>'F5 ESTUDIANTES PREVENCIÓN'!M533</f>
        <v>0</v>
      </c>
      <c r="I540" s="363">
        <f>'F5 ESTUDIANTES PREVENCIÓN'!N533</f>
        <v>0</v>
      </c>
      <c r="J540" s="363">
        <f>'F5 ESTUDIANTES PREVENCIÓN'!O533</f>
        <v>0</v>
      </c>
      <c r="K540" s="363">
        <f>'F5 ESTUDIANTES PREVENCIÓN'!P533</f>
        <v>0</v>
      </c>
      <c r="L540" s="364">
        <f>'F5 ESTUDIANTES PREVENCIÓN'!Q533</f>
        <v>0</v>
      </c>
      <c r="M540" s="360">
        <f>'F5 ESTUDIANTES PREVENCIÓN'!R533</f>
        <v>0</v>
      </c>
      <c r="N540" s="358">
        <f>'F5 ESTUDIANTES PREVENCIÓN'!T533</f>
        <v>0</v>
      </c>
      <c r="O540" s="358">
        <f>'F5 ESTUDIANTES PREVENCIÓN'!U533</f>
        <v>0</v>
      </c>
      <c r="P540" s="358">
        <f>'F5 ESTUDIANTES PREVENCIÓN'!V533</f>
        <v>0</v>
      </c>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c r="AL540" s="358"/>
      <c r="AM540" s="358"/>
      <c r="AN540" s="358"/>
      <c r="AO540" s="358"/>
      <c r="AP540" s="358"/>
      <c r="AQ540" s="358"/>
      <c r="AR540" s="358"/>
      <c r="AS540" s="358"/>
      <c r="AT540" s="358"/>
      <c r="AU540" s="358"/>
      <c r="AV540" s="358"/>
      <c r="AW540" s="358"/>
      <c r="AX540" s="358"/>
      <c r="AY540" s="358"/>
      <c r="AZ540" s="358"/>
      <c r="BA540" s="358"/>
      <c r="BB540" s="358"/>
      <c r="BC540" s="358"/>
      <c r="BD540" s="358"/>
      <c r="BE540" s="358"/>
      <c r="BF540" s="358">
        <f>'F5 ESTUDIANTES PREVENCIÓN'!AU533</f>
        <v>0</v>
      </c>
      <c r="BG540" s="12"/>
      <c r="BH540" s="13"/>
      <c r="BI540" s="12"/>
      <c r="BJ540" s="14"/>
      <c r="BK540" s="12"/>
      <c r="BL540" s="12"/>
      <c r="BM540" s="12"/>
      <c r="BN540" s="12"/>
      <c r="BO540" s="12"/>
      <c r="BP540" s="12"/>
      <c r="BQ540" s="12"/>
      <c r="BR540" s="12"/>
      <c r="BS540" s="12"/>
      <c r="BT540" s="12"/>
      <c r="BU540" s="12"/>
      <c r="BV540" s="12"/>
      <c r="BW540" s="12"/>
      <c r="BX540" s="12"/>
      <c r="BY540" s="12"/>
      <c r="BZ540" s="12"/>
      <c r="CA540" s="12"/>
      <c r="CB540" s="12"/>
      <c r="CC540" s="12"/>
      <c r="CD540" s="365">
        <f t="shared" si="77"/>
        <v>0</v>
      </c>
      <c r="CE540" s="365">
        <f t="shared" si="78"/>
        <v>0</v>
      </c>
      <c r="CF540" s="366" t="str">
        <f t="shared" si="74"/>
        <v/>
      </c>
      <c r="CG540" s="365">
        <f t="shared" si="79"/>
        <v>0</v>
      </c>
      <c r="CH540" s="365">
        <f t="shared" si="80"/>
        <v>0</v>
      </c>
      <c r="CI540" s="366" t="str">
        <f t="shared" si="75"/>
        <v/>
      </c>
      <c r="CJ540" s="365">
        <f t="shared" si="81"/>
        <v>0</v>
      </c>
      <c r="CK540" s="365">
        <f t="shared" si="82"/>
        <v>0</v>
      </c>
      <c r="CL540" s="366" t="str">
        <f t="shared" si="76"/>
        <v/>
      </c>
      <c r="CM540" s="15"/>
    </row>
    <row r="541" spans="1:91" s="359" customFormat="1" ht="13.5" hidden="1" customHeight="1">
      <c r="A541" s="358">
        <f>'F5 ESTUDIANTES PREVENCIÓN'!D534</f>
        <v>0</v>
      </c>
      <c r="B541" s="358">
        <f>'F5 ESTUDIANTES PREVENCIÓN'!A534</f>
        <v>0</v>
      </c>
      <c r="C541" s="360">
        <f>'F5 ESTUDIANTES PREVENCIÓN'!F534</f>
        <v>0</v>
      </c>
      <c r="D541" s="361">
        <f>'F5 ESTUDIANTES PREVENCIÓN'!G534</f>
        <v>0</v>
      </c>
      <c r="E541" s="358">
        <f>'F5 ESTUDIANTES PREVENCIÓN'!K534</f>
        <v>0</v>
      </c>
      <c r="F541" s="358">
        <f>'F5 ESTUDIANTES PREVENCIÓN'!J534</f>
        <v>0</v>
      </c>
      <c r="G541" s="362">
        <f>'F5 ESTUDIANTES PREVENCIÓN'!L534</f>
        <v>0</v>
      </c>
      <c r="H541" s="358">
        <f>'F5 ESTUDIANTES PREVENCIÓN'!M534</f>
        <v>0</v>
      </c>
      <c r="I541" s="363">
        <f>'F5 ESTUDIANTES PREVENCIÓN'!N534</f>
        <v>0</v>
      </c>
      <c r="J541" s="363">
        <f>'F5 ESTUDIANTES PREVENCIÓN'!O534</f>
        <v>0</v>
      </c>
      <c r="K541" s="363">
        <f>'F5 ESTUDIANTES PREVENCIÓN'!P534</f>
        <v>0</v>
      </c>
      <c r="L541" s="364">
        <f>'F5 ESTUDIANTES PREVENCIÓN'!Q534</f>
        <v>0</v>
      </c>
      <c r="M541" s="360">
        <f>'F5 ESTUDIANTES PREVENCIÓN'!R534</f>
        <v>0</v>
      </c>
      <c r="N541" s="358">
        <f>'F5 ESTUDIANTES PREVENCIÓN'!T534</f>
        <v>0</v>
      </c>
      <c r="O541" s="358">
        <f>'F5 ESTUDIANTES PREVENCIÓN'!U534</f>
        <v>0</v>
      </c>
      <c r="P541" s="358">
        <f>'F5 ESTUDIANTES PREVENCIÓN'!V534</f>
        <v>0</v>
      </c>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c r="BE541" s="358"/>
      <c r="BF541" s="358">
        <f>'F5 ESTUDIANTES PREVENCIÓN'!AU534</f>
        <v>0</v>
      </c>
      <c r="BG541" s="12"/>
      <c r="BH541" s="13"/>
      <c r="BI541" s="12"/>
      <c r="BJ541" s="14"/>
      <c r="BK541" s="12"/>
      <c r="BL541" s="12"/>
      <c r="BM541" s="12"/>
      <c r="BN541" s="12"/>
      <c r="BO541" s="12"/>
      <c r="BP541" s="12"/>
      <c r="BQ541" s="12"/>
      <c r="BR541" s="12"/>
      <c r="BS541" s="12"/>
      <c r="BT541" s="12"/>
      <c r="BU541" s="12"/>
      <c r="BV541" s="12"/>
      <c r="BW541" s="12"/>
      <c r="BX541" s="12"/>
      <c r="BY541" s="12"/>
      <c r="BZ541" s="12"/>
      <c r="CA541" s="12"/>
      <c r="CB541" s="12"/>
      <c r="CC541" s="12"/>
      <c r="CD541" s="365">
        <f t="shared" si="77"/>
        <v>0</v>
      </c>
      <c r="CE541" s="365">
        <f t="shared" si="78"/>
        <v>0</v>
      </c>
      <c r="CF541" s="366" t="str">
        <f t="shared" si="74"/>
        <v/>
      </c>
      <c r="CG541" s="365">
        <f t="shared" si="79"/>
        <v>0</v>
      </c>
      <c r="CH541" s="365">
        <f t="shared" si="80"/>
        <v>0</v>
      </c>
      <c r="CI541" s="366" t="str">
        <f t="shared" si="75"/>
        <v/>
      </c>
      <c r="CJ541" s="365">
        <f t="shared" si="81"/>
        <v>0</v>
      </c>
      <c r="CK541" s="365">
        <f t="shared" si="82"/>
        <v>0</v>
      </c>
      <c r="CL541" s="366" t="str">
        <f t="shared" si="76"/>
        <v/>
      </c>
      <c r="CM541" s="15"/>
    </row>
    <row r="542" spans="1:91" s="359" customFormat="1" ht="13.5" hidden="1" customHeight="1">
      <c r="A542" s="358">
        <f>'F5 ESTUDIANTES PREVENCIÓN'!D535</f>
        <v>0</v>
      </c>
      <c r="B542" s="358">
        <f>'F5 ESTUDIANTES PREVENCIÓN'!A535</f>
        <v>0</v>
      </c>
      <c r="C542" s="360">
        <f>'F5 ESTUDIANTES PREVENCIÓN'!F535</f>
        <v>0</v>
      </c>
      <c r="D542" s="361">
        <f>'F5 ESTUDIANTES PREVENCIÓN'!G535</f>
        <v>0</v>
      </c>
      <c r="E542" s="358">
        <f>'F5 ESTUDIANTES PREVENCIÓN'!K535</f>
        <v>0</v>
      </c>
      <c r="F542" s="358">
        <f>'F5 ESTUDIANTES PREVENCIÓN'!J535</f>
        <v>0</v>
      </c>
      <c r="G542" s="362">
        <f>'F5 ESTUDIANTES PREVENCIÓN'!L535</f>
        <v>0</v>
      </c>
      <c r="H542" s="358">
        <f>'F5 ESTUDIANTES PREVENCIÓN'!M535</f>
        <v>0</v>
      </c>
      <c r="I542" s="363">
        <f>'F5 ESTUDIANTES PREVENCIÓN'!N535</f>
        <v>0</v>
      </c>
      <c r="J542" s="363">
        <f>'F5 ESTUDIANTES PREVENCIÓN'!O535</f>
        <v>0</v>
      </c>
      <c r="K542" s="363">
        <f>'F5 ESTUDIANTES PREVENCIÓN'!P535</f>
        <v>0</v>
      </c>
      <c r="L542" s="364">
        <f>'F5 ESTUDIANTES PREVENCIÓN'!Q535</f>
        <v>0</v>
      </c>
      <c r="M542" s="360">
        <f>'F5 ESTUDIANTES PREVENCIÓN'!R535</f>
        <v>0</v>
      </c>
      <c r="N542" s="358">
        <f>'F5 ESTUDIANTES PREVENCIÓN'!T535</f>
        <v>0</v>
      </c>
      <c r="O542" s="358">
        <f>'F5 ESTUDIANTES PREVENCIÓN'!U535</f>
        <v>0</v>
      </c>
      <c r="P542" s="358">
        <f>'F5 ESTUDIANTES PREVENCIÓN'!V535</f>
        <v>0</v>
      </c>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c r="BE542" s="358"/>
      <c r="BF542" s="358">
        <f>'F5 ESTUDIANTES PREVENCIÓN'!AU535</f>
        <v>0</v>
      </c>
      <c r="BG542" s="12"/>
      <c r="BH542" s="13"/>
      <c r="BI542" s="12"/>
      <c r="BJ542" s="14"/>
      <c r="BK542" s="12"/>
      <c r="BL542" s="12"/>
      <c r="BM542" s="12"/>
      <c r="BN542" s="12"/>
      <c r="BO542" s="12"/>
      <c r="BP542" s="12"/>
      <c r="BQ542" s="12"/>
      <c r="BR542" s="12"/>
      <c r="BS542" s="12"/>
      <c r="BT542" s="12"/>
      <c r="BU542" s="12"/>
      <c r="BV542" s="12"/>
      <c r="BW542" s="12"/>
      <c r="BX542" s="12"/>
      <c r="BY542" s="12"/>
      <c r="BZ542" s="12"/>
      <c r="CA542" s="12"/>
      <c r="CB542" s="12"/>
      <c r="CC542" s="12"/>
      <c r="CD542" s="365">
        <f t="shared" si="77"/>
        <v>0</v>
      </c>
      <c r="CE542" s="365">
        <f t="shared" si="78"/>
        <v>0</v>
      </c>
      <c r="CF542" s="366" t="str">
        <f t="shared" si="74"/>
        <v/>
      </c>
      <c r="CG542" s="365">
        <f t="shared" si="79"/>
        <v>0</v>
      </c>
      <c r="CH542" s="365">
        <f t="shared" si="80"/>
        <v>0</v>
      </c>
      <c r="CI542" s="366" t="str">
        <f t="shared" si="75"/>
        <v/>
      </c>
      <c r="CJ542" s="365">
        <f t="shared" si="81"/>
        <v>0</v>
      </c>
      <c r="CK542" s="365">
        <f t="shared" si="82"/>
        <v>0</v>
      </c>
      <c r="CL542" s="366" t="str">
        <f t="shared" si="76"/>
        <v/>
      </c>
      <c r="CM542" s="15"/>
    </row>
    <row r="543" spans="1:91" s="359" customFormat="1" ht="13.5" hidden="1" customHeight="1">
      <c r="A543" s="358">
        <f>'F5 ESTUDIANTES PREVENCIÓN'!D536</f>
        <v>0</v>
      </c>
      <c r="B543" s="358">
        <f>'F5 ESTUDIANTES PREVENCIÓN'!A536</f>
        <v>0</v>
      </c>
      <c r="C543" s="360">
        <f>'F5 ESTUDIANTES PREVENCIÓN'!F536</f>
        <v>0</v>
      </c>
      <c r="D543" s="361">
        <f>'F5 ESTUDIANTES PREVENCIÓN'!G536</f>
        <v>0</v>
      </c>
      <c r="E543" s="358">
        <f>'F5 ESTUDIANTES PREVENCIÓN'!K536</f>
        <v>0</v>
      </c>
      <c r="F543" s="358">
        <f>'F5 ESTUDIANTES PREVENCIÓN'!J536</f>
        <v>0</v>
      </c>
      <c r="G543" s="362">
        <f>'F5 ESTUDIANTES PREVENCIÓN'!L536</f>
        <v>0</v>
      </c>
      <c r="H543" s="358">
        <f>'F5 ESTUDIANTES PREVENCIÓN'!M536</f>
        <v>0</v>
      </c>
      <c r="I543" s="363">
        <f>'F5 ESTUDIANTES PREVENCIÓN'!N536</f>
        <v>0</v>
      </c>
      <c r="J543" s="363">
        <f>'F5 ESTUDIANTES PREVENCIÓN'!O536</f>
        <v>0</v>
      </c>
      <c r="K543" s="363">
        <f>'F5 ESTUDIANTES PREVENCIÓN'!P536</f>
        <v>0</v>
      </c>
      <c r="L543" s="364">
        <f>'F5 ESTUDIANTES PREVENCIÓN'!Q536</f>
        <v>0</v>
      </c>
      <c r="M543" s="360">
        <f>'F5 ESTUDIANTES PREVENCIÓN'!R536</f>
        <v>0</v>
      </c>
      <c r="N543" s="358">
        <f>'F5 ESTUDIANTES PREVENCIÓN'!T536</f>
        <v>0</v>
      </c>
      <c r="O543" s="358">
        <f>'F5 ESTUDIANTES PREVENCIÓN'!U536</f>
        <v>0</v>
      </c>
      <c r="P543" s="358">
        <f>'F5 ESTUDIANTES PREVENCIÓN'!V536</f>
        <v>0</v>
      </c>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c r="BE543" s="358"/>
      <c r="BF543" s="358">
        <f>'F5 ESTUDIANTES PREVENCIÓN'!AU536</f>
        <v>0</v>
      </c>
      <c r="BG543" s="12"/>
      <c r="BH543" s="13"/>
      <c r="BI543" s="12"/>
      <c r="BJ543" s="14"/>
      <c r="BK543" s="12"/>
      <c r="BL543" s="12"/>
      <c r="BM543" s="12"/>
      <c r="BN543" s="12"/>
      <c r="BO543" s="12"/>
      <c r="BP543" s="12"/>
      <c r="BQ543" s="12"/>
      <c r="BR543" s="12"/>
      <c r="BS543" s="12"/>
      <c r="BT543" s="12"/>
      <c r="BU543" s="12"/>
      <c r="BV543" s="12"/>
      <c r="BW543" s="12"/>
      <c r="BX543" s="12"/>
      <c r="BY543" s="12"/>
      <c r="BZ543" s="12"/>
      <c r="CA543" s="12"/>
      <c r="CB543" s="12"/>
      <c r="CC543" s="12"/>
      <c r="CD543" s="365">
        <f t="shared" si="77"/>
        <v>0</v>
      </c>
      <c r="CE543" s="365">
        <f t="shared" si="78"/>
        <v>0</v>
      </c>
      <c r="CF543" s="366" t="str">
        <f t="shared" si="74"/>
        <v/>
      </c>
      <c r="CG543" s="365">
        <f t="shared" si="79"/>
        <v>0</v>
      </c>
      <c r="CH543" s="365">
        <f t="shared" si="80"/>
        <v>0</v>
      </c>
      <c r="CI543" s="366" t="str">
        <f t="shared" si="75"/>
        <v/>
      </c>
      <c r="CJ543" s="365">
        <f t="shared" si="81"/>
        <v>0</v>
      </c>
      <c r="CK543" s="365">
        <f t="shared" si="82"/>
        <v>0</v>
      </c>
      <c r="CL543" s="366" t="str">
        <f t="shared" si="76"/>
        <v/>
      </c>
      <c r="CM543" s="15"/>
    </row>
    <row r="544" spans="1:91" s="359" customFormat="1" ht="13.5" hidden="1" customHeight="1">
      <c r="A544" s="358">
        <f>'F5 ESTUDIANTES PREVENCIÓN'!D537</f>
        <v>0</v>
      </c>
      <c r="B544" s="358">
        <f>'F5 ESTUDIANTES PREVENCIÓN'!A537</f>
        <v>0</v>
      </c>
      <c r="C544" s="360">
        <f>'F5 ESTUDIANTES PREVENCIÓN'!F537</f>
        <v>0</v>
      </c>
      <c r="D544" s="361">
        <f>'F5 ESTUDIANTES PREVENCIÓN'!G537</f>
        <v>0</v>
      </c>
      <c r="E544" s="358">
        <f>'F5 ESTUDIANTES PREVENCIÓN'!K537</f>
        <v>0</v>
      </c>
      <c r="F544" s="358">
        <f>'F5 ESTUDIANTES PREVENCIÓN'!J537</f>
        <v>0</v>
      </c>
      <c r="G544" s="362">
        <f>'F5 ESTUDIANTES PREVENCIÓN'!L537</f>
        <v>0</v>
      </c>
      <c r="H544" s="358">
        <f>'F5 ESTUDIANTES PREVENCIÓN'!M537</f>
        <v>0</v>
      </c>
      <c r="I544" s="363">
        <f>'F5 ESTUDIANTES PREVENCIÓN'!N537</f>
        <v>0</v>
      </c>
      <c r="J544" s="363">
        <f>'F5 ESTUDIANTES PREVENCIÓN'!O537</f>
        <v>0</v>
      </c>
      <c r="K544" s="363">
        <f>'F5 ESTUDIANTES PREVENCIÓN'!P537</f>
        <v>0</v>
      </c>
      <c r="L544" s="364">
        <f>'F5 ESTUDIANTES PREVENCIÓN'!Q537</f>
        <v>0</v>
      </c>
      <c r="M544" s="360">
        <f>'F5 ESTUDIANTES PREVENCIÓN'!R537</f>
        <v>0</v>
      </c>
      <c r="N544" s="358">
        <f>'F5 ESTUDIANTES PREVENCIÓN'!T537</f>
        <v>0</v>
      </c>
      <c r="O544" s="358">
        <f>'F5 ESTUDIANTES PREVENCIÓN'!U537</f>
        <v>0</v>
      </c>
      <c r="P544" s="358">
        <f>'F5 ESTUDIANTES PREVENCIÓN'!V537</f>
        <v>0</v>
      </c>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c r="BE544" s="358"/>
      <c r="BF544" s="358">
        <f>'F5 ESTUDIANTES PREVENCIÓN'!AU537</f>
        <v>0</v>
      </c>
      <c r="BG544" s="12"/>
      <c r="BH544" s="13"/>
      <c r="BI544" s="12"/>
      <c r="BJ544" s="14"/>
      <c r="BK544" s="12"/>
      <c r="BL544" s="12"/>
      <c r="BM544" s="12"/>
      <c r="BN544" s="12"/>
      <c r="BO544" s="12"/>
      <c r="BP544" s="12"/>
      <c r="BQ544" s="12"/>
      <c r="BR544" s="12"/>
      <c r="BS544" s="12"/>
      <c r="BT544" s="12"/>
      <c r="BU544" s="12"/>
      <c r="BV544" s="12"/>
      <c r="BW544" s="12"/>
      <c r="BX544" s="12"/>
      <c r="BY544" s="12"/>
      <c r="BZ544" s="12"/>
      <c r="CA544" s="12"/>
      <c r="CB544" s="12"/>
      <c r="CC544" s="12"/>
      <c r="CD544" s="365">
        <f t="shared" si="77"/>
        <v>0</v>
      </c>
      <c r="CE544" s="365">
        <f t="shared" si="78"/>
        <v>0</v>
      </c>
      <c r="CF544" s="366" t="str">
        <f t="shared" si="74"/>
        <v/>
      </c>
      <c r="CG544" s="365">
        <f t="shared" si="79"/>
        <v>0</v>
      </c>
      <c r="CH544" s="365">
        <f t="shared" si="80"/>
        <v>0</v>
      </c>
      <c r="CI544" s="366" t="str">
        <f t="shared" si="75"/>
        <v/>
      </c>
      <c r="CJ544" s="365">
        <f t="shared" si="81"/>
        <v>0</v>
      </c>
      <c r="CK544" s="365">
        <f t="shared" si="82"/>
        <v>0</v>
      </c>
      <c r="CL544" s="366" t="str">
        <f t="shared" si="76"/>
        <v/>
      </c>
      <c r="CM544" s="15"/>
    </row>
    <row r="545" spans="1:91" s="359" customFormat="1" ht="13.5" hidden="1" customHeight="1">
      <c r="A545" s="358">
        <f>'F5 ESTUDIANTES PREVENCIÓN'!D538</f>
        <v>0</v>
      </c>
      <c r="B545" s="358">
        <f>'F5 ESTUDIANTES PREVENCIÓN'!A538</f>
        <v>0</v>
      </c>
      <c r="C545" s="360">
        <f>'F5 ESTUDIANTES PREVENCIÓN'!F538</f>
        <v>0</v>
      </c>
      <c r="D545" s="361">
        <f>'F5 ESTUDIANTES PREVENCIÓN'!G538</f>
        <v>0</v>
      </c>
      <c r="E545" s="358">
        <f>'F5 ESTUDIANTES PREVENCIÓN'!K538</f>
        <v>0</v>
      </c>
      <c r="F545" s="358">
        <f>'F5 ESTUDIANTES PREVENCIÓN'!J538</f>
        <v>0</v>
      </c>
      <c r="G545" s="362">
        <f>'F5 ESTUDIANTES PREVENCIÓN'!L538</f>
        <v>0</v>
      </c>
      <c r="H545" s="358">
        <f>'F5 ESTUDIANTES PREVENCIÓN'!M538</f>
        <v>0</v>
      </c>
      <c r="I545" s="363">
        <f>'F5 ESTUDIANTES PREVENCIÓN'!N538</f>
        <v>0</v>
      </c>
      <c r="J545" s="363">
        <f>'F5 ESTUDIANTES PREVENCIÓN'!O538</f>
        <v>0</v>
      </c>
      <c r="K545" s="363">
        <f>'F5 ESTUDIANTES PREVENCIÓN'!P538</f>
        <v>0</v>
      </c>
      <c r="L545" s="364">
        <f>'F5 ESTUDIANTES PREVENCIÓN'!Q538</f>
        <v>0</v>
      </c>
      <c r="M545" s="360">
        <f>'F5 ESTUDIANTES PREVENCIÓN'!R538</f>
        <v>0</v>
      </c>
      <c r="N545" s="358">
        <f>'F5 ESTUDIANTES PREVENCIÓN'!T538</f>
        <v>0</v>
      </c>
      <c r="O545" s="358">
        <f>'F5 ESTUDIANTES PREVENCIÓN'!U538</f>
        <v>0</v>
      </c>
      <c r="P545" s="358">
        <f>'F5 ESTUDIANTES PREVENCIÓN'!V538</f>
        <v>0</v>
      </c>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c r="BE545" s="358"/>
      <c r="BF545" s="358">
        <f>'F5 ESTUDIANTES PREVENCIÓN'!AU538</f>
        <v>0</v>
      </c>
      <c r="BG545" s="12"/>
      <c r="BH545" s="13"/>
      <c r="BI545" s="12"/>
      <c r="BJ545" s="14"/>
      <c r="BK545" s="12"/>
      <c r="BL545" s="12"/>
      <c r="BM545" s="12"/>
      <c r="BN545" s="12"/>
      <c r="BO545" s="12"/>
      <c r="BP545" s="12"/>
      <c r="BQ545" s="12"/>
      <c r="BR545" s="12"/>
      <c r="BS545" s="12"/>
      <c r="BT545" s="12"/>
      <c r="BU545" s="12"/>
      <c r="BV545" s="12"/>
      <c r="BW545" s="12"/>
      <c r="BX545" s="12"/>
      <c r="BY545" s="12"/>
      <c r="BZ545" s="12"/>
      <c r="CA545" s="12"/>
      <c r="CB545" s="12"/>
      <c r="CC545" s="12"/>
      <c r="CD545" s="365">
        <f t="shared" si="77"/>
        <v>0</v>
      </c>
      <c r="CE545" s="365">
        <f t="shared" si="78"/>
        <v>0</v>
      </c>
      <c r="CF545" s="366" t="str">
        <f t="shared" si="74"/>
        <v/>
      </c>
      <c r="CG545" s="365">
        <f t="shared" si="79"/>
        <v>0</v>
      </c>
      <c r="CH545" s="365">
        <f t="shared" si="80"/>
        <v>0</v>
      </c>
      <c r="CI545" s="366" t="str">
        <f t="shared" si="75"/>
        <v/>
      </c>
      <c r="CJ545" s="365">
        <f t="shared" si="81"/>
        <v>0</v>
      </c>
      <c r="CK545" s="365">
        <f t="shared" si="82"/>
        <v>0</v>
      </c>
      <c r="CL545" s="366" t="str">
        <f t="shared" si="76"/>
        <v/>
      </c>
      <c r="CM545" s="15"/>
    </row>
    <row r="546" spans="1:91" s="359" customFormat="1" ht="13.5" hidden="1" customHeight="1">
      <c r="A546" s="358">
        <f>'F5 ESTUDIANTES PREVENCIÓN'!D539</f>
        <v>0</v>
      </c>
      <c r="B546" s="358">
        <f>'F5 ESTUDIANTES PREVENCIÓN'!A539</f>
        <v>0</v>
      </c>
      <c r="C546" s="360">
        <f>'F5 ESTUDIANTES PREVENCIÓN'!F539</f>
        <v>0</v>
      </c>
      <c r="D546" s="361">
        <f>'F5 ESTUDIANTES PREVENCIÓN'!G539</f>
        <v>0</v>
      </c>
      <c r="E546" s="358">
        <f>'F5 ESTUDIANTES PREVENCIÓN'!K539</f>
        <v>0</v>
      </c>
      <c r="F546" s="358">
        <f>'F5 ESTUDIANTES PREVENCIÓN'!J539</f>
        <v>0</v>
      </c>
      <c r="G546" s="362">
        <f>'F5 ESTUDIANTES PREVENCIÓN'!L539</f>
        <v>0</v>
      </c>
      <c r="H546" s="358">
        <f>'F5 ESTUDIANTES PREVENCIÓN'!M539</f>
        <v>0</v>
      </c>
      <c r="I546" s="363">
        <f>'F5 ESTUDIANTES PREVENCIÓN'!N539</f>
        <v>0</v>
      </c>
      <c r="J546" s="363">
        <f>'F5 ESTUDIANTES PREVENCIÓN'!O539</f>
        <v>0</v>
      </c>
      <c r="K546" s="363">
        <f>'F5 ESTUDIANTES PREVENCIÓN'!P539</f>
        <v>0</v>
      </c>
      <c r="L546" s="364">
        <f>'F5 ESTUDIANTES PREVENCIÓN'!Q539</f>
        <v>0</v>
      </c>
      <c r="M546" s="360">
        <f>'F5 ESTUDIANTES PREVENCIÓN'!R539</f>
        <v>0</v>
      </c>
      <c r="N546" s="358">
        <f>'F5 ESTUDIANTES PREVENCIÓN'!T539</f>
        <v>0</v>
      </c>
      <c r="O546" s="358">
        <f>'F5 ESTUDIANTES PREVENCIÓN'!U539</f>
        <v>0</v>
      </c>
      <c r="P546" s="358">
        <f>'F5 ESTUDIANTES PREVENCIÓN'!V539</f>
        <v>0</v>
      </c>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c r="BE546" s="358"/>
      <c r="BF546" s="358">
        <f>'F5 ESTUDIANTES PREVENCIÓN'!AU539</f>
        <v>0</v>
      </c>
      <c r="BG546" s="12"/>
      <c r="BH546" s="13"/>
      <c r="BI546" s="12"/>
      <c r="BJ546" s="14"/>
      <c r="BK546" s="12"/>
      <c r="BL546" s="12"/>
      <c r="BM546" s="12"/>
      <c r="BN546" s="12"/>
      <c r="BO546" s="12"/>
      <c r="BP546" s="12"/>
      <c r="BQ546" s="12"/>
      <c r="BR546" s="12"/>
      <c r="BS546" s="12"/>
      <c r="BT546" s="12"/>
      <c r="BU546" s="12"/>
      <c r="BV546" s="12"/>
      <c r="BW546" s="12"/>
      <c r="BX546" s="12"/>
      <c r="BY546" s="12"/>
      <c r="BZ546" s="12"/>
      <c r="CA546" s="12"/>
      <c r="CB546" s="12"/>
      <c r="CC546" s="12"/>
      <c r="CD546" s="365">
        <f t="shared" si="77"/>
        <v>0</v>
      </c>
      <c r="CE546" s="365">
        <f t="shared" si="78"/>
        <v>0</v>
      </c>
      <c r="CF546" s="366" t="str">
        <f t="shared" si="74"/>
        <v/>
      </c>
      <c r="CG546" s="365">
        <f t="shared" si="79"/>
        <v>0</v>
      </c>
      <c r="CH546" s="365">
        <f t="shared" si="80"/>
        <v>0</v>
      </c>
      <c r="CI546" s="366" t="str">
        <f t="shared" si="75"/>
        <v/>
      </c>
      <c r="CJ546" s="365">
        <f t="shared" si="81"/>
        <v>0</v>
      </c>
      <c r="CK546" s="365">
        <f t="shared" si="82"/>
        <v>0</v>
      </c>
      <c r="CL546" s="366" t="str">
        <f t="shared" si="76"/>
        <v/>
      </c>
      <c r="CM546" s="15"/>
    </row>
    <row r="547" spans="1:91" s="359" customFormat="1" ht="13.5" hidden="1" customHeight="1">
      <c r="A547" s="358">
        <f>'F5 ESTUDIANTES PREVENCIÓN'!D540</f>
        <v>0</v>
      </c>
      <c r="B547" s="358">
        <f>'F5 ESTUDIANTES PREVENCIÓN'!A540</f>
        <v>0</v>
      </c>
      <c r="C547" s="360">
        <f>'F5 ESTUDIANTES PREVENCIÓN'!F540</f>
        <v>0</v>
      </c>
      <c r="D547" s="361">
        <f>'F5 ESTUDIANTES PREVENCIÓN'!G540</f>
        <v>0</v>
      </c>
      <c r="E547" s="358">
        <f>'F5 ESTUDIANTES PREVENCIÓN'!K540</f>
        <v>0</v>
      </c>
      <c r="F547" s="358">
        <f>'F5 ESTUDIANTES PREVENCIÓN'!J540</f>
        <v>0</v>
      </c>
      <c r="G547" s="362">
        <f>'F5 ESTUDIANTES PREVENCIÓN'!L540</f>
        <v>0</v>
      </c>
      <c r="H547" s="358">
        <f>'F5 ESTUDIANTES PREVENCIÓN'!M540</f>
        <v>0</v>
      </c>
      <c r="I547" s="363">
        <f>'F5 ESTUDIANTES PREVENCIÓN'!N540</f>
        <v>0</v>
      </c>
      <c r="J547" s="363">
        <f>'F5 ESTUDIANTES PREVENCIÓN'!O540</f>
        <v>0</v>
      </c>
      <c r="K547" s="363">
        <f>'F5 ESTUDIANTES PREVENCIÓN'!P540</f>
        <v>0</v>
      </c>
      <c r="L547" s="364">
        <f>'F5 ESTUDIANTES PREVENCIÓN'!Q540</f>
        <v>0</v>
      </c>
      <c r="M547" s="360">
        <f>'F5 ESTUDIANTES PREVENCIÓN'!R540</f>
        <v>0</v>
      </c>
      <c r="N547" s="358">
        <f>'F5 ESTUDIANTES PREVENCIÓN'!T540</f>
        <v>0</v>
      </c>
      <c r="O547" s="358">
        <f>'F5 ESTUDIANTES PREVENCIÓN'!U540</f>
        <v>0</v>
      </c>
      <c r="P547" s="358">
        <f>'F5 ESTUDIANTES PREVENCIÓN'!V540</f>
        <v>0</v>
      </c>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f>'F5 ESTUDIANTES PREVENCIÓN'!AU540</f>
        <v>0</v>
      </c>
      <c r="BG547" s="12"/>
      <c r="BH547" s="13"/>
      <c r="BI547" s="12"/>
      <c r="BJ547" s="14"/>
      <c r="BK547" s="12"/>
      <c r="BL547" s="12"/>
      <c r="BM547" s="12"/>
      <c r="BN547" s="12"/>
      <c r="BO547" s="12"/>
      <c r="BP547" s="12"/>
      <c r="BQ547" s="12"/>
      <c r="BR547" s="12"/>
      <c r="BS547" s="12"/>
      <c r="BT547" s="12"/>
      <c r="BU547" s="12"/>
      <c r="BV547" s="12"/>
      <c r="BW547" s="12"/>
      <c r="BX547" s="12"/>
      <c r="BY547" s="12"/>
      <c r="BZ547" s="12"/>
      <c r="CA547" s="12"/>
      <c r="CB547" s="12"/>
      <c r="CC547" s="12"/>
      <c r="CD547" s="365">
        <f t="shared" si="77"/>
        <v>0</v>
      </c>
      <c r="CE547" s="365">
        <f t="shared" si="78"/>
        <v>0</v>
      </c>
      <c r="CF547" s="366" t="str">
        <f t="shared" si="74"/>
        <v/>
      </c>
      <c r="CG547" s="365">
        <f t="shared" si="79"/>
        <v>0</v>
      </c>
      <c r="CH547" s="365">
        <f t="shared" si="80"/>
        <v>0</v>
      </c>
      <c r="CI547" s="366" t="str">
        <f t="shared" si="75"/>
        <v/>
      </c>
      <c r="CJ547" s="365">
        <f t="shared" si="81"/>
        <v>0</v>
      </c>
      <c r="CK547" s="365">
        <f t="shared" si="82"/>
        <v>0</v>
      </c>
      <c r="CL547" s="366" t="str">
        <f t="shared" si="76"/>
        <v/>
      </c>
      <c r="CM547" s="15"/>
    </row>
    <row r="548" spans="1:91" s="359" customFormat="1" ht="13.5" hidden="1" customHeight="1">
      <c r="A548" s="358">
        <f>'F5 ESTUDIANTES PREVENCIÓN'!D541</f>
        <v>0</v>
      </c>
      <c r="B548" s="358">
        <f>'F5 ESTUDIANTES PREVENCIÓN'!A541</f>
        <v>0</v>
      </c>
      <c r="C548" s="360">
        <f>'F5 ESTUDIANTES PREVENCIÓN'!F541</f>
        <v>0</v>
      </c>
      <c r="D548" s="361">
        <f>'F5 ESTUDIANTES PREVENCIÓN'!G541</f>
        <v>0</v>
      </c>
      <c r="E548" s="358">
        <f>'F5 ESTUDIANTES PREVENCIÓN'!K541</f>
        <v>0</v>
      </c>
      <c r="F548" s="358">
        <f>'F5 ESTUDIANTES PREVENCIÓN'!J541</f>
        <v>0</v>
      </c>
      <c r="G548" s="362">
        <f>'F5 ESTUDIANTES PREVENCIÓN'!L541</f>
        <v>0</v>
      </c>
      <c r="H548" s="358">
        <f>'F5 ESTUDIANTES PREVENCIÓN'!M541</f>
        <v>0</v>
      </c>
      <c r="I548" s="363">
        <f>'F5 ESTUDIANTES PREVENCIÓN'!N541</f>
        <v>0</v>
      </c>
      <c r="J548" s="363">
        <f>'F5 ESTUDIANTES PREVENCIÓN'!O541</f>
        <v>0</v>
      </c>
      <c r="K548" s="363">
        <f>'F5 ESTUDIANTES PREVENCIÓN'!P541</f>
        <v>0</v>
      </c>
      <c r="L548" s="364">
        <f>'F5 ESTUDIANTES PREVENCIÓN'!Q541</f>
        <v>0</v>
      </c>
      <c r="M548" s="360">
        <f>'F5 ESTUDIANTES PREVENCIÓN'!R541</f>
        <v>0</v>
      </c>
      <c r="N548" s="358">
        <f>'F5 ESTUDIANTES PREVENCIÓN'!T541</f>
        <v>0</v>
      </c>
      <c r="O548" s="358">
        <f>'F5 ESTUDIANTES PREVENCIÓN'!U541</f>
        <v>0</v>
      </c>
      <c r="P548" s="358">
        <f>'F5 ESTUDIANTES PREVENCIÓN'!V541</f>
        <v>0</v>
      </c>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f>'F5 ESTUDIANTES PREVENCIÓN'!AU541</f>
        <v>0</v>
      </c>
      <c r="BG548" s="12"/>
      <c r="BH548" s="13"/>
      <c r="BI548" s="12"/>
      <c r="BJ548" s="14"/>
      <c r="BK548" s="12"/>
      <c r="BL548" s="12"/>
      <c r="BM548" s="12"/>
      <c r="BN548" s="12"/>
      <c r="BO548" s="12"/>
      <c r="BP548" s="12"/>
      <c r="BQ548" s="12"/>
      <c r="BR548" s="12"/>
      <c r="BS548" s="12"/>
      <c r="BT548" s="12"/>
      <c r="BU548" s="12"/>
      <c r="BV548" s="12"/>
      <c r="BW548" s="12"/>
      <c r="BX548" s="12"/>
      <c r="BY548" s="12"/>
      <c r="BZ548" s="12"/>
      <c r="CA548" s="12"/>
      <c r="CB548" s="12"/>
      <c r="CC548" s="12"/>
      <c r="CD548" s="365">
        <f t="shared" si="77"/>
        <v>0</v>
      </c>
      <c r="CE548" s="365">
        <f t="shared" si="78"/>
        <v>0</v>
      </c>
      <c r="CF548" s="366" t="str">
        <f t="shared" si="74"/>
        <v/>
      </c>
      <c r="CG548" s="365">
        <f t="shared" si="79"/>
        <v>0</v>
      </c>
      <c r="CH548" s="365">
        <f t="shared" si="80"/>
        <v>0</v>
      </c>
      <c r="CI548" s="366" t="str">
        <f t="shared" si="75"/>
        <v/>
      </c>
      <c r="CJ548" s="365">
        <f t="shared" si="81"/>
        <v>0</v>
      </c>
      <c r="CK548" s="365">
        <f t="shared" si="82"/>
        <v>0</v>
      </c>
      <c r="CL548" s="366" t="str">
        <f t="shared" si="76"/>
        <v/>
      </c>
      <c r="CM548" s="15"/>
    </row>
    <row r="549" spans="1:91" s="359" customFormat="1" ht="13.5" hidden="1" customHeight="1">
      <c r="A549" s="358">
        <f>'F5 ESTUDIANTES PREVENCIÓN'!D542</f>
        <v>0</v>
      </c>
      <c r="B549" s="358">
        <f>'F5 ESTUDIANTES PREVENCIÓN'!A542</f>
        <v>0</v>
      </c>
      <c r="C549" s="360">
        <f>'F5 ESTUDIANTES PREVENCIÓN'!F542</f>
        <v>0</v>
      </c>
      <c r="D549" s="361">
        <f>'F5 ESTUDIANTES PREVENCIÓN'!G542</f>
        <v>0</v>
      </c>
      <c r="E549" s="358">
        <f>'F5 ESTUDIANTES PREVENCIÓN'!K542</f>
        <v>0</v>
      </c>
      <c r="F549" s="358">
        <f>'F5 ESTUDIANTES PREVENCIÓN'!J542</f>
        <v>0</v>
      </c>
      <c r="G549" s="362">
        <f>'F5 ESTUDIANTES PREVENCIÓN'!L542</f>
        <v>0</v>
      </c>
      <c r="H549" s="358">
        <f>'F5 ESTUDIANTES PREVENCIÓN'!M542</f>
        <v>0</v>
      </c>
      <c r="I549" s="363">
        <f>'F5 ESTUDIANTES PREVENCIÓN'!N542</f>
        <v>0</v>
      </c>
      <c r="J549" s="363">
        <f>'F5 ESTUDIANTES PREVENCIÓN'!O542</f>
        <v>0</v>
      </c>
      <c r="K549" s="363">
        <f>'F5 ESTUDIANTES PREVENCIÓN'!P542</f>
        <v>0</v>
      </c>
      <c r="L549" s="364">
        <f>'F5 ESTUDIANTES PREVENCIÓN'!Q542</f>
        <v>0</v>
      </c>
      <c r="M549" s="360">
        <f>'F5 ESTUDIANTES PREVENCIÓN'!R542</f>
        <v>0</v>
      </c>
      <c r="N549" s="358">
        <f>'F5 ESTUDIANTES PREVENCIÓN'!T542</f>
        <v>0</v>
      </c>
      <c r="O549" s="358">
        <f>'F5 ESTUDIANTES PREVENCIÓN'!U542</f>
        <v>0</v>
      </c>
      <c r="P549" s="358">
        <f>'F5 ESTUDIANTES PREVENCIÓN'!V542</f>
        <v>0</v>
      </c>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c r="BE549" s="358"/>
      <c r="BF549" s="358">
        <f>'F5 ESTUDIANTES PREVENCIÓN'!AU542</f>
        <v>0</v>
      </c>
      <c r="BG549" s="12"/>
      <c r="BH549" s="13"/>
      <c r="BI549" s="12"/>
      <c r="BJ549" s="14"/>
      <c r="BK549" s="12"/>
      <c r="BL549" s="12"/>
      <c r="BM549" s="12"/>
      <c r="BN549" s="12"/>
      <c r="BO549" s="12"/>
      <c r="BP549" s="12"/>
      <c r="BQ549" s="12"/>
      <c r="BR549" s="12"/>
      <c r="BS549" s="12"/>
      <c r="BT549" s="12"/>
      <c r="BU549" s="12"/>
      <c r="BV549" s="12"/>
      <c r="BW549" s="12"/>
      <c r="BX549" s="12"/>
      <c r="BY549" s="12"/>
      <c r="BZ549" s="12"/>
      <c r="CA549" s="12"/>
      <c r="CB549" s="12"/>
      <c r="CC549" s="12"/>
      <c r="CD549" s="365">
        <f t="shared" si="77"/>
        <v>0</v>
      </c>
      <c r="CE549" s="365">
        <f t="shared" si="78"/>
        <v>0</v>
      </c>
      <c r="CF549" s="366" t="str">
        <f t="shared" si="74"/>
        <v/>
      </c>
      <c r="CG549" s="365">
        <f t="shared" si="79"/>
        <v>0</v>
      </c>
      <c r="CH549" s="365">
        <f t="shared" si="80"/>
        <v>0</v>
      </c>
      <c r="CI549" s="366" t="str">
        <f t="shared" si="75"/>
        <v/>
      </c>
      <c r="CJ549" s="365">
        <f t="shared" si="81"/>
        <v>0</v>
      </c>
      <c r="CK549" s="365">
        <f t="shared" si="82"/>
        <v>0</v>
      </c>
      <c r="CL549" s="366" t="str">
        <f t="shared" si="76"/>
        <v/>
      </c>
      <c r="CM549" s="15"/>
    </row>
    <row r="550" spans="1:91" s="359" customFormat="1" ht="13.5" hidden="1" customHeight="1">
      <c r="A550" s="358">
        <f>'F5 ESTUDIANTES PREVENCIÓN'!D543</f>
        <v>0</v>
      </c>
      <c r="B550" s="358">
        <f>'F5 ESTUDIANTES PREVENCIÓN'!A543</f>
        <v>0</v>
      </c>
      <c r="C550" s="360">
        <f>'F5 ESTUDIANTES PREVENCIÓN'!F543</f>
        <v>0</v>
      </c>
      <c r="D550" s="361">
        <f>'F5 ESTUDIANTES PREVENCIÓN'!G543</f>
        <v>0</v>
      </c>
      <c r="E550" s="358">
        <f>'F5 ESTUDIANTES PREVENCIÓN'!K543</f>
        <v>0</v>
      </c>
      <c r="F550" s="358">
        <f>'F5 ESTUDIANTES PREVENCIÓN'!J543</f>
        <v>0</v>
      </c>
      <c r="G550" s="362">
        <f>'F5 ESTUDIANTES PREVENCIÓN'!L543</f>
        <v>0</v>
      </c>
      <c r="H550" s="358">
        <f>'F5 ESTUDIANTES PREVENCIÓN'!M543</f>
        <v>0</v>
      </c>
      <c r="I550" s="363">
        <f>'F5 ESTUDIANTES PREVENCIÓN'!N543</f>
        <v>0</v>
      </c>
      <c r="J550" s="363">
        <f>'F5 ESTUDIANTES PREVENCIÓN'!O543</f>
        <v>0</v>
      </c>
      <c r="K550" s="363">
        <f>'F5 ESTUDIANTES PREVENCIÓN'!P543</f>
        <v>0</v>
      </c>
      <c r="L550" s="364">
        <f>'F5 ESTUDIANTES PREVENCIÓN'!Q543</f>
        <v>0</v>
      </c>
      <c r="M550" s="360">
        <f>'F5 ESTUDIANTES PREVENCIÓN'!R543</f>
        <v>0</v>
      </c>
      <c r="N550" s="358">
        <f>'F5 ESTUDIANTES PREVENCIÓN'!T543</f>
        <v>0</v>
      </c>
      <c r="O550" s="358">
        <f>'F5 ESTUDIANTES PREVENCIÓN'!U543</f>
        <v>0</v>
      </c>
      <c r="P550" s="358">
        <f>'F5 ESTUDIANTES PREVENCIÓN'!V543</f>
        <v>0</v>
      </c>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c r="BE550" s="358"/>
      <c r="BF550" s="358">
        <f>'F5 ESTUDIANTES PREVENCIÓN'!AU543</f>
        <v>0</v>
      </c>
      <c r="BG550" s="12"/>
      <c r="BH550" s="13"/>
      <c r="BI550" s="12"/>
      <c r="BJ550" s="14"/>
      <c r="BK550" s="12"/>
      <c r="BL550" s="12"/>
      <c r="BM550" s="12"/>
      <c r="BN550" s="12"/>
      <c r="BO550" s="12"/>
      <c r="BP550" s="12"/>
      <c r="BQ550" s="12"/>
      <c r="BR550" s="12"/>
      <c r="BS550" s="12"/>
      <c r="BT550" s="12"/>
      <c r="BU550" s="12"/>
      <c r="BV550" s="12"/>
      <c r="BW550" s="12"/>
      <c r="BX550" s="12"/>
      <c r="BY550" s="12"/>
      <c r="BZ550" s="12"/>
      <c r="CA550" s="12"/>
      <c r="CB550" s="12"/>
      <c r="CC550" s="12"/>
      <c r="CD550" s="365">
        <f t="shared" si="77"/>
        <v>0</v>
      </c>
      <c r="CE550" s="365">
        <f t="shared" si="78"/>
        <v>0</v>
      </c>
      <c r="CF550" s="366" t="str">
        <f t="shared" si="74"/>
        <v/>
      </c>
      <c r="CG550" s="365">
        <f t="shared" si="79"/>
        <v>0</v>
      </c>
      <c r="CH550" s="365">
        <f t="shared" si="80"/>
        <v>0</v>
      </c>
      <c r="CI550" s="366" t="str">
        <f t="shared" si="75"/>
        <v/>
      </c>
      <c r="CJ550" s="365">
        <f t="shared" si="81"/>
        <v>0</v>
      </c>
      <c r="CK550" s="365">
        <f t="shared" si="82"/>
        <v>0</v>
      </c>
      <c r="CL550" s="366" t="str">
        <f t="shared" si="76"/>
        <v/>
      </c>
      <c r="CM550" s="15"/>
    </row>
    <row r="551" spans="1:91" s="359" customFormat="1" ht="13.5" hidden="1" customHeight="1">
      <c r="A551" s="358">
        <f>'F5 ESTUDIANTES PREVENCIÓN'!D544</f>
        <v>0</v>
      </c>
      <c r="B551" s="358">
        <f>'F5 ESTUDIANTES PREVENCIÓN'!A544</f>
        <v>0</v>
      </c>
      <c r="C551" s="360">
        <f>'F5 ESTUDIANTES PREVENCIÓN'!F544</f>
        <v>0</v>
      </c>
      <c r="D551" s="361">
        <f>'F5 ESTUDIANTES PREVENCIÓN'!G544</f>
        <v>0</v>
      </c>
      <c r="E551" s="358">
        <f>'F5 ESTUDIANTES PREVENCIÓN'!K544</f>
        <v>0</v>
      </c>
      <c r="F551" s="358">
        <f>'F5 ESTUDIANTES PREVENCIÓN'!J544</f>
        <v>0</v>
      </c>
      <c r="G551" s="362">
        <f>'F5 ESTUDIANTES PREVENCIÓN'!L544</f>
        <v>0</v>
      </c>
      <c r="H551" s="358">
        <f>'F5 ESTUDIANTES PREVENCIÓN'!M544</f>
        <v>0</v>
      </c>
      <c r="I551" s="363">
        <f>'F5 ESTUDIANTES PREVENCIÓN'!N544</f>
        <v>0</v>
      </c>
      <c r="J551" s="363">
        <f>'F5 ESTUDIANTES PREVENCIÓN'!O544</f>
        <v>0</v>
      </c>
      <c r="K551" s="363">
        <f>'F5 ESTUDIANTES PREVENCIÓN'!P544</f>
        <v>0</v>
      </c>
      <c r="L551" s="364">
        <f>'F5 ESTUDIANTES PREVENCIÓN'!Q544</f>
        <v>0</v>
      </c>
      <c r="M551" s="360">
        <f>'F5 ESTUDIANTES PREVENCIÓN'!R544</f>
        <v>0</v>
      </c>
      <c r="N551" s="358">
        <f>'F5 ESTUDIANTES PREVENCIÓN'!T544</f>
        <v>0</v>
      </c>
      <c r="O551" s="358">
        <f>'F5 ESTUDIANTES PREVENCIÓN'!U544</f>
        <v>0</v>
      </c>
      <c r="P551" s="358">
        <f>'F5 ESTUDIANTES PREVENCIÓN'!V544</f>
        <v>0</v>
      </c>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c r="BE551" s="358"/>
      <c r="BF551" s="358">
        <f>'F5 ESTUDIANTES PREVENCIÓN'!AU544</f>
        <v>0</v>
      </c>
      <c r="BG551" s="12"/>
      <c r="BH551" s="13"/>
      <c r="BI551" s="12"/>
      <c r="BJ551" s="14"/>
      <c r="BK551" s="12"/>
      <c r="BL551" s="12"/>
      <c r="BM551" s="12"/>
      <c r="BN551" s="12"/>
      <c r="BO551" s="12"/>
      <c r="BP551" s="12"/>
      <c r="BQ551" s="12"/>
      <c r="BR551" s="12"/>
      <c r="BS551" s="12"/>
      <c r="BT551" s="12"/>
      <c r="BU551" s="12"/>
      <c r="BV551" s="12"/>
      <c r="BW551" s="12"/>
      <c r="BX551" s="12"/>
      <c r="BY551" s="12"/>
      <c r="BZ551" s="12"/>
      <c r="CA551" s="12"/>
      <c r="CB551" s="12"/>
      <c r="CC551" s="12"/>
      <c r="CD551" s="365">
        <f t="shared" si="77"/>
        <v>0</v>
      </c>
      <c r="CE551" s="365">
        <f t="shared" si="78"/>
        <v>0</v>
      </c>
      <c r="CF551" s="366" t="str">
        <f t="shared" si="74"/>
        <v/>
      </c>
      <c r="CG551" s="365">
        <f t="shared" si="79"/>
        <v>0</v>
      </c>
      <c r="CH551" s="365">
        <f t="shared" si="80"/>
        <v>0</v>
      </c>
      <c r="CI551" s="366" t="str">
        <f t="shared" si="75"/>
        <v/>
      </c>
      <c r="CJ551" s="365">
        <f t="shared" si="81"/>
        <v>0</v>
      </c>
      <c r="CK551" s="365">
        <f t="shared" si="82"/>
        <v>0</v>
      </c>
      <c r="CL551" s="366" t="str">
        <f t="shared" si="76"/>
        <v/>
      </c>
      <c r="CM551" s="15"/>
    </row>
    <row r="552" spans="1:91" s="359" customFormat="1" ht="13.5" hidden="1" customHeight="1">
      <c r="A552" s="358">
        <f>'F5 ESTUDIANTES PREVENCIÓN'!D545</f>
        <v>0</v>
      </c>
      <c r="B552" s="358">
        <f>'F5 ESTUDIANTES PREVENCIÓN'!A545</f>
        <v>0</v>
      </c>
      <c r="C552" s="360">
        <f>'F5 ESTUDIANTES PREVENCIÓN'!F545</f>
        <v>0</v>
      </c>
      <c r="D552" s="361">
        <f>'F5 ESTUDIANTES PREVENCIÓN'!G545</f>
        <v>0</v>
      </c>
      <c r="E552" s="358">
        <f>'F5 ESTUDIANTES PREVENCIÓN'!K545</f>
        <v>0</v>
      </c>
      <c r="F552" s="358">
        <f>'F5 ESTUDIANTES PREVENCIÓN'!J545</f>
        <v>0</v>
      </c>
      <c r="G552" s="362">
        <f>'F5 ESTUDIANTES PREVENCIÓN'!L545</f>
        <v>0</v>
      </c>
      <c r="H552" s="358">
        <f>'F5 ESTUDIANTES PREVENCIÓN'!M545</f>
        <v>0</v>
      </c>
      <c r="I552" s="363">
        <f>'F5 ESTUDIANTES PREVENCIÓN'!N545</f>
        <v>0</v>
      </c>
      <c r="J552" s="363">
        <f>'F5 ESTUDIANTES PREVENCIÓN'!O545</f>
        <v>0</v>
      </c>
      <c r="K552" s="363">
        <f>'F5 ESTUDIANTES PREVENCIÓN'!P545</f>
        <v>0</v>
      </c>
      <c r="L552" s="364">
        <f>'F5 ESTUDIANTES PREVENCIÓN'!Q545</f>
        <v>0</v>
      </c>
      <c r="M552" s="360">
        <f>'F5 ESTUDIANTES PREVENCIÓN'!R545</f>
        <v>0</v>
      </c>
      <c r="N552" s="358">
        <f>'F5 ESTUDIANTES PREVENCIÓN'!T545</f>
        <v>0</v>
      </c>
      <c r="O552" s="358">
        <f>'F5 ESTUDIANTES PREVENCIÓN'!U545</f>
        <v>0</v>
      </c>
      <c r="P552" s="358">
        <f>'F5 ESTUDIANTES PREVENCIÓN'!V545</f>
        <v>0</v>
      </c>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f>'F5 ESTUDIANTES PREVENCIÓN'!AU545</f>
        <v>0</v>
      </c>
      <c r="BG552" s="12"/>
      <c r="BH552" s="13"/>
      <c r="BI552" s="12"/>
      <c r="BJ552" s="14"/>
      <c r="BK552" s="12"/>
      <c r="BL552" s="12"/>
      <c r="BM552" s="12"/>
      <c r="BN552" s="12"/>
      <c r="BO552" s="12"/>
      <c r="BP552" s="12"/>
      <c r="BQ552" s="12"/>
      <c r="BR552" s="12"/>
      <c r="BS552" s="12"/>
      <c r="BT552" s="12"/>
      <c r="BU552" s="12"/>
      <c r="BV552" s="12"/>
      <c r="BW552" s="12"/>
      <c r="BX552" s="12"/>
      <c r="BY552" s="12"/>
      <c r="BZ552" s="12"/>
      <c r="CA552" s="12"/>
      <c r="CB552" s="12"/>
      <c r="CC552" s="12"/>
      <c r="CD552" s="365">
        <f t="shared" si="77"/>
        <v>0</v>
      </c>
      <c r="CE552" s="365">
        <f t="shared" si="78"/>
        <v>0</v>
      </c>
      <c r="CF552" s="366" t="str">
        <f t="shared" si="74"/>
        <v/>
      </c>
      <c r="CG552" s="365">
        <f t="shared" si="79"/>
        <v>0</v>
      </c>
      <c r="CH552" s="365">
        <f t="shared" si="80"/>
        <v>0</v>
      </c>
      <c r="CI552" s="366" t="str">
        <f t="shared" si="75"/>
        <v/>
      </c>
      <c r="CJ552" s="365">
        <f t="shared" si="81"/>
        <v>0</v>
      </c>
      <c r="CK552" s="365">
        <f t="shared" si="82"/>
        <v>0</v>
      </c>
      <c r="CL552" s="366" t="str">
        <f t="shared" si="76"/>
        <v/>
      </c>
      <c r="CM552" s="15"/>
    </row>
    <row r="553" spans="1:91" s="359" customFormat="1" ht="13.5" hidden="1" customHeight="1">
      <c r="A553" s="358">
        <f>'F5 ESTUDIANTES PREVENCIÓN'!D546</f>
        <v>0</v>
      </c>
      <c r="B553" s="358">
        <f>'F5 ESTUDIANTES PREVENCIÓN'!A546</f>
        <v>0</v>
      </c>
      <c r="C553" s="360">
        <f>'F5 ESTUDIANTES PREVENCIÓN'!F546</f>
        <v>0</v>
      </c>
      <c r="D553" s="361">
        <f>'F5 ESTUDIANTES PREVENCIÓN'!G546</f>
        <v>0</v>
      </c>
      <c r="E553" s="358">
        <f>'F5 ESTUDIANTES PREVENCIÓN'!K546</f>
        <v>0</v>
      </c>
      <c r="F553" s="358">
        <f>'F5 ESTUDIANTES PREVENCIÓN'!J546</f>
        <v>0</v>
      </c>
      <c r="G553" s="362">
        <f>'F5 ESTUDIANTES PREVENCIÓN'!L546</f>
        <v>0</v>
      </c>
      <c r="H553" s="358">
        <f>'F5 ESTUDIANTES PREVENCIÓN'!M546</f>
        <v>0</v>
      </c>
      <c r="I553" s="363">
        <f>'F5 ESTUDIANTES PREVENCIÓN'!N546</f>
        <v>0</v>
      </c>
      <c r="J553" s="363">
        <f>'F5 ESTUDIANTES PREVENCIÓN'!O546</f>
        <v>0</v>
      </c>
      <c r="K553" s="363">
        <f>'F5 ESTUDIANTES PREVENCIÓN'!P546</f>
        <v>0</v>
      </c>
      <c r="L553" s="364">
        <f>'F5 ESTUDIANTES PREVENCIÓN'!Q546</f>
        <v>0</v>
      </c>
      <c r="M553" s="360">
        <f>'F5 ESTUDIANTES PREVENCIÓN'!R546</f>
        <v>0</v>
      </c>
      <c r="N553" s="358">
        <f>'F5 ESTUDIANTES PREVENCIÓN'!T546</f>
        <v>0</v>
      </c>
      <c r="O553" s="358">
        <f>'F5 ESTUDIANTES PREVENCIÓN'!U546</f>
        <v>0</v>
      </c>
      <c r="P553" s="358">
        <f>'F5 ESTUDIANTES PREVENCIÓN'!V546</f>
        <v>0</v>
      </c>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c r="BE553" s="358"/>
      <c r="BF553" s="358">
        <f>'F5 ESTUDIANTES PREVENCIÓN'!AU546</f>
        <v>0</v>
      </c>
      <c r="BG553" s="12"/>
      <c r="BH553" s="13"/>
      <c r="BI553" s="12"/>
      <c r="BJ553" s="14"/>
      <c r="BK553" s="12"/>
      <c r="BL553" s="12"/>
      <c r="BM553" s="12"/>
      <c r="BN553" s="12"/>
      <c r="BO553" s="12"/>
      <c r="BP553" s="12"/>
      <c r="BQ553" s="12"/>
      <c r="BR553" s="12"/>
      <c r="BS553" s="12"/>
      <c r="BT553" s="12"/>
      <c r="BU553" s="12"/>
      <c r="BV553" s="12"/>
      <c r="BW553" s="12"/>
      <c r="BX553" s="12"/>
      <c r="BY553" s="12"/>
      <c r="BZ553" s="12"/>
      <c r="CA553" s="12"/>
      <c r="CB553" s="12"/>
      <c r="CC553" s="12"/>
      <c r="CD553" s="365">
        <f t="shared" si="77"/>
        <v>0</v>
      </c>
      <c r="CE553" s="365">
        <f t="shared" si="78"/>
        <v>0</v>
      </c>
      <c r="CF553" s="366" t="str">
        <f t="shared" si="74"/>
        <v/>
      </c>
      <c r="CG553" s="365">
        <f t="shared" si="79"/>
        <v>0</v>
      </c>
      <c r="CH553" s="365">
        <f t="shared" si="80"/>
        <v>0</v>
      </c>
      <c r="CI553" s="366" t="str">
        <f t="shared" si="75"/>
        <v/>
      </c>
      <c r="CJ553" s="365">
        <f t="shared" si="81"/>
        <v>0</v>
      </c>
      <c r="CK553" s="365">
        <f t="shared" si="82"/>
        <v>0</v>
      </c>
      <c r="CL553" s="366" t="str">
        <f t="shared" si="76"/>
        <v/>
      </c>
      <c r="CM553" s="15"/>
    </row>
    <row r="554" spans="1:91" s="359" customFormat="1" ht="13.5" hidden="1" customHeight="1">
      <c r="A554" s="358">
        <f>'F5 ESTUDIANTES PREVENCIÓN'!D547</f>
        <v>0</v>
      </c>
      <c r="B554" s="358">
        <f>'F5 ESTUDIANTES PREVENCIÓN'!A547</f>
        <v>0</v>
      </c>
      <c r="C554" s="360">
        <f>'F5 ESTUDIANTES PREVENCIÓN'!F547</f>
        <v>0</v>
      </c>
      <c r="D554" s="361">
        <f>'F5 ESTUDIANTES PREVENCIÓN'!G547</f>
        <v>0</v>
      </c>
      <c r="E554" s="358">
        <f>'F5 ESTUDIANTES PREVENCIÓN'!K547</f>
        <v>0</v>
      </c>
      <c r="F554" s="358">
        <f>'F5 ESTUDIANTES PREVENCIÓN'!J547</f>
        <v>0</v>
      </c>
      <c r="G554" s="362">
        <f>'F5 ESTUDIANTES PREVENCIÓN'!L547</f>
        <v>0</v>
      </c>
      <c r="H554" s="358">
        <f>'F5 ESTUDIANTES PREVENCIÓN'!M547</f>
        <v>0</v>
      </c>
      <c r="I554" s="363">
        <f>'F5 ESTUDIANTES PREVENCIÓN'!N547</f>
        <v>0</v>
      </c>
      <c r="J554" s="363">
        <f>'F5 ESTUDIANTES PREVENCIÓN'!O547</f>
        <v>0</v>
      </c>
      <c r="K554" s="363">
        <f>'F5 ESTUDIANTES PREVENCIÓN'!P547</f>
        <v>0</v>
      </c>
      <c r="L554" s="364">
        <f>'F5 ESTUDIANTES PREVENCIÓN'!Q547</f>
        <v>0</v>
      </c>
      <c r="M554" s="360">
        <f>'F5 ESTUDIANTES PREVENCIÓN'!R547</f>
        <v>0</v>
      </c>
      <c r="N554" s="358">
        <f>'F5 ESTUDIANTES PREVENCIÓN'!T547</f>
        <v>0</v>
      </c>
      <c r="O554" s="358">
        <f>'F5 ESTUDIANTES PREVENCIÓN'!U547</f>
        <v>0</v>
      </c>
      <c r="P554" s="358">
        <f>'F5 ESTUDIANTES PREVENCIÓN'!V547</f>
        <v>0</v>
      </c>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c r="BE554" s="358"/>
      <c r="BF554" s="358">
        <f>'F5 ESTUDIANTES PREVENCIÓN'!AU547</f>
        <v>0</v>
      </c>
      <c r="BG554" s="12"/>
      <c r="BH554" s="13"/>
      <c r="BI554" s="12"/>
      <c r="BJ554" s="14"/>
      <c r="BK554" s="12"/>
      <c r="BL554" s="12"/>
      <c r="BM554" s="12"/>
      <c r="BN554" s="12"/>
      <c r="BO554" s="12"/>
      <c r="BP554" s="12"/>
      <c r="BQ554" s="12"/>
      <c r="BR554" s="12"/>
      <c r="BS554" s="12"/>
      <c r="BT554" s="12"/>
      <c r="BU554" s="12"/>
      <c r="BV554" s="12"/>
      <c r="BW554" s="12"/>
      <c r="BX554" s="12"/>
      <c r="BY554" s="12"/>
      <c r="BZ554" s="12"/>
      <c r="CA554" s="12"/>
      <c r="CB554" s="12"/>
      <c r="CC554" s="12"/>
      <c r="CD554" s="365">
        <f t="shared" si="77"/>
        <v>0</v>
      </c>
      <c r="CE554" s="365">
        <f t="shared" si="78"/>
        <v>0</v>
      </c>
      <c r="CF554" s="366" t="str">
        <f t="shared" si="74"/>
        <v/>
      </c>
      <c r="CG554" s="365">
        <f t="shared" si="79"/>
        <v>0</v>
      </c>
      <c r="CH554" s="365">
        <f t="shared" si="80"/>
        <v>0</v>
      </c>
      <c r="CI554" s="366" t="str">
        <f t="shared" si="75"/>
        <v/>
      </c>
      <c r="CJ554" s="365">
        <f t="shared" si="81"/>
        <v>0</v>
      </c>
      <c r="CK554" s="365">
        <f t="shared" si="82"/>
        <v>0</v>
      </c>
      <c r="CL554" s="366" t="str">
        <f t="shared" si="76"/>
        <v/>
      </c>
      <c r="CM554" s="15"/>
    </row>
    <row r="555" spans="1:91" s="359" customFormat="1" ht="13.5" hidden="1" customHeight="1">
      <c r="A555" s="358">
        <f>'F5 ESTUDIANTES PREVENCIÓN'!D548</f>
        <v>0</v>
      </c>
      <c r="B555" s="358">
        <f>'F5 ESTUDIANTES PREVENCIÓN'!A548</f>
        <v>0</v>
      </c>
      <c r="C555" s="360">
        <f>'F5 ESTUDIANTES PREVENCIÓN'!F548</f>
        <v>0</v>
      </c>
      <c r="D555" s="361">
        <f>'F5 ESTUDIANTES PREVENCIÓN'!G548</f>
        <v>0</v>
      </c>
      <c r="E555" s="358">
        <f>'F5 ESTUDIANTES PREVENCIÓN'!K548</f>
        <v>0</v>
      </c>
      <c r="F555" s="358">
        <f>'F5 ESTUDIANTES PREVENCIÓN'!J548</f>
        <v>0</v>
      </c>
      <c r="G555" s="362">
        <f>'F5 ESTUDIANTES PREVENCIÓN'!L548</f>
        <v>0</v>
      </c>
      <c r="H555" s="358">
        <f>'F5 ESTUDIANTES PREVENCIÓN'!M548</f>
        <v>0</v>
      </c>
      <c r="I555" s="363">
        <f>'F5 ESTUDIANTES PREVENCIÓN'!N548</f>
        <v>0</v>
      </c>
      <c r="J555" s="363">
        <f>'F5 ESTUDIANTES PREVENCIÓN'!O548</f>
        <v>0</v>
      </c>
      <c r="K555" s="363">
        <f>'F5 ESTUDIANTES PREVENCIÓN'!P548</f>
        <v>0</v>
      </c>
      <c r="L555" s="364">
        <f>'F5 ESTUDIANTES PREVENCIÓN'!Q548</f>
        <v>0</v>
      </c>
      <c r="M555" s="360">
        <f>'F5 ESTUDIANTES PREVENCIÓN'!R548</f>
        <v>0</v>
      </c>
      <c r="N555" s="358">
        <f>'F5 ESTUDIANTES PREVENCIÓN'!T548</f>
        <v>0</v>
      </c>
      <c r="O555" s="358">
        <f>'F5 ESTUDIANTES PREVENCIÓN'!U548</f>
        <v>0</v>
      </c>
      <c r="P555" s="358">
        <f>'F5 ESTUDIANTES PREVENCIÓN'!V548</f>
        <v>0</v>
      </c>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c r="BE555" s="358"/>
      <c r="BF555" s="358">
        <f>'F5 ESTUDIANTES PREVENCIÓN'!AU548</f>
        <v>0</v>
      </c>
      <c r="BG555" s="12"/>
      <c r="BH555" s="13"/>
      <c r="BI555" s="12"/>
      <c r="BJ555" s="14"/>
      <c r="BK555" s="12"/>
      <c r="BL555" s="12"/>
      <c r="BM555" s="12"/>
      <c r="BN555" s="12"/>
      <c r="BO555" s="12"/>
      <c r="BP555" s="12"/>
      <c r="BQ555" s="12"/>
      <c r="BR555" s="12"/>
      <c r="BS555" s="12"/>
      <c r="BT555" s="12"/>
      <c r="BU555" s="12"/>
      <c r="BV555" s="12"/>
      <c r="BW555" s="12"/>
      <c r="BX555" s="12"/>
      <c r="BY555" s="12"/>
      <c r="BZ555" s="12"/>
      <c r="CA555" s="12"/>
      <c r="CB555" s="12"/>
      <c r="CC555" s="12"/>
      <c r="CD555" s="365">
        <f t="shared" si="77"/>
        <v>0</v>
      </c>
      <c r="CE555" s="365">
        <f t="shared" si="78"/>
        <v>0</v>
      </c>
      <c r="CF555" s="366" t="str">
        <f t="shared" si="74"/>
        <v/>
      </c>
      <c r="CG555" s="365">
        <f t="shared" si="79"/>
        <v>0</v>
      </c>
      <c r="CH555" s="365">
        <f t="shared" si="80"/>
        <v>0</v>
      </c>
      <c r="CI555" s="366" t="str">
        <f t="shared" si="75"/>
        <v/>
      </c>
      <c r="CJ555" s="365">
        <f t="shared" si="81"/>
        <v>0</v>
      </c>
      <c r="CK555" s="365">
        <f t="shared" si="82"/>
        <v>0</v>
      </c>
      <c r="CL555" s="366" t="str">
        <f t="shared" si="76"/>
        <v/>
      </c>
      <c r="CM555" s="15"/>
    </row>
    <row r="556" spans="1:91" s="359" customFormat="1" ht="13.5" hidden="1" customHeight="1">
      <c r="A556" s="358">
        <f>'F5 ESTUDIANTES PREVENCIÓN'!D549</f>
        <v>0</v>
      </c>
      <c r="B556" s="358">
        <f>'F5 ESTUDIANTES PREVENCIÓN'!A549</f>
        <v>0</v>
      </c>
      <c r="C556" s="360">
        <f>'F5 ESTUDIANTES PREVENCIÓN'!F549</f>
        <v>0</v>
      </c>
      <c r="D556" s="361">
        <f>'F5 ESTUDIANTES PREVENCIÓN'!G549</f>
        <v>0</v>
      </c>
      <c r="E556" s="358">
        <f>'F5 ESTUDIANTES PREVENCIÓN'!K549</f>
        <v>0</v>
      </c>
      <c r="F556" s="358">
        <f>'F5 ESTUDIANTES PREVENCIÓN'!J549</f>
        <v>0</v>
      </c>
      <c r="G556" s="362">
        <f>'F5 ESTUDIANTES PREVENCIÓN'!L549</f>
        <v>0</v>
      </c>
      <c r="H556" s="358">
        <f>'F5 ESTUDIANTES PREVENCIÓN'!M549</f>
        <v>0</v>
      </c>
      <c r="I556" s="363">
        <f>'F5 ESTUDIANTES PREVENCIÓN'!N549</f>
        <v>0</v>
      </c>
      <c r="J556" s="363">
        <f>'F5 ESTUDIANTES PREVENCIÓN'!O549</f>
        <v>0</v>
      </c>
      <c r="K556" s="363">
        <f>'F5 ESTUDIANTES PREVENCIÓN'!P549</f>
        <v>0</v>
      </c>
      <c r="L556" s="364">
        <f>'F5 ESTUDIANTES PREVENCIÓN'!Q549</f>
        <v>0</v>
      </c>
      <c r="M556" s="360">
        <f>'F5 ESTUDIANTES PREVENCIÓN'!R549</f>
        <v>0</v>
      </c>
      <c r="N556" s="358">
        <f>'F5 ESTUDIANTES PREVENCIÓN'!T549</f>
        <v>0</v>
      </c>
      <c r="O556" s="358">
        <f>'F5 ESTUDIANTES PREVENCIÓN'!U549</f>
        <v>0</v>
      </c>
      <c r="P556" s="358">
        <f>'F5 ESTUDIANTES PREVENCIÓN'!V549</f>
        <v>0</v>
      </c>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f>'F5 ESTUDIANTES PREVENCIÓN'!AU549</f>
        <v>0</v>
      </c>
      <c r="BG556" s="12"/>
      <c r="BH556" s="13"/>
      <c r="BI556" s="12"/>
      <c r="BJ556" s="14"/>
      <c r="BK556" s="12"/>
      <c r="BL556" s="12"/>
      <c r="BM556" s="12"/>
      <c r="BN556" s="12"/>
      <c r="BO556" s="12"/>
      <c r="BP556" s="12"/>
      <c r="BQ556" s="12"/>
      <c r="BR556" s="12"/>
      <c r="BS556" s="12"/>
      <c r="BT556" s="12"/>
      <c r="BU556" s="12"/>
      <c r="BV556" s="12"/>
      <c r="BW556" s="12"/>
      <c r="BX556" s="12"/>
      <c r="BY556" s="12"/>
      <c r="BZ556" s="12"/>
      <c r="CA556" s="12"/>
      <c r="CB556" s="12"/>
      <c r="CC556" s="12"/>
      <c r="CD556" s="365">
        <f t="shared" si="77"/>
        <v>0</v>
      </c>
      <c r="CE556" s="365">
        <f t="shared" si="78"/>
        <v>0</v>
      </c>
      <c r="CF556" s="366" t="str">
        <f t="shared" si="74"/>
        <v/>
      </c>
      <c r="CG556" s="365">
        <f t="shared" si="79"/>
        <v>0</v>
      </c>
      <c r="CH556" s="365">
        <f t="shared" si="80"/>
        <v>0</v>
      </c>
      <c r="CI556" s="366" t="str">
        <f t="shared" si="75"/>
        <v/>
      </c>
      <c r="CJ556" s="365">
        <f t="shared" si="81"/>
        <v>0</v>
      </c>
      <c r="CK556" s="365">
        <f t="shared" si="82"/>
        <v>0</v>
      </c>
      <c r="CL556" s="366" t="str">
        <f t="shared" si="76"/>
        <v/>
      </c>
      <c r="CM556" s="15"/>
    </row>
    <row r="557" spans="1:91" s="359" customFormat="1" ht="13.5" hidden="1" customHeight="1">
      <c r="A557" s="358">
        <f>'F5 ESTUDIANTES PREVENCIÓN'!D550</f>
        <v>0</v>
      </c>
      <c r="B557" s="358">
        <f>'F5 ESTUDIANTES PREVENCIÓN'!A550</f>
        <v>0</v>
      </c>
      <c r="C557" s="360">
        <f>'F5 ESTUDIANTES PREVENCIÓN'!F550</f>
        <v>0</v>
      </c>
      <c r="D557" s="361">
        <f>'F5 ESTUDIANTES PREVENCIÓN'!G550</f>
        <v>0</v>
      </c>
      <c r="E557" s="358">
        <f>'F5 ESTUDIANTES PREVENCIÓN'!K550</f>
        <v>0</v>
      </c>
      <c r="F557" s="358">
        <f>'F5 ESTUDIANTES PREVENCIÓN'!J550</f>
        <v>0</v>
      </c>
      <c r="G557" s="362">
        <f>'F5 ESTUDIANTES PREVENCIÓN'!L550</f>
        <v>0</v>
      </c>
      <c r="H557" s="358">
        <f>'F5 ESTUDIANTES PREVENCIÓN'!M550</f>
        <v>0</v>
      </c>
      <c r="I557" s="363">
        <f>'F5 ESTUDIANTES PREVENCIÓN'!N550</f>
        <v>0</v>
      </c>
      <c r="J557" s="363">
        <f>'F5 ESTUDIANTES PREVENCIÓN'!O550</f>
        <v>0</v>
      </c>
      <c r="K557" s="363">
        <f>'F5 ESTUDIANTES PREVENCIÓN'!P550</f>
        <v>0</v>
      </c>
      <c r="L557" s="364">
        <f>'F5 ESTUDIANTES PREVENCIÓN'!Q550</f>
        <v>0</v>
      </c>
      <c r="M557" s="360">
        <f>'F5 ESTUDIANTES PREVENCIÓN'!R550</f>
        <v>0</v>
      </c>
      <c r="N557" s="358">
        <f>'F5 ESTUDIANTES PREVENCIÓN'!T550</f>
        <v>0</v>
      </c>
      <c r="O557" s="358">
        <f>'F5 ESTUDIANTES PREVENCIÓN'!U550</f>
        <v>0</v>
      </c>
      <c r="P557" s="358">
        <f>'F5 ESTUDIANTES PREVENCIÓN'!V550</f>
        <v>0</v>
      </c>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c r="BE557" s="358"/>
      <c r="BF557" s="358">
        <f>'F5 ESTUDIANTES PREVENCIÓN'!AU550</f>
        <v>0</v>
      </c>
      <c r="BG557" s="12"/>
      <c r="BH557" s="13"/>
      <c r="BI557" s="12"/>
      <c r="BJ557" s="14"/>
      <c r="BK557" s="12"/>
      <c r="BL557" s="12"/>
      <c r="BM557" s="12"/>
      <c r="BN557" s="12"/>
      <c r="BO557" s="12"/>
      <c r="BP557" s="12"/>
      <c r="BQ557" s="12"/>
      <c r="BR557" s="12"/>
      <c r="BS557" s="12"/>
      <c r="BT557" s="12"/>
      <c r="BU557" s="12"/>
      <c r="BV557" s="12"/>
      <c r="BW557" s="12"/>
      <c r="BX557" s="12"/>
      <c r="BY557" s="12"/>
      <c r="BZ557" s="12"/>
      <c r="CA557" s="12"/>
      <c r="CB557" s="12"/>
      <c r="CC557" s="12"/>
      <c r="CD557" s="365">
        <f t="shared" si="77"/>
        <v>0</v>
      </c>
      <c r="CE557" s="365">
        <f t="shared" si="78"/>
        <v>0</v>
      </c>
      <c r="CF557" s="366" t="str">
        <f t="shared" si="74"/>
        <v/>
      </c>
      <c r="CG557" s="365">
        <f t="shared" si="79"/>
        <v>0</v>
      </c>
      <c r="CH557" s="365">
        <f t="shared" si="80"/>
        <v>0</v>
      </c>
      <c r="CI557" s="366" t="str">
        <f t="shared" si="75"/>
        <v/>
      </c>
      <c r="CJ557" s="365">
        <f t="shared" si="81"/>
        <v>0</v>
      </c>
      <c r="CK557" s="365">
        <f t="shared" si="82"/>
        <v>0</v>
      </c>
      <c r="CL557" s="366" t="str">
        <f t="shared" si="76"/>
        <v/>
      </c>
      <c r="CM557" s="15"/>
    </row>
    <row r="558" spans="1:91" s="359" customFormat="1" ht="13.5" hidden="1" customHeight="1">
      <c r="A558" s="358">
        <f>'F5 ESTUDIANTES PREVENCIÓN'!D551</f>
        <v>0</v>
      </c>
      <c r="B558" s="358">
        <f>'F5 ESTUDIANTES PREVENCIÓN'!A551</f>
        <v>0</v>
      </c>
      <c r="C558" s="360">
        <f>'F5 ESTUDIANTES PREVENCIÓN'!F551</f>
        <v>0</v>
      </c>
      <c r="D558" s="361">
        <f>'F5 ESTUDIANTES PREVENCIÓN'!G551</f>
        <v>0</v>
      </c>
      <c r="E558" s="358">
        <f>'F5 ESTUDIANTES PREVENCIÓN'!K551</f>
        <v>0</v>
      </c>
      <c r="F558" s="358">
        <f>'F5 ESTUDIANTES PREVENCIÓN'!J551</f>
        <v>0</v>
      </c>
      <c r="G558" s="362">
        <f>'F5 ESTUDIANTES PREVENCIÓN'!L551</f>
        <v>0</v>
      </c>
      <c r="H558" s="358">
        <f>'F5 ESTUDIANTES PREVENCIÓN'!M551</f>
        <v>0</v>
      </c>
      <c r="I558" s="363">
        <f>'F5 ESTUDIANTES PREVENCIÓN'!N551</f>
        <v>0</v>
      </c>
      <c r="J558" s="363">
        <f>'F5 ESTUDIANTES PREVENCIÓN'!O551</f>
        <v>0</v>
      </c>
      <c r="K558" s="363">
        <f>'F5 ESTUDIANTES PREVENCIÓN'!P551</f>
        <v>0</v>
      </c>
      <c r="L558" s="364">
        <f>'F5 ESTUDIANTES PREVENCIÓN'!Q551</f>
        <v>0</v>
      </c>
      <c r="M558" s="360">
        <f>'F5 ESTUDIANTES PREVENCIÓN'!R551</f>
        <v>0</v>
      </c>
      <c r="N558" s="358">
        <f>'F5 ESTUDIANTES PREVENCIÓN'!T551</f>
        <v>0</v>
      </c>
      <c r="O558" s="358">
        <f>'F5 ESTUDIANTES PREVENCIÓN'!U551</f>
        <v>0</v>
      </c>
      <c r="P558" s="358">
        <f>'F5 ESTUDIANTES PREVENCIÓN'!V551</f>
        <v>0</v>
      </c>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c r="BE558" s="358"/>
      <c r="BF558" s="358">
        <f>'F5 ESTUDIANTES PREVENCIÓN'!AU551</f>
        <v>0</v>
      </c>
      <c r="BG558" s="12"/>
      <c r="BH558" s="13"/>
      <c r="BI558" s="12"/>
      <c r="BJ558" s="14"/>
      <c r="BK558" s="12"/>
      <c r="BL558" s="12"/>
      <c r="BM558" s="12"/>
      <c r="BN558" s="12"/>
      <c r="BO558" s="12"/>
      <c r="BP558" s="12"/>
      <c r="BQ558" s="12"/>
      <c r="BR558" s="12"/>
      <c r="BS558" s="12"/>
      <c r="BT558" s="12"/>
      <c r="BU558" s="12"/>
      <c r="BV558" s="12"/>
      <c r="BW558" s="12"/>
      <c r="BX558" s="12"/>
      <c r="BY558" s="12"/>
      <c r="BZ558" s="12"/>
      <c r="CA558" s="12"/>
      <c r="CB558" s="12"/>
      <c r="CC558" s="12"/>
      <c r="CD558" s="365">
        <f t="shared" si="77"/>
        <v>0</v>
      </c>
      <c r="CE558" s="365">
        <f t="shared" si="78"/>
        <v>0</v>
      </c>
      <c r="CF558" s="366" t="str">
        <f t="shared" si="74"/>
        <v/>
      </c>
      <c r="CG558" s="365">
        <f t="shared" si="79"/>
        <v>0</v>
      </c>
      <c r="CH558" s="365">
        <f t="shared" si="80"/>
        <v>0</v>
      </c>
      <c r="CI558" s="366" t="str">
        <f t="shared" si="75"/>
        <v/>
      </c>
      <c r="CJ558" s="365">
        <f t="shared" si="81"/>
        <v>0</v>
      </c>
      <c r="CK558" s="365">
        <f t="shared" si="82"/>
        <v>0</v>
      </c>
      <c r="CL558" s="366" t="str">
        <f t="shared" si="76"/>
        <v/>
      </c>
      <c r="CM558" s="15"/>
    </row>
    <row r="559" spans="1:91" s="359" customFormat="1" ht="13.5" hidden="1" customHeight="1">
      <c r="A559" s="358">
        <f>'F5 ESTUDIANTES PREVENCIÓN'!D552</f>
        <v>0</v>
      </c>
      <c r="B559" s="358">
        <f>'F5 ESTUDIANTES PREVENCIÓN'!A552</f>
        <v>0</v>
      </c>
      <c r="C559" s="360">
        <f>'F5 ESTUDIANTES PREVENCIÓN'!F552</f>
        <v>0</v>
      </c>
      <c r="D559" s="361">
        <f>'F5 ESTUDIANTES PREVENCIÓN'!G552</f>
        <v>0</v>
      </c>
      <c r="E559" s="358">
        <f>'F5 ESTUDIANTES PREVENCIÓN'!K552</f>
        <v>0</v>
      </c>
      <c r="F559" s="358">
        <f>'F5 ESTUDIANTES PREVENCIÓN'!J552</f>
        <v>0</v>
      </c>
      <c r="G559" s="362">
        <f>'F5 ESTUDIANTES PREVENCIÓN'!L552</f>
        <v>0</v>
      </c>
      <c r="H559" s="358">
        <f>'F5 ESTUDIANTES PREVENCIÓN'!M552</f>
        <v>0</v>
      </c>
      <c r="I559" s="363">
        <f>'F5 ESTUDIANTES PREVENCIÓN'!N552</f>
        <v>0</v>
      </c>
      <c r="J559" s="363">
        <f>'F5 ESTUDIANTES PREVENCIÓN'!O552</f>
        <v>0</v>
      </c>
      <c r="K559" s="363">
        <f>'F5 ESTUDIANTES PREVENCIÓN'!P552</f>
        <v>0</v>
      </c>
      <c r="L559" s="364">
        <f>'F5 ESTUDIANTES PREVENCIÓN'!Q552</f>
        <v>0</v>
      </c>
      <c r="M559" s="360">
        <f>'F5 ESTUDIANTES PREVENCIÓN'!R552</f>
        <v>0</v>
      </c>
      <c r="N559" s="358">
        <f>'F5 ESTUDIANTES PREVENCIÓN'!T552</f>
        <v>0</v>
      </c>
      <c r="O559" s="358">
        <f>'F5 ESTUDIANTES PREVENCIÓN'!U552</f>
        <v>0</v>
      </c>
      <c r="P559" s="358">
        <f>'F5 ESTUDIANTES PREVENCIÓN'!V552</f>
        <v>0</v>
      </c>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c r="BE559" s="358"/>
      <c r="BF559" s="358">
        <f>'F5 ESTUDIANTES PREVENCIÓN'!AU552</f>
        <v>0</v>
      </c>
      <c r="BG559" s="12"/>
      <c r="BH559" s="13"/>
      <c r="BI559" s="12"/>
      <c r="BJ559" s="14"/>
      <c r="BK559" s="12"/>
      <c r="BL559" s="12"/>
      <c r="BM559" s="12"/>
      <c r="BN559" s="12"/>
      <c r="BO559" s="12"/>
      <c r="BP559" s="12"/>
      <c r="BQ559" s="12"/>
      <c r="BR559" s="12"/>
      <c r="BS559" s="12"/>
      <c r="BT559" s="12"/>
      <c r="BU559" s="12"/>
      <c r="BV559" s="12"/>
      <c r="BW559" s="12"/>
      <c r="BX559" s="12"/>
      <c r="BY559" s="12"/>
      <c r="BZ559" s="12"/>
      <c r="CA559" s="12"/>
      <c r="CB559" s="12"/>
      <c r="CC559" s="12"/>
      <c r="CD559" s="365">
        <f t="shared" si="77"/>
        <v>0</v>
      </c>
      <c r="CE559" s="365">
        <f t="shared" si="78"/>
        <v>0</v>
      </c>
      <c r="CF559" s="366" t="str">
        <f t="shared" si="74"/>
        <v/>
      </c>
      <c r="CG559" s="365">
        <f t="shared" si="79"/>
        <v>0</v>
      </c>
      <c r="CH559" s="365">
        <f t="shared" si="80"/>
        <v>0</v>
      </c>
      <c r="CI559" s="366" t="str">
        <f t="shared" si="75"/>
        <v/>
      </c>
      <c r="CJ559" s="365">
        <f t="shared" si="81"/>
        <v>0</v>
      </c>
      <c r="CK559" s="365">
        <f t="shared" si="82"/>
        <v>0</v>
      </c>
      <c r="CL559" s="366" t="str">
        <f t="shared" si="76"/>
        <v/>
      </c>
      <c r="CM559" s="15"/>
    </row>
    <row r="560" spans="1:91" s="359" customFormat="1" ht="13.5" hidden="1" customHeight="1">
      <c r="A560" s="358">
        <f>'F5 ESTUDIANTES PREVENCIÓN'!D553</f>
        <v>0</v>
      </c>
      <c r="B560" s="358">
        <f>'F5 ESTUDIANTES PREVENCIÓN'!A553</f>
        <v>0</v>
      </c>
      <c r="C560" s="360">
        <f>'F5 ESTUDIANTES PREVENCIÓN'!F553</f>
        <v>0</v>
      </c>
      <c r="D560" s="361">
        <f>'F5 ESTUDIANTES PREVENCIÓN'!G553</f>
        <v>0</v>
      </c>
      <c r="E560" s="358">
        <f>'F5 ESTUDIANTES PREVENCIÓN'!K553</f>
        <v>0</v>
      </c>
      <c r="F560" s="358">
        <f>'F5 ESTUDIANTES PREVENCIÓN'!J553</f>
        <v>0</v>
      </c>
      <c r="G560" s="362">
        <f>'F5 ESTUDIANTES PREVENCIÓN'!L553</f>
        <v>0</v>
      </c>
      <c r="H560" s="358">
        <f>'F5 ESTUDIANTES PREVENCIÓN'!M553</f>
        <v>0</v>
      </c>
      <c r="I560" s="363">
        <f>'F5 ESTUDIANTES PREVENCIÓN'!N553</f>
        <v>0</v>
      </c>
      <c r="J560" s="363">
        <f>'F5 ESTUDIANTES PREVENCIÓN'!O553</f>
        <v>0</v>
      </c>
      <c r="K560" s="363">
        <f>'F5 ESTUDIANTES PREVENCIÓN'!P553</f>
        <v>0</v>
      </c>
      <c r="L560" s="364">
        <f>'F5 ESTUDIANTES PREVENCIÓN'!Q553</f>
        <v>0</v>
      </c>
      <c r="M560" s="360">
        <f>'F5 ESTUDIANTES PREVENCIÓN'!R553</f>
        <v>0</v>
      </c>
      <c r="N560" s="358">
        <f>'F5 ESTUDIANTES PREVENCIÓN'!T553</f>
        <v>0</v>
      </c>
      <c r="O560" s="358">
        <f>'F5 ESTUDIANTES PREVENCIÓN'!U553</f>
        <v>0</v>
      </c>
      <c r="P560" s="358">
        <f>'F5 ESTUDIANTES PREVENCIÓN'!V553</f>
        <v>0</v>
      </c>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c r="BE560" s="358"/>
      <c r="BF560" s="358">
        <f>'F5 ESTUDIANTES PREVENCIÓN'!AU553</f>
        <v>0</v>
      </c>
      <c r="BG560" s="12"/>
      <c r="BH560" s="13"/>
      <c r="BI560" s="12"/>
      <c r="BJ560" s="14"/>
      <c r="BK560" s="12"/>
      <c r="BL560" s="12"/>
      <c r="BM560" s="12"/>
      <c r="BN560" s="12"/>
      <c r="BO560" s="12"/>
      <c r="BP560" s="12"/>
      <c r="BQ560" s="12"/>
      <c r="BR560" s="12"/>
      <c r="BS560" s="12"/>
      <c r="BT560" s="12"/>
      <c r="BU560" s="12"/>
      <c r="BV560" s="12"/>
      <c r="BW560" s="12"/>
      <c r="BX560" s="12"/>
      <c r="BY560" s="12"/>
      <c r="BZ560" s="12"/>
      <c r="CA560" s="12"/>
      <c r="CB560" s="12"/>
      <c r="CC560" s="12"/>
      <c r="CD560" s="365">
        <f t="shared" si="77"/>
        <v>0</v>
      </c>
      <c r="CE560" s="365">
        <f t="shared" si="78"/>
        <v>0</v>
      </c>
      <c r="CF560" s="366" t="str">
        <f t="shared" si="74"/>
        <v/>
      </c>
      <c r="CG560" s="365">
        <f t="shared" si="79"/>
        <v>0</v>
      </c>
      <c r="CH560" s="365">
        <f t="shared" si="80"/>
        <v>0</v>
      </c>
      <c r="CI560" s="366" t="str">
        <f t="shared" si="75"/>
        <v/>
      </c>
      <c r="CJ560" s="365">
        <f t="shared" si="81"/>
        <v>0</v>
      </c>
      <c r="CK560" s="365">
        <f t="shared" si="82"/>
        <v>0</v>
      </c>
      <c r="CL560" s="366" t="str">
        <f t="shared" si="76"/>
        <v/>
      </c>
      <c r="CM560" s="15"/>
    </row>
    <row r="561" spans="1:91" s="359" customFormat="1" ht="13.5" hidden="1" customHeight="1">
      <c r="A561" s="358">
        <f>'F5 ESTUDIANTES PREVENCIÓN'!D554</f>
        <v>0</v>
      </c>
      <c r="B561" s="358">
        <f>'F5 ESTUDIANTES PREVENCIÓN'!A554</f>
        <v>0</v>
      </c>
      <c r="C561" s="360">
        <f>'F5 ESTUDIANTES PREVENCIÓN'!F554</f>
        <v>0</v>
      </c>
      <c r="D561" s="361">
        <f>'F5 ESTUDIANTES PREVENCIÓN'!G554</f>
        <v>0</v>
      </c>
      <c r="E561" s="358">
        <f>'F5 ESTUDIANTES PREVENCIÓN'!K554</f>
        <v>0</v>
      </c>
      <c r="F561" s="358">
        <f>'F5 ESTUDIANTES PREVENCIÓN'!J554</f>
        <v>0</v>
      </c>
      <c r="G561" s="362">
        <f>'F5 ESTUDIANTES PREVENCIÓN'!L554</f>
        <v>0</v>
      </c>
      <c r="H561" s="358">
        <f>'F5 ESTUDIANTES PREVENCIÓN'!M554</f>
        <v>0</v>
      </c>
      <c r="I561" s="363">
        <f>'F5 ESTUDIANTES PREVENCIÓN'!N554</f>
        <v>0</v>
      </c>
      <c r="J561" s="363">
        <f>'F5 ESTUDIANTES PREVENCIÓN'!O554</f>
        <v>0</v>
      </c>
      <c r="K561" s="363">
        <f>'F5 ESTUDIANTES PREVENCIÓN'!P554</f>
        <v>0</v>
      </c>
      <c r="L561" s="364">
        <f>'F5 ESTUDIANTES PREVENCIÓN'!Q554</f>
        <v>0</v>
      </c>
      <c r="M561" s="360">
        <f>'F5 ESTUDIANTES PREVENCIÓN'!R554</f>
        <v>0</v>
      </c>
      <c r="N561" s="358">
        <f>'F5 ESTUDIANTES PREVENCIÓN'!T554</f>
        <v>0</v>
      </c>
      <c r="O561" s="358">
        <f>'F5 ESTUDIANTES PREVENCIÓN'!U554</f>
        <v>0</v>
      </c>
      <c r="P561" s="358">
        <f>'F5 ESTUDIANTES PREVENCIÓN'!V554</f>
        <v>0</v>
      </c>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c r="AL561" s="358"/>
      <c r="AM561" s="358"/>
      <c r="AN561" s="358"/>
      <c r="AO561" s="358"/>
      <c r="AP561" s="358"/>
      <c r="AQ561" s="358"/>
      <c r="AR561" s="358"/>
      <c r="AS561" s="358"/>
      <c r="AT561" s="358"/>
      <c r="AU561" s="358"/>
      <c r="AV561" s="358"/>
      <c r="AW561" s="358"/>
      <c r="AX561" s="358"/>
      <c r="AY561" s="358"/>
      <c r="AZ561" s="358"/>
      <c r="BA561" s="358"/>
      <c r="BB561" s="358"/>
      <c r="BC561" s="358"/>
      <c r="BD561" s="358"/>
      <c r="BE561" s="358"/>
      <c r="BF561" s="358">
        <f>'F5 ESTUDIANTES PREVENCIÓN'!AU554</f>
        <v>0</v>
      </c>
      <c r="BG561" s="12"/>
      <c r="BH561" s="13"/>
      <c r="BI561" s="12"/>
      <c r="BJ561" s="14"/>
      <c r="BK561" s="12"/>
      <c r="BL561" s="12"/>
      <c r="BM561" s="12"/>
      <c r="BN561" s="12"/>
      <c r="BO561" s="12"/>
      <c r="BP561" s="12"/>
      <c r="BQ561" s="12"/>
      <c r="BR561" s="12"/>
      <c r="BS561" s="12"/>
      <c r="BT561" s="12"/>
      <c r="BU561" s="12"/>
      <c r="BV561" s="12"/>
      <c r="BW561" s="12"/>
      <c r="BX561" s="12"/>
      <c r="BY561" s="12"/>
      <c r="BZ561" s="12"/>
      <c r="CA561" s="12"/>
      <c r="CB561" s="12"/>
      <c r="CC561" s="12"/>
      <c r="CD561" s="365">
        <f t="shared" si="77"/>
        <v>0</v>
      </c>
      <c r="CE561" s="365">
        <f t="shared" si="78"/>
        <v>0</v>
      </c>
      <c r="CF561" s="366" t="str">
        <f t="shared" si="74"/>
        <v/>
      </c>
      <c r="CG561" s="365">
        <f t="shared" si="79"/>
        <v>0</v>
      </c>
      <c r="CH561" s="365">
        <f t="shared" si="80"/>
        <v>0</v>
      </c>
      <c r="CI561" s="366" t="str">
        <f t="shared" si="75"/>
        <v/>
      </c>
      <c r="CJ561" s="365">
        <f t="shared" si="81"/>
        <v>0</v>
      </c>
      <c r="CK561" s="365">
        <f t="shared" si="82"/>
        <v>0</v>
      </c>
      <c r="CL561" s="366" t="str">
        <f t="shared" si="76"/>
        <v/>
      </c>
      <c r="CM561" s="15"/>
    </row>
    <row r="562" spans="1:91" s="359" customFormat="1" ht="13.5" hidden="1" customHeight="1">
      <c r="A562" s="358">
        <f>'F5 ESTUDIANTES PREVENCIÓN'!D555</f>
        <v>0</v>
      </c>
      <c r="B562" s="358">
        <f>'F5 ESTUDIANTES PREVENCIÓN'!A555</f>
        <v>0</v>
      </c>
      <c r="C562" s="360">
        <f>'F5 ESTUDIANTES PREVENCIÓN'!F555</f>
        <v>0</v>
      </c>
      <c r="D562" s="361">
        <f>'F5 ESTUDIANTES PREVENCIÓN'!G555</f>
        <v>0</v>
      </c>
      <c r="E562" s="358">
        <f>'F5 ESTUDIANTES PREVENCIÓN'!K555</f>
        <v>0</v>
      </c>
      <c r="F562" s="358">
        <f>'F5 ESTUDIANTES PREVENCIÓN'!J555</f>
        <v>0</v>
      </c>
      <c r="G562" s="362">
        <f>'F5 ESTUDIANTES PREVENCIÓN'!L555</f>
        <v>0</v>
      </c>
      <c r="H562" s="358">
        <f>'F5 ESTUDIANTES PREVENCIÓN'!M555</f>
        <v>0</v>
      </c>
      <c r="I562" s="363">
        <f>'F5 ESTUDIANTES PREVENCIÓN'!N555</f>
        <v>0</v>
      </c>
      <c r="J562" s="363">
        <f>'F5 ESTUDIANTES PREVENCIÓN'!O555</f>
        <v>0</v>
      </c>
      <c r="K562" s="363">
        <f>'F5 ESTUDIANTES PREVENCIÓN'!P555</f>
        <v>0</v>
      </c>
      <c r="L562" s="364">
        <f>'F5 ESTUDIANTES PREVENCIÓN'!Q555</f>
        <v>0</v>
      </c>
      <c r="M562" s="360">
        <f>'F5 ESTUDIANTES PREVENCIÓN'!R555</f>
        <v>0</v>
      </c>
      <c r="N562" s="358">
        <f>'F5 ESTUDIANTES PREVENCIÓN'!T555</f>
        <v>0</v>
      </c>
      <c r="O562" s="358">
        <f>'F5 ESTUDIANTES PREVENCIÓN'!U555</f>
        <v>0</v>
      </c>
      <c r="P562" s="358">
        <f>'F5 ESTUDIANTES PREVENCIÓN'!V555</f>
        <v>0</v>
      </c>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c r="AL562" s="358"/>
      <c r="AM562" s="358"/>
      <c r="AN562" s="358"/>
      <c r="AO562" s="358"/>
      <c r="AP562" s="358"/>
      <c r="AQ562" s="358"/>
      <c r="AR562" s="358"/>
      <c r="AS562" s="358"/>
      <c r="AT562" s="358"/>
      <c r="AU562" s="358"/>
      <c r="AV562" s="358"/>
      <c r="AW562" s="358"/>
      <c r="AX562" s="358"/>
      <c r="AY562" s="358"/>
      <c r="AZ562" s="358"/>
      <c r="BA562" s="358"/>
      <c r="BB562" s="358"/>
      <c r="BC562" s="358"/>
      <c r="BD562" s="358"/>
      <c r="BE562" s="358"/>
      <c r="BF562" s="358">
        <f>'F5 ESTUDIANTES PREVENCIÓN'!AU555</f>
        <v>0</v>
      </c>
      <c r="BG562" s="12"/>
      <c r="BH562" s="13"/>
      <c r="BI562" s="12"/>
      <c r="BJ562" s="14"/>
      <c r="BK562" s="12"/>
      <c r="BL562" s="12"/>
      <c r="BM562" s="12"/>
      <c r="BN562" s="12"/>
      <c r="BO562" s="12"/>
      <c r="BP562" s="12"/>
      <c r="BQ562" s="12"/>
      <c r="BR562" s="12"/>
      <c r="BS562" s="12"/>
      <c r="BT562" s="12"/>
      <c r="BU562" s="12"/>
      <c r="BV562" s="12"/>
      <c r="BW562" s="12"/>
      <c r="BX562" s="12"/>
      <c r="BY562" s="12"/>
      <c r="BZ562" s="12"/>
      <c r="CA562" s="12"/>
      <c r="CB562" s="12"/>
      <c r="CC562" s="12"/>
      <c r="CD562" s="365">
        <f t="shared" si="77"/>
        <v>0</v>
      </c>
      <c r="CE562" s="365">
        <f t="shared" si="78"/>
        <v>0</v>
      </c>
      <c r="CF562" s="366" t="str">
        <f t="shared" si="74"/>
        <v/>
      </c>
      <c r="CG562" s="365">
        <f t="shared" si="79"/>
        <v>0</v>
      </c>
      <c r="CH562" s="365">
        <f t="shared" si="80"/>
        <v>0</v>
      </c>
      <c r="CI562" s="366" t="str">
        <f t="shared" si="75"/>
        <v/>
      </c>
      <c r="CJ562" s="365">
        <f t="shared" si="81"/>
        <v>0</v>
      </c>
      <c r="CK562" s="365">
        <f t="shared" si="82"/>
        <v>0</v>
      </c>
      <c r="CL562" s="366" t="str">
        <f t="shared" si="76"/>
        <v/>
      </c>
      <c r="CM562" s="15"/>
    </row>
    <row r="563" spans="1:91" s="359" customFormat="1" ht="13.5" hidden="1" customHeight="1">
      <c r="A563" s="358">
        <f>'F5 ESTUDIANTES PREVENCIÓN'!D556</f>
        <v>0</v>
      </c>
      <c r="B563" s="358">
        <f>'F5 ESTUDIANTES PREVENCIÓN'!A556</f>
        <v>0</v>
      </c>
      <c r="C563" s="360">
        <f>'F5 ESTUDIANTES PREVENCIÓN'!F556</f>
        <v>0</v>
      </c>
      <c r="D563" s="361">
        <f>'F5 ESTUDIANTES PREVENCIÓN'!G556</f>
        <v>0</v>
      </c>
      <c r="E563" s="358">
        <f>'F5 ESTUDIANTES PREVENCIÓN'!K556</f>
        <v>0</v>
      </c>
      <c r="F563" s="358">
        <f>'F5 ESTUDIANTES PREVENCIÓN'!J556</f>
        <v>0</v>
      </c>
      <c r="G563" s="362">
        <f>'F5 ESTUDIANTES PREVENCIÓN'!L556</f>
        <v>0</v>
      </c>
      <c r="H563" s="358">
        <f>'F5 ESTUDIANTES PREVENCIÓN'!M556</f>
        <v>0</v>
      </c>
      <c r="I563" s="363">
        <f>'F5 ESTUDIANTES PREVENCIÓN'!N556</f>
        <v>0</v>
      </c>
      <c r="J563" s="363">
        <f>'F5 ESTUDIANTES PREVENCIÓN'!O556</f>
        <v>0</v>
      </c>
      <c r="K563" s="363">
        <f>'F5 ESTUDIANTES PREVENCIÓN'!P556</f>
        <v>0</v>
      </c>
      <c r="L563" s="364">
        <f>'F5 ESTUDIANTES PREVENCIÓN'!Q556</f>
        <v>0</v>
      </c>
      <c r="M563" s="360">
        <f>'F5 ESTUDIANTES PREVENCIÓN'!R556</f>
        <v>0</v>
      </c>
      <c r="N563" s="358">
        <f>'F5 ESTUDIANTES PREVENCIÓN'!T556</f>
        <v>0</v>
      </c>
      <c r="O563" s="358">
        <f>'F5 ESTUDIANTES PREVENCIÓN'!U556</f>
        <v>0</v>
      </c>
      <c r="P563" s="358">
        <f>'F5 ESTUDIANTES PREVENCIÓN'!V556</f>
        <v>0</v>
      </c>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c r="AL563" s="358"/>
      <c r="AM563" s="358"/>
      <c r="AN563" s="358"/>
      <c r="AO563" s="358"/>
      <c r="AP563" s="358"/>
      <c r="AQ563" s="358"/>
      <c r="AR563" s="358"/>
      <c r="AS563" s="358"/>
      <c r="AT563" s="358"/>
      <c r="AU563" s="358"/>
      <c r="AV563" s="358"/>
      <c r="AW563" s="358"/>
      <c r="AX563" s="358"/>
      <c r="AY563" s="358"/>
      <c r="AZ563" s="358"/>
      <c r="BA563" s="358"/>
      <c r="BB563" s="358"/>
      <c r="BC563" s="358"/>
      <c r="BD563" s="358"/>
      <c r="BE563" s="358"/>
      <c r="BF563" s="358">
        <f>'F5 ESTUDIANTES PREVENCIÓN'!AU556</f>
        <v>0</v>
      </c>
      <c r="BG563" s="12"/>
      <c r="BH563" s="13"/>
      <c r="BI563" s="12"/>
      <c r="BJ563" s="14"/>
      <c r="BK563" s="12"/>
      <c r="BL563" s="12"/>
      <c r="BM563" s="12"/>
      <c r="BN563" s="12"/>
      <c r="BO563" s="12"/>
      <c r="BP563" s="12"/>
      <c r="BQ563" s="12"/>
      <c r="BR563" s="12"/>
      <c r="BS563" s="12"/>
      <c r="BT563" s="12"/>
      <c r="BU563" s="12"/>
      <c r="BV563" s="12"/>
      <c r="BW563" s="12"/>
      <c r="BX563" s="12"/>
      <c r="BY563" s="12"/>
      <c r="BZ563" s="12"/>
      <c r="CA563" s="12"/>
      <c r="CB563" s="12"/>
      <c r="CC563" s="12"/>
      <c r="CD563" s="365">
        <f t="shared" si="77"/>
        <v>0</v>
      </c>
      <c r="CE563" s="365">
        <f t="shared" si="78"/>
        <v>0</v>
      </c>
      <c r="CF563" s="366" t="str">
        <f t="shared" si="74"/>
        <v/>
      </c>
      <c r="CG563" s="365">
        <f t="shared" si="79"/>
        <v>0</v>
      </c>
      <c r="CH563" s="365">
        <f t="shared" si="80"/>
        <v>0</v>
      </c>
      <c r="CI563" s="366" t="str">
        <f t="shared" si="75"/>
        <v/>
      </c>
      <c r="CJ563" s="365">
        <f t="shared" si="81"/>
        <v>0</v>
      </c>
      <c r="CK563" s="365">
        <f t="shared" si="82"/>
        <v>0</v>
      </c>
      <c r="CL563" s="366" t="str">
        <f t="shared" si="76"/>
        <v/>
      </c>
      <c r="CM563" s="15"/>
    </row>
    <row r="564" spans="1:91" s="359" customFormat="1" ht="13.5" hidden="1" customHeight="1">
      <c r="A564" s="358">
        <f>'F5 ESTUDIANTES PREVENCIÓN'!D557</f>
        <v>0</v>
      </c>
      <c r="B564" s="358">
        <f>'F5 ESTUDIANTES PREVENCIÓN'!A557</f>
        <v>0</v>
      </c>
      <c r="C564" s="360">
        <f>'F5 ESTUDIANTES PREVENCIÓN'!F557</f>
        <v>0</v>
      </c>
      <c r="D564" s="361">
        <f>'F5 ESTUDIANTES PREVENCIÓN'!G557</f>
        <v>0</v>
      </c>
      <c r="E564" s="358">
        <f>'F5 ESTUDIANTES PREVENCIÓN'!K557</f>
        <v>0</v>
      </c>
      <c r="F564" s="358">
        <f>'F5 ESTUDIANTES PREVENCIÓN'!J557</f>
        <v>0</v>
      </c>
      <c r="G564" s="362">
        <f>'F5 ESTUDIANTES PREVENCIÓN'!L557</f>
        <v>0</v>
      </c>
      <c r="H564" s="358">
        <f>'F5 ESTUDIANTES PREVENCIÓN'!M557</f>
        <v>0</v>
      </c>
      <c r="I564" s="363">
        <f>'F5 ESTUDIANTES PREVENCIÓN'!N557</f>
        <v>0</v>
      </c>
      <c r="J564" s="363">
        <f>'F5 ESTUDIANTES PREVENCIÓN'!O557</f>
        <v>0</v>
      </c>
      <c r="K564" s="363">
        <f>'F5 ESTUDIANTES PREVENCIÓN'!P557</f>
        <v>0</v>
      </c>
      <c r="L564" s="364">
        <f>'F5 ESTUDIANTES PREVENCIÓN'!Q557</f>
        <v>0</v>
      </c>
      <c r="M564" s="360">
        <f>'F5 ESTUDIANTES PREVENCIÓN'!R557</f>
        <v>0</v>
      </c>
      <c r="N564" s="358">
        <f>'F5 ESTUDIANTES PREVENCIÓN'!T557</f>
        <v>0</v>
      </c>
      <c r="O564" s="358">
        <f>'F5 ESTUDIANTES PREVENCIÓN'!U557</f>
        <v>0</v>
      </c>
      <c r="P564" s="358">
        <f>'F5 ESTUDIANTES PREVENCIÓN'!V557</f>
        <v>0</v>
      </c>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c r="AL564" s="358"/>
      <c r="AM564" s="358"/>
      <c r="AN564" s="358"/>
      <c r="AO564" s="358"/>
      <c r="AP564" s="358"/>
      <c r="AQ564" s="358"/>
      <c r="AR564" s="358"/>
      <c r="AS564" s="358"/>
      <c r="AT564" s="358"/>
      <c r="AU564" s="358"/>
      <c r="AV564" s="358"/>
      <c r="AW564" s="358"/>
      <c r="AX564" s="358"/>
      <c r="AY564" s="358"/>
      <c r="AZ564" s="358"/>
      <c r="BA564" s="358"/>
      <c r="BB564" s="358"/>
      <c r="BC564" s="358"/>
      <c r="BD564" s="358"/>
      <c r="BE564" s="358"/>
      <c r="BF564" s="358">
        <f>'F5 ESTUDIANTES PREVENCIÓN'!AU557</f>
        <v>0</v>
      </c>
      <c r="BG564" s="12"/>
      <c r="BH564" s="13"/>
      <c r="BI564" s="12"/>
      <c r="BJ564" s="14"/>
      <c r="BK564" s="12"/>
      <c r="BL564" s="12"/>
      <c r="BM564" s="12"/>
      <c r="BN564" s="12"/>
      <c r="BO564" s="12"/>
      <c r="BP564" s="12"/>
      <c r="BQ564" s="12"/>
      <c r="BR564" s="12"/>
      <c r="BS564" s="12"/>
      <c r="BT564" s="12"/>
      <c r="BU564" s="12"/>
      <c r="BV564" s="12"/>
      <c r="BW564" s="12"/>
      <c r="BX564" s="12"/>
      <c r="BY564" s="12"/>
      <c r="BZ564" s="12"/>
      <c r="CA564" s="12"/>
      <c r="CB564" s="12"/>
      <c r="CC564" s="12"/>
      <c r="CD564" s="365">
        <f t="shared" si="77"/>
        <v>0</v>
      </c>
      <c r="CE564" s="365">
        <f t="shared" si="78"/>
        <v>0</v>
      </c>
      <c r="CF564" s="366" t="str">
        <f t="shared" si="74"/>
        <v/>
      </c>
      <c r="CG564" s="365">
        <f t="shared" si="79"/>
        <v>0</v>
      </c>
      <c r="CH564" s="365">
        <f t="shared" si="80"/>
        <v>0</v>
      </c>
      <c r="CI564" s="366" t="str">
        <f t="shared" si="75"/>
        <v/>
      </c>
      <c r="CJ564" s="365">
        <f t="shared" si="81"/>
        <v>0</v>
      </c>
      <c r="CK564" s="365">
        <f t="shared" si="82"/>
        <v>0</v>
      </c>
      <c r="CL564" s="366" t="str">
        <f t="shared" si="76"/>
        <v/>
      </c>
      <c r="CM564" s="15"/>
    </row>
    <row r="565" spans="1:91" s="359" customFormat="1" ht="13.5" hidden="1" customHeight="1">
      <c r="A565" s="358">
        <f>'F5 ESTUDIANTES PREVENCIÓN'!D558</f>
        <v>0</v>
      </c>
      <c r="B565" s="358">
        <f>'F5 ESTUDIANTES PREVENCIÓN'!A558</f>
        <v>0</v>
      </c>
      <c r="C565" s="360">
        <f>'F5 ESTUDIANTES PREVENCIÓN'!F558</f>
        <v>0</v>
      </c>
      <c r="D565" s="361">
        <f>'F5 ESTUDIANTES PREVENCIÓN'!G558</f>
        <v>0</v>
      </c>
      <c r="E565" s="358">
        <f>'F5 ESTUDIANTES PREVENCIÓN'!K558</f>
        <v>0</v>
      </c>
      <c r="F565" s="358">
        <f>'F5 ESTUDIANTES PREVENCIÓN'!J558</f>
        <v>0</v>
      </c>
      <c r="G565" s="362">
        <f>'F5 ESTUDIANTES PREVENCIÓN'!L558</f>
        <v>0</v>
      </c>
      <c r="H565" s="358">
        <f>'F5 ESTUDIANTES PREVENCIÓN'!M558</f>
        <v>0</v>
      </c>
      <c r="I565" s="363">
        <f>'F5 ESTUDIANTES PREVENCIÓN'!N558</f>
        <v>0</v>
      </c>
      <c r="J565" s="363">
        <f>'F5 ESTUDIANTES PREVENCIÓN'!O558</f>
        <v>0</v>
      </c>
      <c r="K565" s="363">
        <f>'F5 ESTUDIANTES PREVENCIÓN'!P558</f>
        <v>0</v>
      </c>
      <c r="L565" s="364">
        <f>'F5 ESTUDIANTES PREVENCIÓN'!Q558</f>
        <v>0</v>
      </c>
      <c r="M565" s="360">
        <f>'F5 ESTUDIANTES PREVENCIÓN'!R558</f>
        <v>0</v>
      </c>
      <c r="N565" s="358">
        <f>'F5 ESTUDIANTES PREVENCIÓN'!T558</f>
        <v>0</v>
      </c>
      <c r="O565" s="358">
        <f>'F5 ESTUDIANTES PREVENCIÓN'!U558</f>
        <v>0</v>
      </c>
      <c r="P565" s="358">
        <f>'F5 ESTUDIANTES PREVENCIÓN'!V558</f>
        <v>0</v>
      </c>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c r="AL565" s="358"/>
      <c r="AM565" s="358"/>
      <c r="AN565" s="358"/>
      <c r="AO565" s="358"/>
      <c r="AP565" s="358"/>
      <c r="AQ565" s="358"/>
      <c r="AR565" s="358"/>
      <c r="AS565" s="358"/>
      <c r="AT565" s="358"/>
      <c r="AU565" s="358"/>
      <c r="AV565" s="358"/>
      <c r="AW565" s="358"/>
      <c r="AX565" s="358"/>
      <c r="AY565" s="358"/>
      <c r="AZ565" s="358"/>
      <c r="BA565" s="358"/>
      <c r="BB565" s="358"/>
      <c r="BC565" s="358"/>
      <c r="BD565" s="358"/>
      <c r="BE565" s="358"/>
      <c r="BF565" s="358">
        <f>'F5 ESTUDIANTES PREVENCIÓN'!AU558</f>
        <v>0</v>
      </c>
      <c r="BG565" s="12"/>
      <c r="BH565" s="13"/>
      <c r="BI565" s="12"/>
      <c r="BJ565" s="14"/>
      <c r="BK565" s="12"/>
      <c r="BL565" s="12"/>
      <c r="BM565" s="12"/>
      <c r="BN565" s="12"/>
      <c r="BO565" s="12"/>
      <c r="BP565" s="12"/>
      <c r="BQ565" s="12"/>
      <c r="BR565" s="12"/>
      <c r="BS565" s="12"/>
      <c r="BT565" s="12"/>
      <c r="BU565" s="12"/>
      <c r="BV565" s="12"/>
      <c r="BW565" s="12"/>
      <c r="BX565" s="12"/>
      <c r="BY565" s="12"/>
      <c r="BZ565" s="12"/>
      <c r="CA565" s="12"/>
      <c r="CB565" s="12"/>
      <c r="CC565" s="12"/>
      <c r="CD565" s="365">
        <f t="shared" si="77"/>
        <v>0</v>
      </c>
      <c r="CE565" s="365">
        <f t="shared" si="78"/>
        <v>0</v>
      </c>
      <c r="CF565" s="366" t="str">
        <f t="shared" si="74"/>
        <v/>
      </c>
      <c r="CG565" s="365">
        <f t="shared" si="79"/>
        <v>0</v>
      </c>
      <c r="CH565" s="365">
        <f t="shared" si="80"/>
        <v>0</v>
      </c>
      <c r="CI565" s="366" t="str">
        <f t="shared" si="75"/>
        <v/>
      </c>
      <c r="CJ565" s="365">
        <f t="shared" si="81"/>
        <v>0</v>
      </c>
      <c r="CK565" s="365">
        <f t="shared" si="82"/>
        <v>0</v>
      </c>
      <c r="CL565" s="366" t="str">
        <f t="shared" si="76"/>
        <v/>
      </c>
      <c r="CM565" s="15"/>
    </row>
    <row r="566" spans="1:91" s="359" customFormat="1" ht="13.5" hidden="1" customHeight="1">
      <c r="A566" s="358">
        <f>'F5 ESTUDIANTES PREVENCIÓN'!D559</f>
        <v>0</v>
      </c>
      <c r="B566" s="358">
        <f>'F5 ESTUDIANTES PREVENCIÓN'!A559</f>
        <v>0</v>
      </c>
      <c r="C566" s="360">
        <f>'F5 ESTUDIANTES PREVENCIÓN'!F559</f>
        <v>0</v>
      </c>
      <c r="D566" s="361">
        <f>'F5 ESTUDIANTES PREVENCIÓN'!G559</f>
        <v>0</v>
      </c>
      <c r="E566" s="358">
        <f>'F5 ESTUDIANTES PREVENCIÓN'!K559</f>
        <v>0</v>
      </c>
      <c r="F566" s="358">
        <f>'F5 ESTUDIANTES PREVENCIÓN'!J559</f>
        <v>0</v>
      </c>
      <c r="G566" s="362">
        <f>'F5 ESTUDIANTES PREVENCIÓN'!L559</f>
        <v>0</v>
      </c>
      <c r="H566" s="358">
        <f>'F5 ESTUDIANTES PREVENCIÓN'!M559</f>
        <v>0</v>
      </c>
      <c r="I566" s="363">
        <f>'F5 ESTUDIANTES PREVENCIÓN'!N559</f>
        <v>0</v>
      </c>
      <c r="J566" s="363">
        <f>'F5 ESTUDIANTES PREVENCIÓN'!O559</f>
        <v>0</v>
      </c>
      <c r="K566" s="363">
        <f>'F5 ESTUDIANTES PREVENCIÓN'!P559</f>
        <v>0</v>
      </c>
      <c r="L566" s="364">
        <f>'F5 ESTUDIANTES PREVENCIÓN'!Q559</f>
        <v>0</v>
      </c>
      <c r="M566" s="360">
        <f>'F5 ESTUDIANTES PREVENCIÓN'!R559</f>
        <v>0</v>
      </c>
      <c r="N566" s="358">
        <f>'F5 ESTUDIANTES PREVENCIÓN'!T559</f>
        <v>0</v>
      </c>
      <c r="O566" s="358">
        <f>'F5 ESTUDIANTES PREVENCIÓN'!U559</f>
        <v>0</v>
      </c>
      <c r="P566" s="358">
        <f>'F5 ESTUDIANTES PREVENCIÓN'!V559</f>
        <v>0</v>
      </c>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c r="AL566" s="358"/>
      <c r="AM566" s="358"/>
      <c r="AN566" s="358"/>
      <c r="AO566" s="358"/>
      <c r="AP566" s="358"/>
      <c r="AQ566" s="358"/>
      <c r="AR566" s="358"/>
      <c r="AS566" s="358"/>
      <c r="AT566" s="358"/>
      <c r="AU566" s="358"/>
      <c r="AV566" s="358"/>
      <c r="AW566" s="358"/>
      <c r="AX566" s="358"/>
      <c r="AY566" s="358"/>
      <c r="AZ566" s="358"/>
      <c r="BA566" s="358"/>
      <c r="BB566" s="358"/>
      <c r="BC566" s="358"/>
      <c r="BD566" s="358"/>
      <c r="BE566" s="358"/>
      <c r="BF566" s="358">
        <f>'F5 ESTUDIANTES PREVENCIÓN'!AU559</f>
        <v>0</v>
      </c>
      <c r="BG566" s="12"/>
      <c r="BH566" s="13"/>
      <c r="BI566" s="12"/>
      <c r="BJ566" s="14"/>
      <c r="BK566" s="12"/>
      <c r="BL566" s="12"/>
      <c r="BM566" s="12"/>
      <c r="BN566" s="12"/>
      <c r="BO566" s="12"/>
      <c r="BP566" s="12"/>
      <c r="BQ566" s="12"/>
      <c r="BR566" s="12"/>
      <c r="BS566" s="12"/>
      <c r="BT566" s="12"/>
      <c r="BU566" s="12"/>
      <c r="BV566" s="12"/>
      <c r="BW566" s="12"/>
      <c r="BX566" s="12"/>
      <c r="BY566" s="12"/>
      <c r="BZ566" s="12"/>
      <c r="CA566" s="12"/>
      <c r="CB566" s="12"/>
      <c r="CC566" s="12"/>
      <c r="CD566" s="365">
        <f t="shared" si="77"/>
        <v>0</v>
      </c>
      <c r="CE566" s="365">
        <f t="shared" si="78"/>
        <v>0</v>
      </c>
      <c r="CF566" s="366" t="str">
        <f t="shared" si="74"/>
        <v/>
      </c>
      <c r="CG566" s="365">
        <f t="shared" si="79"/>
        <v>0</v>
      </c>
      <c r="CH566" s="365">
        <f t="shared" si="80"/>
        <v>0</v>
      </c>
      <c r="CI566" s="366" t="str">
        <f t="shared" si="75"/>
        <v/>
      </c>
      <c r="CJ566" s="365">
        <f t="shared" si="81"/>
        <v>0</v>
      </c>
      <c r="CK566" s="365">
        <f t="shared" si="82"/>
        <v>0</v>
      </c>
      <c r="CL566" s="366" t="str">
        <f t="shared" si="76"/>
        <v/>
      </c>
      <c r="CM566" s="15"/>
    </row>
    <row r="567" spans="1:91" s="359" customFormat="1" ht="13.5" hidden="1" customHeight="1">
      <c r="A567" s="358">
        <f>'F5 ESTUDIANTES PREVENCIÓN'!D560</f>
        <v>0</v>
      </c>
      <c r="B567" s="358">
        <f>'F5 ESTUDIANTES PREVENCIÓN'!A560</f>
        <v>0</v>
      </c>
      <c r="C567" s="360">
        <f>'F5 ESTUDIANTES PREVENCIÓN'!F560</f>
        <v>0</v>
      </c>
      <c r="D567" s="361">
        <f>'F5 ESTUDIANTES PREVENCIÓN'!G560</f>
        <v>0</v>
      </c>
      <c r="E567" s="358">
        <f>'F5 ESTUDIANTES PREVENCIÓN'!K560</f>
        <v>0</v>
      </c>
      <c r="F567" s="358">
        <f>'F5 ESTUDIANTES PREVENCIÓN'!J560</f>
        <v>0</v>
      </c>
      <c r="G567" s="362">
        <f>'F5 ESTUDIANTES PREVENCIÓN'!L560</f>
        <v>0</v>
      </c>
      <c r="H567" s="358">
        <f>'F5 ESTUDIANTES PREVENCIÓN'!M560</f>
        <v>0</v>
      </c>
      <c r="I567" s="363">
        <f>'F5 ESTUDIANTES PREVENCIÓN'!N560</f>
        <v>0</v>
      </c>
      <c r="J567" s="363">
        <f>'F5 ESTUDIANTES PREVENCIÓN'!O560</f>
        <v>0</v>
      </c>
      <c r="K567" s="363">
        <f>'F5 ESTUDIANTES PREVENCIÓN'!P560</f>
        <v>0</v>
      </c>
      <c r="L567" s="364">
        <f>'F5 ESTUDIANTES PREVENCIÓN'!Q560</f>
        <v>0</v>
      </c>
      <c r="M567" s="360">
        <f>'F5 ESTUDIANTES PREVENCIÓN'!R560</f>
        <v>0</v>
      </c>
      <c r="N567" s="358">
        <f>'F5 ESTUDIANTES PREVENCIÓN'!T560</f>
        <v>0</v>
      </c>
      <c r="O567" s="358">
        <f>'F5 ESTUDIANTES PREVENCIÓN'!U560</f>
        <v>0</v>
      </c>
      <c r="P567" s="358">
        <f>'F5 ESTUDIANTES PREVENCIÓN'!V560</f>
        <v>0</v>
      </c>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c r="AL567" s="358"/>
      <c r="AM567" s="358"/>
      <c r="AN567" s="358"/>
      <c r="AO567" s="358"/>
      <c r="AP567" s="358"/>
      <c r="AQ567" s="358"/>
      <c r="AR567" s="358"/>
      <c r="AS567" s="358"/>
      <c r="AT567" s="358"/>
      <c r="AU567" s="358"/>
      <c r="AV567" s="358"/>
      <c r="AW567" s="358"/>
      <c r="AX567" s="358"/>
      <c r="AY567" s="358"/>
      <c r="AZ567" s="358"/>
      <c r="BA567" s="358"/>
      <c r="BB567" s="358"/>
      <c r="BC567" s="358"/>
      <c r="BD567" s="358"/>
      <c r="BE567" s="358"/>
      <c r="BF567" s="358">
        <f>'F5 ESTUDIANTES PREVENCIÓN'!AU560</f>
        <v>0</v>
      </c>
      <c r="BG567" s="12"/>
      <c r="BH567" s="13"/>
      <c r="BI567" s="12"/>
      <c r="BJ567" s="14"/>
      <c r="BK567" s="12"/>
      <c r="BL567" s="12"/>
      <c r="BM567" s="12"/>
      <c r="BN567" s="12"/>
      <c r="BO567" s="12"/>
      <c r="BP567" s="12"/>
      <c r="BQ567" s="12"/>
      <c r="BR567" s="12"/>
      <c r="BS567" s="12"/>
      <c r="BT567" s="12"/>
      <c r="BU567" s="12"/>
      <c r="BV567" s="12"/>
      <c r="BW567" s="12"/>
      <c r="BX567" s="12"/>
      <c r="BY567" s="12"/>
      <c r="BZ567" s="12"/>
      <c r="CA567" s="12"/>
      <c r="CB567" s="12"/>
      <c r="CC567" s="12"/>
      <c r="CD567" s="365">
        <f t="shared" si="77"/>
        <v>0</v>
      </c>
      <c r="CE567" s="365">
        <f t="shared" si="78"/>
        <v>0</v>
      </c>
      <c r="CF567" s="366" t="str">
        <f t="shared" si="74"/>
        <v/>
      </c>
      <c r="CG567" s="365">
        <f t="shared" si="79"/>
        <v>0</v>
      </c>
      <c r="CH567" s="365">
        <f t="shared" si="80"/>
        <v>0</v>
      </c>
      <c r="CI567" s="366" t="str">
        <f t="shared" si="75"/>
        <v/>
      </c>
      <c r="CJ567" s="365">
        <f t="shared" si="81"/>
        <v>0</v>
      </c>
      <c r="CK567" s="365">
        <f t="shared" si="82"/>
        <v>0</v>
      </c>
      <c r="CL567" s="366" t="str">
        <f t="shared" si="76"/>
        <v/>
      </c>
      <c r="CM567" s="15"/>
    </row>
    <row r="568" spans="1:91" s="359" customFormat="1" ht="13.5" hidden="1" customHeight="1">
      <c r="A568" s="358">
        <f>'F5 ESTUDIANTES PREVENCIÓN'!D561</f>
        <v>0</v>
      </c>
      <c r="B568" s="358">
        <f>'F5 ESTUDIANTES PREVENCIÓN'!A561</f>
        <v>0</v>
      </c>
      <c r="C568" s="360">
        <f>'F5 ESTUDIANTES PREVENCIÓN'!F561</f>
        <v>0</v>
      </c>
      <c r="D568" s="361">
        <f>'F5 ESTUDIANTES PREVENCIÓN'!G561</f>
        <v>0</v>
      </c>
      <c r="E568" s="358">
        <f>'F5 ESTUDIANTES PREVENCIÓN'!K561</f>
        <v>0</v>
      </c>
      <c r="F568" s="358">
        <f>'F5 ESTUDIANTES PREVENCIÓN'!J561</f>
        <v>0</v>
      </c>
      <c r="G568" s="362">
        <f>'F5 ESTUDIANTES PREVENCIÓN'!L561</f>
        <v>0</v>
      </c>
      <c r="H568" s="358">
        <f>'F5 ESTUDIANTES PREVENCIÓN'!M561</f>
        <v>0</v>
      </c>
      <c r="I568" s="363">
        <f>'F5 ESTUDIANTES PREVENCIÓN'!N561</f>
        <v>0</v>
      </c>
      <c r="J568" s="363">
        <f>'F5 ESTUDIANTES PREVENCIÓN'!O561</f>
        <v>0</v>
      </c>
      <c r="K568" s="363">
        <f>'F5 ESTUDIANTES PREVENCIÓN'!P561</f>
        <v>0</v>
      </c>
      <c r="L568" s="364">
        <f>'F5 ESTUDIANTES PREVENCIÓN'!Q561</f>
        <v>0</v>
      </c>
      <c r="M568" s="360">
        <f>'F5 ESTUDIANTES PREVENCIÓN'!R561</f>
        <v>0</v>
      </c>
      <c r="N568" s="358">
        <f>'F5 ESTUDIANTES PREVENCIÓN'!T561</f>
        <v>0</v>
      </c>
      <c r="O568" s="358">
        <f>'F5 ESTUDIANTES PREVENCIÓN'!U561</f>
        <v>0</v>
      </c>
      <c r="P568" s="358">
        <f>'F5 ESTUDIANTES PREVENCIÓN'!V561</f>
        <v>0</v>
      </c>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c r="BE568" s="358"/>
      <c r="BF568" s="358">
        <f>'F5 ESTUDIANTES PREVENCIÓN'!AU561</f>
        <v>0</v>
      </c>
      <c r="BG568" s="12"/>
      <c r="BH568" s="13"/>
      <c r="BI568" s="12"/>
      <c r="BJ568" s="14"/>
      <c r="BK568" s="12"/>
      <c r="BL568" s="12"/>
      <c r="BM568" s="12"/>
      <c r="BN568" s="12"/>
      <c r="BO568" s="12"/>
      <c r="BP568" s="12"/>
      <c r="BQ568" s="12"/>
      <c r="BR568" s="12"/>
      <c r="BS568" s="12"/>
      <c r="BT568" s="12"/>
      <c r="BU568" s="12"/>
      <c r="BV568" s="12"/>
      <c r="BW568" s="12"/>
      <c r="BX568" s="12"/>
      <c r="BY568" s="12"/>
      <c r="BZ568" s="12"/>
      <c r="CA568" s="12"/>
      <c r="CB568" s="12"/>
      <c r="CC568" s="12"/>
      <c r="CD568" s="365">
        <f t="shared" si="77"/>
        <v>0</v>
      </c>
      <c r="CE568" s="365">
        <f t="shared" si="78"/>
        <v>0</v>
      </c>
      <c r="CF568" s="366" t="str">
        <f t="shared" si="74"/>
        <v/>
      </c>
      <c r="CG568" s="365">
        <f t="shared" si="79"/>
        <v>0</v>
      </c>
      <c r="CH568" s="365">
        <f t="shared" si="80"/>
        <v>0</v>
      </c>
      <c r="CI568" s="366" t="str">
        <f t="shared" si="75"/>
        <v/>
      </c>
      <c r="CJ568" s="365">
        <f t="shared" si="81"/>
        <v>0</v>
      </c>
      <c r="CK568" s="365">
        <f t="shared" si="82"/>
        <v>0</v>
      </c>
      <c r="CL568" s="366" t="str">
        <f t="shared" si="76"/>
        <v/>
      </c>
      <c r="CM568" s="15"/>
    </row>
    <row r="569" spans="1:91" s="359" customFormat="1" ht="13.5" hidden="1" customHeight="1">
      <c r="A569" s="358">
        <f>'F5 ESTUDIANTES PREVENCIÓN'!D562</f>
        <v>0</v>
      </c>
      <c r="B569" s="358">
        <f>'F5 ESTUDIANTES PREVENCIÓN'!A562</f>
        <v>0</v>
      </c>
      <c r="C569" s="360">
        <f>'F5 ESTUDIANTES PREVENCIÓN'!F562</f>
        <v>0</v>
      </c>
      <c r="D569" s="361">
        <f>'F5 ESTUDIANTES PREVENCIÓN'!G562</f>
        <v>0</v>
      </c>
      <c r="E569" s="358">
        <f>'F5 ESTUDIANTES PREVENCIÓN'!K562</f>
        <v>0</v>
      </c>
      <c r="F569" s="358">
        <f>'F5 ESTUDIANTES PREVENCIÓN'!J562</f>
        <v>0</v>
      </c>
      <c r="G569" s="362">
        <f>'F5 ESTUDIANTES PREVENCIÓN'!L562</f>
        <v>0</v>
      </c>
      <c r="H569" s="358">
        <f>'F5 ESTUDIANTES PREVENCIÓN'!M562</f>
        <v>0</v>
      </c>
      <c r="I569" s="363">
        <f>'F5 ESTUDIANTES PREVENCIÓN'!N562</f>
        <v>0</v>
      </c>
      <c r="J569" s="363">
        <f>'F5 ESTUDIANTES PREVENCIÓN'!O562</f>
        <v>0</v>
      </c>
      <c r="K569" s="363">
        <f>'F5 ESTUDIANTES PREVENCIÓN'!P562</f>
        <v>0</v>
      </c>
      <c r="L569" s="364">
        <f>'F5 ESTUDIANTES PREVENCIÓN'!Q562</f>
        <v>0</v>
      </c>
      <c r="M569" s="360">
        <f>'F5 ESTUDIANTES PREVENCIÓN'!R562</f>
        <v>0</v>
      </c>
      <c r="N569" s="358">
        <f>'F5 ESTUDIANTES PREVENCIÓN'!T562</f>
        <v>0</v>
      </c>
      <c r="O569" s="358">
        <f>'F5 ESTUDIANTES PREVENCIÓN'!U562</f>
        <v>0</v>
      </c>
      <c r="P569" s="358">
        <f>'F5 ESTUDIANTES PREVENCIÓN'!V562</f>
        <v>0</v>
      </c>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c r="AL569" s="358"/>
      <c r="AM569" s="358"/>
      <c r="AN569" s="358"/>
      <c r="AO569" s="358"/>
      <c r="AP569" s="358"/>
      <c r="AQ569" s="358"/>
      <c r="AR569" s="358"/>
      <c r="AS569" s="358"/>
      <c r="AT569" s="358"/>
      <c r="AU569" s="358"/>
      <c r="AV569" s="358"/>
      <c r="AW569" s="358"/>
      <c r="AX569" s="358"/>
      <c r="AY569" s="358"/>
      <c r="AZ569" s="358"/>
      <c r="BA569" s="358"/>
      <c r="BB569" s="358"/>
      <c r="BC569" s="358"/>
      <c r="BD569" s="358"/>
      <c r="BE569" s="358"/>
      <c r="BF569" s="358">
        <f>'F5 ESTUDIANTES PREVENCIÓN'!AU562</f>
        <v>0</v>
      </c>
      <c r="BG569" s="12"/>
      <c r="BH569" s="13"/>
      <c r="BI569" s="12"/>
      <c r="BJ569" s="14"/>
      <c r="BK569" s="12"/>
      <c r="BL569" s="12"/>
      <c r="BM569" s="12"/>
      <c r="BN569" s="12"/>
      <c r="BO569" s="12"/>
      <c r="BP569" s="12"/>
      <c r="BQ569" s="12"/>
      <c r="BR569" s="12"/>
      <c r="BS569" s="12"/>
      <c r="BT569" s="12"/>
      <c r="BU569" s="12"/>
      <c r="BV569" s="12"/>
      <c r="BW569" s="12"/>
      <c r="BX569" s="12"/>
      <c r="BY569" s="12"/>
      <c r="BZ569" s="12"/>
      <c r="CA569" s="12"/>
      <c r="CB569" s="12"/>
      <c r="CC569" s="12"/>
      <c r="CD569" s="365">
        <f t="shared" si="77"/>
        <v>0</v>
      </c>
      <c r="CE569" s="365">
        <f t="shared" si="78"/>
        <v>0</v>
      </c>
      <c r="CF569" s="366" t="str">
        <f t="shared" si="74"/>
        <v/>
      </c>
      <c r="CG569" s="365">
        <f t="shared" si="79"/>
        <v>0</v>
      </c>
      <c r="CH569" s="365">
        <f t="shared" si="80"/>
        <v>0</v>
      </c>
      <c r="CI569" s="366" t="str">
        <f t="shared" si="75"/>
        <v/>
      </c>
      <c r="CJ569" s="365">
        <f t="shared" si="81"/>
        <v>0</v>
      </c>
      <c r="CK569" s="365">
        <f t="shared" si="82"/>
        <v>0</v>
      </c>
      <c r="CL569" s="366" t="str">
        <f t="shared" si="76"/>
        <v/>
      </c>
      <c r="CM569" s="15"/>
    </row>
    <row r="570" spans="1:91" s="359" customFormat="1" ht="13.5" hidden="1" customHeight="1">
      <c r="A570" s="358">
        <f>'F5 ESTUDIANTES PREVENCIÓN'!D563</f>
        <v>0</v>
      </c>
      <c r="B570" s="358">
        <f>'F5 ESTUDIANTES PREVENCIÓN'!A563</f>
        <v>0</v>
      </c>
      <c r="C570" s="360">
        <f>'F5 ESTUDIANTES PREVENCIÓN'!F563</f>
        <v>0</v>
      </c>
      <c r="D570" s="361">
        <f>'F5 ESTUDIANTES PREVENCIÓN'!G563</f>
        <v>0</v>
      </c>
      <c r="E570" s="358">
        <f>'F5 ESTUDIANTES PREVENCIÓN'!K563</f>
        <v>0</v>
      </c>
      <c r="F570" s="358">
        <f>'F5 ESTUDIANTES PREVENCIÓN'!J563</f>
        <v>0</v>
      </c>
      <c r="G570" s="362">
        <f>'F5 ESTUDIANTES PREVENCIÓN'!L563</f>
        <v>0</v>
      </c>
      <c r="H570" s="358">
        <f>'F5 ESTUDIANTES PREVENCIÓN'!M563</f>
        <v>0</v>
      </c>
      <c r="I570" s="363">
        <f>'F5 ESTUDIANTES PREVENCIÓN'!N563</f>
        <v>0</v>
      </c>
      <c r="J570" s="363">
        <f>'F5 ESTUDIANTES PREVENCIÓN'!O563</f>
        <v>0</v>
      </c>
      <c r="K570" s="363">
        <f>'F5 ESTUDIANTES PREVENCIÓN'!P563</f>
        <v>0</v>
      </c>
      <c r="L570" s="364">
        <f>'F5 ESTUDIANTES PREVENCIÓN'!Q563</f>
        <v>0</v>
      </c>
      <c r="M570" s="360">
        <f>'F5 ESTUDIANTES PREVENCIÓN'!R563</f>
        <v>0</v>
      </c>
      <c r="N570" s="358">
        <f>'F5 ESTUDIANTES PREVENCIÓN'!T563</f>
        <v>0</v>
      </c>
      <c r="O570" s="358">
        <f>'F5 ESTUDIANTES PREVENCIÓN'!U563</f>
        <v>0</v>
      </c>
      <c r="P570" s="358">
        <f>'F5 ESTUDIANTES PREVENCIÓN'!V563</f>
        <v>0</v>
      </c>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c r="AL570" s="358"/>
      <c r="AM570" s="358"/>
      <c r="AN570" s="358"/>
      <c r="AO570" s="358"/>
      <c r="AP570" s="358"/>
      <c r="AQ570" s="358"/>
      <c r="AR570" s="358"/>
      <c r="AS570" s="358"/>
      <c r="AT570" s="358"/>
      <c r="AU570" s="358"/>
      <c r="AV570" s="358"/>
      <c r="AW570" s="358"/>
      <c r="AX570" s="358"/>
      <c r="AY570" s="358"/>
      <c r="AZ570" s="358"/>
      <c r="BA570" s="358"/>
      <c r="BB570" s="358"/>
      <c r="BC570" s="358"/>
      <c r="BD570" s="358"/>
      <c r="BE570" s="358"/>
      <c r="BF570" s="358">
        <f>'F5 ESTUDIANTES PREVENCIÓN'!AU563</f>
        <v>0</v>
      </c>
      <c r="BG570" s="12"/>
      <c r="BH570" s="13"/>
      <c r="BI570" s="12"/>
      <c r="BJ570" s="14"/>
      <c r="BK570" s="12"/>
      <c r="BL570" s="12"/>
      <c r="BM570" s="12"/>
      <c r="BN570" s="12"/>
      <c r="BO570" s="12"/>
      <c r="BP570" s="12"/>
      <c r="BQ570" s="12"/>
      <c r="BR570" s="12"/>
      <c r="BS570" s="12"/>
      <c r="BT570" s="12"/>
      <c r="BU570" s="12"/>
      <c r="BV570" s="12"/>
      <c r="BW570" s="12"/>
      <c r="BX570" s="12"/>
      <c r="BY570" s="12"/>
      <c r="BZ570" s="12"/>
      <c r="CA570" s="12"/>
      <c r="CB570" s="12"/>
      <c r="CC570" s="12"/>
      <c r="CD570" s="365">
        <f t="shared" si="77"/>
        <v>0</v>
      </c>
      <c r="CE570" s="365">
        <f t="shared" si="78"/>
        <v>0</v>
      </c>
      <c r="CF570" s="366" t="str">
        <f t="shared" si="74"/>
        <v/>
      </c>
      <c r="CG570" s="365">
        <f t="shared" si="79"/>
        <v>0</v>
      </c>
      <c r="CH570" s="365">
        <f t="shared" si="80"/>
        <v>0</v>
      </c>
      <c r="CI570" s="366" t="str">
        <f t="shared" si="75"/>
        <v/>
      </c>
      <c r="CJ570" s="365">
        <f t="shared" si="81"/>
        <v>0</v>
      </c>
      <c r="CK570" s="365">
        <f t="shared" si="82"/>
        <v>0</v>
      </c>
      <c r="CL570" s="366" t="str">
        <f t="shared" si="76"/>
        <v/>
      </c>
      <c r="CM570" s="15"/>
    </row>
    <row r="571" spans="1:91" s="359" customFormat="1" ht="13.5" hidden="1" customHeight="1">
      <c r="A571" s="358">
        <f>'F5 ESTUDIANTES PREVENCIÓN'!D564</f>
        <v>0</v>
      </c>
      <c r="B571" s="358">
        <f>'F5 ESTUDIANTES PREVENCIÓN'!A564</f>
        <v>0</v>
      </c>
      <c r="C571" s="360">
        <f>'F5 ESTUDIANTES PREVENCIÓN'!F564</f>
        <v>0</v>
      </c>
      <c r="D571" s="361">
        <f>'F5 ESTUDIANTES PREVENCIÓN'!G564</f>
        <v>0</v>
      </c>
      <c r="E571" s="358">
        <f>'F5 ESTUDIANTES PREVENCIÓN'!K564</f>
        <v>0</v>
      </c>
      <c r="F571" s="358">
        <f>'F5 ESTUDIANTES PREVENCIÓN'!J564</f>
        <v>0</v>
      </c>
      <c r="G571" s="362">
        <f>'F5 ESTUDIANTES PREVENCIÓN'!L564</f>
        <v>0</v>
      </c>
      <c r="H571" s="358">
        <f>'F5 ESTUDIANTES PREVENCIÓN'!M564</f>
        <v>0</v>
      </c>
      <c r="I571" s="363">
        <f>'F5 ESTUDIANTES PREVENCIÓN'!N564</f>
        <v>0</v>
      </c>
      <c r="J571" s="363">
        <f>'F5 ESTUDIANTES PREVENCIÓN'!O564</f>
        <v>0</v>
      </c>
      <c r="K571" s="363">
        <f>'F5 ESTUDIANTES PREVENCIÓN'!P564</f>
        <v>0</v>
      </c>
      <c r="L571" s="364">
        <f>'F5 ESTUDIANTES PREVENCIÓN'!Q564</f>
        <v>0</v>
      </c>
      <c r="M571" s="360">
        <f>'F5 ESTUDIANTES PREVENCIÓN'!R564</f>
        <v>0</v>
      </c>
      <c r="N571" s="358">
        <f>'F5 ESTUDIANTES PREVENCIÓN'!T564</f>
        <v>0</v>
      </c>
      <c r="O571" s="358">
        <f>'F5 ESTUDIANTES PREVENCIÓN'!U564</f>
        <v>0</v>
      </c>
      <c r="P571" s="358">
        <f>'F5 ESTUDIANTES PREVENCIÓN'!V564</f>
        <v>0</v>
      </c>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c r="AL571" s="358"/>
      <c r="AM571" s="358"/>
      <c r="AN571" s="358"/>
      <c r="AO571" s="358"/>
      <c r="AP571" s="358"/>
      <c r="AQ571" s="358"/>
      <c r="AR571" s="358"/>
      <c r="AS571" s="358"/>
      <c r="AT571" s="358"/>
      <c r="AU571" s="358"/>
      <c r="AV571" s="358"/>
      <c r="AW571" s="358"/>
      <c r="AX571" s="358"/>
      <c r="AY571" s="358"/>
      <c r="AZ571" s="358"/>
      <c r="BA571" s="358"/>
      <c r="BB571" s="358"/>
      <c r="BC571" s="358"/>
      <c r="BD571" s="358"/>
      <c r="BE571" s="358"/>
      <c r="BF571" s="358">
        <f>'F5 ESTUDIANTES PREVENCIÓN'!AU564</f>
        <v>0</v>
      </c>
      <c r="BG571" s="12"/>
      <c r="BH571" s="13"/>
      <c r="BI571" s="12"/>
      <c r="BJ571" s="14"/>
      <c r="BK571" s="12"/>
      <c r="BL571" s="12"/>
      <c r="BM571" s="12"/>
      <c r="BN571" s="12"/>
      <c r="BO571" s="12"/>
      <c r="BP571" s="12"/>
      <c r="BQ571" s="12"/>
      <c r="BR571" s="12"/>
      <c r="BS571" s="12"/>
      <c r="BT571" s="12"/>
      <c r="BU571" s="12"/>
      <c r="BV571" s="12"/>
      <c r="BW571" s="12"/>
      <c r="BX571" s="12"/>
      <c r="BY571" s="12"/>
      <c r="BZ571" s="12"/>
      <c r="CA571" s="12"/>
      <c r="CB571" s="12"/>
      <c r="CC571" s="12"/>
      <c r="CD571" s="365">
        <f t="shared" si="77"/>
        <v>0</v>
      </c>
      <c r="CE571" s="365">
        <f t="shared" si="78"/>
        <v>0</v>
      </c>
      <c r="CF571" s="366" t="str">
        <f t="shared" si="74"/>
        <v/>
      </c>
      <c r="CG571" s="365">
        <f t="shared" si="79"/>
        <v>0</v>
      </c>
      <c r="CH571" s="365">
        <f t="shared" si="80"/>
        <v>0</v>
      </c>
      <c r="CI571" s="366" t="str">
        <f t="shared" si="75"/>
        <v/>
      </c>
      <c r="CJ571" s="365">
        <f t="shared" si="81"/>
        <v>0</v>
      </c>
      <c r="CK571" s="365">
        <f t="shared" si="82"/>
        <v>0</v>
      </c>
      <c r="CL571" s="366" t="str">
        <f t="shared" si="76"/>
        <v/>
      </c>
      <c r="CM571" s="15"/>
    </row>
    <row r="572" spans="1:91" s="359" customFormat="1" ht="13.5" hidden="1" customHeight="1">
      <c r="A572" s="358">
        <f>'F5 ESTUDIANTES PREVENCIÓN'!D565</f>
        <v>0</v>
      </c>
      <c r="B572" s="358">
        <f>'F5 ESTUDIANTES PREVENCIÓN'!A565</f>
        <v>0</v>
      </c>
      <c r="C572" s="360">
        <f>'F5 ESTUDIANTES PREVENCIÓN'!F565</f>
        <v>0</v>
      </c>
      <c r="D572" s="361">
        <f>'F5 ESTUDIANTES PREVENCIÓN'!G565</f>
        <v>0</v>
      </c>
      <c r="E572" s="358">
        <f>'F5 ESTUDIANTES PREVENCIÓN'!K565</f>
        <v>0</v>
      </c>
      <c r="F572" s="358">
        <f>'F5 ESTUDIANTES PREVENCIÓN'!J565</f>
        <v>0</v>
      </c>
      <c r="G572" s="362">
        <f>'F5 ESTUDIANTES PREVENCIÓN'!L565</f>
        <v>0</v>
      </c>
      <c r="H572" s="358">
        <f>'F5 ESTUDIANTES PREVENCIÓN'!M565</f>
        <v>0</v>
      </c>
      <c r="I572" s="363">
        <f>'F5 ESTUDIANTES PREVENCIÓN'!N565</f>
        <v>0</v>
      </c>
      <c r="J572" s="363">
        <f>'F5 ESTUDIANTES PREVENCIÓN'!O565</f>
        <v>0</v>
      </c>
      <c r="K572" s="363">
        <f>'F5 ESTUDIANTES PREVENCIÓN'!P565</f>
        <v>0</v>
      </c>
      <c r="L572" s="364">
        <f>'F5 ESTUDIANTES PREVENCIÓN'!Q565</f>
        <v>0</v>
      </c>
      <c r="M572" s="360">
        <f>'F5 ESTUDIANTES PREVENCIÓN'!R565</f>
        <v>0</v>
      </c>
      <c r="N572" s="358">
        <f>'F5 ESTUDIANTES PREVENCIÓN'!T565</f>
        <v>0</v>
      </c>
      <c r="O572" s="358">
        <f>'F5 ESTUDIANTES PREVENCIÓN'!U565</f>
        <v>0</v>
      </c>
      <c r="P572" s="358">
        <f>'F5 ESTUDIANTES PREVENCIÓN'!V565</f>
        <v>0</v>
      </c>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c r="AL572" s="358"/>
      <c r="AM572" s="358"/>
      <c r="AN572" s="358"/>
      <c r="AO572" s="358"/>
      <c r="AP572" s="358"/>
      <c r="AQ572" s="358"/>
      <c r="AR572" s="358"/>
      <c r="AS572" s="358"/>
      <c r="AT572" s="358"/>
      <c r="AU572" s="358"/>
      <c r="AV572" s="358"/>
      <c r="AW572" s="358"/>
      <c r="AX572" s="358"/>
      <c r="AY572" s="358"/>
      <c r="AZ572" s="358"/>
      <c r="BA572" s="358"/>
      <c r="BB572" s="358"/>
      <c r="BC572" s="358"/>
      <c r="BD572" s="358"/>
      <c r="BE572" s="358"/>
      <c r="BF572" s="358">
        <f>'F5 ESTUDIANTES PREVENCIÓN'!AU565</f>
        <v>0</v>
      </c>
      <c r="BG572" s="12"/>
      <c r="BH572" s="13"/>
      <c r="BI572" s="12"/>
      <c r="BJ572" s="14"/>
      <c r="BK572" s="12"/>
      <c r="BL572" s="12"/>
      <c r="BM572" s="12"/>
      <c r="BN572" s="12"/>
      <c r="BO572" s="12"/>
      <c r="BP572" s="12"/>
      <c r="BQ572" s="12"/>
      <c r="BR572" s="12"/>
      <c r="BS572" s="12"/>
      <c r="BT572" s="12"/>
      <c r="BU572" s="12"/>
      <c r="BV572" s="12"/>
      <c r="BW572" s="12"/>
      <c r="BX572" s="12"/>
      <c r="BY572" s="12"/>
      <c r="BZ572" s="12"/>
      <c r="CA572" s="12"/>
      <c r="CB572" s="12"/>
      <c r="CC572" s="12"/>
      <c r="CD572" s="365">
        <f t="shared" si="77"/>
        <v>0</v>
      </c>
      <c r="CE572" s="365">
        <f t="shared" si="78"/>
        <v>0</v>
      </c>
      <c r="CF572" s="366" t="str">
        <f t="shared" si="74"/>
        <v/>
      </c>
      <c r="CG572" s="365">
        <f t="shared" si="79"/>
        <v>0</v>
      </c>
      <c r="CH572" s="365">
        <f t="shared" si="80"/>
        <v>0</v>
      </c>
      <c r="CI572" s="366" t="str">
        <f t="shared" si="75"/>
        <v/>
      </c>
      <c r="CJ572" s="365">
        <f t="shared" si="81"/>
        <v>0</v>
      </c>
      <c r="CK572" s="365">
        <f t="shared" si="82"/>
        <v>0</v>
      </c>
      <c r="CL572" s="366" t="str">
        <f t="shared" si="76"/>
        <v/>
      </c>
      <c r="CM572" s="15"/>
    </row>
    <row r="573" spans="1:91" s="359" customFormat="1" ht="13.5" hidden="1" customHeight="1">
      <c r="A573" s="358">
        <f>'F5 ESTUDIANTES PREVENCIÓN'!D566</f>
        <v>0</v>
      </c>
      <c r="B573" s="358">
        <f>'F5 ESTUDIANTES PREVENCIÓN'!A566</f>
        <v>0</v>
      </c>
      <c r="C573" s="360">
        <f>'F5 ESTUDIANTES PREVENCIÓN'!F566</f>
        <v>0</v>
      </c>
      <c r="D573" s="361">
        <f>'F5 ESTUDIANTES PREVENCIÓN'!G566</f>
        <v>0</v>
      </c>
      <c r="E573" s="358">
        <f>'F5 ESTUDIANTES PREVENCIÓN'!K566</f>
        <v>0</v>
      </c>
      <c r="F573" s="358">
        <f>'F5 ESTUDIANTES PREVENCIÓN'!J566</f>
        <v>0</v>
      </c>
      <c r="G573" s="362">
        <f>'F5 ESTUDIANTES PREVENCIÓN'!L566</f>
        <v>0</v>
      </c>
      <c r="H573" s="358">
        <f>'F5 ESTUDIANTES PREVENCIÓN'!M566</f>
        <v>0</v>
      </c>
      <c r="I573" s="363">
        <f>'F5 ESTUDIANTES PREVENCIÓN'!N566</f>
        <v>0</v>
      </c>
      <c r="J573" s="363">
        <f>'F5 ESTUDIANTES PREVENCIÓN'!O566</f>
        <v>0</v>
      </c>
      <c r="K573" s="363">
        <f>'F5 ESTUDIANTES PREVENCIÓN'!P566</f>
        <v>0</v>
      </c>
      <c r="L573" s="364">
        <f>'F5 ESTUDIANTES PREVENCIÓN'!Q566</f>
        <v>0</v>
      </c>
      <c r="M573" s="360">
        <f>'F5 ESTUDIANTES PREVENCIÓN'!R566</f>
        <v>0</v>
      </c>
      <c r="N573" s="358">
        <f>'F5 ESTUDIANTES PREVENCIÓN'!T566</f>
        <v>0</v>
      </c>
      <c r="O573" s="358">
        <f>'F5 ESTUDIANTES PREVENCIÓN'!U566</f>
        <v>0</v>
      </c>
      <c r="P573" s="358">
        <f>'F5 ESTUDIANTES PREVENCIÓN'!V566</f>
        <v>0</v>
      </c>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c r="AL573" s="358"/>
      <c r="AM573" s="358"/>
      <c r="AN573" s="358"/>
      <c r="AO573" s="358"/>
      <c r="AP573" s="358"/>
      <c r="AQ573" s="358"/>
      <c r="AR573" s="358"/>
      <c r="AS573" s="358"/>
      <c r="AT573" s="358"/>
      <c r="AU573" s="358"/>
      <c r="AV573" s="358"/>
      <c r="AW573" s="358"/>
      <c r="AX573" s="358"/>
      <c r="AY573" s="358"/>
      <c r="AZ573" s="358"/>
      <c r="BA573" s="358"/>
      <c r="BB573" s="358"/>
      <c r="BC573" s="358"/>
      <c r="BD573" s="358"/>
      <c r="BE573" s="358"/>
      <c r="BF573" s="358">
        <f>'F5 ESTUDIANTES PREVENCIÓN'!AU566</f>
        <v>0</v>
      </c>
      <c r="BG573" s="12"/>
      <c r="BH573" s="13"/>
      <c r="BI573" s="12"/>
      <c r="BJ573" s="14"/>
      <c r="BK573" s="12"/>
      <c r="BL573" s="12"/>
      <c r="BM573" s="12"/>
      <c r="BN573" s="12"/>
      <c r="BO573" s="12"/>
      <c r="BP573" s="12"/>
      <c r="BQ573" s="12"/>
      <c r="BR573" s="12"/>
      <c r="BS573" s="12"/>
      <c r="BT573" s="12"/>
      <c r="BU573" s="12"/>
      <c r="BV573" s="12"/>
      <c r="BW573" s="12"/>
      <c r="BX573" s="12"/>
      <c r="BY573" s="12"/>
      <c r="BZ573" s="12"/>
      <c r="CA573" s="12"/>
      <c r="CB573" s="12"/>
      <c r="CC573" s="12"/>
      <c r="CD573" s="365">
        <f t="shared" si="77"/>
        <v>0</v>
      </c>
      <c r="CE573" s="365">
        <f t="shared" si="78"/>
        <v>0</v>
      </c>
      <c r="CF573" s="366" t="str">
        <f t="shared" si="74"/>
        <v/>
      </c>
      <c r="CG573" s="365">
        <f t="shared" si="79"/>
        <v>0</v>
      </c>
      <c r="CH573" s="365">
        <f t="shared" si="80"/>
        <v>0</v>
      </c>
      <c r="CI573" s="366" t="str">
        <f t="shared" si="75"/>
        <v/>
      </c>
      <c r="CJ573" s="365">
        <f t="shared" si="81"/>
        <v>0</v>
      </c>
      <c r="CK573" s="365">
        <f t="shared" si="82"/>
        <v>0</v>
      </c>
      <c r="CL573" s="366" t="str">
        <f t="shared" si="76"/>
        <v/>
      </c>
      <c r="CM573" s="15"/>
    </row>
    <row r="574" spans="1:91" s="359" customFormat="1" ht="13.5" hidden="1" customHeight="1">
      <c r="A574" s="358">
        <f>'F5 ESTUDIANTES PREVENCIÓN'!D567</f>
        <v>0</v>
      </c>
      <c r="B574" s="358">
        <f>'F5 ESTUDIANTES PREVENCIÓN'!A567</f>
        <v>0</v>
      </c>
      <c r="C574" s="360">
        <f>'F5 ESTUDIANTES PREVENCIÓN'!F567</f>
        <v>0</v>
      </c>
      <c r="D574" s="361">
        <f>'F5 ESTUDIANTES PREVENCIÓN'!G567</f>
        <v>0</v>
      </c>
      <c r="E574" s="358">
        <f>'F5 ESTUDIANTES PREVENCIÓN'!K567</f>
        <v>0</v>
      </c>
      <c r="F574" s="358">
        <f>'F5 ESTUDIANTES PREVENCIÓN'!J567</f>
        <v>0</v>
      </c>
      <c r="G574" s="362">
        <f>'F5 ESTUDIANTES PREVENCIÓN'!L567</f>
        <v>0</v>
      </c>
      <c r="H574" s="358">
        <f>'F5 ESTUDIANTES PREVENCIÓN'!M567</f>
        <v>0</v>
      </c>
      <c r="I574" s="363">
        <f>'F5 ESTUDIANTES PREVENCIÓN'!N567</f>
        <v>0</v>
      </c>
      <c r="J574" s="363">
        <f>'F5 ESTUDIANTES PREVENCIÓN'!O567</f>
        <v>0</v>
      </c>
      <c r="K574" s="363">
        <f>'F5 ESTUDIANTES PREVENCIÓN'!P567</f>
        <v>0</v>
      </c>
      <c r="L574" s="364">
        <f>'F5 ESTUDIANTES PREVENCIÓN'!Q567</f>
        <v>0</v>
      </c>
      <c r="M574" s="360">
        <f>'F5 ESTUDIANTES PREVENCIÓN'!R567</f>
        <v>0</v>
      </c>
      <c r="N574" s="358">
        <f>'F5 ESTUDIANTES PREVENCIÓN'!T567</f>
        <v>0</v>
      </c>
      <c r="O574" s="358">
        <f>'F5 ESTUDIANTES PREVENCIÓN'!U567</f>
        <v>0</v>
      </c>
      <c r="P574" s="358">
        <f>'F5 ESTUDIANTES PREVENCIÓN'!V567</f>
        <v>0</v>
      </c>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c r="AL574" s="358"/>
      <c r="AM574" s="358"/>
      <c r="AN574" s="358"/>
      <c r="AO574" s="358"/>
      <c r="AP574" s="358"/>
      <c r="AQ574" s="358"/>
      <c r="AR574" s="358"/>
      <c r="AS574" s="358"/>
      <c r="AT574" s="358"/>
      <c r="AU574" s="358"/>
      <c r="AV574" s="358"/>
      <c r="AW574" s="358"/>
      <c r="AX574" s="358"/>
      <c r="AY574" s="358"/>
      <c r="AZ574" s="358"/>
      <c r="BA574" s="358"/>
      <c r="BB574" s="358"/>
      <c r="BC574" s="358"/>
      <c r="BD574" s="358"/>
      <c r="BE574" s="358"/>
      <c r="BF574" s="358">
        <f>'F5 ESTUDIANTES PREVENCIÓN'!AU567</f>
        <v>0</v>
      </c>
      <c r="BG574" s="12"/>
      <c r="BH574" s="13"/>
      <c r="BI574" s="12"/>
      <c r="BJ574" s="14"/>
      <c r="BK574" s="12"/>
      <c r="BL574" s="12"/>
      <c r="BM574" s="12"/>
      <c r="BN574" s="12"/>
      <c r="BO574" s="12"/>
      <c r="BP574" s="12"/>
      <c r="BQ574" s="12"/>
      <c r="BR574" s="12"/>
      <c r="BS574" s="12"/>
      <c r="BT574" s="12"/>
      <c r="BU574" s="12"/>
      <c r="BV574" s="12"/>
      <c r="BW574" s="12"/>
      <c r="BX574" s="12"/>
      <c r="BY574" s="12"/>
      <c r="BZ574" s="12"/>
      <c r="CA574" s="12"/>
      <c r="CB574" s="12"/>
      <c r="CC574" s="12"/>
      <c r="CD574" s="365">
        <f t="shared" si="77"/>
        <v>0</v>
      </c>
      <c r="CE574" s="365">
        <f t="shared" si="78"/>
        <v>0</v>
      </c>
      <c r="CF574" s="366" t="str">
        <f t="shared" si="74"/>
        <v/>
      </c>
      <c r="CG574" s="365">
        <f t="shared" si="79"/>
        <v>0</v>
      </c>
      <c r="CH574" s="365">
        <f t="shared" si="80"/>
        <v>0</v>
      </c>
      <c r="CI574" s="366" t="str">
        <f t="shared" si="75"/>
        <v/>
      </c>
      <c r="CJ574" s="365">
        <f t="shared" si="81"/>
        <v>0</v>
      </c>
      <c r="CK574" s="365">
        <f t="shared" si="82"/>
        <v>0</v>
      </c>
      <c r="CL574" s="366" t="str">
        <f t="shared" si="76"/>
        <v/>
      </c>
      <c r="CM574" s="15"/>
    </row>
    <row r="575" spans="1:91" s="359" customFormat="1" ht="13.5" hidden="1" customHeight="1">
      <c r="A575" s="358">
        <f>'F5 ESTUDIANTES PREVENCIÓN'!D568</f>
        <v>0</v>
      </c>
      <c r="B575" s="358">
        <f>'F5 ESTUDIANTES PREVENCIÓN'!A568</f>
        <v>0</v>
      </c>
      <c r="C575" s="360">
        <f>'F5 ESTUDIANTES PREVENCIÓN'!F568</f>
        <v>0</v>
      </c>
      <c r="D575" s="361">
        <f>'F5 ESTUDIANTES PREVENCIÓN'!G568</f>
        <v>0</v>
      </c>
      <c r="E575" s="358">
        <f>'F5 ESTUDIANTES PREVENCIÓN'!K568</f>
        <v>0</v>
      </c>
      <c r="F575" s="358">
        <f>'F5 ESTUDIANTES PREVENCIÓN'!J568</f>
        <v>0</v>
      </c>
      <c r="G575" s="362">
        <f>'F5 ESTUDIANTES PREVENCIÓN'!L568</f>
        <v>0</v>
      </c>
      <c r="H575" s="358">
        <f>'F5 ESTUDIANTES PREVENCIÓN'!M568</f>
        <v>0</v>
      </c>
      <c r="I575" s="363">
        <f>'F5 ESTUDIANTES PREVENCIÓN'!N568</f>
        <v>0</v>
      </c>
      <c r="J575" s="363">
        <f>'F5 ESTUDIANTES PREVENCIÓN'!O568</f>
        <v>0</v>
      </c>
      <c r="K575" s="363">
        <f>'F5 ESTUDIANTES PREVENCIÓN'!P568</f>
        <v>0</v>
      </c>
      <c r="L575" s="364">
        <f>'F5 ESTUDIANTES PREVENCIÓN'!Q568</f>
        <v>0</v>
      </c>
      <c r="M575" s="360">
        <f>'F5 ESTUDIANTES PREVENCIÓN'!R568</f>
        <v>0</v>
      </c>
      <c r="N575" s="358">
        <f>'F5 ESTUDIANTES PREVENCIÓN'!T568</f>
        <v>0</v>
      </c>
      <c r="O575" s="358">
        <f>'F5 ESTUDIANTES PREVENCIÓN'!U568</f>
        <v>0</v>
      </c>
      <c r="P575" s="358">
        <f>'F5 ESTUDIANTES PREVENCIÓN'!V568</f>
        <v>0</v>
      </c>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c r="AL575" s="358"/>
      <c r="AM575" s="358"/>
      <c r="AN575" s="358"/>
      <c r="AO575" s="358"/>
      <c r="AP575" s="358"/>
      <c r="AQ575" s="358"/>
      <c r="AR575" s="358"/>
      <c r="AS575" s="358"/>
      <c r="AT575" s="358"/>
      <c r="AU575" s="358"/>
      <c r="AV575" s="358"/>
      <c r="AW575" s="358"/>
      <c r="AX575" s="358"/>
      <c r="AY575" s="358"/>
      <c r="AZ575" s="358"/>
      <c r="BA575" s="358"/>
      <c r="BB575" s="358"/>
      <c r="BC575" s="358"/>
      <c r="BD575" s="358"/>
      <c r="BE575" s="358"/>
      <c r="BF575" s="358">
        <f>'F5 ESTUDIANTES PREVENCIÓN'!AU568</f>
        <v>0</v>
      </c>
      <c r="BG575" s="12"/>
      <c r="BH575" s="13"/>
      <c r="BI575" s="12"/>
      <c r="BJ575" s="14"/>
      <c r="BK575" s="12"/>
      <c r="BL575" s="12"/>
      <c r="BM575" s="12"/>
      <c r="BN575" s="12"/>
      <c r="BO575" s="12"/>
      <c r="BP575" s="12"/>
      <c r="BQ575" s="12"/>
      <c r="BR575" s="12"/>
      <c r="BS575" s="12"/>
      <c r="BT575" s="12"/>
      <c r="BU575" s="12"/>
      <c r="BV575" s="12"/>
      <c r="BW575" s="12"/>
      <c r="BX575" s="12"/>
      <c r="BY575" s="12"/>
      <c r="BZ575" s="12"/>
      <c r="CA575" s="12"/>
      <c r="CB575" s="12"/>
      <c r="CC575" s="12"/>
      <c r="CD575" s="365">
        <f t="shared" si="77"/>
        <v>0</v>
      </c>
      <c r="CE575" s="365">
        <f t="shared" si="78"/>
        <v>0</v>
      </c>
      <c r="CF575" s="366" t="str">
        <f t="shared" si="74"/>
        <v/>
      </c>
      <c r="CG575" s="365">
        <f t="shared" si="79"/>
        <v>0</v>
      </c>
      <c r="CH575" s="365">
        <f t="shared" si="80"/>
        <v>0</v>
      </c>
      <c r="CI575" s="366" t="str">
        <f t="shared" si="75"/>
        <v/>
      </c>
      <c r="CJ575" s="365">
        <f t="shared" si="81"/>
        <v>0</v>
      </c>
      <c r="CK575" s="365">
        <f t="shared" si="82"/>
        <v>0</v>
      </c>
      <c r="CL575" s="366" t="str">
        <f t="shared" si="76"/>
        <v/>
      </c>
      <c r="CM575" s="15"/>
    </row>
    <row r="576" spans="1:91" s="359" customFormat="1" ht="13.5" hidden="1" customHeight="1">
      <c r="A576" s="358">
        <f>'F5 ESTUDIANTES PREVENCIÓN'!D569</f>
        <v>0</v>
      </c>
      <c r="B576" s="358">
        <f>'F5 ESTUDIANTES PREVENCIÓN'!A569</f>
        <v>0</v>
      </c>
      <c r="C576" s="360">
        <f>'F5 ESTUDIANTES PREVENCIÓN'!F569</f>
        <v>0</v>
      </c>
      <c r="D576" s="361">
        <f>'F5 ESTUDIANTES PREVENCIÓN'!G569</f>
        <v>0</v>
      </c>
      <c r="E576" s="358">
        <f>'F5 ESTUDIANTES PREVENCIÓN'!K569</f>
        <v>0</v>
      </c>
      <c r="F576" s="358">
        <f>'F5 ESTUDIANTES PREVENCIÓN'!J569</f>
        <v>0</v>
      </c>
      <c r="G576" s="362">
        <f>'F5 ESTUDIANTES PREVENCIÓN'!L569</f>
        <v>0</v>
      </c>
      <c r="H576" s="358">
        <f>'F5 ESTUDIANTES PREVENCIÓN'!M569</f>
        <v>0</v>
      </c>
      <c r="I576" s="363">
        <f>'F5 ESTUDIANTES PREVENCIÓN'!N569</f>
        <v>0</v>
      </c>
      <c r="J576" s="363">
        <f>'F5 ESTUDIANTES PREVENCIÓN'!O569</f>
        <v>0</v>
      </c>
      <c r="K576" s="363">
        <f>'F5 ESTUDIANTES PREVENCIÓN'!P569</f>
        <v>0</v>
      </c>
      <c r="L576" s="364">
        <f>'F5 ESTUDIANTES PREVENCIÓN'!Q569</f>
        <v>0</v>
      </c>
      <c r="M576" s="360">
        <f>'F5 ESTUDIANTES PREVENCIÓN'!R569</f>
        <v>0</v>
      </c>
      <c r="N576" s="358">
        <f>'F5 ESTUDIANTES PREVENCIÓN'!T569</f>
        <v>0</v>
      </c>
      <c r="O576" s="358">
        <f>'F5 ESTUDIANTES PREVENCIÓN'!U569</f>
        <v>0</v>
      </c>
      <c r="P576" s="358">
        <f>'F5 ESTUDIANTES PREVENCIÓN'!V569</f>
        <v>0</v>
      </c>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c r="AL576" s="358"/>
      <c r="AM576" s="358"/>
      <c r="AN576" s="358"/>
      <c r="AO576" s="358"/>
      <c r="AP576" s="358"/>
      <c r="AQ576" s="358"/>
      <c r="AR576" s="358"/>
      <c r="AS576" s="358"/>
      <c r="AT576" s="358"/>
      <c r="AU576" s="358"/>
      <c r="AV576" s="358"/>
      <c r="AW576" s="358"/>
      <c r="AX576" s="358"/>
      <c r="AY576" s="358"/>
      <c r="AZ576" s="358"/>
      <c r="BA576" s="358"/>
      <c r="BB576" s="358"/>
      <c r="BC576" s="358"/>
      <c r="BD576" s="358"/>
      <c r="BE576" s="358"/>
      <c r="BF576" s="358">
        <f>'F5 ESTUDIANTES PREVENCIÓN'!AU569</f>
        <v>0</v>
      </c>
      <c r="BG576" s="12"/>
      <c r="BH576" s="13"/>
      <c r="BI576" s="12"/>
      <c r="BJ576" s="14"/>
      <c r="BK576" s="12"/>
      <c r="BL576" s="12"/>
      <c r="BM576" s="12"/>
      <c r="BN576" s="12"/>
      <c r="BO576" s="12"/>
      <c r="BP576" s="12"/>
      <c r="BQ576" s="12"/>
      <c r="BR576" s="12"/>
      <c r="BS576" s="12"/>
      <c r="BT576" s="12"/>
      <c r="BU576" s="12"/>
      <c r="BV576" s="12"/>
      <c r="BW576" s="12"/>
      <c r="BX576" s="12"/>
      <c r="BY576" s="12"/>
      <c r="BZ576" s="12"/>
      <c r="CA576" s="12"/>
      <c r="CB576" s="12"/>
      <c r="CC576" s="12"/>
      <c r="CD576" s="365">
        <f t="shared" si="77"/>
        <v>0</v>
      </c>
      <c r="CE576" s="365">
        <f t="shared" si="78"/>
        <v>0</v>
      </c>
      <c r="CF576" s="366" t="str">
        <f t="shared" si="74"/>
        <v/>
      </c>
      <c r="CG576" s="365">
        <f t="shared" si="79"/>
        <v>0</v>
      </c>
      <c r="CH576" s="365">
        <f t="shared" si="80"/>
        <v>0</v>
      </c>
      <c r="CI576" s="366" t="str">
        <f t="shared" si="75"/>
        <v/>
      </c>
      <c r="CJ576" s="365">
        <f t="shared" si="81"/>
        <v>0</v>
      </c>
      <c r="CK576" s="365">
        <f t="shared" si="82"/>
        <v>0</v>
      </c>
      <c r="CL576" s="366" t="str">
        <f t="shared" si="76"/>
        <v/>
      </c>
      <c r="CM576" s="15"/>
    </row>
    <row r="577" spans="1:91" s="359" customFormat="1" ht="13.5" hidden="1" customHeight="1">
      <c r="A577" s="358">
        <f>'F5 ESTUDIANTES PREVENCIÓN'!D570</f>
        <v>0</v>
      </c>
      <c r="B577" s="358">
        <f>'F5 ESTUDIANTES PREVENCIÓN'!A570</f>
        <v>0</v>
      </c>
      <c r="C577" s="360">
        <f>'F5 ESTUDIANTES PREVENCIÓN'!F570</f>
        <v>0</v>
      </c>
      <c r="D577" s="361">
        <f>'F5 ESTUDIANTES PREVENCIÓN'!G570</f>
        <v>0</v>
      </c>
      <c r="E577" s="358">
        <f>'F5 ESTUDIANTES PREVENCIÓN'!K570</f>
        <v>0</v>
      </c>
      <c r="F577" s="358">
        <f>'F5 ESTUDIANTES PREVENCIÓN'!J570</f>
        <v>0</v>
      </c>
      <c r="G577" s="362">
        <f>'F5 ESTUDIANTES PREVENCIÓN'!L570</f>
        <v>0</v>
      </c>
      <c r="H577" s="358">
        <f>'F5 ESTUDIANTES PREVENCIÓN'!M570</f>
        <v>0</v>
      </c>
      <c r="I577" s="363">
        <f>'F5 ESTUDIANTES PREVENCIÓN'!N570</f>
        <v>0</v>
      </c>
      <c r="J577" s="363">
        <f>'F5 ESTUDIANTES PREVENCIÓN'!O570</f>
        <v>0</v>
      </c>
      <c r="K577" s="363">
        <f>'F5 ESTUDIANTES PREVENCIÓN'!P570</f>
        <v>0</v>
      </c>
      <c r="L577" s="364">
        <f>'F5 ESTUDIANTES PREVENCIÓN'!Q570</f>
        <v>0</v>
      </c>
      <c r="M577" s="360">
        <f>'F5 ESTUDIANTES PREVENCIÓN'!R570</f>
        <v>0</v>
      </c>
      <c r="N577" s="358">
        <f>'F5 ESTUDIANTES PREVENCIÓN'!T570</f>
        <v>0</v>
      </c>
      <c r="O577" s="358">
        <f>'F5 ESTUDIANTES PREVENCIÓN'!U570</f>
        <v>0</v>
      </c>
      <c r="P577" s="358">
        <f>'F5 ESTUDIANTES PREVENCIÓN'!V570</f>
        <v>0</v>
      </c>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c r="AL577" s="358"/>
      <c r="AM577" s="358"/>
      <c r="AN577" s="358"/>
      <c r="AO577" s="358"/>
      <c r="AP577" s="358"/>
      <c r="AQ577" s="358"/>
      <c r="AR577" s="358"/>
      <c r="AS577" s="358"/>
      <c r="AT577" s="358"/>
      <c r="AU577" s="358"/>
      <c r="AV577" s="358"/>
      <c r="AW577" s="358"/>
      <c r="AX577" s="358"/>
      <c r="AY577" s="358"/>
      <c r="AZ577" s="358"/>
      <c r="BA577" s="358"/>
      <c r="BB577" s="358"/>
      <c r="BC577" s="358"/>
      <c r="BD577" s="358"/>
      <c r="BE577" s="358"/>
      <c r="BF577" s="358">
        <f>'F5 ESTUDIANTES PREVENCIÓN'!AU570</f>
        <v>0</v>
      </c>
      <c r="BG577" s="12"/>
      <c r="BH577" s="13"/>
      <c r="BI577" s="12"/>
      <c r="BJ577" s="14"/>
      <c r="BK577" s="12"/>
      <c r="BL577" s="12"/>
      <c r="BM577" s="12"/>
      <c r="BN577" s="12"/>
      <c r="BO577" s="12"/>
      <c r="BP577" s="12"/>
      <c r="BQ577" s="12"/>
      <c r="BR577" s="12"/>
      <c r="BS577" s="12"/>
      <c r="BT577" s="12"/>
      <c r="BU577" s="12"/>
      <c r="BV577" s="12"/>
      <c r="BW577" s="12"/>
      <c r="BX577" s="12"/>
      <c r="BY577" s="12"/>
      <c r="BZ577" s="12"/>
      <c r="CA577" s="12"/>
      <c r="CB577" s="12"/>
      <c r="CC577" s="12"/>
      <c r="CD577" s="365">
        <f t="shared" si="77"/>
        <v>0</v>
      </c>
      <c r="CE577" s="365">
        <f t="shared" si="78"/>
        <v>0</v>
      </c>
      <c r="CF577" s="366" t="str">
        <f t="shared" si="74"/>
        <v/>
      </c>
      <c r="CG577" s="365">
        <f t="shared" si="79"/>
        <v>0</v>
      </c>
      <c r="CH577" s="365">
        <f t="shared" si="80"/>
        <v>0</v>
      </c>
      <c r="CI577" s="366" t="str">
        <f t="shared" si="75"/>
        <v/>
      </c>
      <c r="CJ577" s="365">
        <f t="shared" si="81"/>
        <v>0</v>
      </c>
      <c r="CK577" s="365">
        <f t="shared" si="82"/>
        <v>0</v>
      </c>
      <c r="CL577" s="366" t="str">
        <f t="shared" si="76"/>
        <v/>
      </c>
      <c r="CM577" s="15"/>
    </row>
    <row r="578" spans="1:91" s="359" customFormat="1" ht="13.5" hidden="1" customHeight="1">
      <c r="A578" s="358">
        <f>'F5 ESTUDIANTES PREVENCIÓN'!D571</f>
        <v>0</v>
      </c>
      <c r="B578" s="358">
        <f>'F5 ESTUDIANTES PREVENCIÓN'!A571</f>
        <v>0</v>
      </c>
      <c r="C578" s="360">
        <f>'F5 ESTUDIANTES PREVENCIÓN'!F571</f>
        <v>0</v>
      </c>
      <c r="D578" s="361">
        <f>'F5 ESTUDIANTES PREVENCIÓN'!G571</f>
        <v>0</v>
      </c>
      <c r="E578" s="358">
        <f>'F5 ESTUDIANTES PREVENCIÓN'!K571</f>
        <v>0</v>
      </c>
      <c r="F578" s="358">
        <f>'F5 ESTUDIANTES PREVENCIÓN'!J571</f>
        <v>0</v>
      </c>
      <c r="G578" s="362">
        <f>'F5 ESTUDIANTES PREVENCIÓN'!L571</f>
        <v>0</v>
      </c>
      <c r="H578" s="358">
        <f>'F5 ESTUDIANTES PREVENCIÓN'!M571</f>
        <v>0</v>
      </c>
      <c r="I578" s="363">
        <f>'F5 ESTUDIANTES PREVENCIÓN'!N571</f>
        <v>0</v>
      </c>
      <c r="J578" s="363">
        <f>'F5 ESTUDIANTES PREVENCIÓN'!O571</f>
        <v>0</v>
      </c>
      <c r="K578" s="363">
        <f>'F5 ESTUDIANTES PREVENCIÓN'!P571</f>
        <v>0</v>
      </c>
      <c r="L578" s="364">
        <f>'F5 ESTUDIANTES PREVENCIÓN'!Q571</f>
        <v>0</v>
      </c>
      <c r="M578" s="360">
        <f>'F5 ESTUDIANTES PREVENCIÓN'!R571</f>
        <v>0</v>
      </c>
      <c r="N578" s="358">
        <f>'F5 ESTUDIANTES PREVENCIÓN'!T571</f>
        <v>0</v>
      </c>
      <c r="O578" s="358">
        <f>'F5 ESTUDIANTES PREVENCIÓN'!U571</f>
        <v>0</v>
      </c>
      <c r="P578" s="358">
        <f>'F5 ESTUDIANTES PREVENCIÓN'!V571</f>
        <v>0</v>
      </c>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8"/>
      <c r="AQ578" s="358"/>
      <c r="AR578" s="358"/>
      <c r="AS578" s="358"/>
      <c r="AT578" s="358"/>
      <c r="AU578" s="358"/>
      <c r="AV578" s="358"/>
      <c r="AW578" s="358"/>
      <c r="AX578" s="358"/>
      <c r="AY578" s="358"/>
      <c r="AZ578" s="358"/>
      <c r="BA578" s="358"/>
      <c r="BB578" s="358"/>
      <c r="BC578" s="358"/>
      <c r="BD578" s="358"/>
      <c r="BE578" s="358"/>
      <c r="BF578" s="358">
        <f>'F5 ESTUDIANTES PREVENCIÓN'!AU571</f>
        <v>0</v>
      </c>
      <c r="BG578" s="12"/>
      <c r="BH578" s="13"/>
      <c r="BI578" s="12"/>
      <c r="BJ578" s="14"/>
      <c r="BK578" s="12"/>
      <c r="BL578" s="12"/>
      <c r="BM578" s="12"/>
      <c r="BN578" s="12"/>
      <c r="BO578" s="12"/>
      <c r="BP578" s="12"/>
      <c r="BQ578" s="12"/>
      <c r="BR578" s="12"/>
      <c r="BS578" s="12"/>
      <c r="BT578" s="12"/>
      <c r="BU578" s="12"/>
      <c r="BV578" s="12"/>
      <c r="BW578" s="12"/>
      <c r="BX578" s="12"/>
      <c r="BY578" s="12"/>
      <c r="BZ578" s="12"/>
      <c r="CA578" s="12"/>
      <c r="CB578" s="12"/>
      <c r="CC578" s="12"/>
      <c r="CD578" s="365">
        <f t="shared" si="77"/>
        <v>0</v>
      </c>
      <c r="CE578" s="365">
        <f t="shared" si="78"/>
        <v>0</v>
      </c>
      <c r="CF578" s="366" t="str">
        <f t="shared" si="74"/>
        <v/>
      </c>
      <c r="CG578" s="365">
        <f t="shared" si="79"/>
        <v>0</v>
      </c>
      <c r="CH578" s="365">
        <f t="shared" si="80"/>
        <v>0</v>
      </c>
      <c r="CI578" s="366" t="str">
        <f t="shared" si="75"/>
        <v/>
      </c>
      <c r="CJ578" s="365">
        <f t="shared" si="81"/>
        <v>0</v>
      </c>
      <c r="CK578" s="365">
        <f t="shared" si="82"/>
        <v>0</v>
      </c>
      <c r="CL578" s="366" t="str">
        <f t="shared" si="76"/>
        <v/>
      </c>
      <c r="CM578" s="15"/>
    </row>
    <row r="579" spans="1:91" s="359" customFormat="1" ht="13.5" hidden="1" customHeight="1">
      <c r="A579" s="358">
        <f>'F5 ESTUDIANTES PREVENCIÓN'!D572</f>
        <v>0</v>
      </c>
      <c r="B579" s="358">
        <f>'F5 ESTUDIANTES PREVENCIÓN'!A572</f>
        <v>0</v>
      </c>
      <c r="C579" s="360">
        <f>'F5 ESTUDIANTES PREVENCIÓN'!F572</f>
        <v>0</v>
      </c>
      <c r="D579" s="361">
        <f>'F5 ESTUDIANTES PREVENCIÓN'!G572</f>
        <v>0</v>
      </c>
      <c r="E579" s="358">
        <f>'F5 ESTUDIANTES PREVENCIÓN'!K572</f>
        <v>0</v>
      </c>
      <c r="F579" s="358">
        <f>'F5 ESTUDIANTES PREVENCIÓN'!J572</f>
        <v>0</v>
      </c>
      <c r="G579" s="362">
        <f>'F5 ESTUDIANTES PREVENCIÓN'!L572</f>
        <v>0</v>
      </c>
      <c r="H579" s="358">
        <f>'F5 ESTUDIANTES PREVENCIÓN'!M572</f>
        <v>0</v>
      </c>
      <c r="I579" s="363">
        <f>'F5 ESTUDIANTES PREVENCIÓN'!N572</f>
        <v>0</v>
      </c>
      <c r="J579" s="363">
        <f>'F5 ESTUDIANTES PREVENCIÓN'!O572</f>
        <v>0</v>
      </c>
      <c r="K579" s="363">
        <f>'F5 ESTUDIANTES PREVENCIÓN'!P572</f>
        <v>0</v>
      </c>
      <c r="L579" s="364">
        <f>'F5 ESTUDIANTES PREVENCIÓN'!Q572</f>
        <v>0</v>
      </c>
      <c r="M579" s="360">
        <f>'F5 ESTUDIANTES PREVENCIÓN'!R572</f>
        <v>0</v>
      </c>
      <c r="N579" s="358">
        <f>'F5 ESTUDIANTES PREVENCIÓN'!T572</f>
        <v>0</v>
      </c>
      <c r="O579" s="358">
        <f>'F5 ESTUDIANTES PREVENCIÓN'!U572</f>
        <v>0</v>
      </c>
      <c r="P579" s="358">
        <f>'F5 ESTUDIANTES PREVENCIÓN'!V572</f>
        <v>0</v>
      </c>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c r="AL579" s="358"/>
      <c r="AM579" s="358"/>
      <c r="AN579" s="358"/>
      <c r="AO579" s="358"/>
      <c r="AP579" s="358"/>
      <c r="AQ579" s="358"/>
      <c r="AR579" s="358"/>
      <c r="AS579" s="358"/>
      <c r="AT579" s="358"/>
      <c r="AU579" s="358"/>
      <c r="AV579" s="358"/>
      <c r="AW579" s="358"/>
      <c r="AX579" s="358"/>
      <c r="AY579" s="358"/>
      <c r="AZ579" s="358"/>
      <c r="BA579" s="358"/>
      <c r="BB579" s="358"/>
      <c r="BC579" s="358"/>
      <c r="BD579" s="358"/>
      <c r="BE579" s="358"/>
      <c r="BF579" s="358">
        <f>'F5 ESTUDIANTES PREVENCIÓN'!AU572</f>
        <v>0</v>
      </c>
      <c r="BG579" s="12"/>
      <c r="BH579" s="13"/>
      <c r="BI579" s="12"/>
      <c r="BJ579" s="14"/>
      <c r="BK579" s="12"/>
      <c r="BL579" s="12"/>
      <c r="BM579" s="12"/>
      <c r="BN579" s="12"/>
      <c r="BO579" s="12"/>
      <c r="BP579" s="12"/>
      <c r="BQ579" s="12"/>
      <c r="BR579" s="12"/>
      <c r="BS579" s="12"/>
      <c r="BT579" s="12"/>
      <c r="BU579" s="12"/>
      <c r="BV579" s="12"/>
      <c r="BW579" s="12"/>
      <c r="BX579" s="12"/>
      <c r="BY579" s="12"/>
      <c r="BZ579" s="12"/>
      <c r="CA579" s="12"/>
      <c r="CB579" s="12"/>
      <c r="CC579" s="12"/>
      <c r="CD579" s="365">
        <f t="shared" si="77"/>
        <v>0</v>
      </c>
      <c r="CE579" s="365">
        <f t="shared" si="78"/>
        <v>0</v>
      </c>
      <c r="CF579" s="366" t="str">
        <f t="shared" si="74"/>
        <v/>
      </c>
      <c r="CG579" s="365">
        <f t="shared" si="79"/>
        <v>0</v>
      </c>
      <c r="CH579" s="365">
        <f t="shared" si="80"/>
        <v>0</v>
      </c>
      <c r="CI579" s="366" t="str">
        <f t="shared" si="75"/>
        <v/>
      </c>
      <c r="CJ579" s="365">
        <f t="shared" si="81"/>
        <v>0</v>
      </c>
      <c r="CK579" s="365">
        <f t="shared" si="82"/>
        <v>0</v>
      </c>
      <c r="CL579" s="366" t="str">
        <f t="shared" si="76"/>
        <v/>
      </c>
      <c r="CM579" s="15"/>
    </row>
    <row r="580" spans="1:91" s="359" customFormat="1" ht="13.5" hidden="1" customHeight="1">
      <c r="A580" s="358">
        <f>'F5 ESTUDIANTES PREVENCIÓN'!D573</f>
        <v>0</v>
      </c>
      <c r="B580" s="358">
        <f>'F5 ESTUDIANTES PREVENCIÓN'!A573</f>
        <v>0</v>
      </c>
      <c r="C580" s="360">
        <f>'F5 ESTUDIANTES PREVENCIÓN'!F573</f>
        <v>0</v>
      </c>
      <c r="D580" s="361">
        <f>'F5 ESTUDIANTES PREVENCIÓN'!G573</f>
        <v>0</v>
      </c>
      <c r="E580" s="358">
        <f>'F5 ESTUDIANTES PREVENCIÓN'!K573</f>
        <v>0</v>
      </c>
      <c r="F580" s="358">
        <f>'F5 ESTUDIANTES PREVENCIÓN'!J573</f>
        <v>0</v>
      </c>
      <c r="G580" s="362">
        <f>'F5 ESTUDIANTES PREVENCIÓN'!L573</f>
        <v>0</v>
      </c>
      <c r="H580" s="358">
        <f>'F5 ESTUDIANTES PREVENCIÓN'!M573</f>
        <v>0</v>
      </c>
      <c r="I580" s="363">
        <f>'F5 ESTUDIANTES PREVENCIÓN'!N573</f>
        <v>0</v>
      </c>
      <c r="J580" s="363">
        <f>'F5 ESTUDIANTES PREVENCIÓN'!O573</f>
        <v>0</v>
      </c>
      <c r="K580" s="363">
        <f>'F5 ESTUDIANTES PREVENCIÓN'!P573</f>
        <v>0</v>
      </c>
      <c r="L580" s="364">
        <f>'F5 ESTUDIANTES PREVENCIÓN'!Q573</f>
        <v>0</v>
      </c>
      <c r="M580" s="360">
        <f>'F5 ESTUDIANTES PREVENCIÓN'!R573</f>
        <v>0</v>
      </c>
      <c r="N580" s="358">
        <f>'F5 ESTUDIANTES PREVENCIÓN'!T573</f>
        <v>0</v>
      </c>
      <c r="O580" s="358">
        <f>'F5 ESTUDIANTES PREVENCIÓN'!U573</f>
        <v>0</v>
      </c>
      <c r="P580" s="358">
        <f>'F5 ESTUDIANTES PREVENCIÓN'!V573</f>
        <v>0</v>
      </c>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c r="AL580" s="358"/>
      <c r="AM580" s="358"/>
      <c r="AN580" s="358"/>
      <c r="AO580" s="358"/>
      <c r="AP580" s="358"/>
      <c r="AQ580" s="358"/>
      <c r="AR580" s="358"/>
      <c r="AS580" s="358"/>
      <c r="AT580" s="358"/>
      <c r="AU580" s="358"/>
      <c r="AV580" s="358"/>
      <c r="AW580" s="358"/>
      <c r="AX580" s="358"/>
      <c r="AY580" s="358"/>
      <c r="AZ580" s="358"/>
      <c r="BA580" s="358"/>
      <c r="BB580" s="358"/>
      <c r="BC580" s="358"/>
      <c r="BD580" s="358"/>
      <c r="BE580" s="358"/>
      <c r="BF580" s="358">
        <f>'F5 ESTUDIANTES PREVENCIÓN'!AU573</f>
        <v>0</v>
      </c>
      <c r="BG580" s="12"/>
      <c r="BH580" s="13"/>
      <c r="BI580" s="12"/>
      <c r="BJ580" s="14"/>
      <c r="BK580" s="12"/>
      <c r="BL580" s="12"/>
      <c r="BM580" s="12"/>
      <c r="BN580" s="12"/>
      <c r="BO580" s="12"/>
      <c r="BP580" s="12"/>
      <c r="BQ580" s="12"/>
      <c r="BR580" s="12"/>
      <c r="BS580" s="12"/>
      <c r="BT580" s="12"/>
      <c r="BU580" s="12"/>
      <c r="BV580" s="12"/>
      <c r="BW580" s="12"/>
      <c r="BX580" s="12"/>
      <c r="BY580" s="12"/>
      <c r="BZ580" s="12"/>
      <c r="CA580" s="12"/>
      <c r="CB580" s="12"/>
      <c r="CC580" s="12"/>
      <c r="CD580" s="365">
        <f t="shared" si="77"/>
        <v>0</v>
      </c>
      <c r="CE580" s="365">
        <f t="shared" si="78"/>
        <v>0</v>
      </c>
      <c r="CF580" s="366" t="str">
        <f t="shared" si="74"/>
        <v/>
      </c>
      <c r="CG580" s="365">
        <f t="shared" si="79"/>
        <v>0</v>
      </c>
      <c r="CH580" s="365">
        <f t="shared" si="80"/>
        <v>0</v>
      </c>
      <c r="CI580" s="366" t="str">
        <f t="shared" si="75"/>
        <v/>
      </c>
      <c r="CJ580" s="365">
        <f t="shared" si="81"/>
        <v>0</v>
      </c>
      <c r="CK580" s="365">
        <f t="shared" si="82"/>
        <v>0</v>
      </c>
      <c r="CL580" s="366" t="str">
        <f t="shared" si="76"/>
        <v/>
      </c>
      <c r="CM580" s="15"/>
    </row>
    <row r="581" spans="1:91" s="359" customFormat="1" ht="13.5" hidden="1" customHeight="1">
      <c r="A581" s="358">
        <f>'F5 ESTUDIANTES PREVENCIÓN'!D574</f>
        <v>0</v>
      </c>
      <c r="B581" s="358">
        <f>'F5 ESTUDIANTES PREVENCIÓN'!A574</f>
        <v>0</v>
      </c>
      <c r="C581" s="360">
        <f>'F5 ESTUDIANTES PREVENCIÓN'!F574</f>
        <v>0</v>
      </c>
      <c r="D581" s="361">
        <f>'F5 ESTUDIANTES PREVENCIÓN'!G574</f>
        <v>0</v>
      </c>
      <c r="E581" s="358">
        <f>'F5 ESTUDIANTES PREVENCIÓN'!K574</f>
        <v>0</v>
      </c>
      <c r="F581" s="358">
        <f>'F5 ESTUDIANTES PREVENCIÓN'!J574</f>
        <v>0</v>
      </c>
      <c r="G581" s="362">
        <f>'F5 ESTUDIANTES PREVENCIÓN'!L574</f>
        <v>0</v>
      </c>
      <c r="H581" s="358">
        <f>'F5 ESTUDIANTES PREVENCIÓN'!M574</f>
        <v>0</v>
      </c>
      <c r="I581" s="363">
        <f>'F5 ESTUDIANTES PREVENCIÓN'!N574</f>
        <v>0</v>
      </c>
      <c r="J581" s="363">
        <f>'F5 ESTUDIANTES PREVENCIÓN'!O574</f>
        <v>0</v>
      </c>
      <c r="K581" s="363">
        <f>'F5 ESTUDIANTES PREVENCIÓN'!P574</f>
        <v>0</v>
      </c>
      <c r="L581" s="364">
        <f>'F5 ESTUDIANTES PREVENCIÓN'!Q574</f>
        <v>0</v>
      </c>
      <c r="M581" s="360">
        <f>'F5 ESTUDIANTES PREVENCIÓN'!R574</f>
        <v>0</v>
      </c>
      <c r="N581" s="358">
        <f>'F5 ESTUDIANTES PREVENCIÓN'!T574</f>
        <v>0</v>
      </c>
      <c r="O581" s="358">
        <f>'F5 ESTUDIANTES PREVENCIÓN'!U574</f>
        <v>0</v>
      </c>
      <c r="P581" s="358">
        <f>'F5 ESTUDIANTES PREVENCIÓN'!V574</f>
        <v>0</v>
      </c>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c r="AL581" s="358"/>
      <c r="AM581" s="358"/>
      <c r="AN581" s="358"/>
      <c r="AO581" s="358"/>
      <c r="AP581" s="358"/>
      <c r="AQ581" s="358"/>
      <c r="AR581" s="358"/>
      <c r="AS581" s="358"/>
      <c r="AT581" s="358"/>
      <c r="AU581" s="358"/>
      <c r="AV581" s="358"/>
      <c r="AW581" s="358"/>
      <c r="AX581" s="358"/>
      <c r="AY581" s="358"/>
      <c r="AZ581" s="358"/>
      <c r="BA581" s="358"/>
      <c r="BB581" s="358"/>
      <c r="BC581" s="358"/>
      <c r="BD581" s="358"/>
      <c r="BE581" s="358"/>
      <c r="BF581" s="358">
        <f>'F5 ESTUDIANTES PREVENCIÓN'!AU574</f>
        <v>0</v>
      </c>
      <c r="BG581" s="12"/>
      <c r="BH581" s="13"/>
      <c r="BI581" s="12"/>
      <c r="BJ581" s="14"/>
      <c r="BK581" s="12"/>
      <c r="BL581" s="12"/>
      <c r="BM581" s="12"/>
      <c r="BN581" s="12"/>
      <c r="BO581" s="12"/>
      <c r="BP581" s="12"/>
      <c r="BQ581" s="12"/>
      <c r="BR581" s="12"/>
      <c r="BS581" s="12"/>
      <c r="BT581" s="12"/>
      <c r="BU581" s="12"/>
      <c r="BV581" s="12"/>
      <c r="BW581" s="12"/>
      <c r="BX581" s="12"/>
      <c r="BY581" s="12"/>
      <c r="BZ581" s="12"/>
      <c r="CA581" s="12"/>
      <c r="CB581" s="12"/>
      <c r="CC581" s="12"/>
      <c r="CD581" s="365">
        <f t="shared" si="77"/>
        <v>0</v>
      </c>
      <c r="CE581" s="365">
        <f t="shared" si="78"/>
        <v>0</v>
      </c>
      <c r="CF581" s="366" t="str">
        <f t="shared" si="74"/>
        <v/>
      </c>
      <c r="CG581" s="365">
        <f t="shared" si="79"/>
        <v>0</v>
      </c>
      <c r="CH581" s="365">
        <f t="shared" si="80"/>
        <v>0</v>
      </c>
      <c r="CI581" s="366" t="str">
        <f t="shared" si="75"/>
        <v/>
      </c>
      <c r="CJ581" s="365">
        <f t="shared" si="81"/>
        <v>0</v>
      </c>
      <c r="CK581" s="365">
        <f t="shared" si="82"/>
        <v>0</v>
      </c>
      <c r="CL581" s="366" t="str">
        <f t="shared" si="76"/>
        <v/>
      </c>
      <c r="CM581" s="15"/>
    </row>
    <row r="582" spans="1:91" s="359" customFormat="1" ht="13.5" hidden="1" customHeight="1">
      <c r="A582" s="358">
        <f>'F5 ESTUDIANTES PREVENCIÓN'!D575</f>
        <v>0</v>
      </c>
      <c r="B582" s="358">
        <f>'F5 ESTUDIANTES PREVENCIÓN'!A575</f>
        <v>0</v>
      </c>
      <c r="C582" s="360">
        <f>'F5 ESTUDIANTES PREVENCIÓN'!F575</f>
        <v>0</v>
      </c>
      <c r="D582" s="361">
        <f>'F5 ESTUDIANTES PREVENCIÓN'!G575</f>
        <v>0</v>
      </c>
      <c r="E582" s="358">
        <f>'F5 ESTUDIANTES PREVENCIÓN'!K575</f>
        <v>0</v>
      </c>
      <c r="F582" s="358">
        <f>'F5 ESTUDIANTES PREVENCIÓN'!J575</f>
        <v>0</v>
      </c>
      <c r="G582" s="362">
        <f>'F5 ESTUDIANTES PREVENCIÓN'!L575</f>
        <v>0</v>
      </c>
      <c r="H582" s="358">
        <f>'F5 ESTUDIANTES PREVENCIÓN'!M575</f>
        <v>0</v>
      </c>
      <c r="I582" s="363">
        <f>'F5 ESTUDIANTES PREVENCIÓN'!N575</f>
        <v>0</v>
      </c>
      <c r="J582" s="363">
        <f>'F5 ESTUDIANTES PREVENCIÓN'!O575</f>
        <v>0</v>
      </c>
      <c r="K582" s="363">
        <f>'F5 ESTUDIANTES PREVENCIÓN'!P575</f>
        <v>0</v>
      </c>
      <c r="L582" s="364">
        <f>'F5 ESTUDIANTES PREVENCIÓN'!Q575</f>
        <v>0</v>
      </c>
      <c r="M582" s="360">
        <f>'F5 ESTUDIANTES PREVENCIÓN'!R575</f>
        <v>0</v>
      </c>
      <c r="N582" s="358">
        <f>'F5 ESTUDIANTES PREVENCIÓN'!T575</f>
        <v>0</v>
      </c>
      <c r="O582" s="358">
        <f>'F5 ESTUDIANTES PREVENCIÓN'!U575</f>
        <v>0</v>
      </c>
      <c r="P582" s="358">
        <f>'F5 ESTUDIANTES PREVENCIÓN'!V575</f>
        <v>0</v>
      </c>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c r="AL582" s="358"/>
      <c r="AM582" s="358"/>
      <c r="AN582" s="358"/>
      <c r="AO582" s="358"/>
      <c r="AP582" s="358"/>
      <c r="AQ582" s="358"/>
      <c r="AR582" s="358"/>
      <c r="AS582" s="358"/>
      <c r="AT582" s="358"/>
      <c r="AU582" s="358"/>
      <c r="AV582" s="358"/>
      <c r="AW582" s="358"/>
      <c r="AX582" s="358"/>
      <c r="AY582" s="358"/>
      <c r="AZ582" s="358"/>
      <c r="BA582" s="358"/>
      <c r="BB582" s="358"/>
      <c r="BC582" s="358"/>
      <c r="BD582" s="358"/>
      <c r="BE582" s="358"/>
      <c r="BF582" s="358">
        <f>'F5 ESTUDIANTES PREVENCIÓN'!AU575</f>
        <v>0</v>
      </c>
      <c r="BG582" s="12"/>
      <c r="BH582" s="13"/>
      <c r="BI582" s="12"/>
      <c r="BJ582" s="14"/>
      <c r="BK582" s="12"/>
      <c r="BL582" s="12"/>
      <c r="BM582" s="12"/>
      <c r="BN582" s="12"/>
      <c r="BO582" s="12"/>
      <c r="BP582" s="12"/>
      <c r="BQ582" s="12"/>
      <c r="BR582" s="12"/>
      <c r="BS582" s="12"/>
      <c r="BT582" s="12"/>
      <c r="BU582" s="12"/>
      <c r="BV582" s="12"/>
      <c r="BW582" s="12"/>
      <c r="BX582" s="12"/>
      <c r="BY582" s="12"/>
      <c r="BZ582" s="12"/>
      <c r="CA582" s="12"/>
      <c r="CB582" s="12"/>
      <c r="CC582" s="12"/>
      <c r="CD582" s="365">
        <f t="shared" si="77"/>
        <v>0</v>
      </c>
      <c r="CE582" s="365">
        <f t="shared" si="78"/>
        <v>0</v>
      </c>
      <c r="CF582" s="366" t="str">
        <f t="shared" si="74"/>
        <v/>
      </c>
      <c r="CG582" s="365">
        <f t="shared" si="79"/>
        <v>0</v>
      </c>
      <c r="CH582" s="365">
        <f t="shared" si="80"/>
        <v>0</v>
      </c>
      <c r="CI582" s="366" t="str">
        <f t="shared" si="75"/>
        <v/>
      </c>
      <c r="CJ582" s="365">
        <f t="shared" si="81"/>
        <v>0</v>
      </c>
      <c r="CK582" s="365">
        <f t="shared" si="82"/>
        <v>0</v>
      </c>
      <c r="CL582" s="366" t="str">
        <f t="shared" si="76"/>
        <v/>
      </c>
      <c r="CM582" s="15"/>
    </row>
    <row r="583" spans="1:91" s="359" customFormat="1" ht="13.5" hidden="1" customHeight="1">
      <c r="A583" s="358">
        <f>'F5 ESTUDIANTES PREVENCIÓN'!D576</f>
        <v>0</v>
      </c>
      <c r="B583" s="358">
        <f>'F5 ESTUDIANTES PREVENCIÓN'!A576</f>
        <v>0</v>
      </c>
      <c r="C583" s="360">
        <f>'F5 ESTUDIANTES PREVENCIÓN'!F576</f>
        <v>0</v>
      </c>
      <c r="D583" s="361">
        <f>'F5 ESTUDIANTES PREVENCIÓN'!G576</f>
        <v>0</v>
      </c>
      <c r="E583" s="358">
        <f>'F5 ESTUDIANTES PREVENCIÓN'!K576</f>
        <v>0</v>
      </c>
      <c r="F583" s="358">
        <f>'F5 ESTUDIANTES PREVENCIÓN'!J576</f>
        <v>0</v>
      </c>
      <c r="G583" s="362">
        <f>'F5 ESTUDIANTES PREVENCIÓN'!L576</f>
        <v>0</v>
      </c>
      <c r="H583" s="358">
        <f>'F5 ESTUDIANTES PREVENCIÓN'!M576</f>
        <v>0</v>
      </c>
      <c r="I583" s="363">
        <f>'F5 ESTUDIANTES PREVENCIÓN'!N576</f>
        <v>0</v>
      </c>
      <c r="J583" s="363">
        <f>'F5 ESTUDIANTES PREVENCIÓN'!O576</f>
        <v>0</v>
      </c>
      <c r="K583" s="363">
        <f>'F5 ESTUDIANTES PREVENCIÓN'!P576</f>
        <v>0</v>
      </c>
      <c r="L583" s="364">
        <f>'F5 ESTUDIANTES PREVENCIÓN'!Q576</f>
        <v>0</v>
      </c>
      <c r="M583" s="360">
        <f>'F5 ESTUDIANTES PREVENCIÓN'!R576</f>
        <v>0</v>
      </c>
      <c r="N583" s="358">
        <f>'F5 ESTUDIANTES PREVENCIÓN'!T576</f>
        <v>0</v>
      </c>
      <c r="O583" s="358">
        <f>'F5 ESTUDIANTES PREVENCIÓN'!U576</f>
        <v>0</v>
      </c>
      <c r="P583" s="358">
        <f>'F5 ESTUDIANTES PREVENCIÓN'!V576</f>
        <v>0</v>
      </c>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c r="AL583" s="358"/>
      <c r="AM583" s="358"/>
      <c r="AN583" s="358"/>
      <c r="AO583" s="358"/>
      <c r="AP583" s="358"/>
      <c r="AQ583" s="358"/>
      <c r="AR583" s="358"/>
      <c r="AS583" s="358"/>
      <c r="AT583" s="358"/>
      <c r="AU583" s="358"/>
      <c r="AV583" s="358"/>
      <c r="AW583" s="358"/>
      <c r="AX583" s="358"/>
      <c r="AY583" s="358"/>
      <c r="AZ583" s="358"/>
      <c r="BA583" s="358"/>
      <c r="BB583" s="358"/>
      <c r="BC583" s="358"/>
      <c r="BD583" s="358"/>
      <c r="BE583" s="358"/>
      <c r="BF583" s="358">
        <f>'F5 ESTUDIANTES PREVENCIÓN'!AU576</f>
        <v>0</v>
      </c>
      <c r="BG583" s="12"/>
      <c r="BH583" s="13"/>
      <c r="BI583" s="12"/>
      <c r="BJ583" s="14"/>
      <c r="BK583" s="12"/>
      <c r="BL583" s="12"/>
      <c r="BM583" s="12"/>
      <c r="BN583" s="12"/>
      <c r="BO583" s="12"/>
      <c r="BP583" s="12"/>
      <c r="BQ583" s="12"/>
      <c r="BR583" s="12"/>
      <c r="BS583" s="12"/>
      <c r="BT583" s="12"/>
      <c r="BU583" s="12"/>
      <c r="BV583" s="12"/>
      <c r="BW583" s="12"/>
      <c r="BX583" s="12"/>
      <c r="BY583" s="12"/>
      <c r="BZ583" s="12"/>
      <c r="CA583" s="12"/>
      <c r="CB583" s="12"/>
      <c r="CC583" s="12"/>
      <c r="CD583" s="365">
        <f t="shared" si="77"/>
        <v>0</v>
      </c>
      <c r="CE583" s="365">
        <f t="shared" si="78"/>
        <v>0</v>
      </c>
      <c r="CF583" s="366" t="str">
        <f t="shared" si="74"/>
        <v/>
      </c>
      <c r="CG583" s="365">
        <f t="shared" si="79"/>
        <v>0</v>
      </c>
      <c r="CH583" s="365">
        <f t="shared" si="80"/>
        <v>0</v>
      </c>
      <c r="CI583" s="366" t="str">
        <f t="shared" si="75"/>
        <v/>
      </c>
      <c r="CJ583" s="365">
        <f t="shared" si="81"/>
        <v>0</v>
      </c>
      <c r="CK583" s="365">
        <f t="shared" si="82"/>
        <v>0</v>
      </c>
      <c r="CL583" s="366" t="str">
        <f t="shared" si="76"/>
        <v/>
      </c>
      <c r="CM583" s="15"/>
    </row>
    <row r="584" spans="1:91" s="359" customFormat="1" ht="13.5" hidden="1" customHeight="1">
      <c r="A584" s="358">
        <f>'F5 ESTUDIANTES PREVENCIÓN'!D577</f>
        <v>0</v>
      </c>
      <c r="B584" s="358">
        <f>'F5 ESTUDIANTES PREVENCIÓN'!A577</f>
        <v>0</v>
      </c>
      <c r="C584" s="360">
        <f>'F5 ESTUDIANTES PREVENCIÓN'!F577</f>
        <v>0</v>
      </c>
      <c r="D584" s="361">
        <f>'F5 ESTUDIANTES PREVENCIÓN'!G577</f>
        <v>0</v>
      </c>
      <c r="E584" s="358">
        <f>'F5 ESTUDIANTES PREVENCIÓN'!K577</f>
        <v>0</v>
      </c>
      <c r="F584" s="358">
        <f>'F5 ESTUDIANTES PREVENCIÓN'!J577</f>
        <v>0</v>
      </c>
      <c r="G584" s="362">
        <f>'F5 ESTUDIANTES PREVENCIÓN'!L577</f>
        <v>0</v>
      </c>
      <c r="H584" s="358">
        <f>'F5 ESTUDIANTES PREVENCIÓN'!M577</f>
        <v>0</v>
      </c>
      <c r="I584" s="363">
        <f>'F5 ESTUDIANTES PREVENCIÓN'!N577</f>
        <v>0</v>
      </c>
      <c r="J584" s="363">
        <f>'F5 ESTUDIANTES PREVENCIÓN'!O577</f>
        <v>0</v>
      </c>
      <c r="K584" s="363">
        <f>'F5 ESTUDIANTES PREVENCIÓN'!P577</f>
        <v>0</v>
      </c>
      <c r="L584" s="364">
        <f>'F5 ESTUDIANTES PREVENCIÓN'!Q577</f>
        <v>0</v>
      </c>
      <c r="M584" s="360">
        <f>'F5 ESTUDIANTES PREVENCIÓN'!R577</f>
        <v>0</v>
      </c>
      <c r="N584" s="358">
        <f>'F5 ESTUDIANTES PREVENCIÓN'!T577</f>
        <v>0</v>
      </c>
      <c r="O584" s="358">
        <f>'F5 ESTUDIANTES PREVENCIÓN'!U577</f>
        <v>0</v>
      </c>
      <c r="P584" s="358">
        <f>'F5 ESTUDIANTES PREVENCIÓN'!V577</f>
        <v>0</v>
      </c>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c r="AL584" s="358"/>
      <c r="AM584" s="358"/>
      <c r="AN584" s="358"/>
      <c r="AO584" s="358"/>
      <c r="AP584" s="358"/>
      <c r="AQ584" s="358"/>
      <c r="AR584" s="358"/>
      <c r="AS584" s="358"/>
      <c r="AT584" s="358"/>
      <c r="AU584" s="358"/>
      <c r="AV584" s="358"/>
      <c r="AW584" s="358"/>
      <c r="AX584" s="358"/>
      <c r="AY584" s="358"/>
      <c r="AZ584" s="358"/>
      <c r="BA584" s="358"/>
      <c r="BB584" s="358"/>
      <c r="BC584" s="358"/>
      <c r="BD584" s="358"/>
      <c r="BE584" s="358"/>
      <c r="BF584" s="358">
        <f>'F5 ESTUDIANTES PREVENCIÓN'!AU577</f>
        <v>0</v>
      </c>
      <c r="BG584" s="12"/>
      <c r="BH584" s="13"/>
      <c r="BI584" s="12"/>
      <c r="BJ584" s="14"/>
      <c r="BK584" s="12"/>
      <c r="BL584" s="12"/>
      <c r="BM584" s="12"/>
      <c r="BN584" s="12"/>
      <c r="BO584" s="12"/>
      <c r="BP584" s="12"/>
      <c r="BQ584" s="12"/>
      <c r="BR584" s="12"/>
      <c r="BS584" s="12"/>
      <c r="BT584" s="12"/>
      <c r="BU584" s="12"/>
      <c r="BV584" s="12"/>
      <c r="BW584" s="12"/>
      <c r="BX584" s="12"/>
      <c r="BY584" s="12"/>
      <c r="BZ584" s="12"/>
      <c r="CA584" s="12"/>
      <c r="CB584" s="12"/>
      <c r="CC584" s="12"/>
      <c r="CD584" s="365">
        <f t="shared" si="77"/>
        <v>0</v>
      </c>
      <c r="CE584" s="365">
        <f t="shared" si="78"/>
        <v>0</v>
      </c>
      <c r="CF584" s="366" t="str">
        <f t="shared" si="74"/>
        <v/>
      </c>
      <c r="CG584" s="365">
        <f t="shared" si="79"/>
        <v>0</v>
      </c>
      <c r="CH584" s="365">
        <f t="shared" si="80"/>
        <v>0</v>
      </c>
      <c r="CI584" s="366" t="str">
        <f t="shared" si="75"/>
        <v/>
      </c>
      <c r="CJ584" s="365">
        <f t="shared" si="81"/>
        <v>0</v>
      </c>
      <c r="CK584" s="365">
        <f t="shared" si="82"/>
        <v>0</v>
      </c>
      <c r="CL584" s="366" t="str">
        <f t="shared" si="76"/>
        <v/>
      </c>
      <c r="CM584" s="15"/>
    </row>
    <row r="585" spans="1:91" s="359" customFormat="1" ht="13.5" hidden="1" customHeight="1">
      <c r="A585" s="358">
        <f>'F5 ESTUDIANTES PREVENCIÓN'!D578</f>
        <v>0</v>
      </c>
      <c r="B585" s="358">
        <f>'F5 ESTUDIANTES PREVENCIÓN'!A578</f>
        <v>0</v>
      </c>
      <c r="C585" s="360">
        <f>'F5 ESTUDIANTES PREVENCIÓN'!F578</f>
        <v>0</v>
      </c>
      <c r="D585" s="361">
        <f>'F5 ESTUDIANTES PREVENCIÓN'!G578</f>
        <v>0</v>
      </c>
      <c r="E585" s="358">
        <f>'F5 ESTUDIANTES PREVENCIÓN'!K578</f>
        <v>0</v>
      </c>
      <c r="F585" s="358">
        <f>'F5 ESTUDIANTES PREVENCIÓN'!J578</f>
        <v>0</v>
      </c>
      <c r="G585" s="362">
        <f>'F5 ESTUDIANTES PREVENCIÓN'!L578</f>
        <v>0</v>
      </c>
      <c r="H585" s="358">
        <f>'F5 ESTUDIANTES PREVENCIÓN'!M578</f>
        <v>0</v>
      </c>
      <c r="I585" s="363">
        <f>'F5 ESTUDIANTES PREVENCIÓN'!N578</f>
        <v>0</v>
      </c>
      <c r="J585" s="363">
        <f>'F5 ESTUDIANTES PREVENCIÓN'!O578</f>
        <v>0</v>
      </c>
      <c r="K585" s="363">
        <f>'F5 ESTUDIANTES PREVENCIÓN'!P578</f>
        <v>0</v>
      </c>
      <c r="L585" s="364">
        <f>'F5 ESTUDIANTES PREVENCIÓN'!Q578</f>
        <v>0</v>
      </c>
      <c r="M585" s="360">
        <f>'F5 ESTUDIANTES PREVENCIÓN'!R578</f>
        <v>0</v>
      </c>
      <c r="N585" s="358">
        <f>'F5 ESTUDIANTES PREVENCIÓN'!T578</f>
        <v>0</v>
      </c>
      <c r="O585" s="358">
        <f>'F5 ESTUDIANTES PREVENCIÓN'!U578</f>
        <v>0</v>
      </c>
      <c r="P585" s="358">
        <f>'F5 ESTUDIANTES PREVENCIÓN'!V578</f>
        <v>0</v>
      </c>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c r="AL585" s="358"/>
      <c r="AM585" s="358"/>
      <c r="AN585" s="358"/>
      <c r="AO585" s="358"/>
      <c r="AP585" s="358"/>
      <c r="AQ585" s="358"/>
      <c r="AR585" s="358"/>
      <c r="AS585" s="358"/>
      <c r="AT585" s="358"/>
      <c r="AU585" s="358"/>
      <c r="AV585" s="358"/>
      <c r="AW585" s="358"/>
      <c r="AX585" s="358"/>
      <c r="AY585" s="358"/>
      <c r="AZ585" s="358"/>
      <c r="BA585" s="358"/>
      <c r="BB585" s="358"/>
      <c r="BC585" s="358"/>
      <c r="BD585" s="358"/>
      <c r="BE585" s="358"/>
      <c r="BF585" s="358">
        <f>'F5 ESTUDIANTES PREVENCIÓN'!AU578</f>
        <v>0</v>
      </c>
      <c r="BG585" s="12"/>
      <c r="BH585" s="13"/>
      <c r="BI585" s="12"/>
      <c r="BJ585" s="14"/>
      <c r="BK585" s="12"/>
      <c r="BL585" s="12"/>
      <c r="BM585" s="12"/>
      <c r="BN585" s="12"/>
      <c r="BO585" s="12"/>
      <c r="BP585" s="12"/>
      <c r="BQ585" s="12"/>
      <c r="BR585" s="12"/>
      <c r="BS585" s="12"/>
      <c r="BT585" s="12"/>
      <c r="BU585" s="12"/>
      <c r="BV585" s="12"/>
      <c r="BW585" s="12"/>
      <c r="BX585" s="12"/>
      <c r="BY585" s="12"/>
      <c r="BZ585" s="12"/>
      <c r="CA585" s="12"/>
      <c r="CB585" s="12"/>
      <c r="CC585" s="12"/>
      <c r="CD585" s="365">
        <f t="shared" si="77"/>
        <v>0</v>
      </c>
      <c r="CE585" s="365">
        <f t="shared" si="78"/>
        <v>0</v>
      </c>
      <c r="CF585" s="366" t="str">
        <f t="shared" si="74"/>
        <v/>
      </c>
      <c r="CG585" s="365">
        <f t="shared" si="79"/>
        <v>0</v>
      </c>
      <c r="CH585" s="365">
        <f t="shared" si="80"/>
        <v>0</v>
      </c>
      <c r="CI585" s="366" t="str">
        <f t="shared" si="75"/>
        <v/>
      </c>
      <c r="CJ585" s="365">
        <f t="shared" si="81"/>
        <v>0</v>
      </c>
      <c r="CK585" s="365">
        <f t="shared" si="82"/>
        <v>0</v>
      </c>
      <c r="CL585" s="366" t="str">
        <f t="shared" si="76"/>
        <v/>
      </c>
      <c r="CM585" s="15"/>
    </row>
    <row r="586" spans="1:91" s="359" customFormat="1" ht="13.5" hidden="1" customHeight="1">
      <c r="A586" s="358">
        <f>'F5 ESTUDIANTES PREVENCIÓN'!D579</f>
        <v>0</v>
      </c>
      <c r="B586" s="358">
        <f>'F5 ESTUDIANTES PREVENCIÓN'!A579</f>
        <v>0</v>
      </c>
      <c r="C586" s="360">
        <f>'F5 ESTUDIANTES PREVENCIÓN'!F579</f>
        <v>0</v>
      </c>
      <c r="D586" s="361">
        <f>'F5 ESTUDIANTES PREVENCIÓN'!G579</f>
        <v>0</v>
      </c>
      <c r="E586" s="358">
        <f>'F5 ESTUDIANTES PREVENCIÓN'!K579</f>
        <v>0</v>
      </c>
      <c r="F586" s="358">
        <f>'F5 ESTUDIANTES PREVENCIÓN'!J579</f>
        <v>0</v>
      </c>
      <c r="G586" s="362">
        <f>'F5 ESTUDIANTES PREVENCIÓN'!L579</f>
        <v>0</v>
      </c>
      <c r="H586" s="358">
        <f>'F5 ESTUDIANTES PREVENCIÓN'!M579</f>
        <v>0</v>
      </c>
      <c r="I586" s="363">
        <f>'F5 ESTUDIANTES PREVENCIÓN'!N579</f>
        <v>0</v>
      </c>
      <c r="J586" s="363">
        <f>'F5 ESTUDIANTES PREVENCIÓN'!O579</f>
        <v>0</v>
      </c>
      <c r="K586" s="363">
        <f>'F5 ESTUDIANTES PREVENCIÓN'!P579</f>
        <v>0</v>
      </c>
      <c r="L586" s="364">
        <f>'F5 ESTUDIANTES PREVENCIÓN'!Q579</f>
        <v>0</v>
      </c>
      <c r="M586" s="360">
        <f>'F5 ESTUDIANTES PREVENCIÓN'!R579</f>
        <v>0</v>
      </c>
      <c r="N586" s="358">
        <f>'F5 ESTUDIANTES PREVENCIÓN'!T579</f>
        <v>0</v>
      </c>
      <c r="O586" s="358">
        <f>'F5 ESTUDIANTES PREVENCIÓN'!U579</f>
        <v>0</v>
      </c>
      <c r="P586" s="358">
        <f>'F5 ESTUDIANTES PREVENCIÓN'!V579</f>
        <v>0</v>
      </c>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c r="AL586" s="358"/>
      <c r="AM586" s="358"/>
      <c r="AN586" s="358"/>
      <c r="AO586" s="358"/>
      <c r="AP586" s="358"/>
      <c r="AQ586" s="358"/>
      <c r="AR586" s="358"/>
      <c r="AS586" s="358"/>
      <c r="AT586" s="358"/>
      <c r="AU586" s="358"/>
      <c r="AV586" s="358"/>
      <c r="AW586" s="358"/>
      <c r="AX586" s="358"/>
      <c r="AY586" s="358"/>
      <c r="AZ586" s="358"/>
      <c r="BA586" s="358"/>
      <c r="BB586" s="358"/>
      <c r="BC586" s="358"/>
      <c r="BD586" s="358"/>
      <c r="BE586" s="358"/>
      <c r="BF586" s="358">
        <f>'F5 ESTUDIANTES PREVENCIÓN'!AU579</f>
        <v>0</v>
      </c>
      <c r="BG586" s="12"/>
      <c r="BH586" s="13"/>
      <c r="BI586" s="12"/>
      <c r="BJ586" s="14"/>
      <c r="BK586" s="12"/>
      <c r="BL586" s="12"/>
      <c r="BM586" s="12"/>
      <c r="BN586" s="12"/>
      <c r="BO586" s="12"/>
      <c r="BP586" s="12"/>
      <c r="BQ586" s="12"/>
      <c r="BR586" s="12"/>
      <c r="BS586" s="12"/>
      <c r="BT586" s="12"/>
      <c r="BU586" s="12"/>
      <c r="BV586" s="12"/>
      <c r="BW586" s="12"/>
      <c r="BX586" s="12"/>
      <c r="BY586" s="12"/>
      <c r="BZ586" s="12"/>
      <c r="CA586" s="12"/>
      <c r="CB586" s="12"/>
      <c r="CC586" s="12"/>
      <c r="CD586" s="365">
        <f t="shared" si="77"/>
        <v>0</v>
      </c>
      <c r="CE586" s="365">
        <f t="shared" si="78"/>
        <v>0</v>
      </c>
      <c r="CF586" s="366" t="str">
        <f t="shared" si="74"/>
        <v/>
      </c>
      <c r="CG586" s="365">
        <f t="shared" si="79"/>
        <v>0</v>
      </c>
      <c r="CH586" s="365">
        <f t="shared" si="80"/>
        <v>0</v>
      </c>
      <c r="CI586" s="366" t="str">
        <f t="shared" si="75"/>
        <v/>
      </c>
      <c r="CJ586" s="365">
        <f t="shared" si="81"/>
        <v>0</v>
      </c>
      <c r="CK586" s="365">
        <f t="shared" si="82"/>
        <v>0</v>
      </c>
      <c r="CL586" s="366" t="str">
        <f t="shared" si="76"/>
        <v/>
      </c>
      <c r="CM586" s="15"/>
    </row>
    <row r="587" spans="1:91" s="359" customFormat="1" ht="13.5" hidden="1" customHeight="1">
      <c r="A587" s="358">
        <f>'F5 ESTUDIANTES PREVENCIÓN'!D580</f>
        <v>0</v>
      </c>
      <c r="B587" s="358">
        <f>'F5 ESTUDIANTES PREVENCIÓN'!A580</f>
        <v>0</v>
      </c>
      <c r="C587" s="360">
        <f>'F5 ESTUDIANTES PREVENCIÓN'!F580</f>
        <v>0</v>
      </c>
      <c r="D587" s="361">
        <f>'F5 ESTUDIANTES PREVENCIÓN'!G580</f>
        <v>0</v>
      </c>
      <c r="E587" s="358">
        <f>'F5 ESTUDIANTES PREVENCIÓN'!K580</f>
        <v>0</v>
      </c>
      <c r="F587" s="358">
        <f>'F5 ESTUDIANTES PREVENCIÓN'!J580</f>
        <v>0</v>
      </c>
      <c r="G587" s="362">
        <f>'F5 ESTUDIANTES PREVENCIÓN'!L580</f>
        <v>0</v>
      </c>
      <c r="H587" s="358">
        <f>'F5 ESTUDIANTES PREVENCIÓN'!M580</f>
        <v>0</v>
      </c>
      <c r="I587" s="363">
        <f>'F5 ESTUDIANTES PREVENCIÓN'!N580</f>
        <v>0</v>
      </c>
      <c r="J587" s="363">
        <f>'F5 ESTUDIANTES PREVENCIÓN'!O580</f>
        <v>0</v>
      </c>
      <c r="K587" s="363">
        <f>'F5 ESTUDIANTES PREVENCIÓN'!P580</f>
        <v>0</v>
      </c>
      <c r="L587" s="364">
        <f>'F5 ESTUDIANTES PREVENCIÓN'!Q580</f>
        <v>0</v>
      </c>
      <c r="M587" s="360">
        <f>'F5 ESTUDIANTES PREVENCIÓN'!R580</f>
        <v>0</v>
      </c>
      <c r="N587" s="358">
        <f>'F5 ESTUDIANTES PREVENCIÓN'!T580</f>
        <v>0</v>
      </c>
      <c r="O587" s="358">
        <f>'F5 ESTUDIANTES PREVENCIÓN'!U580</f>
        <v>0</v>
      </c>
      <c r="P587" s="358">
        <f>'F5 ESTUDIANTES PREVENCIÓN'!V580</f>
        <v>0</v>
      </c>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c r="BE587" s="358"/>
      <c r="BF587" s="358">
        <f>'F5 ESTUDIANTES PREVENCIÓN'!AU580</f>
        <v>0</v>
      </c>
      <c r="BG587" s="12"/>
      <c r="BH587" s="13"/>
      <c r="BI587" s="12"/>
      <c r="BJ587" s="14"/>
      <c r="BK587" s="12"/>
      <c r="BL587" s="12"/>
      <c r="BM587" s="12"/>
      <c r="BN587" s="12"/>
      <c r="BO587" s="12"/>
      <c r="BP587" s="12"/>
      <c r="BQ587" s="12"/>
      <c r="BR587" s="12"/>
      <c r="BS587" s="12"/>
      <c r="BT587" s="12"/>
      <c r="BU587" s="12"/>
      <c r="BV587" s="12"/>
      <c r="BW587" s="12"/>
      <c r="BX587" s="12"/>
      <c r="BY587" s="12"/>
      <c r="BZ587" s="12"/>
      <c r="CA587" s="12"/>
      <c r="CB587" s="12"/>
      <c r="CC587" s="12"/>
      <c r="CD587" s="365">
        <f t="shared" si="77"/>
        <v>0</v>
      </c>
      <c r="CE587" s="365">
        <f t="shared" si="78"/>
        <v>0</v>
      </c>
      <c r="CF587" s="366" t="str">
        <f t="shared" si="74"/>
        <v/>
      </c>
      <c r="CG587" s="365">
        <f t="shared" si="79"/>
        <v>0</v>
      </c>
      <c r="CH587" s="365">
        <f t="shared" si="80"/>
        <v>0</v>
      </c>
      <c r="CI587" s="366" t="str">
        <f t="shared" si="75"/>
        <v/>
      </c>
      <c r="CJ587" s="365">
        <f t="shared" si="81"/>
        <v>0</v>
      </c>
      <c r="CK587" s="365">
        <f t="shared" si="82"/>
        <v>0</v>
      </c>
      <c r="CL587" s="366" t="str">
        <f t="shared" si="76"/>
        <v/>
      </c>
      <c r="CM587" s="15"/>
    </row>
    <row r="588" spans="1:91" s="359" customFormat="1" ht="13.5" hidden="1" customHeight="1">
      <c r="A588" s="358">
        <f>'F5 ESTUDIANTES PREVENCIÓN'!D581</f>
        <v>0</v>
      </c>
      <c r="B588" s="358">
        <f>'F5 ESTUDIANTES PREVENCIÓN'!A581</f>
        <v>0</v>
      </c>
      <c r="C588" s="360">
        <f>'F5 ESTUDIANTES PREVENCIÓN'!F581</f>
        <v>0</v>
      </c>
      <c r="D588" s="361">
        <f>'F5 ESTUDIANTES PREVENCIÓN'!G581</f>
        <v>0</v>
      </c>
      <c r="E588" s="358">
        <f>'F5 ESTUDIANTES PREVENCIÓN'!K581</f>
        <v>0</v>
      </c>
      <c r="F588" s="358">
        <f>'F5 ESTUDIANTES PREVENCIÓN'!J581</f>
        <v>0</v>
      </c>
      <c r="G588" s="362">
        <f>'F5 ESTUDIANTES PREVENCIÓN'!L581</f>
        <v>0</v>
      </c>
      <c r="H588" s="358">
        <f>'F5 ESTUDIANTES PREVENCIÓN'!M581</f>
        <v>0</v>
      </c>
      <c r="I588" s="363">
        <f>'F5 ESTUDIANTES PREVENCIÓN'!N581</f>
        <v>0</v>
      </c>
      <c r="J588" s="363">
        <f>'F5 ESTUDIANTES PREVENCIÓN'!O581</f>
        <v>0</v>
      </c>
      <c r="K588" s="363">
        <f>'F5 ESTUDIANTES PREVENCIÓN'!P581</f>
        <v>0</v>
      </c>
      <c r="L588" s="364">
        <f>'F5 ESTUDIANTES PREVENCIÓN'!Q581</f>
        <v>0</v>
      </c>
      <c r="M588" s="360">
        <f>'F5 ESTUDIANTES PREVENCIÓN'!R581</f>
        <v>0</v>
      </c>
      <c r="N588" s="358">
        <f>'F5 ESTUDIANTES PREVENCIÓN'!T581</f>
        <v>0</v>
      </c>
      <c r="O588" s="358">
        <f>'F5 ESTUDIANTES PREVENCIÓN'!U581</f>
        <v>0</v>
      </c>
      <c r="P588" s="358">
        <f>'F5 ESTUDIANTES PREVENCIÓN'!V581</f>
        <v>0</v>
      </c>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c r="BE588" s="358"/>
      <c r="BF588" s="358">
        <f>'F5 ESTUDIANTES PREVENCIÓN'!AU581</f>
        <v>0</v>
      </c>
      <c r="BG588" s="12"/>
      <c r="BH588" s="13"/>
      <c r="BI588" s="12"/>
      <c r="BJ588" s="14"/>
      <c r="BK588" s="12"/>
      <c r="BL588" s="12"/>
      <c r="BM588" s="12"/>
      <c r="BN588" s="12"/>
      <c r="BO588" s="12"/>
      <c r="BP588" s="12"/>
      <c r="BQ588" s="12"/>
      <c r="BR588" s="12"/>
      <c r="BS588" s="12"/>
      <c r="BT588" s="12"/>
      <c r="BU588" s="12"/>
      <c r="BV588" s="12"/>
      <c r="BW588" s="12"/>
      <c r="BX588" s="12"/>
      <c r="BY588" s="12"/>
      <c r="BZ588" s="12"/>
      <c r="CA588" s="12"/>
      <c r="CB588" s="12"/>
      <c r="CC588" s="12"/>
      <c r="CD588" s="365">
        <f t="shared" si="77"/>
        <v>0</v>
      </c>
      <c r="CE588" s="365">
        <f t="shared" si="78"/>
        <v>0</v>
      </c>
      <c r="CF588" s="366" t="str">
        <f t="shared" si="74"/>
        <v/>
      </c>
      <c r="CG588" s="365">
        <f t="shared" si="79"/>
        <v>0</v>
      </c>
      <c r="CH588" s="365">
        <f t="shared" si="80"/>
        <v>0</v>
      </c>
      <c r="CI588" s="366" t="str">
        <f t="shared" si="75"/>
        <v/>
      </c>
      <c r="CJ588" s="365">
        <f t="shared" si="81"/>
        <v>0</v>
      </c>
      <c r="CK588" s="365">
        <f t="shared" si="82"/>
        <v>0</v>
      </c>
      <c r="CL588" s="366" t="str">
        <f t="shared" si="76"/>
        <v/>
      </c>
      <c r="CM588" s="15"/>
    </row>
    <row r="589" spans="1:91" s="359" customFormat="1" ht="13.5" hidden="1" customHeight="1">
      <c r="A589" s="358">
        <f>'F5 ESTUDIANTES PREVENCIÓN'!D582</f>
        <v>0</v>
      </c>
      <c r="B589" s="358">
        <f>'F5 ESTUDIANTES PREVENCIÓN'!A582</f>
        <v>0</v>
      </c>
      <c r="C589" s="360">
        <f>'F5 ESTUDIANTES PREVENCIÓN'!F582</f>
        <v>0</v>
      </c>
      <c r="D589" s="361">
        <f>'F5 ESTUDIANTES PREVENCIÓN'!G582</f>
        <v>0</v>
      </c>
      <c r="E589" s="358">
        <f>'F5 ESTUDIANTES PREVENCIÓN'!K582</f>
        <v>0</v>
      </c>
      <c r="F589" s="358">
        <f>'F5 ESTUDIANTES PREVENCIÓN'!J582</f>
        <v>0</v>
      </c>
      <c r="G589" s="362">
        <f>'F5 ESTUDIANTES PREVENCIÓN'!L582</f>
        <v>0</v>
      </c>
      <c r="H589" s="358">
        <f>'F5 ESTUDIANTES PREVENCIÓN'!M582</f>
        <v>0</v>
      </c>
      <c r="I589" s="363">
        <f>'F5 ESTUDIANTES PREVENCIÓN'!N582</f>
        <v>0</v>
      </c>
      <c r="J589" s="363">
        <f>'F5 ESTUDIANTES PREVENCIÓN'!O582</f>
        <v>0</v>
      </c>
      <c r="K589" s="363">
        <f>'F5 ESTUDIANTES PREVENCIÓN'!P582</f>
        <v>0</v>
      </c>
      <c r="L589" s="364">
        <f>'F5 ESTUDIANTES PREVENCIÓN'!Q582</f>
        <v>0</v>
      </c>
      <c r="M589" s="360">
        <f>'F5 ESTUDIANTES PREVENCIÓN'!R582</f>
        <v>0</v>
      </c>
      <c r="N589" s="358">
        <f>'F5 ESTUDIANTES PREVENCIÓN'!T582</f>
        <v>0</v>
      </c>
      <c r="O589" s="358">
        <f>'F5 ESTUDIANTES PREVENCIÓN'!U582</f>
        <v>0</v>
      </c>
      <c r="P589" s="358">
        <f>'F5 ESTUDIANTES PREVENCIÓN'!V582</f>
        <v>0</v>
      </c>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c r="BE589" s="358"/>
      <c r="BF589" s="358">
        <f>'F5 ESTUDIANTES PREVENCIÓN'!AU582</f>
        <v>0</v>
      </c>
      <c r="BG589" s="12"/>
      <c r="BH589" s="13"/>
      <c r="BI589" s="12"/>
      <c r="BJ589" s="14"/>
      <c r="BK589" s="12"/>
      <c r="BL589" s="12"/>
      <c r="BM589" s="12"/>
      <c r="BN589" s="12"/>
      <c r="BO589" s="12"/>
      <c r="BP589" s="12"/>
      <c r="BQ589" s="12"/>
      <c r="BR589" s="12"/>
      <c r="BS589" s="12"/>
      <c r="BT589" s="12"/>
      <c r="BU589" s="12"/>
      <c r="BV589" s="12"/>
      <c r="BW589" s="12"/>
      <c r="BX589" s="12"/>
      <c r="BY589" s="12"/>
      <c r="BZ589" s="12"/>
      <c r="CA589" s="12"/>
      <c r="CB589" s="12"/>
      <c r="CC589" s="12"/>
      <c r="CD589" s="365">
        <f t="shared" si="77"/>
        <v>0</v>
      </c>
      <c r="CE589" s="365">
        <f t="shared" si="78"/>
        <v>0</v>
      </c>
      <c r="CF589" s="366" t="str">
        <f t="shared" ref="CF589:CF652" si="83">+IF(ISERROR(CE589/CD589),"",CE589/CD589)</f>
        <v/>
      </c>
      <c r="CG589" s="365">
        <f t="shared" si="79"/>
        <v>0</v>
      </c>
      <c r="CH589" s="365">
        <f t="shared" si="80"/>
        <v>0</v>
      </c>
      <c r="CI589" s="366" t="str">
        <f t="shared" ref="CI589:CI652" si="84">+IF(ISERROR(CH589/CG589),"",CH589/CG589)</f>
        <v/>
      </c>
      <c r="CJ589" s="365">
        <f t="shared" si="81"/>
        <v>0</v>
      </c>
      <c r="CK589" s="365">
        <f t="shared" si="82"/>
        <v>0</v>
      </c>
      <c r="CL589" s="366" t="str">
        <f t="shared" ref="CL589:CL652" si="85">+IF(ISERROR(CK589/CJ589),"",CK589/CJ589)</f>
        <v/>
      </c>
      <c r="CM589" s="15"/>
    </row>
    <row r="590" spans="1:91" s="359" customFormat="1" ht="13.5" hidden="1" customHeight="1">
      <c r="A590" s="358">
        <f>'F5 ESTUDIANTES PREVENCIÓN'!D583</f>
        <v>0</v>
      </c>
      <c r="B590" s="358">
        <f>'F5 ESTUDIANTES PREVENCIÓN'!A583</f>
        <v>0</v>
      </c>
      <c r="C590" s="360">
        <f>'F5 ESTUDIANTES PREVENCIÓN'!F583</f>
        <v>0</v>
      </c>
      <c r="D590" s="361">
        <f>'F5 ESTUDIANTES PREVENCIÓN'!G583</f>
        <v>0</v>
      </c>
      <c r="E590" s="358">
        <f>'F5 ESTUDIANTES PREVENCIÓN'!K583</f>
        <v>0</v>
      </c>
      <c r="F590" s="358">
        <f>'F5 ESTUDIANTES PREVENCIÓN'!J583</f>
        <v>0</v>
      </c>
      <c r="G590" s="362">
        <f>'F5 ESTUDIANTES PREVENCIÓN'!L583</f>
        <v>0</v>
      </c>
      <c r="H590" s="358">
        <f>'F5 ESTUDIANTES PREVENCIÓN'!M583</f>
        <v>0</v>
      </c>
      <c r="I590" s="363">
        <f>'F5 ESTUDIANTES PREVENCIÓN'!N583</f>
        <v>0</v>
      </c>
      <c r="J590" s="363">
        <f>'F5 ESTUDIANTES PREVENCIÓN'!O583</f>
        <v>0</v>
      </c>
      <c r="K590" s="363">
        <f>'F5 ESTUDIANTES PREVENCIÓN'!P583</f>
        <v>0</v>
      </c>
      <c r="L590" s="364">
        <f>'F5 ESTUDIANTES PREVENCIÓN'!Q583</f>
        <v>0</v>
      </c>
      <c r="M590" s="360">
        <f>'F5 ESTUDIANTES PREVENCIÓN'!R583</f>
        <v>0</v>
      </c>
      <c r="N590" s="358">
        <f>'F5 ESTUDIANTES PREVENCIÓN'!T583</f>
        <v>0</v>
      </c>
      <c r="O590" s="358">
        <f>'F5 ESTUDIANTES PREVENCIÓN'!U583</f>
        <v>0</v>
      </c>
      <c r="P590" s="358">
        <f>'F5 ESTUDIANTES PREVENCIÓN'!V583</f>
        <v>0</v>
      </c>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c r="BE590" s="358"/>
      <c r="BF590" s="358">
        <f>'F5 ESTUDIANTES PREVENCIÓN'!AU583</f>
        <v>0</v>
      </c>
      <c r="BG590" s="12"/>
      <c r="BH590" s="13"/>
      <c r="BI590" s="12"/>
      <c r="BJ590" s="14"/>
      <c r="BK590" s="12"/>
      <c r="BL590" s="12"/>
      <c r="BM590" s="12"/>
      <c r="BN590" s="12"/>
      <c r="BO590" s="12"/>
      <c r="BP590" s="12"/>
      <c r="BQ590" s="12"/>
      <c r="BR590" s="12"/>
      <c r="BS590" s="12"/>
      <c r="BT590" s="12"/>
      <c r="BU590" s="12"/>
      <c r="BV590" s="12"/>
      <c r="BW590" s="12"/>
      <c r="BX590" s="12"/>
      <c r="BY590" s="12"/>
      <c r="BZ590" s="12"/>
      <c r="CA590" s="12"/>
      <c r="CB590" s="12"/>
      <c r="CC590" s="12"/>
      <c r="CD590" s="365">
        <f t="shared" ref="CD590:CD653" si="86">+COUNTA(BM590:BN590)</f>
        <v>0</v>
      </c>
      <c r="CE590" s="365">
        <f t="shared" ref="CE590:CE653" si="87">+COUNTIF($BM590:$BN590,"P")</f>
        <v>0</v>
      </c>
      <c r="CF590" s="366" t="str">
        <f t="shared" si="83"/>
        <v/>
      </c>
      <c r="CG590" s="365">
        <f t="shared" ref="CG590:CG653" si="88">+COUNTA(BO590:BQ590)</f>
        <v>0</v>
      </c>
      <c r="CH590" s="365">
        <f t="shared" ref="CH590:CH653" si="89">+COUNTIF($BO590:$BQ590,"P")</f>
        <v>0</v>
      </c>
      <c r="CI590" s="366" t="str">
        <f t="shared" si="84"/>
        <v/>
      </c>
      <c r="CJ590" s="365">
        <f t="shared" ref="CJ590:CJ653" si="90">+COUNTA($BR590:$CA590)</f>
        <v>0</v>
      </c>
      <c r="CK590" s="365">
        <f t="shared" ref="CK590:CK653" si="91">+COUNTIF($BR590:$CA590,"P")</f>
        <v>0</v>
      </c>
      <c r="CL590" s="366" t="str">
        <f t="shared" si="85"/>
        <v/>
      </c>
      <c r="CM590" s="15"/>
    </row>
    <row r="591" spans="1:91" s="359" customFormat="1" ht="13.5" hidden="1" customHeight="1">
      <c r="A591" s="358">
        <f>'F5 ESTUDIANTES PREVENCIÓN'!D584</f>
        <v>0</v>
      </c>
      <c r="B591" s="358">
        <f>'F5 ESTUDIANTES PREVENCIÓN'!A584</f>
        <v>0</v>
      </c>
      <c r="C591" s="360">
        <f>'F5 ESTUDIANTES PREVENCIÓN'!F584</f>
        <v>0</v>
      </c>
      <c r="D591" s="361">
        <f>'F5 ESTUDIANTES PREVENCIÓN'!G584</f>
        <v>0</v>
      </c>
      <c r="E591" s="358">
        <f>'F5 ESTUDIANTES PREVENCIÓN'!K584</f>
        <v>0</v>
      </c>
      <c r="F591" s="358">
        <f>'F5 ESTUDIANTES PREVENCIÓN'!J584</f>
        <v>0</v>
      </c>
      <c r="G591" s="362">
        <f>'F5 ESTUDIANTES PREVENCIÓN'!L584</f>
        <v>0</v>
      </c>
      <c r="H591" s="358">
        <f>'F5 ESTUDIANTES PREVENCIÓN'!M584</f>
        <v>0</v>
      </c>
      <c r="I591" s="363">
        <f>'F5 ESTUDIANTES PREVENCIÓN'!N584</f>
        <v>0</v>
      </c>
      <c r="J591" s="363">
        <f>'F5 ESTUDIANTES PREVENCIÓN'!O584</f>
        <v>0</v>
      </c>
      <c r="K591" s="363">
        <f>'F5 ESTUDIANTES PREVENCIÓN'!P584</f>
        <v>0</v>
      </c>
      <c r="L591" s="364">
        <f>'F5 ESTUDIANTES PREVENCIÓN'!Q584</f>
        <v>0</v>
      </c>
      <c r="M591" s="360">
        <f>'F5 ESTUDIANTES PREVENCIÓN'!R584</f>
        <v>0</v>
      </c>
      <c r="N591" s="358">
        <f>'F5 ESTUDIANTES PREVENCIÓN'!T584</f>
        <v>0</v>
      </c>
      <c r="O591" s="358">
        <f>'F5 ESTUDIANTES PREVENCIÓN'!U584</f>
        <v>0</v>
      </c>
      <c r="P591" s="358">
        <f>'F5 ESTUDIANTES PREVENCIÓN'!V584</f>
        <v>0</v>
      </c>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c r="BE591" s="358"/>
      <c r="BF591" s="358">
        <f>'F5 ESTUDIANTES PREVENCIÓN'!AU584</f>
        <v>0</v>
      </c>
      <c r="BG591" s="12"/>
      <c r="BH591" s="13"/>
      <c r="BI591" s="12"/>
      <c r="BJ591" s="14"/>
      <c r="BK591" s="12"/>
      <c r="BL591" s="12"/>
      <c r="BM591" s="12"/>
      <c r="BN591" s="12"/>
      <c r="BO591" s="12"/>
      <c r="BP591" s="12"/>
      <c r="BQ591" s="12"/>
      <c r="BR591" s="12"/>
      <c r="BS591" s="12"/>
      <c r="BT591" s="12"/>
      <c r="BU591" s="12"/>
      <c r="BV591" s="12"/>
      <c r="BW591" s="12"/>
      <c r="BX591" s="12"/>
      <c r="BY591" s="12"/>
      <c r="BZ591" s="12"/>
      <c r="CA591" s="12"/>
      <c r="CB591" s="12"/>
      <c r="CC591" s="12"/>
      <c r="CD591" s="365">
        <f t="shared" si="86"/>
        <v>0</v>
      </c>
      <c r="CE591" s="365">
        <f t="shared" si="87"/>
        <v>0</v>
      </c>
      <c r="CF591" s="366" t="str">
        <f t="shared" si="83"/>
        <v/>
      </c>
      <c r="CG591" s="365">
        <f t="shared" si="88"/>
        <v>0</v>
      </c>
      <c r="CH591" s="365">
        <f t="shared" si="89"/>
        <v>0</v>
      </c>
      <c r="CI591" s="366" t="str">
        <f t="shared" si="84"/>
        <v/>
      </c>
      <c r="CJ591" s="365">
        <f t="shared" si="90"/>
        <v>0</v>
      </c>
      <c r="CK591" s="365">
        <f t="shared" si="91"/>
        <v>0</v>
      </c>
      <c r="CL591" s="366" t="str">
        <f t="shared" si="85"/>
        <v/>
      </c>
      <c r="CM591" s="15"/>
    </row>
    <row r="592" spans="1:91" s="359" customFormat="1" ht="13.5" hidden="1" customHeight="1">
      <c r="A592" s="358">
        <f>'F5 ESTUDIANTES PREVENCIÓN'!D585</f>
        <v>0</v>
      </c>
      <c r="B592" s="358">
        <f>'F5 ESTUDIANTES PREVENCIÓN'!A585</f>
        <v>0</v>
      </c>
      <c r="C592" s="360">
        <f>'F5 ESTUDIANTES PREVENCIÓN'!F585</f>
        <v>0</v>
      </c>
      <c r="D592" s="361">
        <f>'F5 ESTUDIANTES PREVENCIÓN'!G585</f>
        <v>0</v>
      </c>
      <c r="E592" s="358">
        <f>'F5 ESTUDIANTES PREVENCIÓN'!K585</f>
        <v>0</v>
      </c>
      <c r="F592" s="358">
        <f>'F5 ESTUDIANTES PREVENCIÓN'!J585</f>
        <v>0</v>
      </c>
      <c r="G592" s="362">
        <f>'F5 ESTUDIANTES PREVENCIÓN'!L585</f>
        <v>0</v>
      </c>
      <c r="H592" s="358">
        <f>'F5 ESTUDIANTES PREVENCIÓN'!M585</f>
        <v>0</v>
      </c>
      <c r="I592" s="363">
        <f>'F5 ESTUDIANTES PREVENCIÓN'!N585</f>
        <v>0</v>
      </c>
      <c r="J592" s="363">
        <f>'F5 ESTUDIANTES PREVENCIÓN'!O585</f>
        <v>0</v>
      </c>
      <c r="K592" s="363">
        <f>'F5 ESTUDIANTES PREVENCIÓN'!P585</f>
        <v>0</v>
      </c>
      <c r="L592" s="364">
        <f>'F5 ESTUDIANTES PREVENCIÓN'!Q585</f>
        <v>0</v>
      </c>
      <c r="M592" s="360">
        <f>'F5 ESTUDIANTES PREVENCIÓN'!R585</f>
        <v>0</v>
      </c>
      <c r="N592" s="358">
        <f>'F5 ESTUDIANTES PREVENCIÓN'!T585</f>
        <v>0</v>
      </c>
      <c r="O592" s="358">
        <f>'F5 ESTUDIANTES PREVENCIÓN'!U585</f>
        <v>0</v>
      </c>
      <c r="P592" s="358">
        <f>'F5 ESTUDIANTES PREVENCIÓN'!V585</f>
        <v>0</v>
      </c>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c r="BE592" s="358"/>
      <c r="BF592" s="358">
        <f>'F5 ESTUDIANTES PREVENCIÓN'!AU585</f>
        <v>0</v>
      </c>
      <c r="BG592" s="12"/>
      <c r="BH592" s="13"/>
      <c r="BI592" s="12"/>
      <c r="BJ592" s="14"/>
      <c r="BK592" s="12"/>
      <c r="BL592" s="12"/>
      <c r="BM592" s="12"/>
      <c r="BN592" s="12"/>
      <c r="BO592" s="12"/>
      <c r="BP592" s="12"/>
      <c r="BQ592" s="12"/>
      <c r="BR592" s="12"/>
      <c r="BS592" s="12"/>
      <c r="BT592" s="12"/>
      <c r="BU592" s="12"/>
      <c r="BV592" s="12"/>
      <c r="BW592" s="12"/>
      <c r="BX592" s="12"/>
      <c r="BY592" s="12"/>
      <c r="BZ592" s="12"/>
      <c r="CA592" s="12"/>
      <c r="CB592" s="12"/>
      <c r="CC592" s="12"/>
      <c r="CD592" s="365">
        <f t="shared" si="86"/>
        <v>0</v>
      </c>
      <c r="CE592" s="365">
        <f t="shared" si="87"/>
        <v>0</v>
      </c>
      <c r="CF592" s="366" t="str">
        <f t="shared" si="83"/>
        <v/>
      </c>
      <c r="CG592" s="365">
        <f t="shared" si="88"/>
        <v>0</v>
      </c>
      <c r="CH592" s="365">
        <f t="shared" si="89"/>
        <v>0</v>
      </c>
      <c r="CI592" s="366" t="str">
        <f t="shared" si="84"/>
        <v/>
      </c>
      <c r="CJ592" s="365">
        <f t="shared" si="90"/>
        <v>0</v>
      </c>
      <c r="CK592" s="365">
        <f t="shared" si="91"/>
        <v>0</v>
      </c>
      <c r="CL592" s="366" t="str">
        <f t="shared" si="85"/>
        <v/>
      </c>
      <c r="CM592" s="15"/>
    </row>
    <row r="593" spans="1:91" s="359" customFormat="1" ht="13.5" hidden="1" customHeight="1">
      <c r="A593" s="358">
        <f>'F5 ESTUDIANTES PREVENCIÓN'!D586</f>
        <v>0</v>
      </c>
      <c r="B593" s="358">
        <f>'F5 ESTUDIANTES PREVENCIÓN'!A586</f>
        <v>0</v>
      </c>
      <c r="C593" s="360">
        <f>'F5 ESTUDIANTES PREVENCIÓN'!F586</f>
        <v>0</v>
      </c>
      <c r="D593" s="361">
        <f>'F5 ESTUDIANTES PREVENCIÓN'!G586</f>
        <v>0</v>
      </c>
      <c r="E593" s="358">
        <f>'F5 ESTUDIANTES PREVENCIÓN'!K586</f>
        <v>0</v>
      </c>
      <c r="F593" s="358">
        <f>'F5 ESTUDIANTES PREVENCIÓN'!J586</f>
        <v>0</v>
      </c>
      <c r="G593" s="362">
        <f>'F5 ESTUDIANTES PREVENCIÓN'!L586</f>
        <v>0</v>
      </c>
      <c r="H593" s="358">
        <f>'F5 ESTUDIANTES PREVENCIÓN'!M586</f>
        <v>0</v>
      </c>
      <c r="I593" s="363">
        <f>'F5 ESTUDIANTES PREVENCIÓN'!N586</f>
        <v>0</v>
      </c>
      <c r="J593" s="363">
        <f>'F5 ESTUDIANTES PREVENCIÓN'!O586</f>
        <v>0</v>
      </c>
      <c r="K593" s="363">
        <f>'F5 ESTUDIANTES PREVENCIÓN'!P586</f>
        <v>0</v>
      </c>
      <c r="L593" s="364">
        <f>'F5 ESTUDIANTES PREVENCIÓN'!Q586</f>
        <v>0</v>
      </c>
      <c r="M593" s="360">
        <f>'F5 ESTUDIANTES PREVENCIÓN'!R586</f>
        <v>0</v>
      </c>
      <c r="N593" s="358">
        <f>'F5 ESTUDIANTES PREVENCIÓN'!T586</f>
        <v>0</v>
      </c>
      <c r="O593" s="358">
        <f>'F5 ESTUDIANTES PREVENCIÓN'!U586</f>
        <v>0</v>
      </c>
      <c r="P593" s="358">
        <f>'F5 ESTUDIANTES PREVENCIÓN'!V586</f>
        <v>0</v>
      </c>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c r="BE593" s="358"/>
      <c r="BF593" s="358">
        <f>'F5 ESTUDIANTES PREVENCIÓN'!AU586</f>
        <v>0</v>
      </c>
      <c r="BG593" s="12"/>
      <c r="BH593" s="13"/>
      <c r="BI593" s="12"/>
      <c r="BJ593" s="14"/>
      <c r="BK593" s="12"/>
      <c r="BL593" s="12"/>
      <c r="BM593" s="12"/>
      <c r="BN593" s="12"/>
      <c r="BO593" s="12"/>
      <c r="BP593" s="12"/>
      <c r="BQ593" s="12"/>
      <c r="BR593" s="12"/>
      <c r="BS593" s="12"/>
      <c r="BT593" s="12"/>
      <c r="BU593" s="12"/>
      <c r="BV593" s="12"/>
      <c r="BW593" s="12"/>
      <c r="BX593" s="12"/>
      <c r="BY593" s="12"/>
      <c r="BZ593" s="12"/>
      <c r="CA593" s="12"/>
      <c r="CB593" s="12"/>
      <c r="CC593" s="12"/>
      <c r="CD593" s="365">
        <f t="shared" si="86"/>
        <v>0</v>
      </c>
      <c r="CE593" s="365">
        <f t="shared" si="87"/>
        <v>0</v>
      </c>
      <c r="CF593" s="366" t="str">
        <f t="shared" si="83"/>
        <v/>
      </c>
      <c r="CG593" s="365">
        <f t="shared" si="88"/>
        <v>0</v>
      </c>
      <c r="CH593" s="365">
        <f t="shared" si="89"/>
        <v>0</v>
      </c>
      <c r="CI593" s="366" t="str">
        <f t="shared" si="84"/>
        <v/>
      </c>
      <c r="CJ593" s="365">
        <f t="shared" si="90"/>
        <v>0</v>
      </c>
      <c r="CK593" s="365">
        <f t="shared" si="91"/>
        <v>0</v>
      </c>
      <c r="CL593" s="366" t="str">
        <f t="shared" si="85"/>
        <v/>
      </c>
      <c r="CM593" s="15"/>
    </row>
    <row r="594" spans="1:91" s="359" customFormat="1" ht="13.5" hidden="1" customHeight="1">
      <c r="A594" s="358">
        <f>'F5 ESTUDIANTES PREVENCIÓN'!D587</f>
        <v>0</v>
      </c>
      <c r="B594" s="358">
        <f>'F5 ESTUDIANTES PREVENCIÓN'!A587</f>
        <v>0</v>
      </c>
      <c r="C594" s="360">
        <f>'F5 ESTUDIANTES PREVENCIÓN'!F587</f>
        <v>0</v>
      </c>
      <c r="D594" s="361">
        <f>'F5 ESTUDIANTES PREVENCIÓN'!G587</f>
        <v>0</v>
      </c>
      <c r="E594" s="358">
        <f>'F5 ESTUDIANTES PREVENCIÓN'!K587</f>
        <v>0</v>
      </c>
      <c r="F594" s="358">
        <f>'F5 ESTUDIANTES PREVENCIÓN'!J587</f>
        <v>0</v>
      </c>
      <c r="G594" s="362">
        <f>'F5 ESTUDIANTES PREVENCIÓN'!L587</f>
        <v>0</v>
      </c>
      <c r="H594" s="358">
        <f>'F5 ESTUDIANTES PREVENCIÓN'!M587</f>
        <v>0</v>
      </c>
      <c r="I594" s="363">
        <f>'F5 ESTUDIANTES PREVENCIÓN'!N587</f>
        <v>0</v>
      </c>
      <c r="J594" s="363">
        <f>'F5 ESTUDIANTES PREVENCIÓN'!O587</f>
        <v>0</v>
      </c>
      <c r="K594" s="363">
        <f>'F5 ESTUDIANTES PREVENCIÓN'!P587</f>
        <v>0</v>
      </c>
      <c r="L594" s="364">
        <f>'F5 ESTUDIANTES PREVENCIÓN'!Q587</f>
        <v>0</v>
      </c>
      <c r="M594" s="360">
        <f>'F5 ESTUDIANTES PREVENCIÓN'!R587</f>
        <v>0</v>
      </c>
      <c r="N594" s="358">
        <f>'F5 ESTUDIANTES PREVENCIÓN'!T587</f>
        <v>0</v>
      </c>
      <c r="O594" s="358">
        <f>'F5 ESTUDIANTES PREVENCIÓN'!U587</f>
        <v>0</v>
      </c>
      <c r="P594" s="358">
        <f>'F5 ESTUDIANTES PREVENCIÓN'!V587</f>
        <v>0</v>
      </c>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c r="BE594" s="358"/>
      <c r="BF594" s="358">
        <f>'F5 ESTUDIANTES PREVENCIÓN'!AU587</f>
        <v>0</v>
      </c>
      <c r="BG594" s="12"/>
      <c r="BH594" s="13"/>
      <c r="BI594" s="12"/>
      <c r="BJ594" s="14"/>
      <c r="BK594" s="12"/>
      <c r="BL594" s="12"/>
      <c r="BM594" s="12"/>
      <c r="BN594" s="12"/>
      <c r="BO594" s="12"/>
      <c r="BP594" s="12"/>
      <c r="BQ594" s="12"/>
      <c r="BR594" s="12"/>
      <c r="BS594" s="12"/>
      <c r="BT594" s="12"/>
      <c r="BU594" s="12"/>
      <c r="BV594" s="12"/>
      <c r="BW594" s="12"/>
      <c r="BX594" s="12"/>
      <c r="BY594" s="12"/>
      <c r="BZ594" s="12"/>
      <c r="CA594" s="12"/>
      <c r="CB594" s="12"/>
      <c r="CC594" s="12"/>
      <c r="CD594" s="365">
        <f t="shared" si="86"/>
        <v>0</v>
      </c>
      <c r="CE594" s="365">
        <f t="shared" si="87"/>
        <v>0</v>
      </c>
      <c r="CF594" s="366" t="str">
        <f t="shared" si="83"/>
        <v/>
      </c>
      <c r="CG594" s="365">
        <f t="shared" si="88"/>
        <v>0</v>
      </c>
      <c r="CH594" s="365">
        <f t="shared" si="89"/>
        <v>0</v>
      </c>
      <c r="CI594" s="366" t="str">
        <f t="shared" si="84"/>
        <v/>
      </c>
      <c r="CJ594" s="365">
        <f t="shared" si="90"/>
        <v>0</v>
      </c>
      <c r="CK594" s="365">
        <f t="shared" si="91"/>
        <v>0</v>
      </c>
      <c r="CL594" s="366" t="str">
        <f t="shared" si="85"/>
        <v/>
      </c>
      <c r="CM594" s="15"/>
    </row>
    <row r="595" spans="1:91" s="359" customFormat="1" ht="13.5" hidden="1" customHeight="1">
      <c r="A595" s="358">
        <f>'F5 ESTUDIANTES PREVENCIÓN'!D588</f>
        <v>0</v>
      </c>
      <c r="B595" s="358">
        <f>'F5 ESTUDIANTES PREVENCIÓN'!A588</f>
        <v>0</v>
      </c>
      <c r="C595" s="360">
        <f>'F5 ESTUDIANTES PREVENCIÓN'!F588</f>
        <v>0</v>
      </c>
      <c r="D595" s="361">
        <f>'F5 ESTUDIANTES PREVENCIÓN'!G588</f>
        <v>0</v>
      </c>
      <c r="E595" s="358">
        <f>'F5 ESTUDIANTES PREVENCIÓN'!K588</f>
        <v>0</v>
      </c>
      <c r="F595" s="358">
        <f>'F5 ESTUDIANTES PREVENCIÓN'!J588</f>
        <v>0</v>
      </c>
      <c r="G595" s="362">
        <f>'F5 ESTUDIANTES PREVENCIÓN'!L588</f>
        <v>0</v>
      </c>
      <c r="H595" s="358">
        <f>'F5 ESTUDIANTES PREVENCIÓN'!M588</f>
        <v>0</v>
      </c>
      <c r="I595" s="363">
        <f>'F5 ESTUDIANTES PREVENCIÓN'!N588</f>
        <v>0</v>
      </c>
      <c r="J595" s="363">
        <f>'F5 ESTUDIANTES PREVENCIÓN'!O588</f>
        <v>0</v>
      </c>
      <c r="K595" s="363">
        <f>'F5 ESTUDIANTES PREVENCIÓN'!P588</f>
        <v>0</v>
      </c>
      <c r="L595" s="364">
        <f>'F5 ESTUDIANTES PREVENCIÓN'!Q588</f>
        <v>0</v>
      </c>
      <c r="M595" s="360">
        <f>'F5 ESTUDIANTES PREVENCIÓN'!R588</f>
        <v>0</v>
      </c>
      <c r="N595" s="358">
        <f>'F5 ESTUDIANTES PREVENCIÓN'!T588</f>
        <v>0</v>
      </c>
      <c r="O595" s="358">
        <f>'F5 ESTUDIANTES PREVENCIÓN'!U588</f>
        <v>0</v>
      </c>
      <c r="P595" s="358">
        <f>'F5 ESTUDIANTES PREVENCIÓN'!V588</f>
        <v>0</v>
      </c>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c r="BE595" s="358"/>
      <c r="BF595" s="358">
        <f>'F5 ESTUDIANTES PREVENCIÓN'!AU588</f>
        <v>0</v>
      </c>
      <c r="BG595" s="12"/>
      <c r="BH595" s="13"/>
      <c r="BI595" s="12"/>
      <c r="BJ595" s="14"/>
      <c r="BK595" s="12"/>
      <c r="BL595" s="12"/>
      <c r="BM595" s="12"/>
      <c r="BN595" s="12"/>
      <c r="BO595" s="12"/>
      <c r="BP595" s="12"/>
      <c r="BQ595" s="12"/>
      <c r="BR595" s="12"/>
      <c r="BS595" s="12"/>
      <c r="BT595" s="12"/>
      <c r="BU595" s="12"/>
      <c r="BV595" s="12"/>
      <c r="BW595" s="12"/>
      <c r="BX595" s="12"/>
      <c r="BY595" s="12"/>
      <c r="BZ595" s="12"/>
      <c r="CA595" s="12"/>
      <c r="CB595" s="12"/>
      <c r="CC595" s="12"/>
      <c r="CD595" s="365">
        <f t="shared" si="86"/>
        <v>0</v>
      </c>
      <c r="CE595" s="365">
        <f t="shared" si="87"/>
        <v>0</v>
      </c>
      <c r="CF595" s="366" t="str">
        <f t="shared" si="83"/>
        <v/>
      </c>
      <c r="CG595" s="365">
        <f t="shared" si="88"/>
        <v>0</v>
      </c>
      <c r="CH595" s="365">
        <f t="shared" si="89"/>
        <v>0</v>
      </c>
      <c r="CI595" s="366" t="str">
        <f t="shared" si="84"/>
        <v/>
      </c>
      <c r="CJ595" s="365">
        <f t="shared" si="90"/>
        <v>0</v>
      </c>
      <c r="CK595" s="365">
        <f t="shared" si="91"/>
        <v>0</v>
      </c>
      <c r="CL595" s="366" t="str">
        <f t="shared" si="85"/>
        <v/>
      </c>
      <c r="CM595" s="15"/>
    </row>
    <row r="596" spans="1:91" s="359" customFormat="1" ht="13.5" hidden="1" customHeight="1">
      <c r="A596" s="358">
        <f>'F5 ESTUDIANTES PREVENCIÓN'!D589</f>
        <v>0</v>
      </c>
      <c r="B596" s="358">
        <f>'F5 ESTUDIANTES PREVENCIÓN'!A589</f>
        <v>0</v>
      </c>
      <c r="C596" s="360">
        <f>'F5 ESTUDIANTES PREVENCIÓN'!F589</f>
        <v>0</v>
      </c>
      <c r="D596" s="361">
        <f>'F5 ESTUDIANTES PREVENCIÓN'!G589</f>
        <v>0</v>
      </c>
      <c r="E596" s="358">
        <f>'F5 ESTUDIANTES PREVENCIÓN'!K589</f>
        <v>0</v>
      </c>
      <c r="F596" s="358">
        <f>'F5 ESTUDIANTES PREVENCIÓN'!J589</f>
        <v>0</v>
      </c>
      <c r="G596" s="362">
        <f>'F5 ESTUDIANTES PREVENCIÓN'!L589</f>
        <v>0</v>
      </c>
      <c r="H596" s="358">
        <f>'F5 ESTUDIANTES PREVENCIÓN'!M589</f>
        <v>0</v>
      </c>
      <c r="I596" s="363">
        <f>'F5 ESTUDIANTES PREVENCIÓN'!N589</f>
        <v>0</v>
      </c>
      <c r="J596" s="363">
        <f>'F5 ESTUDIANTES PREVENCIÓN'!O589</f>
        <v>0</v>
      </c>
      <c r="K596" s="363">
        <f>'F5 ESTUDIANTES PREVENCIÓN'!P589</f>
        <v>0</v>
      </c>
      <c r="L596" s="364">
        <f>'F5 ESTUDIANTES PREVENCIÓN'!Q589</f>
        <v>0</v>
      </c>
      <c r="M596" s="360">
        <f>'F5 ESTUDIANTES PREVENCIÓN'!R589</f>
        <v>0</v>
      </c>
      <c r="N596" s="358">
        <f>'F5 ESTUDIANTES PREVENCIÓN'!T589</f>
        <v>0</v>
      </c>
      <c r="O596" s="358">
        <f>'F5 ESTUDIANTES PREVENCIÓN'!U589</f>
        <v>0</v>
      </c>
      <c r="P596" s="358">
        <f>'F5 ESTUDIANTES PREVENCIÓN'!V589</f>
        <v>0</v>
      </c>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c r="BE596" s="358"/>
      <c r="BF596" s="358">
        <f>'F5 ESTUDIANTES PREVENCIÓN'!AU589</f>
        <v>0</v>
      </c>
      <c r="BG596" s="12"/>
      <c r="BH596" s="13"/>
      <c r="BI596" s="12"/>
      <c r="BJ596" s="14"/>
      <c r="BK596" s="12"/>
      <c r="BL596" s="12"/>
      <c r="BM596" s="12"/>
      <c r="BN596" s="12"/>
      <c r="BO596" s="12"/>
      <c r="BP596" s="12"/>
      <c r="BQ596" s="12"/>
      <c r="BR596" s="12"/>
      <c r="BS596" s="12"/>
      <c r="BT596" s="12"/>
      <c r="BU596" s="12"/>
      <c r="BV596" s="12"/>
      <c r="BW596" s="12"/>
      <c r="BX596" s="12"/>
      <c r="BY596" s="12"/>
      <c r="BZ596" s="12"/>
      <c r="CA596" s="12"/>
      <c r="CB596" s="12"/>
      <c r="CC596" s="12"/>
      <c r="CD596" s="365">
        <f t="shared" si="86"/>
        <v>0</v>
      </c>
      <c r="CE596" s="365">
        <f t="shared" si="87"/>
        <v>0</v>
      </c>
      <c r="CF596" s="366" t="str">
        <f t="shared" si="83"/>
        <v/>
      </c>
      <c r="CG596" s="365">
        <f t="shared" si="88"/>
        <v>0</v>
      </c>
      <c r="CH596" s="365">
        <f t="shared" si="89"/>
        <v>0</v>
      </c>
      <c r="CI596" s="366" t="str">
        <f t="shared" si="84"/>
        <v/>
      </c>
      <c r="CJ596" s="365">
        <f t="shared" si="90"/>
        <v>0</v>
      </c>
      <c r="CK596" s="365">
        <f t="shared" si="91"/>
        <v>0</v>
      </c>
      <c r="CL596" s="366" t="str">
        <f t="shared" si="85"/>
        <v/>
      </c>
      <c r="CM596" s="15"/>
    </row>
    <row r="597" spans="1:91" s="359" customFormat="1" ht="13.5" hidden="1" customHeight="1">
      <c r="A597" s="358">
        <f>'F5 ESTUDIANTES PREVENCIÓN'!D590</f>
        <v>0</v>
      </c>
      <c r="B597" s="358">
        <f>'F5 ESTUDIANTES PREVENCIÓN'!A590</f>
        <v>0</v>
      </c>
      <c r="C597" s="360">
        <f>'F5 ESTUDIANTES PREVENCIÓN'!F590</f>
        <v>0</v>
      </c>
      <c r="D597" s="361">
        <f>'F5 ESTUDIANTES PREVENCIÓN'!G590</f>
        <v>0</v>
      </c>
      <c r="E597" s="358">
        <f>'F5 ESTUDIANTES PREVENCIÓN'!K590</f>
        <v>0</v>
      </c>
      <c r="F597" s="358">
        <f>'F5 ESTUDIANTES PREVENCIÓN'!J590</f>
        <v>0</v>
      </c>
      <c r="G597" s="362">
        <f>'F5 ESTUDIANTES PREVENCIÓN'!L590</f>
        <v>0</v>
      </c>
      <c r="H597" s="358">
        <f>'F5 ESTUDIANTES PREVENCIÓN'!M590</f>
        <v>0</v>
      </c>
      <c r="I597" s="363">
        <f>'F5 ESTUDIANTES PREVENCIÓN'!N590</f>
        <v>0</v>
      </c>
      <c r="J597" s="363">
        <f>'F5 ESTUDIANTES PREVENCIÓN'!O590</f>
        <v>0</v>
      </c>
      <c r="K597" s="363">
        <f>'F5 ESTUDIANTES PREVENCIÓN'!P590</f>
        <v>0</v>
      </c>
      <c r="L597" s="364">
        <f>'F5 ESTUDIANTES PREVENCIÓN'!Q590</f>
        <v>0</v>
      </c>
      <c r="M597" s="360">
        <f>'F5 ESTUDIANTES PREVENCIÓN'!R590</f>
        <v>0</v>
      </c>
      <c r="N597" s="358">
        <f>'F5 ESTUDIANTES PREVENCIÓN'!T590</f>
        <v>0</v>
      </c>
      <c r="O597" s="358">
        <f>'F5 ESTUDIANTES PREVENCIÓN'!U590</f>
        <v>0</v>
      </c>
      <c r="P597" s="358">
        <f>'F5 ESTUDIANTES PREVENCIÓN'!V590</f>
        <v>0</v>
      </c>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c r="BE597" s="358"/>
      <c r="BF597" s="358">
        <f>'F5 ESTUDIANTES PREVENCIÓN'!AU590</f>
        <v>0</v>
      </c>
      <c r="BG597" s="12"/>
      <c r="BH597" s="13"/>
      <c r="BI597" s="12"/>
      <c r="BJ597" s="14"/>
      <c r="BK597" s="12"/>
      <c r="BL597" s="12"/>
      <c r="BM597" s="12"/>
      <c r="BN597" s="12"/>
      <c r="BO597" s="12"/>
      <c r="BP597" s="12"/>
      <c r="BQ597" s="12"/>
      <c r="BR597" s="12"/>
      <c r="BS597" s="12"/>
      <c r="BT597" s="12"/>
      <c r="BU597" s="12"/>
      <c r="BV597" s="12"/>
      <c r="BW597" s="12"/>
      <c r="BX597" s="12"/>
      <c r="BY597" s="12"/>
      <c r="BZ597" s="12"/>
      <c r="CA597" s="12"/>
      <c r="CB597" s="12"/>
      <c r="CC597" s="12"/>
      <c r="CD597" s="365">
        <f t="shared" si="86"/>
        <v>0</v>
      </c>
      <c r="CE597" s="365">
        <f t="shared" si="87"/>
        <v>0</v>
      </c>
      <c r="CF597" s="366" t="str">
        <f t="shared" si="83"/>
        <v/>
      </c>
      <c r="CG597" s="365">
        <f t="shared" si="88"/>
        <v>0</v>
      </c>
      <c r="CH597" s="365">
        <f t="shared" si="89"/>
        <v>0</v>
      </c>
      <c r="CI597" s="366" t="str">
        <f t="shared" si="84"/>
        <v/>
      </c>
      <c r="CJ597" s="365">
        <f t="shared" si="90"/>
        <v>0</v>
      </c>
      <c r="CK597" s="365">
        <f t="shared" si="91"/>
        <v>0</v>
      </c>
      <c r="CL597" s="366" t="str">
        <f t="shared" si="85"/>
        <v/>
      </c>
      <c r="CM597" s="15"/>
    </row>
    <row r="598" spans="1:91" s="359" customFormat="1" ht="13.5" hidden="1" customHeight="1">
      <c r="A598" s="358">
        <f>'F5 ESTUDIANTES PREVENCIÓN'!D591</f>
        <v>0</v>
      </c>
      <c r="B598" s="358">
        <f>'F5 ESTUDIANTES PREVENCIÓN'!A591</f>
        <v>0</v>
      </c>
      <c r="C598" s="360">
        <f>'F5 ESTUDIANTES PREVENCIÓN'!F591</f>
        <v>0</v>
      </c>
      <c r="D598" s="361">
        <f>'F5 ESTUDIANTES PREVENCIÓN'!G591</f>
        <v>0</v>
      </c>
      <c r="E598" s="358">
        <f>'F5 ESTUDIANTES PREVENCIÓN'!K591</f>
        <v>0</v>
      </c>
      <c r="F598" s="358">
        <f>'F5 ESTUDIANTES PREVENCIÓN'!J591</f>
        <v>0</v>
      </c>
      <c r="G598" s="362">
        <f>'F5 ESTUDIANTES PREVENCIÓN'!L591</f>
        <v>0</v>
      </c>
      <c r="H598" s="358">
        <f>'F5 ESTUDIANTES PREVENCIÓN'!M591</f>
        <v>0</v>
      </c>
      <c r="I598" s="363">
        <f>'F5 ESTUDIANTES PREVENCIÓN'!N591</f>
        <v>0</v>
      </c>
      <c r="J598" s="363">
        <f>'F5 ESTUDIANTES PREVENCIÓN'!O591</f>
        <v>0</v>
      </c>
      <c r="K598" s="363">
        <f>'F5 ESTUDIANTES PREVENCIÓN'!P591</f>
        <v>0</v>
      </c>
      <c r="L598" s="364">
        <f>'F5 ESTUDIANTES PREVENCIÓN'!Q591</f>
        <v>0</v>
      </c>
      <c r="M598" s="360">
        <f>'F5 ESTUDIANTES PREVENCIÓN'!R591</f>
        <v>0</v>
      </c>
      <c r="N598" s="358">
        <f>'F5 ESTUDIANTES PREVENCIÓN'!T591</f>
        <v>0</v>
      </c>
      <c r="O598" s="358">
        <f>'F5 ESTUDIANTES PREVENCIÓN'!U591</f>
        <v>0</v>
      </c>
      <c r="P598" s="358">
        <f>'F5 ESTUDIANTES PREVENCIÓN'!V591</f>
        <v>0</v>
      </c>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c r="BE598" s="358"/>
      <c r="BF598" s="358">
        <f>'F5 ESTUDIANTES PREVENCIÓN'!AU591</f>
        <v>0</v>
      </c>
      <c r="BG598" s="12"/>
      <c r="BH598" s="13"/>
      <c r="BI598" s="12"/>
      <c r="BJ598" s="14"/>
      <c r="BK598" s="12"/>
      <c r="BL598" s="12"/>
      <c r="BM598" s="12"/>
      <c r="BN598" s="12"/>
      <c r="BO598" s="12"/>
      <c r="BP598" s="12"/>
      <c r="BQ598" s="12"/>
      <c r="BR598" s="12"/>
      <c r="BS598" s="12"/>
      <c r="BT598" s="12"/>
      <c r="BU598" s="12"/>
      <c r="BV598" s="12"/>
      <c r="BW598" s="12"/>
      <c r="BX598" s="12"/>
      <c r="BY598" s="12"/>
      <c r="BZ598" s="12"/>
      <c r="CA598" s="12"/>
      <c r="CB598" s="12"/>
      <c r="CC598" s="12"/>
      <c r="CD598" s="365">
        <f t="shared" si="86"/>
        <v>0</v>
      </c>
      <c r="CE598" s="365">
        <f t="shared" si="87"/>
        <v>0</v>
      </c>
      <c r="CF598" s="366" t="str">
        <f t="shared" si="83"/>
        <v/>
      </c>
      <c r="CG598" s="365">
        <f t="shared" si="88"/>
        <v>0</v>
      </c>
      <c r="CH598" s="365">
        <f t="shared" si="89"/>
        <v>0</v>
      </c>
      <c r="CI598" s="366" t="str">
        <f t="shared" si="84"/>
        <v/>
      </c>
      <c r="CJ598" s="365">
        <f t="shared" si="90"/>
        <v>0</v>
      </c>
      <c r="CK598" s="365">
        <f t="shared" si="91"/>
        <v>0</v>
      </c>
      <c r="CL598" s="366" t="str">
        <f t="shared" si="85"/>
        <v/>
      </c>
      <c r="CM598" s="15"/>
    </row>
    <row r="599" spans="1:91" s="359" customFormat="1" ht="13.5" hidden="1" customHeight="1">
      <c r="A599" s="358">
        <f>'F5 ESTUDIANTES PREVENCIÓN'!D592</f>
        <v>0</v>
      </c>
      <c r="B599" s="358">
        <f>'F5 ESTUDIANTES PREVENCIÓN'!A592</f>
        <v>0</v>
      </c>
      <c r="C599" s="360">
        <f>'F5 ESTUDIANTES PREVENCIÓN'!F592</f>
        <v>0</v>
      </c>
      <c r="D599" s="361">
        <f>'F5 ESTUDIANTES PREVENCIÓN'!G592</f>
        <v>0</v>
      </c>
      <c r="E599" s="358">
        <f>'F5 ESTUDIANTES PREVENCIÓN'!K592</f>
        <v>0</v>
      </c>
      <c r="F599" s="358">
        <f>'F5 ESTUDIANTES PREVENCIÓN'!J592</f>
        <v>0</v>
      </c>
      <c r="G599" s="362">
        <f>'F5 ESTUDIANTES PREVENCIÓN'!L592</f>
        <v>0</v>
      </c>
      <c r="H599" s="358">
        <f>'F5 ESTUDIANTES PREVENCIÓN'!M592</f>
        <v>0</v>
      </c>
      <c r="I599" s="363">
        <f>'F5 ESTUDIANTES PREVENCIÓN'!N592</f>
        <v>0</v>
      </c>
      <c r="J599" s="363">
        <f>'F5 ESTUDIANTES PREVENCIÓN'!O592</f>
        <v>0</v>
      </c>
      <c r="K599" s="363">
        <f>'F5 ESTUDIANTES PREVENCIÓN'!P592</f>
        <v>0</v>
      </c>
      <c r="L599" s="364">
        <f>'F5 ESTUDIANTES PREVENCIÓN'!Q592</f>
        <v>0</v>
      </c>
      <c r="M599" s="360">
        <f>'F5 ESTUDIANTES PREVENCIÓN'!R592</f>
        <v>0</v>
      </c>
      <c r="N599" s="358">
        <f>'F5 ESTUDIANTES PREVENCIÓN'!T592</f>
        <v>0</v>
      </c>
      <c r="O599" s="358">
        <f>'F5 ESTUDIANTES PREVENCIÓN'!U592</f>
        <v>0</v>
      </c>
      <c r="P599" s="358">
        <f>'F5 ESTUDIANTES PREVENCIÓN'!V592</f>
        <v>0</v>
      </c>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c r="BE599" s="358"/>
      <c r="BF599" s="358">
        <f>'F5 ESTUDIANTES PREVENCIÓN'!AU592</f>
        <v>0</v>
      </c>
      <c r="BG599" s="12"/>
      <c r="BH599" s="13"/>
      <c r="BI599" s="12"/>
      <c r="BJ599" s="14"/>
      <c r="BK599" s="12"/>
      <c r="BL599" s="12"/>
      <c r="BM599" s="12"/>
      <c r="BN599" s="12"/>
      <c r="BO599" s="12"/>
      <c r="BP599" s="12"/>
      <c r="BQ599" s="12"/>
      <c r="BR599" s="12"/>
      <c r="BS599" s="12"/>
      <c r="BT599" s="12"/>
      <c r="BU599" s="12"/>
      <c r="BV599" s="12"/>
      <c r="BW599" s="12"/>
      <c r="BX599" s="12"/>
      <c r="BY599" s="12"/>
      <c r="BZ599" s="12"/>
      <c r="CA599" s="12"/>
      <c r="CB599" s="12"/>
      <c r="CC599" s="12"/>
      <c r="CD599" s="365">
        <f t="shared" si="86"/>
        <v>0</v>
      </c>
      <c r="CE599" s="365">
        <f t="shared" si="87"/>
        <v>0</v>
      </c>
      <c r="CF599" s="366" t="str">
        <f t="shared" si="83"/>
        <v/>
      </c>
      <c r="CG599" s="365">
        <f t="shared" si="88"/>
        <v>0</v>
      </c>
      <c r="CH599" s="365">
        <f t="shared" si="89"/>
        <v>0</v>
      </c>
      <c r="CI599" s="366" t="str">
        <f t="shared" si="84"/>
        <v/>
      </c>
      <c r="CJ599" s="365">
        <f t="shared" si="90"/>
        <v>0</v>
      </c>
      <c r="CK599" s="365">
        <f t="shared" si="91"/>
        <v>0</v>
      </c>
      <c r="CL599" s="366" t="str">
        <f t="shared" si="85"/>
        <v/>
      </c>
      <c r="CM599" s="15"/>
    </row>
    <row r="600" spans="1:91" s="359" customFormat="1" ht="13.5" hidden="1" customHeight="1">
      <c r="A600" s="358">
        <f>'F5 ESTUDIANTES PREVENCIÓN'!D593</f>
        <v>0</v>
      </c>
      <c r="B600" s="358">
        <f>'F5 ESTUDIANTES PREVENCIÓN'!A593</f>
        <v>0</v>
      </c>
      <c r="C600" s="360">
        <f>'F5 ESTUDIANTES PREVENCIÓN'!F593</f>
        <v>0</v>
      </c>
      <c r="D600" s="361">
        <f>'F5 ESTUDIANTES PREVENCIÓN'!G593</f>
        <v>0</v>
      </c>
      <c r="E600" s="358">
        <f>'F5 ESTUDIANTES PREVENCIÓN'!K593</f>
        <v>0</v>
      </c>
      <c r="F600" s="358">
        <f>'F5 ESTUDIANTES PREVENCIÓN'!J593</f>
        <v>0</v>
      </c>
      <c r="G600" s="362">
        <f>'F5 ESTUDIANTES PREVENCIÓN'!L593</f>
        <v>0</v>
      </c>
      <c r="H600" s="358">
        <f>'F5 ESTUDIANTES PREVENCIÓN'!M593</f>
        <v>0</v>
      </c>
      <c r="I600" s="363">
        <f>'F5 ESTUDIANTES PREVENCIÓN'!N593</f>
        <v>0</v>
      </c>
      <c r="J600" s="363">
        <f>'F5 ESTUDIANTES PREVENCIÓN'!O593</f>
        <v>0</v>
      </c>
      <c r="K600" s="363">
        <f>'F5 ESTUDIANTES PREVENCIÓN'!P593</f>
        <v>0</v>
      </c>
      <c r="L600" s="364">
        <f>'F5 ESTUDIANTES PREVENCIÓN'!Q593</f>
        <v>0</v>
      </c>
      <c r="M600" s="360">
        <f>'F5 ESTUDIANTES PREVENCIÓN'!R593</f>
        <v>0</v>
      </c>
      <c r="N600" s="358">
        <f>'F5 ESTUDIANTES PREVENCIÓN'!T593</f>
        <v>0</v>
      </c>
      <c r="O600" s="358">
        <f>'F5 ESTUDIANTES PREVENCIÓN'!U593</f>
        <v>0</v>
      </c>
      <c r="P600" s="358">
        <f>'F5 ESTUDIANTES PREVENCIÓN'!V593</f>
        <v>0</v>
      </c>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c r="BE600" s="358"/>
      <c r="BF600" s="358">
        <f>'F5 ESTUDIANTES PREVENCIÓN'!AU593</f>
        <v>0</v>
      </c>
      <c r="BG600" s="12"/>
      <c r="BH600" s="13"/>
      <c r="BI600" s="12"/>
      <c r="BJ600" s="14"/>
      <c r="BK600" s="12"/>
      <c r="BL600" s="12"/>
      <c r="BM600" s="12"/>
      <c r="BN600" s="12"/>
      <c r="BO600" s="12"/>
      <c r="BP600" s="12"/>
      <c r="BQ600" s="12"/>
      <c r="BR600" s="12"/>
      <c r="BS600" s="12"/>
      <c r="BT600" s="12"/>
      <c r="BU600" s="12"/>
      <c r="BV600" s="12"/>
      <c r="BW600" s="12"/>
      <c r="BX600" s="12"/>
      <c r="BY600" s="12"/>
      <c r="BZ600" s="12"/>
      <c r="CA600" s="12"/>
      <c r="CB600" s="12"/>
      <c r="CC600" s="12"/>
      <c r="CD600" s="365">
        <f t="shared" si="86"/>
        <v>0</v>
      </c>
      <c r="CE600" s="365">
        <f t="shared" si="87"/>
        <v>0</v>
      </c>
      <c r="CF600" s="366" t="str">
        <f t="shared" si="83"/>
        <v/>
      </c>
      <c r="CG600" s="365">
        <f t="shared" si="88"/>
        <v>0</v>
      </c>
      <c r="CH600" s="365">
        <f t="shared" si="89"/>
        <v>0</v>
      </c>
      <c r="CI600" s="366" t="str">
        <f t="shared" si="84"/>
        <v/>
      </c>
      <c r="CJ600" s="365">
        <f t="shared" si="90"/>
        <v>0</v>
      </c>
      <c r="CK600" s="365">
        <f t="shared" si="91"/>
        <v>0</v>
      </c>
      <c r="CL600" s="366" t="str">
        <f t="shared" si="85"/>
        <v/>
      </c>
      <c r="CM600" s="15"/>
    </row>
    <row r="601" spans="1:91" s="359" customFormat="1" ht="13.5" hidden="1" customHeight="1">
      <c r="A601" s="358">
        <f>'F5 ESTUDIANTES PREVENCIÓN'!D594</f>
        <v>0</v>
      </c>
      <c r="B601" s="358">
        <f>'F5 ESTUDIANTES PREVENCIÓN'!A594</f>
        <v>0</v>
      </c>
      <c r="C601" s="360">
        <f>'F5 ESTUDIANTES PREVENCIÓN'!F594</f>
        <v>0</v>
      </c>
      <c r="D601" s="361">
        <f>'F5 ESTUDIANTES PREVENCIÓN'!G594</f>
        <v>0</v>
      </c>
      <c r="E601" s="358">
        <f>'F5 ESTUDIANTES PREVENCIÓN'!K594</f>
        <v>0</v>
      </c>
      <c r="F601" s="358">
        <f>'F5 ESTUDIANTES PREVENCIÓN'!J594</f>
        <v>0</v>
      </c>
      <c r="G601" s="362">
        <f>'F5 ESTUDIANTES PREVENCIÓN'!L594</f>
        <v>0</v>
      </c>
      <c r="H601" s="358">
        <f>'F5 ESTUDIANTES PREVENCIÓN'!M594</f>
        <v>0</v>
      </c>
      <c r="I601" s="363">
        <f>'F5 ESTUDIANTES PREVENCIÓN'!N594</f>
        <v>0</v>
      </c>
      <c r="J601" s="363">
        <f>'F5 ESTUDIANTES PREVENCIÓN'!O594</f>
        <v>0</v>
      </c>
      <c r="K601" s="363">
        <f>'F5 ESTUDIANTES PREVENCIÓN'!P594</f>
        <v>0</v>
      </c>
      <c r="L601" s="364">
        <f>'F5 ESTUDIANTES PREVENCIÓN'!Q594</f>
        <v>0</v>
      </c>
      <c r="M601" s="360">
        <f>'F5 ESTUDIANTES PREVENCIÓN'!R594</f>
        <v>0</v>
      </c>
      <c r="N601" s="358">
        <f>'F5 ESTUDIANTES PREVENCIÓN'!T594</f>
        <v>0</v>
      </c>
      <c r="O601" s="358">
        <f>'F5 ESTUDIANTES PREVENCIÓN'!U594</f>
        <v>0</v>
      </c>
      <c r="P601" s="358">
        <f>'F5 ESTUDIANTES PREVENCIÓN'!V594</f>
        <v>0</v>
      </c>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c r="BE601" s="358"/>
      <c r="BF601" s="358">
        <f>'F5 ESTUDIANTES PREVENCIÓN'!AU594</f>
        <v>0</v>
      </c>
      <c r="BG601" s="12"/>
      <c r="BH601" s="13"/>
      <c r="BI601" s="12"/>
      <c r="BJ601" s="14"/>
      <c r="BK601" s="12"/>
      <c r="BL601" s="12"/>
      <c r="BM601" s="12"/>
      <c r="BN601" s="12"/>
      <c r="BO601" s="12"/>
      <c r="BP601" s="12"/>
      <c r="BQ601" s="12"/>
      <c r="BR601" s="12"/>
      <c r="BS601" s="12"/>
      <c r="BT601" s="12"/>
      <c r="BU601" s="12"/>
      <c r="BV601" s="12"/>
      <c r="BW601" s="12"/>
      <c r="BX601" s="12"/>
      <c r="BY601" s="12"/>
      <c r="BZ601" s="12"/>
      <c r="CA601" s="12"/>
      <c r="CB601" s="12"/>
      <c r="CC601" s="12"/>
      <c r="CD601" s="365">
        <f t="shared" si="86"/>
        <v>0</v>
      </c>
      <c r="CE601" s="365">
        <f t="shared" si="87"/>
        <v>0</v>
      </c>
      <c r="CF601" s="366" t="str">
        <f t="shared" si="83"/>
        <v/>
      </c>
      <c r="CG601" s="365">
        <f t="shared" si="88"/>
        <v>0</v>
      </c>
      <c r="CH601" s="365">
        <f t="shared" si="89"/>
        <v>0</v>
      </c>
      <c r="CI601" s="366" t="str">
        <f t="shared" si="84"/>
        <v/>
      </c>
      <c r="CJ601" s="365">
        <f t="shared" si="90"/>
        <v>0</v>
      </c>
      <c r="CK601" s="365">
        <f t="shared" si="91"/>
        <v>0</v>
      </c>
      <c r="CL601" s="366" t="str">
        <f t="shared" si="85"/>
        <v/>
      </c>
      <c r="CM601" s="15"/>
    </row>
    <row r="602" spans="1:91" s="359" customFormat="1" ht="13.5" hidden="1" customHeight="1">
      <c r="A602" s="358">
        <f>'F5 ESTUDIANTES PREVENCIÓN'!D595</f>
        <v>0</v>
      </c>
      <c r="B602" s="358">
        <f>'F5 ESTUDIANTES PREVENCIÓN'!A595</f>
        <v>0</v>
      </c>
      <c r="C602" s="360">
        <f>'F5 ESTUDIANTES PREVENCIÓN'!F595</f>
        <v>0</v>
      </c>
      <c r="D602" s="361">
        <f>'F5 ESTUDIANTES PREVENCIÓN'!G595</f>
        <v>0</v>
      </c>
      <c r="E602" s="358">
        <f>'F5 ESTUDIANTES PREVENCIÓN'!K595</f>
        <v>0</v>
      </c>
      <c r="F602" s="358">
        <f>'F5 ESTUDIANTES PREVENCIÓN'!J595</f>
        <v>0</v>
      </c>
      <c r="G602" s="362">
        <f>'F5 ESTUDIANTES PREVENCIÓN'!L595</f>
        <v>0</v>
      </c>
      <c r="H602" s="358">
        <f>'F5 ESTUDIANTES PREVENCIÓN'!M595</f>
        <v>0</v>
      </c>
      <c r="I602" s="363">
        <f>'F5 ESTUDIANTES PREVENCIÓN'!N595</f>
        <v>0</v>
      </c>
      <c r="J602" s="363">
        <f>'F5 ESTUDIANTES PREVENCIÓN'!O595</f>
        <v>0</v>
      </c>
      <c r="K602" s="363">
        <f>'F5 ESTUDIANTES PREVENCIÓN'!P595</f>
        <v>0</v>
      </c>
      <c r="L602" s="364">
        <f>'F5 ESTUDIANTES PREVENCIÓN'!Q595</f>
        <v>0</v>
      </c>
      <c r="M602" s="360">
        <f>'F5 ESTUDIANTES PREVENCIÓN'!R595</f>
        <v>0</v>
      </c>
      <c r="N602" s="358">
        <f>'F5 ESTUDIANTES PREVENCIÓN'!T595</f>
        <v>0</v>
      </c>
      <c r="O602" s="358">
        <f>'F5 ESTUDIANTES PREVENCIÓN'!U595</f>
        <v>0</v>
      </c>
      <c r="P602" s="358">
        <f>'F5 ESTUDIANTES PREVENCIÓN'!V595</f>
        <v>0</v>
      </c>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c r="BE602" s="358"/>
      <c r="BF602" s="358">
        <f>'F5 ESTUDIANTES PREVENCIÓN'!AU595</f>
        <v>0</v>
      </c>
      <c r="BG602" s="12"/>
      <c r="BH602" s="13"/>
      <c r="BI602" s="12"/>
      <c r="BJ602" s="14"/>
      <c r="BK602" s="12"/>
      <c r="BL602" s="12"/>
      <c r="BM602" s="12"/>
      <c r="BN602" s="12"/>
      <c r="BO602" s="12"/>
      <c r="BP602" s="12"/>
      <c r="BQ602" s="12"/>
      <c r="BR602" s="12"/>
      <c r="BS602" s="12"/>
      <c r="BT602" s="12"/>
      <c r="BU602" s="12"/>
      <c r="BV602" s="12"/>
      <c r="BW602" s="12"/>
      <c r="BX602" s="12"/>
      <c r="BY602" s="12"/>
      <c r="BZ602" s="12"/>
      <c r="CA602" s="12"/>
      <c r="CB602" s="12"/>
      <c r="CC602" s="12"/>
      <c r="CD602" s="365">
        <f t="shared" si="86"/>
        <v>0</v>
      </c>
      <c r="CE602" s="365">
        <f t="shared" si="87"/>
        <v>0</v>
      </c>
      <c r="CF602" s="366" t="str">
        <f t="shared" si="83"/>
        <v/>
      </c>
      <c r="CG602" s="365">
        <f t="shared" si="88"/>
        <v>0</v>
      </c>
      <c r="CH602" s="365">
        <f t="shared" si="89"/>
        <v>0</v>
      </c>
      <c r="CI602" s="366" t="str">
        <f t="shared" si="84"/>
        <v/>
      </c>
      <c r="CJ602" s="365">
        <f t="shared" si="90"/>
        <v>0</v>
      </c>
      <c r="CK602" s="365">
        <f t="shared" si="91"/>
        <v>0</v>
      </c>
      <c r="CL602" s="366" t="str">
        <f t="shared" si="85"/>
        <v/>
      </c>
      <c r="CM602" s="15"/>
    </row>
    <row r="603" spans="1:91" s="359" customFormat="1" ht="13.5" hidden="1" customHeight="1">
      <c r="A603" s="358">
        <f>'F5 ESTUDIANTES PREVENCIÓN'!D596</f>
        <v>0</v>
      </c>
      <c r="B603" s="358">
        <f>'F5 ESTUDIANTES PREVENCIÓN'!A596</f>
        <v>0</v>
      </c>
      <c r="C603" s="360">
        <f>'F5 ESTUDIANTES PREVENCIÓN'!F596</f>
        <v>0</v>
      </c>
      <c r="D603" s="361">
        <f>'F5 ESTUDIANTES PREVENCIÓN'!G596</f>
        <v>0</v>
      </c>
      <c r="E603" s="358">
        <f>'F5 ESTUDIANTES PREVENCIÓN'!K596</f>
        <v>0</v>
      </c>
      <c r="F603" s="358">
        <f>'F5 ESTUDIANTES PREVENCIÓN'!J596</f>
        <v>0</v>
      </c>
      <c r="G603" s="362">
        <f>'F5 ESTUDIANTES PREVENCIÓN'!L596</f>
        <v>0</v>
      </c>
      <c r="H603" s="358">
        <f>'F5 ESTUDIANTES PREVENCIÓN'!M596</f>
        <v>0</v>
      </c>
      <c r="I603" s="363">
        <f>'F5 ESTUDIANTES PREVENCIÓN'!N596</f>
        <v>0</v>
      </c>
      <c r="J603" s="363">
        <f>'F5 ESTUDIANTES PREVENCIÓN'!O596</f>
        <v>0</v>
      </c>
      <c r="K603" s="363">
        <f>'F5 ESTUDIANTES PREVENCIÓN'!P596</f>
        <v>0</v>
      </c>
      <c r="L603" s="364">
        <f>'F5 ESTUDIANTES PREVENCIÓN'!Q596</f>
        <v>0</v>
      </c>
      <c r="M603" s="360">
        <f>'F5 ESTUDIANTES PREVENCIÓN'!R596</f>
        <v>0</v>
      </c>
      <c r="N603" s="358">
        <f>'F5 ESTUDIANTES PREVENCIÓN'!T596</f>
        <v>0</v>
      </c>
      <c r="O603" s="358">
        <f>'F5 ESTUDIANTES PREVENCIÓN'!U596</f>
        <v>0</v>
      </c>
      <c r="P603" s="358">
        <f>'F5 ESTUDIANTES PREVENCIÓN'!V596</f>
        <v>0</v>
      </c>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c r="BE603" s="358"/>
      <c r="BF603" s="358">
        <f>'F5 ESTUDIANTES PREVENCIÓN'!AU596</f>
        <v>0</v>
      </c>
      <c r="BG603" s="12"/>
      <c r="BH603" s="13"/>
      <c r="BI603" s="12"/>
      <c r="BJ603" s="14"/>
      <c r="BK603" s="12"/>
      <c r="BL603" s="12"/>
      <c r="BM603" s="12"/>
      <c r="BN603" s="12"/>
      <c r="BO603" s="12"/>
      <c r="BP603" s="12"/>
      <c r="BQ603" s="12"/>
      <c r="BR603" s="12"/>
      <c r="BS603" s="12"/>
      <c r="BT603" s="12"/>
      <c r="BU603" s="12"/>
      <c r="BV603" s="12"/>
      <c r="BW603" s="12"/>
      <c r="BX603" s="12"/>
      <c r="BY603" s="12"/>
      <c r="BZ603" s="12"/>
      <c r="CA603" s="12"/>
      <c r="CB603" s="12"/>
      <c r="CC603" s="12"/>
      <c r="CD603" s="365">
        <f t="shared" si="86"/>
        <v>0</v>
      </c>
      <c r="CE603" s="365">
        <f t="shared" si="87"/>
        <v>0</v>
      </c>
      <c r="CF603" s="366" t="str">
        <f t="shared" si="83"/>
        <v/>
      </c>
      <c r="CG603" s="365">
        <f t="shared" si="88"/>
        <v>0</v>
      </c>
      <c r="CH603" s="365">
        <f t="shared" si="89"/>
        <v>0</v>
      </c>
      <c r="CI603" s="366" t="str">
        <f t="shared" si="84"/>
        <v/>
      </c>
      <c r="CJ603" s="365">
        <f t="shared" si="90"/>
        <v>0</v>
      </c>
      <c r="CK603" s="365">
        <f t="shared" si="91"/>
        <v>0</v>
      </c>
      <c r="CL603" s="366" t="str">
        <f t="shared" si="85"/>
        <v/>
      </c>
      <c r="CM603" s="15"/>
    </row>
    <row r="604" spans="1:91" s="359" customFormat="1" ht="13.5" hidden="1" customHeight="1">
      <c r="A604" s="358">
        <f>'F5 ESTUDIANTES PREVENCIÓN'!D597</f>
        <v>0</v>
      </c>
      <c r="B604" s="358">
        <f>'F5 ESTUDIANTES PREVENCIÓN'!A597</f>
        <v>0</v>
      </c>
      <c r="C604" s="360">
        <f>'F5 ESTUDIANTES PREVENCIÓN'!F597</f>
        <v>0</v>
      </c>
      <c r="D604" s="361">
        <f>'F5 ESTUDIANTES PREVENCIÓN'!G597</f>
        <v>0</v>
      </c>
      <c r="E604" s="358">
        <f>'F5 ESTUDIANTES PREVENCIÓN'!K597</f>
        <v>0</v>
      </c>
      <c r="F604" s="358">
        <f>'F5 ESTUDIANTES PREVENCIÓN'!J597</f>
        <v>0</v>
      </c>
      <c r="G604" s="362">
        <f>'F5 ESTUDIANTES PREVENCIÓN'!L597</f>
        <v>0</v>
      </c>
      <c r="H604" s="358">
        <f>'F5 ESTUDIANTES PREVENCIÓN'!M597</f>
        <v>0</v>
      </c>
      <c r="I604" s="363">
        <f>'F5 ESTUDIANTES PREVENCIÓN'!N597</f>
        <v>0</v>
      </c>
      <c r="J604" s="363">
        <f>'F5 ESTUDIANTES PREVENCIÓN'!O597</f>
        <v>0</v>
      </c>
      <c r="K604" s="363">
        <f>'F5 ESTUDIANTES PREVENCIÓN'!P597</f>
        <v>0</v>
      </c>
      <c r="L604" s="364">
        <f>'F5 ESTUDIANTES PREVENCIÓN'!Q597</f>
        <v>0</v>
      </c>
      <c r="M604" s="360">
        <f>'F5 ESTUDIANTES PREVENCIÓN'!R597</f>
        <v>0</v>
      </c>
      <c r="N604" s="358">
        <f>'F5 ESTUDIANTES PREVENCIÓN'!T597</f>
        <v>0</v>
      </c>
      <c r="O604" s="358">
        <f>'F5 ESTUDIANTES PREVENCIÓN'!U597</f>
        <v>0</v>
      </c>
      <c r="P604" s="358">
        <f>'F5 ESTUDIANTES PREVENCIÓN'!V597</f>
        <v>0</v>
      </c>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c r="BE604" s="358"/>
      <c r="BF604" s="358">
        <f>'F5 ESTUDIANTES PREVENCIÓN'!AU597</f>
        <v>0</v>
      </c>
      <c r="BG604" s="12"/>
      <c r="BH604" s="13"/>
      <c r="BI604" s="12"/>
      <c r="BJ604" s="14"/>
      <c r="BK604" s="12"/>
      <c r="BL604" s="12"/>
      <c r="BM604" s="12"/>
      <c r="BN604" s="12"/>
      <c r="BO604" s="12"/>
      <c r="BP604" s="12"/>
      <c r="BQ604" s="12"/>
      <c r="BR604" s="12"/>
      <c r="BS604" s="12"/>
      <c r="BT604" s="12"/>
      <c r="BU604" s="12"/>
      <c r="BV604" s="12"/>
      <c r="BW604" s="12"/>
      <c r="BX604" s="12"/>
      <c r="BY604" s="12"/>
      <c r="BZ604" s="12"/>
      <c r="CA604" s="12"/>
      <c r="CB604" s="12"/>
      <c r="CC604" s="12"/>
      <c r="CD604" s="365">
        <f t="shared" si="86"/>
        <v>0</v>
      </c>
      <c r="CE604" s="365">
        <f t="shared" si="87"/>
        <v>0</v>
      </c>
      <c r="CF604" s="366" t="str">
        <f t="shared" si="83"/>
        <v/>
      </c>
      <c r="CG604" s="365">
        <f t="shared" si="88"/>
        <v>0</v>
      </c>
      <c r="CH604" s="365">
        <f t="shared" si="89"/>
        <v>0</v>
      </c>
      <c r="CI604" s="366" t="str">
        <f t="shared" si="84"/>
        <v/>
      </c>
      <c r="CJ604" s="365">
        <f t="shared" si="90"/>
        <v>0</v>
      </c>
      <c r="CK604" s="365">
        <f t="shared" si="91"/>
        <v>0</v>
      </c>
      <c r="CL604" s="366" t="str">
        <f t="shared" si="85"/>
        <v/>
      </c>
      <c r="CM604" s="15"/>
    </row>
    <row r="605" spans="1:91" s="359" customFormat="1" ht="13.5" hidden="1" customHeight="1">
      <c r="A605" s="358">
        <f>'F5 ESTUDIANTES PREVENCIÓN'!D598</f>
        <v>0</v>
      </c>
      <c r="B605" s="358">
        <f>'F5 ESTUDIANTES PREVENCIÓN'!A598</f>
        <v>0</v>
      </c>
      <c r="C605" s="360">
        <f>'F5 ESTUDIANTES PREVENCIÓN'!F598</f>
        <v>0</v>
      </c>
      <c r="D605" s="361">
        <f>'F5 ESTUDIANTES PREVENCIÓN'!G598</f>
        <v>0</v>
      </c>
      <c r="E605" s="358">
        <f>'F5 ESTUDIANTES PREVENCIÓN'!K598</f>
        <v>0</v>
      </c>
      <c r="F605" s="358">
        <f>'F5 ESTUDIANTES PREVENCIÓN'!J598</f>
        <v>0</v>
      </c>
      <c r="G605" s="362">
        <f>'F5 ESTUDIANTES PREVENCIÓN'!L598</f>
        <v>0</v>
      </c>
      <c r="H605" s="358">
        <f>'F5 ESTUDIANTES PREVENCIÓN'!M598</f>
        <v>0</v>
      </c>
      <c r="I605" s="363">
        <f>'F5 ESTUDIANTES PREVENCIÓN'!N598</f>
        <v>0</v>
      </c>
      <c r="J605" s="363">
        <f>'F5 ESTUDIANTES PREVENCIÓN'!O598</f>
        <v>0</v>
      </c>
      <c r="K605" s="363">
        <f>'F5 ESTUDIANTES PREVENCIÓN'!P598</f>
        <v>0</v>
      </c>
      <c r="L605" s="364">
        <f>'F5 ESTUDIANTES PREVENCIÓN'!Q598</f>
        <v>0</v>
      </c>
      <c r="M605" s="360">
        <f>'F5 ESTUDIANTES PREVENCIÓN'!R598</f>
        <v>0</v>
      </c>
      <c r="N605" s="358">
        <f>'F5 ESTUDIANTES PREVENCIÓN'!T598</f>
        <v>0</v>
      </c>
      <c r="O605" s="358">
        <f>'F5 ESTUDIANTES PREVENCIÓN'!U598</f>
        <v>0</v>
      </c>
      <c r="P605" s="358">
        <f>'F5 ESTUDIANTES PREVENCIÓN'!V598</f>
        <v>0</v>
      </c>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c r="AL605" s="358"/>
      <c r="AM605" s="358"/>
      <c r="AN605" s="358"/>
      <c r="AO605" s="358"/>
      <c r="AP605" s="358"/>
      <c r="AQ605" s="358"/>
      <c r="AR605" s="358"/>
      <c r="AS605" s="358"/>
      <c r="AT605" s="358"/>
      <c r="AU605" s="358"/>
      <c r="AV605" s="358"/>
      <c r="AW605" s="358"/>
      <c r="AX605" s="358"/>
      <c r="AY605" s="358"/>
      <c r="AZ605" s="358"/>
      <c r="BA605" s="358"/>
      <c r="BB605" s="358"/>
      <c r="BC605" s="358"/>
      <c r="BD605" s="358"/>
      <c r="BE605" s="358"/>
      <c r="BF605" s="358">
        <f>'F5 ESTUDIANTES PREVENCIÓN'!AU598</f>
        <v>0</v>
      </c>
      <c r="BG605" s="12"/>
      <c r="BH605" s="13"/>
      <c r="BI605" s="12"/>
      <c r="BJ605" s="14"/>
      <c r="BK605" s="12"/>
      <c r="BL605" s="12"/>
      <c r="BM605" s="12"/>
      <c r="BN605" s="12"/>
      <c r="BO605" s="12"/>
      <c r="BP605" s="12"/>
      <c r="BQ605" s="12"/>
      <c r="BR605" s="12"/>
      <c r="BS605" s="12"/>
      <c r="BT605" s="12"/>
      <c r="BU605" s="12"/>
      <c r="BV605" s="12"/>
      <c r="BW605" s="12"/>
      <c r="BX605" s="12"/>
      <c r="BY605" s="12"/>
      <c r="BZ605" s="12"/>
      <c r="CA605" s="12"/>
      <c r="CB605" s="12"/>
      <c r="CC605" s="12"/>
      <c r="CD605" s="365">
        <f t="shared" si="86"/>
        <v>0</v>
      </c>
      <c r="CE605" s="365">
        <f t="shared" si="87"/>
        <v>0</v>
      </c>
      <c r="CF605" s="366" t="str">
        <f t="shared" si="83"/>
        <v/>
      </c>
      <c r="CG605" s="365">
        <f t="shared" si="88"/>
        <v>0</v>
      </c>
      <c r="CH605" s="365">
        <f t="shared" si="89"/>
        <v>0</v>
      </c>
      <c r="CI605" s="366" t="str">
        <f t="shared" si="84"/>
        <v/>
      </c>
      <c r="CJ605" s="365">
        <f t="shared" si="90"/>
        <v>0</v>
      </c>
      <c r="CK605" s="365">
        <f t="shared" si="91"/>
        <v>0</v>
      </c>
      <c r="CL605" s="366" t="str">
        <f t="shared" si="85"/>
        <v/>
      </c>
      <c r="CM605" s="15"/>
    </row>
    <row r="606" spans="1:91" s="359" customFormat="1" ht="13.5" hidden="1" customHeight="1">
      <c r="A606" s="358">
        <f>'F5 ESTUDIANTES PREVENCIÓN'!D599</f>
        <v>0</v>
      </c>
      <c r="B606" s="358">
        <f>'F5 ESTUDIANTES PREVENCIÓN'!A599</f>
        <v>0</v>
      </c>
      <c r="C606" s="360">
        <f>'F5 ESTUDIANTES PREVENCIÓN'!F599</f>
        <v>0</v>
      </c>
      <c r="D606" s="361">
        <f>'F5 ESTUDIANTES PREVENCIÓN'!G599</f>
        <v>0</v>
      </c>
      <c r="E606" s="358">
        <f>'F5 ESTUDIANTES PREVENCIÓN'!K599</f>
        <v>0</v>
      </c>
      <c r="F606" s="358">
        <f>'F5 ESTUDIANTES PREVENCIÓN'!J599</f>
        <v>0</v>
      </c>
      <c r="G606" s="362">
        <f>'F5 ESTUDIANTES PREVENCIÓN'!L599</f>
        <v>0</v>
      </c>
      <c r="H606" s="358">
        <f>'F5 ESTUDIANTES PREVENCIÓN'!M599</f>
        <v>0</v>
      </c>
      <c r="I606" s="363">
        <f>'F5 ESTUDIANTES PREVENCIÓN'!N599</f>
        <v>0</v>
      </c>
      <c r="J606" s="363">
        <f>'F5 ESTUDIANTES PREVENCIÓN'!O599</f>
        <v>0</v>
      </c>
      <c r="K606" s="363">
        <f>'F5 ESTUDIANTES PREVENCIÓN'!P599</f>
        <v>0</v>
      </c>
      <c r="L606" s="364">
        <f>'F5 ESTUDIANTES PREVENCIÓN'!Q599</f>
        <v>0</v>
      </c>
      <c r="M606" s="360">
        <f>'F5 ESTUDIANTES PREVENCIÓN'!R599</f>
        <v>0</v>
      </c>
      <c r="N606" s="358">
        <f>'F5 ESTUDIANTES PREVENCIÓN'!T599</f>
        <v>0</v>
      </c>
      <c r="O606" s="358">
        <f>'F5 ESTUDIANTES PREVENCIÓN'!U599</f>
        <v>0</v>
      </c>
      <c r="P606" s="358">
        <f>'F5 ESTUDIANTES PREVENCIÓN'!V599</f>
        <v>0</v>
      </c>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c r="AL606" s="358"/>
      <c r="AM606" s="358"/>
      <c r="AN606" s="358"/>
      <c r="AO606" s="358"/>
      <c r="AP606" s="358"/>
      <c r="AQ606" s="358"/>
      <c r="AR606" s="358"/>
      <c r="AS606" s="358"/>
      <c r="AT606" s="358"/>
      <c r="AU606" s="358"/>
      <c r="AV606" s="358"/>
      <c r="AW606" s="358"/>
      <c r="AX606" s="358"/>
      <c r="AY606" s="358"/>
      <c r="AZ606" s="358"/>
      <c r="BA606" s="358"/>
      <c r="BB606" s="358"/>
      <c r="BC606" s="358"/>
      <c r="BD606" s="358"/>
      <c r="BE606" s="358"/>
      <c r="BF606" s="358">
        <f>'F5 ESTUDIANTES PREVENCIÓN'!AU599</f>
        <v>0</v>
      </c>
      <c r="BG606" s="12"/>
      <c r="BH606" s="13"/>
      <c r="BI606" s="12"/>
      <c r="BJ606" s="14"/>
      <c r="BK606" s="12"/>
      <c r="BL606" s="12"/>
      <c r="BM606" s="12"/>
      <c r="BN606" s="12"/>
      <c r="BO606" s="12"/>
      <c r="BP606" s="12"/>
      <c r="BQ606" s="12"/>
      <c r="BR606" s="12"/>
      <c r="BS606" s="12"/>
      <c r="BT606" s="12"/>
      <c r="BU606" s="12"/>
      <c r="BV606" s="12"/>
      <c r="BW606" s="12"/>
      <c r="BX606" s="12"/>
      <c r="BY606" s="12"/>
      <c r="BZ606" s="12"/>
      <c r="CA606" s="12"/>
      <c r="CB606" s="12"/>
      <c r="CC606" s="12"/>
      <c r="CD606" s="365">
        <f t="shared" si="86"/>
        <v>0</v>
      </c>
      <c r="CE606" s="365">
        <f t="shared" si="87"/>
        <v>0</v>
      </c>
      <c r="CF606" s="366" t="str">
        <f t="shared" si="83"/>
        <v/>
      </c>
      <c r="CG606" s="365">
        <f t="shared" si="88"/>
        <v>0</v>
      </c>
      <c r="CH606" s="365">
        <f t="shared" si="89"/>
        <v>0</v>
      </c>
      <c r="CI606" s="366" t="str">
        <f t="shared" si="84"/>
        <v/>
      </c>
      <c r="CJ606" s="365">
        <f t="shared" si="90"/>
        <v>0</v>
      </c>
      <c r="CK606" s="365">
        <f t="shared" si="91"/>
        <v>0</v>
      </c>
      <c r="CL606" s="366" t="str">
        <f t="shared" si="85"/>
        <v/>
      </c>
      <c r="CM606" s="15"/>
    </row>
    <row r="607" spans="1:91" s="359" customFormat="1" ht="13.5" hidden="1" customHeight="1">
      <c r="A607" s="358">
        <f>'F5 ESTUDIANTES PREVENCIÓN'!D600</f>
        <v>0</v>
      </c>
      <c r="B607" s="358">
        <f>'F5 ESTUDIANTES PREVENCIÓN'!A600</f>
        <v>0</v>
      </c>
      <c r="C607" s="360">
        <f>'F5 ESTUDIANTES PREVENCIÓN'!F600</f>
        <v>0</v>
      </c>
      <c r="D607" s="361">
        <f>'F5 ESTUDIANTES PREVENCIÓN'!G600</f>
        <v>0</v>
      </c>
      <c r="E607" s="358">
        <f>'F5 ESTUDIANTES PREVENCIÓN'!K600</f>
        <v>0</v>
      </c>
      <c r="F607" s="358">
        <f>'F5 ESTUDIANTES PREVENCIÓN'!J600</f>
        <v>0</v>
      </c>
      <c r="G607" s="362">
        <f>'F5 ESTUDIANTES PREVENCIÓN'!L600</f>
        <v>0</v>
      </c>
      <c r="H607" s="358">
        <f>'F5 ESTUDIANTES PREVENCIÓN'!M600</f>
        <v>0</v>
      </c>
      <c r="I607" s="363">
        <f>'F5 ESTUDIANTES PREVENCIÓN'!N600</f>
        <v>0</v>
      </c>
      <c r="J607" s="363">
        <f>'F5 ESTUDIANTES PREVENCIÓN'!O600</f>
        <v>0</v>
      </c>
      <c r="K607" s="363">
        <f>'F5 ESTUDIANTES PREVENCIÓN'!P600</f>
        <v>0</v>
      </c>
      <c r="L607" s="364">
        <f>'F5 ESTUDIANTES PREVENCIÓN'!Q600</f>
        <v>0</v>
      </c>
      <c r="M607" s="360">
        <f>'F5 ESTUDIANTES PREVENCIÓN'!R600</f>
        <v>0</v>
      </c>
      <c r="N607" s="358">
        <f>'F5 ESTUDIANTES PREVENCIÓN'!T600</f>
        <v>0</v>
      </c>
      <c r="O607" s="358">
        <f>'F5 ESTUDIANTES PREVENCIÓN'!U600</f>
        <v>0</v>
      </c>
      <c r="P607" s="358">
        <f>'F5 ESTUDIANTES PREVENCIÓN'!V600</f>
        <v>0</v>
      </c>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c r="AL607" s="358"/>
      <c r="AM607" s="358"/>
      <c r="AN607" s="358"/>
      <c r="AO607" s="358"/>
      <c r="AP607" s="358"/>
      <c r="AQ607" s="358"/>
      <c r="AR607" s="358"/>
      <c r="AS607" s="358"/>
      <c r="AT607" s="358"/>
      <c r="AU607" s="358"/>
      <c r="AV607" s="358"/>
      <c r="AW607" s="358"/>
      <c r="AX607" s="358"/>
      <c r="AY607" s="358"/>
      <c r="AZ607" s="358"/>
      <c r="BA607" s="358"/>
      <c r="BB607" s="358"/>
      <c r="BC607" s="358"/>
      <c r="BD607" s="358"/>
      <c r="BE607" s="358"/>
      <c r="BF607" s="358">
        <f>'F5 ESTUDIANTES PREVENCIÓN'!AU600</f>
        <v>0</v>
      </c>
      <c r="BG607" s="12"/>
      <c r="BH607" s="13"/>
      <c r="BI607" s="12"/>
      <c r="BJ607" s="14"/>
      <c r="BK607" s="12"/>
      <c r="BL607" s="12"/>
      <c r="BM607" s="12"/>
      <c r="BN607" s="12"/>
      <c r="BO607" s="12"/>
      <c r="BP607" s="12"/>
      <c r="BQ607" s="12"/>
      <c r="BR607" s="12"/>
      <c r="BS607" s="12"/>
      <c r="BT607" s="12"/>
      <c r="BU607" s="12"/>
      <c r="BV607" s="12"/>
      <c r="BW607" s="12"/>
      <c r="BX607" s="12"/>
      <c r="BY607" s="12"/>
      <c r="BZ607" s="12"/>
      <c r="CA607" s="12"/>
      <c r="CB607" s="12"/>
      <c r="CC607" s="12"/>
      <c r="CD607" s="365">
        <f t="shared" si="86"/>
        <v>0</v>
      </c>
      <c r="CE607" s="365">
        <f t="shared" si="87"/>
        <v>0</v>
      </c>
      <c r="CF607" s="366" t="str">
        <f t="shared" si="83"/>
        <v/>
      </c>
      <c r="CG607" s="365">
        <f t="shared" si="88"/>
        <v>0</v>
      </c>
      <c r="CH607" s="365">
        <f t="shared" si="89"/>
        <v>0</v>
      </c>
      <c r="CI607" s="366" t="str">
        <f t="shared" si="84"/>
        <v/>
      </c>
      <c r="CJ607" s="365">
        <f t="shared" si="90"/>
        <v>0</v>
      </c>
      <c r="CK607" s="365">
        <f t="shared" si="91"/>
        <v>0</v>
      </c>
      <c r="CL607" s="366" t="str">
        <f t="shared" si="85"/>
        <v/>
      </c>
      <c r="CM607" s="15"/>
    </row>
    <row r="608" spans="1:91" s="359" customFormat="1" ht="13.5" hidden="1" customHeight="1">
      <c r="A608" s="358">
        <f>'F5 ESTUDIANTES PREVENCIÓN'!D601</f>
        <v>0</v>
      </c>
      <c r="B608" s="358">
        <f>'F5 ESTUDIANTES PREVENCIÓN'!A601</f>
        <v>0</v>
      </c>
      <c r="C608" s="360">
        <f>'F5 ESTUDIANTES PREVENCIÓN'!F601</f>
        <v>0</v>
      </c>
      <c r="D608" s="361">
        <f>'F5 ESTUDIANTES PREVENCIÓN'!G601</f>
        <v>0</v>
      </c>
      <c r="E608" s="358">
        <f>'F5 ESTUDIANTES PREVENCIÓN'!K601</f>
        <v>0</v>
      </c>
      <c r="F608" s="358">
        <f>'F5 ESTUDIANTES PREVENCIÓN'!J601</f>
        <v>0</v>
      </c>
      <c r="G608" s="362">
        <f>'F5 ESTUDIANTES PREVENCIÓN'!L601</f>
        <v>0</v>
      </c>
      <c r="H608" s="358">
        <f>'F5 ESTUDIANTES PREVENCIÓN'!M601</f>
        <v>0</v>
      </c>
      <c r="I608" s="363">
        <f>'F5 ESTUDIANTES PREVENCIÓN'!N601</f>
        <v>0</v>
      </c>
      <c r="J608" s="363">
        <f>'F5 ESTUDIANTES PREVENCIÓN'!O601</f>
        <v>0</v>
      </c>
      <c r="K608" s="363">
        <f>'F5 ESTUDIANTES PREVENCIÓN'!P601</f>
        <v>0</v>
      </c>
      <c r="L608" s="364">
        <f>'F5 ESTUDIANTES PREVENCIÓN'!Q601</f>
        <v>0</v>
      </c>
      <c r="M608" s="360">
        <f>'F5 ESTUDIANTES PREVENCIÓN'!R601</f>
        <v>0</v>
      </c>
      <c r="N608" s="358">
        <f>'F5 ESTUDIANTES PREVENCIÓN'!T601</f>
        <v>0</v>
      </c>
      <c r="O608" s="358">
        <f>'F5 ESTUDIANTES PREVENCIÓN'!U601</f>
        <v>0</v>
      </c>
      <c r="P608" s="358">
        <f>'F5 ESTUDIANTES PREVENCIÓN'!V601</f>
        <v>0</v>
      </c>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c r="BE608" s="358"/>
      <c r="BF608" s="358">
        <f>'F5 ESTUDIANTES PREVENCIÓN'!AU601</f>
        <v>0</v>
      </c>
      <c r="BG608" s="12"/>
      <c r="BH608" s="13"/>
      <c r="BI608" s="12"/>
      <c r="BJ608" s="14"/>
      <c r="BK608" s="12"/>
      <c r="BL608" s="12"/>
      <c r="BM608" s="12"/>
      <c r="BN608" s="12"/>
      <c r="BO608" s="12"/>
      <c r="BP608" s="12"/>
      <c r="BQ608" s="12"/>
      <c r="BR608" s="12"/>
      <c r="BS608" s="12"/>
      <c r="BT608" s="12"/>
      <c r="BU608" s="12"/>
      <c r="BV608" s="12"/>
      <c r="BW608" s="12"/>
      <c r="BX608" s="12"/>
      <c r="BY608" s="12"/>
      <c r="BZ608" s="12"/>
      <c r="CA608" s="12"/>
      <c r="CB608" s="12"/>
      <c r="CC608" s="12"/>
      <c r="CD608" s="365">
        <f t="shared" si="86"/>
        <v>0</v>
      </c>
      <c r="CE608" s="365">
        <f t="shared" si="87"/>
        <v>0</v>
      </c>
      <c r="CF608" s="366" t="str">
        <f t="shared" si="83"/>
        <v/>
      </c>
      <c r="CG608" s="365">
        <f t="shared" si="88"/>
        <v>0</v>
      </c>
      <c r="CH608" s="365">
        <f t="shared" si="89"/>
        <v>0</v>
      </c>
      <c r="CI608" s="366" t="str">
        <f t="shared" si="84"/>
        <v/>
      </c>
      <c r="CJ608" s="365">
        <f t="shared" si="90"/>
        <v>0</v>
      </c>
      <c r="CK608" s="365">
        <f t="shared" si="91"/>
        <v>0</v>
      </c>
      <c r="CL608" s="366" t="str">
        <f t="shared" si="85"/>
        <v/>
      </c>
      <c r="CM608" s="15"/>
    </row>
    <row r="609" spans="1:91" s="359" customFormat="1" ht="13.5" hidden="1" customHeight="1">
      <c r="A609" s="358">
        <f>'F5 ESTUDIANTES PREVENCIÓN'!D602</f>
        <v>0</v>
      </c>
      <c r="B609" s="358">
        <f>'F5 ESTUDIANTES PREVENCIÓN'!A602</f>
        <v>0</v>
      </c>
      <c r="C609" s="360">
        <f>'F5 ESTUDIANTES PREVENCIÓN'!F602</f>
        <v>0</v>
      </c>
      <c r="D609" s="361">
        <f>'F5 ESTUDIANTES PREVENCIÓN'!G602</f>
        <v>0</v>
      </c>
      <c r="E609" s="358">
        <f>'F5 ESTUDIANTES PREVENCIÓN'!K602</f>
        <v>0</v>
      </c>
      <c r="F609" s="358">
        <f>'F5 ESTUDIANTES PREVENCIÓN'!J602</f>
        <v>0</v>
      </c>
      <c r="G609" s="362">
        <f>'F5 ESTUDIANTES PREVENCIÓN'!L602</f>
        <v>0</v>
      </c>
      <c r="H609" s="358">
        <f>'F5 ESTUDIANTES PREVENCIÓN'!M602</f>
        <v>0</v>
      </c>
      <c r="I609" s="363">
        <f>'F5 ESTUDIANTES PREVENCIÓN'!N602</f>
        <v>0</v>
      </c>
      <c r="J609" s="363">
        <f>'F5 ESTUDIANTES PREVENCIÓN'!O602</f>
        <v>0</v>
      </c>
      <c r="K609" s="363">
        <f>'F5 ESTUDIANTES PREVENCIÓN'!P602</f>
        <v>0</v>
      </c>
      <c r="L609" s="364">
        <f>'F5 ESTUDIANTES PREVENCIÓN'!Q602</f>
        <v>0</v>
      </c>
      <c r="M609" s="360">
        <f>'F5 ESTUDIANTES PREVENCIÓN'!R602</f>
        <v>0</v>
      </c>
      <c r="N609" s="358">
        <f>'F5 ESTUDIANTES PREVENCIÓN'!T602</f>
        <v>0</v>
      </c>
      <c r="O609" s="358">
        <f>'F5 ESTUDIANTES PREVENCIÓN'!U602</f>
        <v>0</v>
      </c>
      <c r="P609" s="358">
        <f>'F5 ESTUDIANTES PREVENCIÓN'!V602</f>
        <v>0</v>
      </c>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c r="AL609" s="358"/>
      <c r="AM609" s="358"/>
      <c r="AN609" s="358"/>
      <c r="AO609" s="358"/>
      <c r="AP609" s="358"/>
      <c r="AQ609" s="358"/>
      <c r="AR609" s="358"/>
      <c r="AS609" s="358"/>
      <c r="AT609" s="358"/>
      <c r="AU609" s="358"/>
      <c r="AV609" s="358"/>
      <c r="AW609" s="358"/>
      <c r="AX609" s="358"/>
      <c r="AY609" s="358"/>
      <c r="AZ609" s="358"/>
      <c r="BA609" s="358"/>
      <c r="BB609" s="358"/>
      <c r="BC609" s="358"/>
      <c r="BD609" s="358"/>
      <c r="BE609" s="358"/>
      <c r="BF609" s="358">
        <f>'F5 ESTUDIANTES PREVENCIÓN'!AU602</f>
        <v>0</v>
      </c>
      <c r="BG609" s="12"/>
      <c r="BH609" s="13"/>
      <c r="BI609" s="12"/>
      <c r="BJ609" s="14"/>
      <c r="BK609" s="12"/>
      <c r="BL609" s="12"/>
      <c r="BM609" s="12"/>
      <c r="BN609" s="12"/>
      <c r="BO609" s="12"/>
      <c r="BP609" s="12"/>
      <c r="BQ609" s="12"/>
      <c r="BR609" s="12"/>
      <c r="BS609" s="12"/>
      <c r="BT609" s="12"/>
      <c r="BU609" s="12"/>
      <c r="BV609" s="12"/>
      <c r="BW609" s="12"/>
      <c r="BX609" s="12"/>
      <c r="BY609" s="12"/>
      <c r="BZ609" s="12"/>
      <c r="CA609" s="12"/>
      <c r="CB609" s="12"/>
      <c r="CC609" s="12"/>
      <c r="CD609" s="365">
        <f t="shared" si="86"/>
        <v>0</v>
      </c>
      <c r="CE609" s="365">
        <f t="shared" si="87"/>
        <v>0</v>
      </c>
      <c r="CF609" s="366" t="str">
        <f t="shared" si="83"/>
        <v/>
      </c>
      <c r="CG609" s="365">
        <f t="shared" si="88"/>
        <v>0</v>
      </c>
      <c r="CH609" s="365">
        <f t="shared" si="89"/>
        <v>0</v>
      </c>
      <c r="CI609" s="366" t="str">
        <f t="shared" si="84"/>
        <v/>
      </c>
      <c r="CJ609" s="365">
        <f t="shared" si="90"/>
        <v>0</v>
      </c>
      <c r="CK609" s="365">
        <f t="shared" si="91"/>
        <v>0</v>
      </c>
      <c r="CL609" s="366" t="str">
        <f t="shared" si="85"/>
        <v/>
      </c>
      <c r="CM609" s="15"/>
    </row>
    <row r="610" spans="1:91" s="359" customFormat="1" ht="13.5" hidden="1" customHeight="1">
      <c r="A610" s="358">
        <f>'F5 ESTUDIANTES PREVENCIÓN'!D603</f>
        <v>0</v>
      </c>
      <c r="B610" s="358">
        <f>'F5 ESTUDIANTES PREVENCIÓN'!A603</f>
        <v>0</v>
      </c>
      <c r="C610" s="360">
        <f>'F5 ESTUDIANTES PREVENCIÓN'!F603</f>
        <v>0</v>
      </c>
      <c r="D610" s="361">
        <f>'F5 ESTUDIANTES PREVENCIÓN'!G603</f>
        <v>0</v>
      </c>
      <c r="E610" s="358">
        <f>'F5 ESTUDIANTES PREVENCIÓN'!K603</f>
        <v>0</v>
      </c>
      <c r="F610" s="358">
        <f>'F5 ESTUDIANTES PREVENCIÓN'!J603</f>
        <v>0</v>
      </c>
      <c r="G610" s="362">
        <f>'F5 ESTUDIANTES PREVENCIÓN'!L603</f>
        <v>0</v>
      </c>
      <c r="H610" s="358">
        <f>'F5 ESTUDIANTES PREVENCIÓN'!M603</f>
        <v>0</v>
      </c>
      <c r="I610" s="363">
        <f>'F5 ESTUDIANTES PREVENCIÓN'!N603</f>
        <v>0</v>
      </c>
      <c r="J610" s="363">
        <f>'F5 ESTUDIANTES PREVENCIÓN'!O603</f>
        <v>0</v>
      </c>
      <c r="K610" s="363">
        <f>'F5 ESTUDIANTES PREVENCIÓN'!P603</f>
        <v>0</v>
      </c>
      <c r="L610" s="364">
        <f>'F5 ESTUDIANTES PREVENCIÓN'!Q603</f>
        <v>0</v>
      </c>
      <c r="M610" s="360">
        <f>'F5 ESTUDIANTES PREVENCIÓN'!R603</f>
        <v>0</v>
      </c>
      <c r="N610" s="358">
        <f>'F5 ESTUDIANTES PREVENCIÓN'!T603</f>
        <v>0</v>
      </c>
      <c r="O610" s="358">
        <f>'F5 ESTUDIANTES PREVENCIÓN'!U603</f>
        <v>0</v>
      </c>
      <c r="P610" s="358">
        <f>'F5 ESTUDIANTES PREVENCIÓN'!V603</f>
        <v>0</v>
      </c>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c r="AL610" s="358"/>
      <c r="AM610" s="358"/>
      <c r="AN610" s="358"/>
      <c r="AO610" s="358"/>
      <c r="AP610" s="358"/>
      <c r="AQ610" s="358"/>
      <c r="AR610" s="358"/>
      <c r="AS610" s="358"/>
      <c r="AT610" s="358"/>
      <c r="AU610" s="358"/>
      <c r="AV610" s="358"/>
      <c r="AW610" s="358"/>
      <c r="AX610" s="358"/>
      <c r="AY610" s="358"/>
      <c r="AZ610" s="358"/>
      <c r="BA610" s="358"/>
      <c r="BB610" s="358"/>
      <c r="BC610" s="358"/>
      <c r="BD610" s="358"/>
      <c r="BE610" s="358"/>
      <c r="BF610" s="358">
        <f>'F5 ESTUDIANTES PREVENCIÓN'!AU603</f>
        <v>0</v>
      </c>
      <c r="BG610" s="12"/>
      <c r="BH610" s="13"/>
      <c r="BI610" s="12"/>
      <c r="BJ610" s="14"/>
      <c r="BK610" s="12"/>
      <c r="BL610" s="12"/>
      <c r="BM610" s="12"/>
      <c r="BN610" s="12"/>
      <c r="BO610" s="12"/>
      <c r="BP610" s="12"/>
      <c r="BQ610" s="12"/>
      <c r="BR610" s="12"/>
      <c r="BS610" s="12"/>
      <c r="BT610" s="12"/>
      <c r="BU610" s="12"/>
      <c r="BV610" s="12"/>
      <c r="BW610" s="12"/>
      <c r="BX610" s="12"/>
      <c r="BY610" s="12"/>
      <c r="BZ610" s="12"/>
      <c r="CA610" s="12"/>
      <c r="CB610" s="12"/>
      <c r="CC610" s="12"/>
      <c r="CD610" s="365">
        <f t="shared" si="86"/>
        <v>0</v>
      </c>
      <c r="CE610" s="365">
        <f t="shared" si="87"/>
        <v>0</v>
      </c>
      <c r="CF610" s="366" t="str">
        <f t="shared" si="83"/>
        <v/>
      </c>
      <c r="CG610" s="365">
        <f t="shared" si="88"/>
        <v>0</v>
      </c>
      <c r="CH610" s="365">
        <f t="shared" si="89"/>
        <v>0</v>
      </c>
      <c r="CI610" s="366" t="str">
        <f t="shared" si="84"/>
        <v/>
      </c>
      <c r="CJ610" s="365">
        <f t="shared" si="90"/>
        <v>0</v>
      </c>
      <c r="CK610" s="365">
        <f t="shared" si="91"/>
        <v>0</v>
      </c>
      <c r="CL610" s="366" t="str">
        <f t="shared" si="85"/>
        <v/>
      </c>
      <c r="CM610" s="15"/>
    </row>
    <row r="611" spans="1:91" s="359" customFormat="1" ht="13.5" hidden="1" customHeight="1">
      <c r="A611" s="358">
        <f>'F5 ESTUDIANTES PREVENCIÓN'!D604</f>
        <v>0</v>
      </c>
      <c r="B611" s="358">
        <f>'F5 ESTUDIANTES PREVENCIÓN'!A604</f>
        <v>0</v>
      </c>
      <c r="C611" s="360">
        <f>'F5 ESTUDIANTES PREVENCIÓN'!F604</f>
        <v>0</v>
      </c>
      <c r="D611" s="361">
        <f>'F5 ESTUDIANTES PREVENCIÓN'!G604</f>
        <v>0</v>
      </c>
      <c r="E611" s="358">
        <f>'F5 ESTUDIANTES PREVENCIÓN'!K604</f>
        <v>0</v>
      </c>
      <c r="F611" s="358">
        <f>'F5 ESTUDIANTES PREVENCIÓN'!J604</f>
        <v>0</v>
      </c>
      <c r="G611" s="362">
        <f>'F5 ESTUDIANTES PREVENCIÓN'!L604</f>
        <v>0</v>
      </c>
      <c r="H611" s="358">
        <f>'F5 ESTUDIANTES PREVENCIÓN'!M604</f>
        <v>0</v>
      </c>
      <c r="I611" s="363">
        <f>'F5 ESTUDIANTES PREVENCIÓN'!N604</f>
        <v>0</v>
      </c>
      <c r="J611" s="363">
        <f>'F5 ESTUDIANTES PREVENCIÓN'!O604</f>
        <v>0</v>
      </c>
      <c r="K611" s="363">
        <f>'F5 ESTUDIANTES PREVENCIÓN'!P604</f>
        <v>0</v>
      </c>
      <c r="L611" s="364">
        <f>'F5 ESTUDIANTES PREVENCIÓN'!Q604</f>
        <v>0</v>
      </c>
      <c r="M611" s="360">
        <f>'F5 ESTUDIANTES PREVENCIÓN'!R604</f>
        <v>0</v>
      </c>
      <c r="N611" s="358">
        <f>'F5 ESTUDIANTES PREVENCIÓN'!T604</f>
        <v>0</v>
      </c>
      <c r="O611" s="358">
        <f>'F5 ESTUDIANTES PREVENCIÓN'!U604</f>
        <v>0</v>
      </c>
      <c r="P611" s="358">
        <f>'F5 ESTUDIANTES PREVENCIÓN'!V604</f>
        <v>0</v>
      </c>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c r="AL611" s="358"/>
      <c r="AM611" s="358"/>
      <c r="AN611" s="358"/>
      <c r="AO611" s="358"/>
      <c r="AP611" s="358"/>
      <c r="AQ611" s="358"/>
      <c r="AR611" s="358"/>
      <c r="AS611" s="358"/>
      <c r="AT611" s="358"/>
      <c r="AU611" s="358"/>
      <c r="AV611" s="358"/>
      <c r="AW611" s="358"/>
      <c r="AX611" s="358"/>
      <c r="AY611" s="358"/>
      <c r="AZ611" s="358"/>
      <c r="BA611" s="358"/>
      <c r="BB611" s="358"/>
      <c r="BC611" s="358"/>
      <c r="BD611" s="358"/>
      <c r="BE611" s="358"/>
      <c r="BF611" s="358">
        <f>'F5 ESTUDIANTES PREVENCIÓN'!AU604</f>
        <v>0</v>
      </c>
      <c r="BG611" s="12"/>
      <c r="BH611" s="13"/>
      <c r="BI611" s="12"/>
      <c r="BJ611" s="14"/>
      <c r="BK611" s="12"/>
      <c r="BL611" s="12"/>
      <c r="BM611" s="12"/>
      <c r="BN611" s="12"/>
      <c r="BO611" s="12"/>
      <c r="BP611" s="12"/>
      <c r="BQ611" s="12"/>
      <c r="BR611" s="12"/>
      <c r="BS611" s="12"/>
      <c r="BT611" s="12"/>
      <c r="BU611" s="12"/>
      <c r="BV611" s="12"/>
      <c r="BW611" s="12"/>
      <c r="BX611" s="12"/>
      <c r="BY611" s="12"/>
      <c r="BZ611" s="12"/>
      <c r="CA611" s="12"/>
      <c r="CB611" s="12"/>
      <c r="CC611" s="12"/>
      <c r="CD611" s="365">
        <f t="shared" si="86"/>
        <v>0</v>
      </c>
      <c r="CE611" s="365">
        <f t="shared" si="87"/>
        <v>0</v>
      </c>
      <c r="CF611" s="366" t="str">
        <f t="shared" si="83"/>
        <v/>
      </c>
      <c r="CG611" s="365">
        <f t="shared" si="88"/>
        <v>0</v>
      </c>
      <c r="CH611" s="365">
        <f t="shared" si="89"/>
        <v>0</v>
      </c>
      <c r="CI611" s="366" t="str">
        <f t="shared" si="84"/>
        <v/>
      </c>
      <c r="CJ611" s="365">
        <f t="shared" si="90"/>
        <v>0</v>
      </c>
      <c r="CK611" s="365">
        <f t="shared" si="91"/>
        <v>0</v>
      </c>
      <c r="CL611" s="366" t="str">
        <f t="shared" si="85"/>
        <v/>
      </c>
      <c r="CM611" s="15"/>
    </row>
    <row r="612" spans="1:91" s="359" customFormat="1" ht="13.5" hidden="1" customHeight="1">
      <c r="A612" s="358">
        <f>'F5 ESTUDIANTES PREVENCIÓN'!D605</f>
        <v>0</v>
      </c>
      <c r="B612" s="358">
        <f>'F5 ESTUDIANTES PREVENCIÓN'!A605</f>
        <v>0</v>
      </c>
      <c r="C612" s="360">
        <f>'F5 ESTUDIANTES PREVENCIÓN'!F605</f>
        <v>0</v>
      </c>
      <c r="D612" s="361">
        <f>'F5 ESTUDIANTES PREVENCIÓN'!G605</f>
        <v>0</v>
      </c>
      <c r="E612" s="358">
        <f>'F5 ESTUDIANTES PREVENCIÓN'!K605</f>
        <v>0</v>
      </c>
      <c r="F612" s="358">
        <f>'F5 ESTUDIANTES PREVENCIÓN'!J605</f>
        <v>0</v>
      </c>
      <c r="G612" s="362">
        <f>'F5 ESTUDIANTES PREVENCIÓN'!L605</f>
        <v>0</v>
      </c>
      <c r="H612" s="358">
        <f>'F5 ESTUDIANTES PREVENCIÓN'!M605</f>
        <v>0</v>
      </c>
      <c r="I612" s="363">
        <f>'F5 ESTUDIANTES PREVENCIÓN'!N605</f>
        <v>0</v>
      </c>
      <c r="J612" s="363">
        <f>'F5 ESTUDIANTES PREVENCIÓN'!O605</f>
        <v>0</v>
      </c>
      <c r="K612" s="363">
        <f>'F5 ESTUDIANTES PREVENCIÓN'!P605</f>
        <v>0</v>
      </c>
      <c r="L612" s="364">
        <f>'F5 ESTUDIANTES PREVENCIÓN'!Q605</f>
        <v>0</v>
      </c>
      <c r="M612" s="360">
        <f>'F5 ESTUDIANTES PREVENCIÓN'!R605</f>
        <v>0</v>
      </c>
      <c r="N612" s="358">
        <f>'F5 ESTUDIANTES PREVENCIÓN'!T605</f>
        <v>0</v>
      </c>
      <c r="O612" s="358">
        <f>'F5 ESTUDIANTES PREVENCIÓN'!U605</f>
        <v>0</v>
      </c>
      <c r="P612" s="358">
        <f>'F5 ESTUDIANTES PREVENCIÓN'!V605</f>
        <v>0</v>
      </c>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c r="AL612" s="358"/>
      <c r="AM612" s="358"/>
      <c r="AN612" s="358"/>
      <c r="AO612" s="358"/>
      <c r="AP612" s="358"/>
      <c r="AQ612" s="358"/>
      <c r="AR612" s="358"/>
      <c r="AS612" s="358"/>
      <c r="AT612" s="358"/>
      <c r="AU612" s="358"/>
      <c r="AV612" s="358"/>
      <c r="AW612" s="358"/>
      <c r="AX612" s="358"/>
      <c r="AY612" s="358"/>
      <c r="AZ612" s="358"/>
      <c r="BA612" s="358"/>
      <c r="BB612" s="358"/>
      <c r="BC612" s="358"/>
      <c r="BD612" s="358"/>
      <c r="BE612" s="358"/>
      <c r="BF612" s="358">
        <f>'F5 ESTUDIANTES PREVENCIÓN'!AU605</f>
        <v>0</v>
      </c>
      <c r="BG612" s="12"/>
      <c r="BH612" s="13"/>
      <c r="BI612" s="12"/>
      <c r="BJ612" s="14"/>
      <c r="BK612" s="12"/>
      <c r="BL612" s="12"/>
      <c r="BM612" s="12"/>
      <c r="BN612" s="12"/>
      <c r="BO612" s="12"/>
      <c r="BP612" s="12"/>
      <c r="BQ612" s="12"/>
      <c r="BR612" s="12"/>
      <c r="BS612" s="12"/>
      <c r="BT612" s="12"/>
      <c r="BU612" s="12"/>
      <c r="BV612" s="12"/>
      <c r="BW612" s="12"/>
      <c r="BX612" s="12"/>
      <c r="BY612" s="12"/>
      <c r="BZ612" s="12"/>
      <c r="CA612" s="12"/>
      <c r="CB612" s="12"/>
      <c r="CC612" s="12"/>
      <c r="CD612" s="365">
        <f t="shared" si="86"/>
        <v>0</v>
      </c>
      <c r="CE612" s="365">
        <f t="shared" si="87"/>
        <v>0</v>
      </c>
      <c r="CF612" s="366" t="str">
        <f t="shared" si="83"/>
        <v/>
      </c>
      <c r="CG612" s="365">
        <f t="shared" si="88"/>
        <v>0</v>
      </c>
      <c r="CH612" s="365">
        <f t="shared" si="89"/>
        <v>0</v>
      </c>
      <c r="CI612" s="366" t="str">
        <f t="shared" si="84"/>
        <v/>
      </c>
      <c r="CJ612" s="365">
        <f t="shared" si="90"/>
        <v>0</v>
      </c>
      <c r="CK612" s="365">
        <f t="shared" si="91"/>
        <v>0</v>
      </c>
      <c r="CL612" s="366" t="str">
        <f t="shared" si="85"/>
        <v/>
      </c>
      <c r="CM612" s="15"/>
    </row>
    <row r="613" spans="1:91" s="359" customFormat="1" ht="13.5" hidden="1" customHeight="1">
      <c r="A613" s="358">
        <f>'F5 ESTUDIANTES PREVENCIÓN'!D606</f>
        <v>0</v>
      </c>
      <c r="B613" s="358">
        <f>'F5 ESTUDIANTES PREVENCIÓN'!A606</f>
        <v>0</v>
      </c>
      <c r="C613" s="360">
        <f>'F5 ESTUDIANTES PREVENCIÓN'!F606</f>
        <v>0</v>
      </c>
      <c r="D613" s="361">
        <f>'F5 ESTUDIANTES PREVENCIÓN'!G606</f>
        <v>0</v>
      </c>
      <c r="E613" s="358">
        <f>'F5 ESTUDIANTES PREVENCIÓN'!K606</f>
        <v>0</v>
      </c>
      <c r="F613" s="358">
        <f>'F5 ESTUDIANTES PREVENCIÓN'!J606</f>
        <v>0</v>
      </c>
      <c r="G613" s="362">
        <f>'F5 ESTUDIANTES PREVENCIÓN'!L606</f>
        <v>0</v>
      </c>
      <c r="H613" s="358">
        <f>'F5 ESTUDIANTES PREVENCIÓN'!M606</f>
        <v>0</v>
      </c>
      <c r="I613" s="363">
        <f>'F5 ESTUDIANTES PREVENCIÓN'!N606</f>
        <v>0</v>
      </c>
      <c r="J613" s="363">
        <f>'F5 ESTUDIANTES PREVENCIÓN'!O606</f>
        <v>0</v>
      </c>
      <c r="K613" s="363">
        <f>'F5 ESTUDIANTES PREVENCIÓN'!P606</f>
        <v>0</v>
      </c>
      <c r="L613" s="364">
        <f>'F5 ESTUDIANTES PREVENCIÓN'!Q606</f>
        <v>0</v>
      </c>
      <c r="M613" s="360">
        <f>'F5 ESTUDIANTES PREVENCIÓN'!R606</f>
        <v>0</v>
      </c>
      <c r="N613" s="358">
        <f>'F5 ESTUDIANTES PREVENCIÓN'!T606</f>
        <v>0</v>
      </c>
      <c r="O613" s="358">
        <f>'F5 ESTUDIANTES PREVENCIÓN'!U606</f>
        <v>0</v>
      </c>
      <c r="P613" s="358">
        <f>'F5 ESTUDIANTES PREVENCIÓN'!V606</f>
        <v>0</v>
      </c>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c r="AL613" s="358"/>
      <c r="AM613" s="358"/>
      <c r="AN613" s="358"/>
      <c r="AO613" s="358"/>
      <c r="AP613" s="358"/>
      <c r="AQ613" s="358"/>
      <c r="AR613" s="358"/>
      <c r="AS613" s="358"/>
      <c r="AT613" s="358"/>
      <c r="AU613" s="358"/>
      <c r="AV613" s="358"/>
      <c r="AW613" s="358"/>
      <c r="AX613" s="358"/>
      <c r="AY613" s="358"/>
      <c r="AZ613" s="358"/>
      <c r="BA613" s="358"/>
      <c r="BB613" s="358"/>
      <c r="BC613" s="358"/>
      <c r="BD613" s="358"/>
      <c r="BE613" s="358"/>
      <c r="BF613" s="358">
        <f>'F5 ESTUDIANTES PREVENCIÓN'!AU606</f>
        <v>0</v>
      </c>
      <c r="BG613" s="12"/>
      <c r="BH613" s="13"/>
      <c r="BI613" s="12"/>
      <c r="BJ613" s="14"/>
      <c r="BK613" s="12"/>
      <c r="BL613" s="12"/>
      <c r="BM613" s="12"/>
      <c r="BN613" s="12"/>
      <c r="BO613" s="12"/>
      <c r="BP613" s="12"/>
      <c r="BQ613" s="12"/>
      <c r="BR613" s="12"/>
      <c r="BS613" s="12"/>
      <c r="BT613" s="12"/>
      <c r="BU613" s="12"/>
      <c r="BV613" s="12"/>
      <c r="BW613" s="12"/>
      <c r="BX613" s="12"/>
      <c r="BY613" s="12"/>
      <c r="BZ613" s="12"/>
      <c r="CA613" s="12"/>
      <c r="CB613" s="12"/>
      <c r="CC613" s="12"/>
      <c r="CD613" s="365">
        <f t="shared" si="86"/>
        <v>0</v>
      </c>
      <c r="CE613" s="365">
        <f t="shared" si="87"/>
        <v>0</v>
      </c>
      <c r="CF613" s="366" t="str">
        <f t="shared" si="83"/>
        <v/>
      </c>
      <c r="CG613" s="365">
        <f t="shared" si="88"/>
        <v>0</v>
      </c>
      <c r="CH613" s="365">
        <f t="shared" si="89"/>
        <v>0</v>
      </c>
      <c r="CI613" s="366" t="str">
        <f t="shared" si="84"/>
        <v/>
      </c>
      <c r="CJ613" s="365">
        <f t="shared" si="90"/>
        <v>0</v>
      </c>
      <c r="CK613" s="365">
        <f t="shared" si="91"/>
        <v>0</v>
      </c>
      <c r="CL613" s="366" t="str">
        <f t="shared" si="85"/>
        <v/>
      </c>
      <c r="CM613" s="15"/>
    </row>
    <row r="614" spans="1:91" s="359" customFormat="1" ht="13.5" hidden="1" customHeight="1">
      <c r="A614" s="358">
        <f>'F5 ESTUDIANTES PREVENCIÓN'!D607</f>
        <v>0</v>
      </c>
      <c r="B614" s="358">
        <f>'F5 ESTUDIANTES PREVENCIÓN'!A607</f>
        <v>0</v>
      </c>
      <c r="C614" s="360">
        <f>'F5 ESTUDIANTES PREVENCIÓN'!F607</f>
        <v>0</v>
      </c>
      <c r="D614" s="361">
        <f>'F5 ESTUDIANTES PREVENCIÓN'!G607</f>
        <v>0</v>
      </c>
      <c r="E614" s="358">
        <f>'F5 ESTUDIANTES PREVENCIÓN'!K607</f>
        <v>0</v>
      </c>
      <c r="F614" s="358">
        <f>'F5 ESTUDIANTES PREVENCIÓN'!J607</f>
        <v>0</v>
      </c>
      <c r="G614" s="362">
        <f>'F5 ESTUDIANTES PREVENCIÓN'!L607</f>
        <v>0</v>
      </c>
      <c r="H614" s="358">
        <f>'F5 ESTUDIANTES PREVENCIÓN'!M607</f>
        <v>0</v>
      </c>
      <c r="I614" s="363">
        <f>'F5 ESTUDIANTES PREVENCIÓN'!N607</f>
        <v>0</v>
      </c>
      <c r="J614" s="363">
        <f>'F5 ESTUDIANTES PREVENCIÓN'!O607</f>
        <v>0</v>
      </c>
      <c r="K614" s="363">
        <f>'F5 ESTUDIANTES PREVENCIÓN'!P607</f>
        <v>0</v>
      </c>
      <c r="L614" s="364">
        <f>'F5 ESTUDIANTES PREVENCIÓN'!Q607</f>
        <v>0</v>
      </c>
      <c r="M614" s="360">
        <f>'F5 ESTUDIANTES PREVENCIÓN'!R607</f>
        <v>0</v>
      </c>
      <c r="N614" s="358">
        <f>'F5 ESTUDIANTES PREVENCIÓN'!T607</f>
        <v>0</v>
      </c>
      <c r="O614" s="358">
        <f>'F5 ESTUDIANTES PREVENCIÓN'!U607</f>
        <v>0</v>
      </c>
      <c r="P614" s="358">
        <f>'F5 ESTUDIANTES PREVENCIÓN'!V607</f>
        <v>0</v>
      </c>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c r="BE614" s="358"/>
      <c r="BF614" s="358">
        <f>'F5 ESTUDIANTES PREVENCIÓN'!AU607</f>
        <v>0</v>
      </c>
      <c r="BG614" s="12"/>
      <c r="BH614" s="13"/>
      <c r="BI614" s="12"/>
      <c r="BJ614" s="14"/>
      <c r="BK614" s="12"/>
      <c r="BL614" s="12"/>
      <c r="BM614" s="12"/>
      <c r="BN614" s="12"/>
      <c r="BO614" s="12"/>
      <c r="BP614" s="12"/>
      <c r="BQ614" s="12"/>
      <c r="BR614" s="12"/>
      <c r="BS614" s="12"/>
      <c r="BT614" s="12"/>
      <c r="BU614" s="12"/>
      <c r="BV614" s="12"/>
      <c r="BW614" s="12"/>
      <c r="BX614" s="12"/>
      <c r="BY614" s="12"/>
      <c r="BZ614" s="12"/>
      <c r="CA614" s="12"/>
      <c r="CB614" s="12"/>
      <c r="CC614" s="12"/>
      <c r="CD614" s="365">
        <f t="shared" si="86"/>
        <v>0</v>
      </c>
      <c r="CE614" s="365">
        <f t="shared" si="87"/>
        <v>0</v>
      </c>
      <c r="CF614" s="366" t="str">
        <f t="shared" si="83"/>
        <v/>
      </c>
      <c r="CG614" s="365">
        <f t="shared" si="88"/>
        <v>0</v>
      </c>
      <c r="CH614" s="365">
        <f t="shared" si="89"/>
        <v>0</v>
      </c>
      <c r="CI614" s="366" t="str">
        <f t="shared" si="84"/>
        <v/>
      </c>
      <c r="CJ614" s="365">
        <f t="shared" si="90"/>
        <v>0</v>
      </c>
      <c r="CK614" s="365">
        <f t="shared" si="91"/>
        <v>0</v>
      </c>
      <c r="CL614" s="366" t="str">
        <f t="shared" si="85"/>
        <v/>
      </c>
      <c r="CM614" s="15"/>
    </row>
    <row r="615" spans="1:91" s="359" customFormat="1" ht="13.5" hidden="1" customHeight="1">
      <c r="A615" s="358">
        <f>'F5 ESTUDIANTES PREVENCIÓN'!D608</f>
        <v>0</v>
      </c>
      <c r="B615" s="358">
        <f>'F5 ESTUDIANTES PREVENCIÓN'!A608</f>
        <v>0</v>
      </c>
      <c r="C615" s="360">
        <f>'F5 ESTUDIANTES PREVENCIÓN'!F608</f>
        <v>0</v>
      </c>
      <c r="D615" s="361">
        <f>'F5 ESTUDIANTES PREVENCIÓN'!G608</f>
        <v>0</v>
      </c>
      <c r="E615" s="358">
        <f>'F5 ESTUDIANTES PREVENCIÓN'!K608</f>
        <v>0</v>
      </c>
      <c r="F615" s="358">
        <f>'F5 ESTUDIANTES PREVENCIÓN'!J608</f>
        <v>0</v>
      </c>
      <c r="G615" s="362">
        <f>'F5 ESTUDIANTES PREVENCIÓN'!L608</f>
        <v>0</v>
      </c>
      <c r="H615" s="358">
        <f>'F5 ESTUDIANTES PREVENCIÓN'!M608</f>
        <v>0</v>
      </c>
      <c r="I615" s="363">
        <f>'F5 ESTUDIANTES PREVENCIÓN'!N608</f>
        <v>0</v>
      </c>
      <c r="J615" s="363">
        <f>'F5 ESTUDIANTES PREVENCIÓN'!O608</f>
        <v>0</v>
      </c>
      <c r="K615" s="363">
        <f>'F5 ESTUDIANTES PREVENCIÓN'!P608</f>
        <v>0</v>
      </c>
      <c r="L615" s="364">
        <f>'F5 ESTUDIANTES PREVENCIÓN'!Q608</f>
        <v>0</v>
      </c>
      <c r="M615" s="360">
        <f>'F5 ESTUDIANTES PREVENCIÓN'!R608</f>
        <v>0</v>
      </c>
      <c r="N615" s="358">
        <f>'F5 ESTUDIANTES PREVENCIÓN'!T608</f>
        <v>0</v>
      </c>
      <c r="O615" s="358">
        <f>'F5 ESTUDIANTES PREVENCIÓN'!U608</f>
        <v>0</v>
      </c>
      <c r="P615" s="358">
        <f>'F5 ESTUDIANTES PREVENCIÓN'!V608</f>
        <v>0</v>
      </c>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c r="AL615" s="358"/>
      <c r="AM615" s="358"/>
      <c r="AN615" s="358"/>
      <c r="AO615" s="358"/>
      <c r="AP615" s="358"/>
      <c r="AQ615" s="358"/>
      <c r="AR615" s="358"/>
      <c r="AS615" s="358"/>
      <c r="AT615" s="358"/>
      <c r="AU615" s="358"/>
      <c r="AV615" s="358"/>
      <c r="AW615" s="358"/>
      <c r="AX615" s="358"/>
      <c r="AY615" s="358"/>
      <c r="AZ615" s="358"/>
      <c r="BA615" s="358"/>
      <c r="BB615" s="358"/>
      <c r="BC615" s="358"/>
      <c r="BD615" s="358"/>
      <c r="BE615" s="358"/>
      <c r="BF615" s="358">
        <f>'F5 ESTUDIANTES PREVENCIÓN'!AU608</f>
        <v>0</v>
      </c>
      <c r="BG615" s="12"/>
      <c r="BH615" s="13"/>
      <c r="BI615" s="12"/>
      <c r="BJ615" s="14"/>
      <c r="BK615" s="12"/>
      <c r="BL615" s="12"/>
      <c r="BM615" s="12"/>
      <c r="BN615" s="12"/>
      <c r="BO615" s="12"/>
      <c r="BP615" s="12"/>
      <c r="BQ615" s="12"/>
      <c r="BR615" s="12"/>
      <c r="BS615" s="12"/>
      <c r="BT615" s="12"/>
      <c r="BU615" s="12"/>
      <c r="BV615" s="12"/>
      <c r="BW615" s="12"/>
      <c r="BX615" s="12"/>
      <c r="BY615" s="12"/>
      <c r="BZ615" s="12"/>
      <c r="CA615" s="12"/>
      <c r="CB615" s="12"/>
      <c r="CC615" s="12"/>
      <c r="CD615" s="365">
        <f t="shared" si="86"/>
        <v>0</v>
      </c>
      <c r="CE615" s="365">
        <f t="shared" si="87"/>
        <v>0</v>
      </c>
      <c r="CF615" s="366" t="str">
        <f t="shared" si="83"/>
        <v/>
      </c>
      <c r="CG615" s="365">
        <f t="shared" si="88"/>
        <v>0</v>
      </c>
      <c r="CH615" s="365">
        <f t="shared" si="89"/>
        <v>0</v>
      </c>
      <c r="CI615" s="366" t="str">
        <f t="shared" si="84"/>
        <v/>
      </c>
      <c r="CJ615" s="365">
        <f t="shared" si="90"/>
        <v>0</v>
      </c>
      <c r="CK615" s="365">
        <f t="shared" si="91"/>
        <v>0</v>
      </c>
      <c r="CL615" s="366" t="str">
        <f t="shared" si="85"/>
        <v/>
      </c>
      <c r="CM615" s="15"/>
    </row>
    <row r="616" spans="1:91" s="359" customFormat="1" ht="13.5" hidden="1" customHeight="1">
      <c r="A616" s="358">
        <f>'F5 ESTUDIANTES PREVENCIÓN'!D609</f>
        <v>0</v>
      </c>
      <c r="B616" s="358">
        <f>'F5 ESTUDIANTES PREVENCIÓN'!A609</f>
        <v>0</v>
      </c>
      <c r="C616" s="360">
        <f>'F5 ESTUDIANTES PREVENCIÓN'!F609</f>
        <v>0</v>
      </c>
      <c r="D616" s="361">
        <f>'F5 ESTUDIANTES PREVENCIÓN'!G609</f>
        <v>0</v>
      </c>
      <c r="E616" s="358">
        <f>'F5 ESTUDIANTES PREVENCIÓN'!K609</f>
        <v>0</v>
      </c>
      <c r="F616" s="358">
        <f>'F5 ESTUDIANTES PREVENCIÓN'!J609</f>
        <v>0</v>
      </c>
      <c r="G616" s="362">
        <f>'F5 ESTUDIANTES PREVENCIÓN'!L609</f>
        <v>0</v>
      </c>
      <c r="H616" s="358">
        <f>'F5 ESTUDIANTES PREVENCIÓN'!M609</f>
        <v>0</v>
      </c>
      <c r="I616" s="363">
        <f>'F5 ESTUDIANTES PREVENCIÓN'!N609</f>
        <v>0</v>
      </c>
      <c r="J616" s="363">
        <f>'F5 ESTUDIANTES PREVENCIÓN'!O609</f>
        <v>0</v>
      </c>
      <c r="K616" s="363">
        <f>'F5 ESTUDIANTES PREVENCIÓN'!P609</f>
        <v>0</v>
      </c>
      <c r="L616" s="364">
        <f>'F5 ESTUDIANTES PREVENCIÓN'!Q609</f>
        <v>0</v>
      </c>
      <c r="M616" s="360">
        <f>'F5 ESTUDIANTES PREVENCIÓN'!R609</f>
        <v>0</v>
      </c>
      <c r="N616" s="358">
        <f>'F5 ESTUDIANTES PREVENCIÓN'!T609</f>
        <v>0</v>
      </c>
      <c r="O616" s="358">
        <f>'F5 ESTUDIANTES PREVENCIÓN'!U609</f>
        <v>0</v>
      </c>
      <c r="P616" s="358">
        <f>'F5 ESTUDIANTES PREVENCIÓN'!V609</f>
        <v>0</v>
      </c>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c r="AL616" s="358"/>
      <c r="AM616" s="358"/>
      <c r="AN616" s="358"/>
      <c r="AO616" s="358"/>
      <c r="AP616" s="358"/>
      <c r="AQ616" s="358"/>
      <c r="AR616" s="358"/>
      <c r="AS616" s="358"/>
      <c r="AT616" s="358"/>
      <c r="AU616" s="358"/>
      <c r="AV616" s="358"/>
      <c r="AW616" s="358"/>
      <c r="AX616" s="358"/>
      <c r="AY616" s="358"/>
      <c r="AZ616" s="358"/>
      <c r="BA616" s="358"/>
      <c r="BB616" s="358"/>
      <c r="BC616" s="358"/>
      <c r="BD616" s="358"/>
      <c r="BE616" s="358"/>
      <c r="BF616" s="358">
        <f>'F5 ESTUDIANTES PREVENCIÓN'!AU609</f>
        <v>0</v>
      </c>
      <c r="BG616" s="12"/>
      <c r="BH616" s="13"/>
      <c r="BI616" s="12"/>
      <c r="BJ616" s="14"/>
      <c r="BK616" s="12"/>
      <c r="BL616" s="12"/>
      <c r="BM616" s="12"/>
      <c r="BN616" s="12"/>
      <c r="BO616" s="12"/>
      <c r="BP616" s="12"/>
      <c r="BQ616" s="12"/>
      <c r="BR616" s="12"/>
      <c r="BS616" s="12"/>
      <c r="BT616" s="12"/>
      <c r="BU616" s="12"/>
      <c r="BV616" s="12"/>
      <c r="BW616" s="12"/>
      <c r="BX616" s="12"/>
      <c r="BY616" s="12"/>
      <c r="BZ616" s="12"/>
      <c r="CA616" s="12"/>
      <c r="CB616" s="12"/>
      <c r="CC616" s="12"/>
      <c r="CD616" s="365">
        <f t="shared" si="86"/>
        <v>0</v>
      </c>
      <c r="CE616" s="365">
        <f t="shared" si="87"/>
        <v>0</v>
      </c>
      <c r="CF616" s="366" t="str">
        <f t="shared" si="83"/>
        <v/>
      </c>
      <c r="CG616" s="365">
        <f t="shared" si="88"/>
        <v>0</v>
      </c>
      <c r="CH616" s="365">
        <f t="shared" si="89"/>
        <v>0</v>
      </c>
      <c r="CI616" s="366" t="str">
        <f t="shared" si="84"/>
        <v/>
      </c>
      <c r="CJ616" s="365">
        <f t="shared" si="90"/>
        <v>0</v>
      </c>
      <c r="CK616" s="365">
        <f t="shared" si="91"/>
        <v>0</v>
      </c>
      <c r="CL616" s="366" t="str">
        <f t="shared" si="85"/>
        <v/>
      </c>
      <c r="CM616" s="15"/>
    </row>
    <row r="617" spans="1:91" s="359" customFormat="1" ht="13.5" hidden="1" customHeight="1">
      <c r="A617" s="358">
        <f>'F5 ESTUDIANTES PREVENCIÓN'!D610</f>
        <v>0</v>
      </c>
      <c r="B617" s="358">
        <f>'F5 ESTUDIANTES PREVENCIÓN'!A610</f>
        <v>0</v>
      </c>
      <c r="C617" s="360">
        <f>'F5 ESTUDIANTES PREVENCIÓN'!F610</f>
        <v>0</v>
      </c>
      <c r="D617" s="361">
        <f>'F5 ESTUDIANTES PREVENCIÓN'!G610</f>
        <v>0</v>
      </c>
      <c r="E617" s="358">
        <f>'F5 ESTUDIANTES PREVENCIÓN'!K610</f>
        <v>0</v>
      </c>
      <c r="F617" s="358">
        <f>'F5 ESTUDIANTES PREVENCIÓN'!J610</f>
        <v>0</v>
      </c>
      <c r="G617" s="362">
        <f>'F5 ESTUDIANTES PREVENCIÓN'!L610</f>
        <v>0</v>
      </c>
      <c r="H617" s="358">
        <f>'F5 ESTUDIANTES PREVENCIÓN'!M610</f>
        <v>0</v>
      </c>
      <c r="I617" s="363">
        <f>'F5 ESTUDIANTES PREVENCIÓN'!N610</f>
        <v>0</v>
      </c>
      <c r="J617" s="363">
        <f>'F5 ESTUDIANTES PREVENCIÓN'!O610</f>
        <v>0</v>
      </c>
      <c r="K617" s="363">
        <f>'F5 ESTUDIANTES PREVENCIÓN'!P610</f>
        <v>0</v>
      </c>
      <c r="L617" s="364">
        <f>'F5 ESTUDIANTES PREVENCIÓN'!Q610</f>
        <v>0</v>
      </c>
      <c r="M617" s="360">
        <f>'F5 ESTUDIANTES PREVENCIÓN'!R610</f>
        <v>0</v>
      </c>
      <c r="N617" s="358">
        <f>'F5 ESTUDIANTES PREVENCIÓN'!T610</f>
        <v>0</v>
      </c>
      <c r="O617" s="358">
        <f>'F5 ESTUDIANTES PREVENCIÓN'!U610</f>
        <v>0</v>
      </c>
      <c r="P617" s="358">
        <f>'F5 ESTUDIANTES PREVENCIÓN'!V610</f>
        <v>0</v>
      </c>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c r="AL617" s="358"/>
      <c r="AM617" s="358"/>
      <c r="AN617" s="358"/>
      <c r="AO617" s="358"/>
      <c r="AP617" s="358"/>
      <c r="AQ617" s="358"/>
      <c r="AR617" s="358"/>
      <c r="AS617" s="358"/>
      <c r="AT617" s="358"/>
      <c r="AU617" s="358"/>
      <c r="AV617" s="358"/>
      <c r="AW617" s="358"/>
      <c r="AX617" s="358"/>
      <c r="AY617" s="358"/>
      <c r="AZ617" s="358"/>
      <c r="BA617" s="358"/>
      <c r="BB617" s="358"/>
      <c r="BC617" s="358"/>
      <c r="BD617" s="358"/>
      <c r="BE617" s="358"/>
      <c r="BF617" s="358">
        <f>'F5 ESTUDIANTES PREVENCIÓN'!AU610</f>
        <v>0</v>
      </c>
      <c r="BG617" s="12"/>
      <c r="BH617" s="13"/>
      <c r="BI617" s="12"/>
      <c r="BJ617" s="14"/>
      <c r="BK617" s="12"/>
      <c r="BL617" s="12"/>
      <c r="BM617" s="12"/>
      <c r="BN617" s="12"/>
      <c r="BO617" s="12"/>
      <c r="BP617" s="12"/>
      <c r="BQ617" s="12"/>
      <c r="BR617" s="12"/>
      <c r="BS617" s="12"/>
      <c r="BT617" s="12"/>
      <c r="BU617" s="12"/>
      <c r="BV617" s="12"/>
      <c r="BW617" s="12"/>
      <c r="BX617" s="12"/>
      <c r="BY617" s="12"/>
      <c r="BZ617" s="12"/>
      <c r="CA617" s="12"/>
      <c r="CB617" s="12"/>
      <c r="CC617" s="12"/>
      <c r="CD617" s="365">
        <f t="shared" si="86"/>
        <v>0</v>
      </c>
      <c r="CE617" s="365">
        <f t="shared" si="87"/>
        <v>0</v>
      </c>
      <c r="CF617" s="366" t="str">
        <f t="shared" si="83"/>
        <v/>
      </c>
      <c r="CG617" s="365">
        <f t="shared" si="88"/>
        <v>0</v>
      </c>
      <c r="CH617" s="365">
        <f t="shared" si="89"/>
        <v>0</v>
      </c>
      <c r="CI617" s="366" t="str">
        <f t="shared" si="84"/>
        <v/>
      </c>
      <c r="CJ617" s="365">
        <f t="shared" si="90"/>
        <v>0</v>
      </c>
      <c r="CK617" s="365">
        <f t="shared" si="91"/>
        <v>0</v>
      </c>
      <c r="CL617" s="366" t="str">
        <f t="shared" si="85"/>
        <v/>
      </c>
      <c r="CM617" s="15"/>
    </row>
    <row r="618" spans="1:91" s="359" customFormat="1" ht="13.5" hidden="1" customHeight="1">
      <c r="A618" s="358">
        <f>'F5 ESTUDIANTES PREVENCIÓN'!D611</f>
        <v>0</v>
      </c>
      <c r="B618" s="358">
        <f>'F5 ESTUDIANTES PREVENCIÓN'!A611</f>
        <v>0</v>
      </c>
      <c r="C618" s="360">
        <f>'F5 ESTUDIANTES PREVENCIÓN'!F611</f>
        <v>0</v>
      </c>
      <c r="D618" s="361">
        <f>'F5 ESTUDIANTES PREVENCIÓN'!G611</f>
        <v>0</v>
      </c>
      <c r="E618" s="358">
        <f>'F5 ESTUDIANTES PREVENCIÓN'!K611</f>
        <v>0</v>
      </c>
      <c r="F618" s="358">
        <f>'F5 ESTUDIANTES PREVENCIÓN'!J611</f>
        <v>0</v>
      </c>
      <c r="G618" s="362">
        <f>'F5 ESTUDIANTES PREVENCIÓN'!L611</f>
        <v>0</v>
      </c>
      <c r="H618" s="358">
        <f>'F5 ESTUDIANTES PREVENCIÓN'!M611</f>
        <v>0</v>
      </c>
      <c r="I618" s="363">
        <f>'F5 ESTUDIANTES PREVENCIÓN'!N611</f>
        <v>0</v>
      </c>
      <c r="J618" s="363">
        <f>'F5 ESTUDIANTES PREVENCIÓN'!O611</f>
        <v>0</v>
      </c>
      <c r="K618" s="363">
        <f>'F5 ESTUDIANTES PREVENCIÓN'!P611</f>
        <v>0</v>
      </c>
      <c r="L618" s="364">
        <f>'F5 ESTUDIANTES PREVENCIÓN'!Q611</f>
        <v>0</v>
      </c>
      <c r="M618" s="360">
        <f>'F5 ESTUDIANTES PREVENCIÓN'!R611</f>
        <v>0</v>
      </c>
      <c r="N618" s="358">
        <f>'F5 ESTUDIANTES PREVENCIÓN'!T611</f>
        <v>0</v>
      </c>
      <c r="O618" s="358">
        <f>'F5 ESTUDIANTES PREVENCIÓN'!U611</f>
        <v>0</v>
      </c>
      <c r="P618" s="358">
        <f>'F5 ESTUDIANTES PREVENCIÓN'!V611</f>
        <v>0</v>
      </c>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c r="AL618" s="358"/>
      <c r="AM618" s="358"/>
      <c r="AN618" s="358"/>
      <c r="AO618" s="358"/>
      <c r="AP618" s="358"/>
      <c r="AQ618" s="358"/>
      <c r="AR618" s="358"/>
      <c r="AS618" s="358"/>
      <c r="AT618" s="358"/>
      <c r="AU618" s="358"/>
      <c r="AV618" s="358"/>
      <c r="AW618" s="358"/>
      <c r="AX618" s="358"/>
      <c r="AY618" s="358"/>
      <c r="AZ618" s="358"/>
      <c r="BA618" s="358"/>
      <c r="BB618" s="358"/>
      <c r="BC618" s="358"/>
      <c r="BD618" s="358"/>
      <c r="BE618" s="358"/>
      <c r="BF618" s="358">
        <f>'F5 ESTUDIANTES PREVENCIÓN'!AU611</f>
        <v>0</v>
      </c>
      <c r="BG618" s="12"/>
      <c r="BH618" s="13"/>
      <c r="BI618" s="12"/>
      <c r="BJ618" s="14"/>
      <c r="BK618" s="12"/>
      <c r="BL618" s="12"/>
      <c r="BM618" s="12"/>
      <c r="BN618" s="12"/>
      <c r="BO618" s="12"/>
      <c r="BP618" s="12"/>
      <c r="BQ618" s="12"/>
      <c r="BR618" s="12"/>
      <c r="BS618" s="12"/>
      <c r="BT618" s="12"/>
      <c r="BU618" s="12"/>
      <c r="BV618" s="12"/>
      <c r="BW618" s="12"/>
      <c r="BX618" s="12"/>
      <c r="BY618" s="12"/>
      <c r="BZ618" s="12"/>
      <c r="CA618" s="12"/>
      <c r="CB618" s="12"/>
      <c r="CC618" s="12"/>
      <c r="CD618" s="365">
        <f t="shared" si="86"/>
        <v>0</v>
      </c>
      <c r="CE618" s="365">
        <f t="shared" si="87"/>
        <v>0</v>
      </c>
      <c r="CF618" s="366" t="str">
        <f t="shared" si="83"/>
        <v/>
      </c>
      <c r="CG618" s="365">
        <f t="shared" si="88"/>
        <v>0</v>
      </c>
      <c r="CH618" s="365">
        <f t="shared" si="89"/>
        <v>0</v>
      </c>
      <c r="CI618" s="366" t="str">
        <f t="shared" si="84"/>
        <v/>
      </c>
      <c r="CJ618" s="365">
        <f t="shared" si="90"/>
        <v>0</v>
      </c>
      <c r="CK618" s="365">
        <f t="shared" si="91"/>
        <v>0</v>
      </c>
      <c r="CL618" s="366" t="str">
        <f t="shared" si="85"/>
        <v/>
      </c>
      <c r="CM618" s="15"/>
    </row>
    <row r="619" spans="1:91" s="359" customFormat="1" ht="13.5" hidden="1" customHeight="1">
      <c r="A619" s="358">
        <f>'F5 ESTUDIANTES PREVENCIÓN'!D612</f>
        <v>0</v>
      </c>
      <c r="B619" s="358">
        <f>'F5 ESTUDIANTES PREVENCIÓN'!A612</f>
        <v>0</v>
      </c>
      <c r="C619" s="360">
        <f>'F5 ESTUDIANTES PREVENCIÓN'!F612</f>
        <v>0</v>
      </c>
      <c r="D619" s="361">
        <f>'F5 ESTUDIANTES PREVENCIÓN'!G612</f>
        <v>0</v>
      </c>
      <c r="E619" s="358">
        <f>'F5 ESTUDIANTES PREVENCIÓN'!K612</f>
        <v>0</v>
      </c>
      <c r="F619" s="358">
        <f>'F5 ESTUDIANTES PREVENCIÓN'!J612</f>
        <v>0</v>
      </c>
      <c r="G619" s="362">
        <f>'F5 ESTUDIANTES PREVENCIÓN'!L612</f>
        <v>0</v>
      </c>
      <c r="H619" s="358">
        <f>'F5 ESTUDIANTES PREVENCIÓN'!M612</f>
        <v>0</v>
      </c>
      <c r="I619" s="363">
        <f>'F5 ESTUDIANTES PREVENCIÓN'!N612</f>
        <v>0</v>
      </c>
      <c r="J619" s="363">
        <f>'F5 ESTUDIANTES PREVENCIÓN'!O612</f>
        <v>0</v>
      </c>
      <c r="K619" s="363">
        <f>'F5 ESTUDIANTES PREVENCIÓN'!P612</f>
        <v>0</v>
      </c>
      <c r="L619" s="364">
        <f>'F5 ESTUDIANTES PREVENCIÓN'!Q612</f>
        <v>0</v>
      </c>
      <c r="M619" s="360">
        <f>'F5 ESTUDIANTES PREVENCIÓN'!R612</f>
        <v>0</v>
      </c>
      <c r="N619" s="358">
        <f>'F5 ESTUDIANTES PREVENCIÓN'!T612</f>
        <v>0</v>
      </c>
      <c r="O619" s="358">
        <f>'F5 ESTUDIANTES PREVENCIÓN'!U612</f>
        <v>0</v>
      </c>
      <c r="P619" s="358">
        <f>'F5 ESTUDIANTES PREVENCIÓN'!V612</f>
        <v>0</v>
      </c>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c r="AL619" s="358"/>
      <c r="AM619" s="358"/>
      <c r="AN619" s="358"/>
      <c r="AO619" s="358"/>
      <c r="AP619" s="358"/>
      <c r="AQ619" s="358"/>
      <c r="AR619" s="358"/>
      <c r="AS619" s="358"/>
      <c r="AT619" s="358"/>
      <c r="AU619" s="358"/>
      <c r="AV619" s="358"/>
      <c r="AW619" s="358"/>
      <c r="AX619" s="358"/>
      <c r="AY619" s="358"/>
      <c r="AZ619" s="358"/>
      <c r="BA619" s="358"/>
      <c r="BB619" s="358"/>
      <c r="BC619" s="358"/>
      <c r="BD619" s="358"/>
      <c r="BE619" s="358"/>
      <c r="BF619" s="358">
        <f>'F5 ESTUDIANTES PREVENCIÓN'!AU612</f>
        <v>0</v>
      </c>
      <c r="BG619" s="12"/>
      <c r="BH619" s="13"/>
      <c r="BI619" s="12"/>
      <c r="BJ619" s="14"/>
      <c r="BK619" s="12"/>
      <c r="BL619" s="12"/>
      <c r="BM619" s="12"/>
      <c r="BN619" s="12"/>
      <c r="BO619" s="12"/>
      <c r="BP619" s="12"/>
      <c r="BQ619" s="12"/>
      <c r="BR619" s="12"/>
      <c r="BS619" s="12"/>
      <c r="BT619" s="12"/>
      <c r="BU619" s="12"/>
      <c r="BV619" s="12"/>
      <c r="BW619" s="12"/>
      <c r="BX619" s="12"/>
      <c r="BY619" s="12"/>
      <c r="BZ619" s="12"/>
      <c r="CA619" s="12"/>
      <c r="CB619" s="12"/>
      <c r="CC619" s="12"/>
      <c r="CD619" s="365">
        <f t="shared" si="86"/>
        <v>0</v>
      </c>
      <c r="CE619" s="365">
        <f t="shared" si="87"/>
        <v>0</v>
      </c>
      <c r="CF619" s="366" t="str">
        <f t="shared" si="83"/>
        <v/>
      </c>
      <c r="CG619" s="365">
        <f t="shared" si="88"/>
        <v>0</v>
      </c>
      <c r="CH619" s="365">
        <f t="shared" si="89"/>
        <v>0</v>
      </c>
      <c r="CI619" s="366" t="str">
        <f t="shared" si="84"/>
        <v/>
      </c>
      <c r="CJ619" s="365">
        <f t="shared" si="90"/>
        <v>0</v>
      </c>
      <c r="CK619" s="365">
        <f t="shared" si="91"/>
        <v>0</v>
      </c>
      <c r="CL619" s="366" t="str">
        <f t="shared" si="85"/>
        <v/>
      </c>
      <c r="CM619" s="15"/>
    </row>
    <row r="620" spans="1:91" s="359" customFormat="1" ht="13.5" hidden="1" customHeight="1">
      <c r="A620" s="358">
        <f>'F5 ESTUDIANTES PREVENCIÓN'!D613</f>
        <v>0</v>
      </c>
      <c r="B620" s="358">
        <f>'F5 ESTUDIANTES PREVENCIÓN'!A613</f>
        <v>0</v>
      </c>
      <c r="C620" s="360">
        <f>'F5 ESTUDIANTES PREVENCIÓN'!F613</f>
        <v>0</v>
      </c>
      <c r="D620" s="361">
        <f>'F5 ESTUDIANTES PREVENCIÓN'!G613</f>
        <v>0</v>
      </c>
      <c r="E620" s="358">
        <f>'F5 ESTUDIANTES PREVENCIÓN'!K613</f>
        <v>0</v>
      </c>
      <c r="F620" s="358">
        <f>'F5 ESTUDIANTES PREVENCIÓN'!J613</f>
        <v>0</v>
      </c>
      <c r="G620" s="362">
        <f>'F5 ESTUDIANTES PREVENCIÓN'!L613</f>
        <v>0</v>
      </c>
      <c r="H620" s="358">
        <f>'F5 ESTUDIANTES PREVENCIÓN'!M613</f>
        <v>0</v>
      </c>
      <c r="I620" s="363">
        <f>'F5 ESTUDIANTES PREVENCIÓN'!N613</f>
        <v>0</v>
      </c>
      <c r="J620" s="363">
        <f>'F5 ESTUDIANTES PREVENCIÓN'!O613</f>
        <v>0</v>
      </c>
      <c r="K620" s="363">
        <f>'F5 ESTUDIANTES PREVENCIÓN'!P613</f>
        <v>0</v>
      </c>
      <c r="L620" s="364">
        <f>'F5 ESTUDIANTES PREVENCIÓN'!Q613</f>
        <v>0</v>
      </c>
      <c r="M620" s="360">
        <f>'F5 ESTUDIANTES PREVENCIÓN'!R613</f>
        <v>0</v>
      </c>
      <c r="N620" s="358">
        <f>'F5 ESTUDIANTES PREVENCIÓN'!T613</f>
        <v>0</v>
      </c>
      <c r="O620" s="358">
        <f>'F5 ESTUDIANTES PREVENCIÓN'!U613</f>
        <v>0</v>
      </c>
      <c r="P620" s="358">
        <f>'F5 ESTUDIANTES PREVENCIÓN'!V613</f>
        <v>0</v>
      </c>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c r="AL620" s="358"/>
      <c r="AM620" s="358"/>
      <c r="AN620" s="358"/>
      <c r="AO620" s="358"/>
      <c r="AP620" s="358"/>
      <c r="AQ620" s="358"/>
      <c r="AR620" s="358"/>
      <c r="AS620" s="358"/>
      <c r="AT620" s="358"/>
      <c r="AU620" s="358"/>
      <c r="AV620" s="358"/>
      <c r="AW620" s="358"/>
      <c r="AX620" s="358"/>
      <c r="AY620" s="358"/>
      <c r="AZ620" s="358"/>
      <c r="BA620" s="358"/>
      <c r="BB620" s="358"/>
      <c r="BC620" s="358"/>
      <c r="BD620" s="358"/>
      <c r="BE620" s="358"/>
      <c r="BF620" s="358">
        <f>'F5 ESTUDIANTES PREVENCIÓN'!AU613</f>
        <v>0</v>
      </c>
      <c r="BG620" s="12"/>
      <c r="BH620" s="13"/>
      <c r="BI620" s="12"/>
      <c r="BJ620" s="14"/>
      <c r="BK620" s="12"/>
      <c r="BL620" s="12"/>
      <c r="BM620" s="12"/>
      <c r="BN620" s="12"/>
      <c r="BO620" s="12"/>
      <c r="BP620" s="12"/>
      <c r="BQ620" s="12"/>
      <c r="BR620" s="12"/>
      <c r="BS620" s="12"/>
      <c r="BT620" s="12"/>
      <c r="BU620" s="12"/>
      <c r="BV620" s="12"/>
      <c r="BW620" s="12"/>
      <c r="BX620" s="12"/>
      <c r="BY620" s="12"/>
      <c r="BZ620" s="12"/>
      <c r="CA620" s="12"/>
      <c r="CB620" s="12"/>
      <c r="CC620" s="12"/>
      <c r="CD620" s="365">
        <f t="shared" si="86"/>
        <v>0</v>
      </c>
      <c r="CE620" s="365">
        <f t="shared" si="87"/>
        <v>0</v>
      </c>
      <c r="CF620" s="366" t="str">
        <f t="shared" si="83"/>
        <v/>
      </c>
      <c r="CG620" s="365">
        <f t="shared" si="88"/>
        <v>0</v>
      </c>
      <c r="CH620" s="365">
        <f t="shared" si="89"/>
        <v>0</v>
      </c>
      <c r="CI620" s="366" t="str">
        <f t="shared" si="84"/>
        <v/>
      </c>
      <c r="CJ620" s="365">
        <f t="shared" si="90"/>
        <v>0</v>
      </c>
      <c r="CK620" s="365">
        <f t="shared" si="91"/>
        <v>0</v>
      </c>
      <c r="CL620" s="366" t="str">
        <f t="shared" si="85"/>
        <v/>
      </c>
      <c r="CM620" s="15"/>
    </row>
    <row r="621" spans="1:91" s="359" customFormat="1" ht="13.5" hidden="1" customHeight="1">
      <c r="A621" s="358">
        <f>'F5 ESTUDIANTES PREVENCIÓN'!D614</f>
        <v>0</v>
      </c>
      <c r="B621" s="358">
        <f>'F5 ESTUDIANTES PREVENCIÓN'!A614</f>
        <v>0</v>
      </c>
      <c r="C621" s="360">
        <f>'F5 ESTUDIANTES PREVENCIÓN'!F614</f>
        <v>0</v>
      </c>
      <c r="D621" s="361">
        <f>'F5 ESTUDIANTES PREVENCIÓN'!G614</f>
        <v>0</v>
      </c>
      <c r="E621" s="358">
        <f>'F5 ESTUDIANTES PREVENCIÓN'!K614</f>
        <v>0</v>
      </c>
      <c r="F621" s="358">
        <f>'F5 ESTUDIANTES PREVENCIÓN'!J614</f>
        <v>0</v>
      </c>
      <c r="G621" s="362">
        <f>'F5 ESTUDIANTES PREVENCIÓN'!L614</f>
        <v>0</v>
      </c>
      <c r="H621" s="358">
        <f>'F5 ESTUDIANTES PREVENCIÓN'!M614</f>
        <v>0</v>
      </c>
      <c r="I621" s="363">
        <f>'F5 ESTUDIANTES PREVENCIÓN'!N614</f>
        <v>0</v>
      </c>
      <c r="J621" s="363">
        <f>'F5 ESTUDIANTES PREVENCIÓN'!O614</f>
        <v>0</v>
      </c>
      <c r="K621" s="363">
        <f>'F5 ESTUDIANTES PREVENCIÓN'!P614</f>
        <v>0</v>
      </c>
      <c r="L621" s="364">
        <f>'F5 ESTUDIANTES PREVENCIÓN'!Q614</f>
        <v>0</v>
      </c>
      <c r="M621" s="360">
        <f>'F5 ESTUDIANTES PREVENCIÓN'!R614</f>
        <v>0</v>
      </c>
      <c r="N621" s="358">
        <f>'F5 ESTUDIANTES PREVENCIÓN'!T614</f>
        <v>0</v>
      </c>
      <c r="O621" s="358">
        <f>'F5 ESTUDIANTES PREVENCIÓN'!U614</f>
        <v>0</v>
      </c>
      <c r="P621" s="358">
        <f>'F5 ESTUDIANTES PREVENCIÓN'!V614</f>
        <v>0</v>
      </c>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c r="AL621" s="358"/>
      <c r="AM621" s="358"/>
      <c r="AN621" s="358"/>
      <c r="AO621" s="358"/>
      <c r="AP621" s="358"/>
      <c r="AQ621" s="358"/>
      <c r="AR621" s="358"/>
      <c r="AS621" s="358"/>
      <c r="AT621" s="358"/>
      <c r="AU621" s="358"/>
      <c r="AV621" s="358"/>
      <c r="AW621" s="358"/>
      <c r="AX621" s="358"/>
      <c r="AY621" s="358"/>
      <c r="AZ621" s="358"/>
      <c r="BA621" s="358"/>
      <c r="BB621" s="358"/>
      <c r="BC621" s="358"/>
      <c r="BD621" s="358"/>
      <c r="BE621" s="358"/>
      <c r="BF621" s="358">
        <f>'F5 ESTUDIANTES PREVENCIÓN'!AU614</f>
        <v>0</v>
      </c>
      <c r="BG621" s="12"/>
      <c r="BH621" s="13"/>
      <c r="BI621" s="12"/>
      <c r="BJ621" s="14"/>
      <c r="BK621" s="12"/>
      <c r="BL621" s="12"/>
      <c r="BM621" s="12"/>
      <c r="BN621" s="12"/>
      <c r="BO621" s="12"/>
      <c r="BP621" s="12"/>
      <c r="BQ621" s="12"/>
      <c r="BR621" s="12"/>
      <c r="BS621" s="12"/>
      <c r="BT621" s="12"/>
      <c r="BU621" s="12"/>
      <c r="BV621" s="12"/>
      <c r="BW621" s="12"/>
      <c r="BX621" s="12"/>
      <c r="BY621" s="12"/>
      <c r="BZ621" s="12"/>
      <c r="CA621" s="12"/>
      <c r="CB621" s="12"/>
      <c r="CC621" s="12"/>
      <c r="CD621" s="365">
        <f t="shared" si="86"/>
        <v>0</v>
      </c>
      <c r="CE621" s="365">
        <f t="shared" si="87"/>
        <v>0</v>
      </c>
      <c r="CF621" s="366" t="str">
        <f t="shared" si="83"/>
        <v/>
      </c>
      <c r="CG621" s="365">
        <f t="shared" si="88"/>
        <v>0</v>
      </c>
      <c r="CH621" s="365">
        <f t="shared" si="89"/>
        <v>0</v>
      </c>
      <c r="CI621" s="366" t="str">
        <f t="shared" si="84"/>
        <v/>
      </c>
      <c r="CJ621" s="365">
        <f t="shared" si="90"/>
        <v>0</v>
      </c>
      <c r="CK621" s="365">
        <f t="shared" si="91"/>
        <v>0</v>
      </c>
      <c r="CL621" s="366" t="str">
        <f t="shared" si="85"/>
        <v/>
      </c>
      <c r="CM621" s="15"/>
    </row>
    <row r="622" spans="1:91" s="359" customFormat="1" ht="13.5" hidden="1" customHeight="1">
      <c r="A622" s="358">
        <f>'F5 ESTUDIANTES PREVENCIÓN'!D615</f>
        <v>0</v>
      </c>
      <c r="B622" s="358">
        <f>'F5 ESTUDIANTES PREVENCIÓN'!A615</f>
        <v>0</v>
      </c>
      <c r="C622" s="360">
        <f>'F5 ESTUDIANTES PREVENCIÓN'!F615</f>
        <v>0</v>
      </c>
      <c r="D622" s="361">
        <f>'F5 ESTUDIANTES PREVENCIÓN'!G615</f>
        <v>0</v>
      </c>
      <c r="E622" s="358">
        <f>'F5 ESTUDIANTES PREVENCIÓN'!K615</f>
        <v>0</v>
      </c>
      <c r="F622" s="358">
        <f>'F5 ESTUDIANTES PREVENCIÓN'!J615</f>
        <v>0</v>
      </c>
      <c r="G622" s="362">
        <f>'F5 ESTUDIANTES PREVENCIÓN'!L615</f>
        <v>0</v>
      </c>
      <c r="H622" s="358">
        <f>'F5 ESTUDIANTES PREVENCIÓN'!M615</f>
        <v>0</v>
      </c>
      <c r="I622" s="363">
        <f>'F5 ESTUDIANTES PREVENCIÓN'!N615</f>
        <v>0</v>
      </c>
      <c r="J622" s="363">
        <f>'F5 ESTUDIANTES PREVENCIÓN'!O615</f>
        <v>0</v>
      </c>
      <c r="K622" s="363">
        <f>'F5 ESTUDIANTES PREVENCIÓN'!P615</f>
        <v>0</v>
      </c>
      <c r="L622" s="364">
        <f>'F5 ESTUDIANTES PREVENCIÓN'!Q615</f>
        <v>0</v>
      </c>
      <c r="M622" s="360">
        <f>'F5 ESTUDIANTES PREVENCIÓN'!R615</f>
        <v>0</v>
      </c>
      <c r="N622" s="358">
        <f>'F5 ESTUDIANTES PREVENCIÓN'!T615</f>
        <v>0</v>
      </c>
      <c r="O622" s="358">
        <f>'F5 ESTUDIANTES PREVENCIÓN'!U615</f>
        <v>0</v>
      </c>
      <c r="P622" s="358">
        <f>'F5 ESTUDIANTES PREVENCIÓN'!V615</f>
        <v>0</v>
      </c>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c r="AL622" s="358"/>
      <c r="AM622" s="358"/>
      <c r="AN622" s="358"/>
      <c r="AO622" s="358"/>
      <c r="AP622" s="358"/>
      <c r="AQ622" s="358"/>
      <c r="AR622" s="358"/>
      <c r="AS622" s="358"/>
      <c r="AT622" s="358"/>
      <c r="AU622" s="358"/>
      <c r="AV622" s="358"/>
      <c r="AW622" s="358"/>
      <c r="AX622" s="358"/>
      <c r="AY622" s="358"/>
      <c r="AZ622" s="358"/>
      <c r="BA622" s="358"/>
      <c r="BB622" s="358"/>
      <c r="BC622" s="358"/>
      <c r="BD622" s="358"/>
      <c r="BE622" s="358"/>
      <c r="BF622" s="358">
        <f>'F5 ESTUDIANTES PREVENCIÓN'!AU615</f>
        <v>0</v>
      </c>
      <c r="BG622" s="12"/>
      <c r="BH622" s="13"/>
      <c r="BI622" s="12"/>
      <c r="BJ622" s="14"/>
      <c r="BK622" s="12"/>
      <c r="BL622" s="12"/>
      <c r="BM622" s="12"/>
      <c r="BN622" s="12"/>
      <c r="BO622" s="12"/>
      <c r="BP622" s="12"/>
      <c r="BQ622" s="12"/>
      <c r="BR622" s="12"/>
      <c r="BS622" s="12"/>
      <c r="BT622" s="12"/>
      <c r="BU622" s="12"/>
      <c r="BV622" s="12"/>
      <c r="BW622" s="12"/>
      <c r="BX622" s="12"/>
      <c r="BY622" s="12"/>
      <c r="BZ622" s="12"/>
      <c r="CA622" s="12"/>
      <c r="CB622" s="12"/>
      <c r="CC622" s="12"/>
      <c r="CD622" s="365">
        <f t="shared" si="86"/>
        <v>0</v>
      </c>
      <c r="CE622" s="365">
        <f t="shared" si="87"/>
        <v>0</v>
      </c>
      <c r="CF622" s="366" t="str">
        <f t="shared" si="83"/>
        <v/>
      </c>
      <c r="CG622" s="365">
        <f t="shared" si="88"/>
        <v>0</v>
      </c>
      <c r="CH622" s="365">
        <f t="shared" si="89"/>
        <v>0</v>
      </c>
      <c r="CI622" s="366" t="str">
        <f t="shared" si="84"/>
        <v/>
      </c>
      <c r="CJ622" s="365">
        <f t="shared" si="90"/>
        <v>0</v>
      </c>
      <c r="CK622" s="365">
        <f t="shared" si="91"/>
        <v>0</v>
      </c>
      <c r="CL622" s="366" t="str">
        <f t="shared" si="85"/>
        <v/>
      </c>
      <c r="CM622" s="15"/>
    </row>
    <row r="623" spans="1:91" s="359" customFormat="1" ht="13.5" hidden="1" customHeight="1">
      <c r="A623" s="358">
        <f>'F5 ESTUDIANTES PREVENCIÓN'!D616</f>
        <v>0</v>
      </c>
      <c r="B623" s="358">
        <f>'F5 ESTUDIANTES PREVENCIÓN'!A616</f>
        <v>0</v>
      </c>
      <c r="C623" s="360">
        <f>'F5 ESTUDIANTES PREVENCIÓN'!F616</f>
        <v>0</v>
      </c>
      <c r="D623" s="361">
        <f>'F5 ESTUDIANTES PREVENCIÓN'!G616</f>
        <v>0</v>
      </c>
      <c r="E623" s="358">
        <f>'F5 ESTUDIANTES PREVENCIÓN'!K616</f>
        <v>0</v>
      </c>
      <c r="F623" s="358">
        <f>'F5 ESTUDIANTES PREVENCIÓN'!J616</f>
        <v>0</v>
      </c>
      <c r="G623" s="362">
        <f>'F5 ESTUDIANTES PREVENCIÓN'!L616</f>
        <v>0</v>
      </c>
      <c r="H623" s="358">
        <f>'F5 ESTUDIANTES PREVENCIÓN'!M616</f>
        <v>0</v>
      </c>
      <c r="I623" s="363">
        <f>'F5 ESTUDIANTES PREVENCIÓN'!N616</f>
        <v>0</v>
      </c>
      <c r="J623" s="363">
        <f>'F5 ESTUDIANTES PREVENCIÓN'!O616</f>
        <v>0</v>
      </c>
      <c r="K623" s="363">
        <f>'F5 ESTUDIANTES PREVENCIÓN'!P616</f>
        <v>0</v>
      </c>
      <c r="L623" s="364">
        <f>'F5 ESTUDIANTES PREVENCIÓN'!Q616</f>
        <v>0</v>
      </c>
      <c r="M623" s="360">
        <f>'F5 ESTUDIANTES PREVENCIÓN'!R616</f>
        <v>0</v>
      </c>
      <c r="N623" s="358">
        <f>'F5 ESTUDIANTES PREVENCIÓN'!T616</f>
        <v>0</v>
      </c>
      <c r="O623" s="358">
        <f>'F5 ESTUDIANTES PREVENCIÓN'!U616</f>
        <v>0</v>
      </c>
      <c r="P623" s="358">
        <f>'F5 ESTUDIANTES PREVENCIÓN'!V616</f>
        <v>0</v>
      </c>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c r="BE623" s="358"/>
      <c r="BF623" s="358">
        <f>'F5 ESTUDIANTES PREVENCIÓN'!AU616</f>
        <v>0</v>
      </c>
      <c r="BG623" s="12"/>
      <c r="BH623" s="13"/>
      <c r="BI623" s="12"/>
      <c r="BJ623" s="14"/>
      <c r="BK623" s="12"/>
      <c r="BL623" s="12"/>
      <c r="BM623" s="12"/>
      <c r="BN623" s="12"/>
      <c r="BO623" s="12"/>
      <c r="BP623" s="12"/>
      <c r="BQ623" s="12"/>
      <c r="BR623" s="12"/>
      <c r="BS623" s="12"/>
      <c r="BT623" s="12"/>
      <c r="BU623" s="12"/>
      <c r="BV623" s="12"/>
      <c r="BW623" s="12"/>
      <c r="BX623" s="12"/>
      <c r="BY623" s="12"/>
      <c r="BZ623" s="12"/>
      <c r="CA623" s="12"/>
      <c r="CB623" s="12"/>
      <c r="CC623" s="12"/>
      <c r="CD623" s="365">
        <f t="shared" si="86"/>
        <v>0</v>
      </c>
      <c r="CE623" s="365">
        <f t="shared" si="87"/>
        <v>0</v>
      </c>
      <c r="CF623" s="366" t="str">
        <f t="shared" si="83"/>
        <v/>
      </c>
      <c r="CG623" s="365">
        <f t="shared" si="88"/>
        <v>0</v>
      </c>
      <c r="CH623" s="365">
        <f t="shared" si="89"/>
        <v>0</v>
      </c>
      <c r="CI623" s="366" t="str">
        <f t="shared" si="84"/>
        <v/>
      </c>
      <c r="CJ623" s="365">
        <f t="shared" si="90"/>
        <v>0</v>
      </c>
      <c r="CK623" s="365">
        <f t="shared" si="91"/>
        <v>0</v>
      </c>
      <c r="CL623" s="366" t="str">
        <f t="shared" si="85"/>
        <v/>
      </c>
      <c r="CM623" s="15"/>
    </row>
    <row r="624" spans="1:91" s="359" customFormat="1" ht="13.5" hidden="1" customHeight="1">
      <c r="A624" s="358">
        <f>'F5 ESTUDIANTES PREVENCIÓN'!D617</f>
        <v>0</v>
      </c>
      <c r="B624" s="358">
        <f>'F5 ESTUDIANTES PREVENCIÓN'!A617</f>
        <v>0</v>
      </c>
      <c r="C624" s="360">
        <f>'F5 ESTUDIANTES PREVENCIÓN'!F617</f>
        <v>0</v>
      </c>
      <c r="D624" s="361">
        <f>'F5 ESTUDIANTES PREVENCIÓN'!G617</f>
        <v>0</v>
      </c>
      <c r="E624" s="358">
        <f>'F5 ESTUDIANTES PREVENCIÓN'!K617</f>
        <v>0</v>
      </c>
      <c r="F624" s="358">
        <f>'F5 ESTUDIANTES PREVENCIÓN'!J617</f>
        <v>0</v>
      </c>
      <c r="G624" s="362">
        <f>'F5 ESTUDIANTES PREVENCIÓN'!L617</f>
        <v>0</v>
      </c>
      <c r="H624" s="358">
        <f>'F5 ESTUDIANTES PREVENCIÓN'!M617</f>
        <v>0</v>
      </c>
      <c r="I624" s="363">
        <f>'F5 ESTUDIANTES PREVENCIÓN'!N617</f>
        <v>0</v>
      </c>
      <c r="J624" s="363">
        <f>'F5 ESTUDIANTES PREVENCIÓN'!O617</f>
        <v>0</v>
      </c>
      <c r="K624" s="363">
        <f>'F5 ESTUDIANTES PREVENCIÓN'!P617</f>
        <v>0</v>
      </c>
      <c r="L624" s="364">
        <f>'F5 ESTUDIANTES PREVENCIÓN'!Q617</f>
        <v>0</v>
      </c>
      <c r="M624" s="360">
        <f>'F5 ESTUDIANTES PREVENCIÓN'!R617</f>
        <v>0</v>
      </c>
      <c r="N624" s="358">
        <f>'F5 ESTUDIANTES PREVENCIÓN'!T617</f>
        <v>0</v>
      </c>
      <c r="O624" s="358">
        <f>'F5 ESTUDIANTES PREVENCIÓN'!U617</f>
        <v>0</v>
      </c>
      <c r="P624" s="358">
        <f>'F5 ESTUDIANTES PREVENCIÓN'!V617</f>
        <v>0</v>
      </c>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c r="AL624" s="358"/>
      <c r="AM624" s="358"/>
      <c r="AN624" s="358"/>
      <c r="AO624" s="358"/>
      <c r="AP624" s="358"/>
      <c r="AQ624" s="358"/>
      <c r="AR624" s="358"/>
      <c r="AS624" s="358"/>
      <c r="AT624" s="358"/>
      <c r="AU624" s="358"/>
      <c r="AV624" s="358"/>
      <c r="AW624" s="358"/>
      <c r="AX624" s="358"/>
      <c r="AY624" s="358"/>
      <c r="AZ624" s="358"/>
      <c r="BA624" s="358"/>
      <c r="BB624" s="358"/>
      <c r="BC624" s="358"/>
      <c r="BD624" s="358"/>
      <c r="BE624" s="358"/>
      <c r="BF624" s="358">
        <f>'F5 ESTUDIANTES PREVENCIÓN'!AU617</f>
        <v>0</v>
      </c>
      <c r="BG624" s="12"/>
      <c r="BH624" s="13"/>
      <c r="BI624" s="12"/>
      <c r="BJ624" s="14"/>
      <c r="BK624" s="12"/>
      <c r="BL624" s="12"/>
      <c r="BM624" s="12"/>
      <c r="BN624" s="12"/>
      <c r="BO624" s="12"/>
      <c r="BP624" s="12"/>
      <c r="BQ624" s="12"/>
      <c r="BR624" s="12"/>
      <c r="BS624" s="12"/>
      <c r="BT624" s="12"/>
      <c r="BU624" s="12"/>
      <c r="BV624" s="12"/>
      <c r="BW624" s="12"/>
      <c r="BX624" s="12"/>
      <c r="BY624" s="12"/>
      <c r="BZ624" s="12"/>
      <c r="CA624" s="12"/>
      <c r="CB624" s="12"/>
      <c r="CC624" s="12"/>
      <c r="CD624" s="365">
        <f t="shared" si="86"/>
        <v>0</v>
      </c>
      <c r="CE624" s="365">
        <f t="shared" si="87"/>
        <v>0</v>
      </c>
      <c r="CF624" s="366" t="str">
        <f t="shared" si="83"/>
        <v/>
      </c>
      <c r="CG624" s="365">
        <f t="shared" si="88"/>
        <v>0</v>
      </c>
      <c r="CH624" s="365">
        <f t="shared" si="89"/>
        <v>0</v>
      </c>
      <c r="CI624" s="366" t="str">
        <f t="shared" si="84"/>
        <v/>
      </c>
      <c r="CJ624" s="365">
        <f t="shared" si="90"/>
        <v>0</v>
      </c>
      <c r="CK624" s="365">
        <f t="shared" si="91"/>
        <v>0</v>
      </c>
      <c r="CL624" s="366" t="str">
        <f t="shared" si="85"/>
        <v/>
      </c>
      <c r="CM624" s="15"/>
    </row>
    <row r="625" spans="1:91" s="359" customFormat="1" ht="13.5" hidden="1" customHeight="1">
      <c r="A625" s="358">
        <f>'F5 ESTUDIANTES PREVENCIÓN'!D618</f>
        <v>0</v>
      </c>
      <c r="B625" s="358">
        <f>'F5 ESTUDIANTES PREVENCIÓN'!A618</f>
        <v>0</v>
      </c>
      <c r="C625" s="360">
        <f>'F5 ESTUDIANTES PREVENCIÓN'!F618</f>
        <v>0</v>
      </c>
      <c r="D625" s="361">
        <f>'F5 ESTUDIANTES PREVENCIÓN'!G618</f>
        <v>0</v>
      </c>
      <c r="E625" s="358">
        <f>'F5 ESTUDIANTES PREVENCIÓN'!K618</f>
        <v>0</v>
      </c>
      <c r="F625" s="358">
        <f>'F5 ESTUDIANTES PREVENCIÓN'!J618</f>
        <v>0</v>
      </c>
      <c r="G625" s="362">
        <f>'F5 ESTUDIANTES PREVENCIÓN'!L618</f>
        <v>0</v>
      </c>
      <c r="H625" s="358">
        <f>'F5 ESTUDIANTES PREVENCIÓN'!M618</f>
        <v>0</v>
      </c>
      <c r="I625" s="363">
        <f>'F5 ESTUDIANTES PREVENCIÓN'!N618</f>
        <v>0</v>
      </c>
      <c r="J625" s="363">
        <f>'F5 ESTUDIANTES PREVENCIÓN'!O618</f>
        <v>0</v>
      </c>
      <c r="K625" s="363">
        <f>'F5 ESTUDIANTES PREVENCIÓN'!P618</f>
        <v>0</v>
      </c>
      <c r="L625" s="364">
        <f>'F5 ESTUDIANTES PREVENCIÓN'!Q618</f>
        <v>0</v>
      </c>
      <c r="M625" s="360">
        <f>'F5 ESTUDIANTES PREVENCIÓN'!R618</f>
        <v>0</v>
      </c>
      <c r="N625" s="358">
        <f>'F5 ESTUDIANTES PREVENCIÓN'!T618</f>
        <v>0</v>
      </c>
      <c r="O625" s="358">
        <f>'F5 ESTUDIANTES PREVENCIÓN'!U618</f>
        <v>0</v>
      </c>
      <c r="P625" s="358">
        <f>'F5 ESTUDIANTES PREVENCIÓN'!V618</f>
        <v>0</v>
      </c>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c r="AL625" s="358"/>
      <c r="AM625" s="358"/>
      <c r="AN625" s="358"/>
      <c r="AO625" s="358"/>
      <c r="AP625" s="358"/>
      <c r="AQ625" s="358"/>
      <c r="AR625" s="358"/>
      <c r="AS625" s="358"/>
      <c r="AT625" s="358"/>
      <c r="AU625" s="358"/>
      <c r="AV625" s="358"/>
      <c r="AW625" s="358"/>
      <c r="AX625" s="358"/>
      <c r="AY625" s="358"/>
      <c r="AZ625" s="358"/>
      <c r="BA625" s="358"/>
      <c r="BB625" s="358"/>
      <c r="BC625" s="358"/>
      <c r="BD625" s="358"/>
      <c r="BE625" s="358"/>
      <c r="BF625" s="358">
        <f>'F5 ESTUDIANTES PREVENCIÓN'!AU618</f>
        <v>0</v>
      </c>
      <c r="BG625" s="12"/>
      <c r="BH625" s="13"/>
      <c r="BI625" s="12"/>
      <c r="BJ625" s="14"/>
      <c r="BK625" s="12"/>
      <c r="BL625" s="12"/>
      <c r="BM625" s="12"/>
      <c r="BN625" s="12"/>
      <c r="BO625" s="12"/>
      <c r="BP625" s="12"/>
      <c r="BQ625" s="12"/>
      <c r="BR625" s="12"/>
      <c r="BS625" s="12"/>
      <c r="BT625" s="12"/>
      <c r="BU625" s="12"/>
      <c r="BV625" s="12"/>
      <c r="BW625" s="12"/>
      <c r="BX625" s="12"/>
      <c r="BY625" s="12"/>
      <c r="BZ625" s="12"/>
      <c r="CA625" s="12"/>
      <c r="CB625" s="12"/>
      <c r="CC625" s="12"/>
      <c r="CD625" s="365">
        <f t="shared" si="86"/>
        <v>0</v>
      </c>
      <c r="CE625" s="365">
        <f t="shared" si="87"/>
        <v>0</v>
      </c>
      <c r="CF625" s="366" t="str">
        <f t="shared" si="83"/>
        <v/>
      </c>
      <c r="CG625" s="365">
        <f t="shared" si="88"/>
        <v>0</v>
      </c>
      <c r="CH625" s="365">
        <f t="shared" si="89"/>
        <v>0</v>
      </c>
      <c r="CI625" s="366" t="str">
        <f t="shared" si="84"/>
        <v/>
      </c>
      <c r="CJ625" s="365">
        <f t="shared" si="90"/>
        <v>0</v>
      </c>
      <c r="CK625" s="365">
        <f t="shared" si="91"/>
        <v>0</v>
      </c>
      <c r="CL625" s="366" t="str">
        <f t="shared" si="85"/>
        <v/>
      </c>
      <c r="CM625" s="15"/>
    </row>
    <row r="626" spans="1:91" s="359" customFormat="1" ht="13.5" hidden="1" customHeight="1">
      <c r="A626" s="358">
        <f>'F5 ESTUDIANTES PREVENCIÓN'!D619</f>
        <v>0</v>
      </c>
      <c r="B626" s="358">
        <f>'F5 ESTUDIANTES PREVENCIÓN'!A619</f>
        <v>0</v>
      </c>
      <c r="C626" s="360">
        <f>'F5 ESTUDIANTES PREVENCIÓN'!F619</f>
        <v>0</v>
      </c>
      <c r="D626" s="361">
        <f>'F5 ESTUDIANTES PREVENCIÓN'!G619</f>
        <v>0</v>
      </c>
      <c r="E626" s="358">
        <f>'F5 ESTUDIANTES PREVENCIÓN'!K619</f>
        <v>0</v>
      </c>
      <c r="F626" s="358">
        <f>'F5 ESTUDIANTES PREVENCIÓN'!J619</f>
        <v>0</v>
      </c>
      <c r="G626" s="362">
        <f>'F5 ESTUDIANTES PREVENCIÓN'!L619</f>
        <v>0</v>
      </c>
      <c r="H626" s="358">
        <f>'F5 ESTUDIANTES PREVENCIÓN'!M619</f>
        <v>0</v>
      </c>
      <c r="I626" s="363">
        <f>'F5 ESTUDIANTES PREVENCIÓN'!N619</f>
        <v>0</v>
      </c>
      <c r="J626" s="363">
        <f>'F5 ESTUDIANTES PREVENCIÓN'!O619</f>
        <v>0</v>
      </c>
      <c r="K626" s="363">
        <f>'F5 ESTUDIANTES PREVENCIÓN'!P619</f>
        <v>0</v>
      </c>
      <c r="L626" s="364">
        <f>'F5 ESTUDIANTES PREVENCIÓN'!Q619</f>
        <v>0</v>
      </c>
      <c r="M626" s="360">
        <f>'F5 ESTUDIANTES PREVENCIÓN'!R619</f>
        <v>0</v>
      </c>
      <c r="N626" s="358">
        <f>'F5 ESTUDIANTES PREVENCIÓN'!T619</f>
        <v>0</v>
      </c>
      <c r="O626" s="358">
        <f>'F5 ESTUDIANTES PREVENCIÓN'!U619</f>
        <v>0</v>
      </c>
      <c r="P626" s="358">
        <f>'F5 ESTUDIANTES PREVENCIÓN'!V619</f>
        <v>0</v>
      </c>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c r="AL626" s="358"/>
      <c r="AM626" s="358"/>
      <c r="AN626" s="358"/>
      <c r="AO626" s="358"/>
      <c r="AP626" s="358"/>
      <c r="AQ626" s="358"/>
      <c r="AR626" s="358"/>
      <c r="AS626" s="358"/>
      <c r="AT626" s="358"/>
      <c r="AU626" s="358"/>
      <c r="AV626" s="358"/>
      <c r="AW626" s="358"/>
      <c r="AX626" s="358"/>
      <c r="AY626" s="358"/>
      <c r="AZ626" s="358"/>
      <c r="BA626" s="358"/>
      <c r="BB626" s="358"/>
      <c r="BC626" s="358"/>
      <c r="BD626" s="358"/>
      <c r="BE626" s="358"/>
      <c r="BF626" s="358">
        <f>'F5 ESTUDIANTES PREVENCIÓN'!AU619</f>
        <v>0</v>
      </c>
      <c r="BG626" s="12"/>
      <c r="BH626" s="13"/>
      <c r="BI626" s="12"/>
      <c r="BJ626" s="14"/>
      <c r="BK626" s="12"/>
      <c r="BL626" s="12"/>
      <c r="BM626" s="12"/>
      <c r="BN626" s="12"/>
      <c r="BO626" s="12"/>
      <c r="BP626" s="12"/>
      <c r="BQ626" s="12"/>
      <c r="BR626" s="12"/>
      <c r="BS626" s="12"/>
      <c r="BT626" s="12"/>
      <c r="BU626" s="12"/>
      <c r="BV626" s="12"/>
      <c r="BW626" s="12"/>
      <c r="BX626" s="12"/>
      <c r="BY626" s="12"/>
      <c r="BZ626" s="12"/>
      <c r="CA626" s="12"/>
      <c r="CB626" s="12"/>
      <c r="CC626" s="12"/>
      <c r="CD626" s="365">
        <f t="shared" si="86"/>
        <v>0</v>
      </c>
      <c r="CE626" s="365">
        <f t="shared" si="87"/>
        <v>0</v>
      </c>
      <c r="CF626" s="366" t="str">
        <f t="shared" si="83"/>
        <v/>
      </c>
      <c r="CG626" s="365">
        <f t="shared" si="88"/>
        <v>0</v>
      </c>
      <c r="CH626" s="365">
        <f t="shared" si="89"/>
        <v>0</v>
      </c>
      <c r="CI626" s="366" t="str">
        <f t="shared" si="84"/>
        <v/>
      </c>
      <c r="CJ626" s="365">
        <f t="shared" si="90"/>
        <v>0</v>
      </c>
      <c r="CK626" s="365">
        <f t="shared" si="91"/>
        <v>0</v>
      </c>
      <c r="CL626" s="366" t="str">
        <f t="shared" si="85"/>
        <v/>
      </c>
      <c r="CM626" s="15"/>
    </row>
    <row r="627" spans="1:91" s="359" customFormat="1" ht="13.5" hidden="1" customHeight="1">
      <c r="A627" s="358">
        <f>'F5 ESTUDIANTES PREVENCIÓN'!D620</f>
        <v>0</v>
      </c>
      <c r="B627" s="358">
        <f>'F5 ESTUDIANTES PREVENCIÓN'!A620</f>
        <v>0</v>
      </c>
      <c r="C627" s="360">
        <f>'F5 ESTUDIANTES PREVENCIÓN'!F620</f>
        <v>0</v>
      </c>
      <c r="D627" s="361">
        <f>'F5 ESTUDIANTES PREVENCIÓN'!G620</f>
        <v>0</v>
      </c>
      <c r="E627" s="358">
        <f>'F5 ESTUDIANTES PREVENCIÓN'!K620</f>
        <v>0</v>
      </c>
      <c r="F627" s="358">
        <f>'F5 ESTUDIANTES PREVENCIÓN'!J620</f>
        <v>0</v>
      </c>
      <c r="G627" s="362">
        <f>'F5 ESTUDIANTES PREVENCIÓN'!L620</f>
        <v>0</v>
      </c>
      <c r="H627" s="358">
        <f>'F5 ESTUDIANTES PREVENCIÓN'!M620</f>
        <v>0</v>
      </c>
      <c r="I627" s="363">
        <f>'F5 ESTUDIANTES PREVENCIÓN'!N620</f>
        <v>0</v>
      </c>
      <c r="J627" s="363">
        <f>'F5 ESTUDIANTES PREVENCIÓN'!O620</f>
        <v>0</v>
      </c>
      <c r="K627" s="363">
        <f>'F5 ESTUDIANTES PREVENCIÓN'!P620</f>
        <v>0</v>
      </c>
      <c r="L627" s="364">
        <f>'F5 ESTUDIANTES PREVENCIÓN'!Q620</f>
        <v>0</v>
      </c>
      <c r="M627" s="360">
        <f>'F5 ESTUDIANTES PREVENCIÓN'!R620</f>
        <v>0</v>
      </c>
      <c r="N627" s="358">
        <f>'F5 ESTUDIANTES PREVENCIÓN'!T620</f>
        <v>0</v>
      </c>
      <c r="O627" s="358">
        <f>'F5 ESTUDIANTES PREVENCIÓN'!U620</f>
        <v>0</v>
      </c>
      <c r="P627" s="358">
        <f>'F5 ESTUDIANTES PREVENCIÓN'!V620</f>
        <v>0</v>
      </c>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c r="AL627" s="358"/>
      <c r="AM627" s="358"/>
      <c r="AN627" s="358"/>
      <c r="AO627" s="358"/>
      <c r="AP627" s="358"/>
      <c r="AQ627" s="358"/>
      <c r="AR627" s="358"/>
      <c r="AS627" s="358"/>
      <c r="AT627" s="358"/>
      <c r="AU627" s="358"/>
      <c r="AV627" s="358"/>
      <c r="AW627" s="358"/>
      <c r="AX627" s="358"/>
      <c r="AY627" s="358"/>
      <c r="AZ627" s="358"/>
      <c r="BA627" s="358"/>
      <c r="BB627" s="358"/>
      <c r="BC627" s="358"/>
      <c r="BD627" s="358"/>
      <c r="BE627" s="358"/>
      <c r="BF627" s="358">
        <f>'F5 ESTUDIANTES PREVENCIÓN'!AU620</f>
        <v>0</v>
      </c>
      <c r="BG627" s="12"/>
      <c r="BH627" s="13"/>
      <c r="BI627" s="12"/>
      <c r="BJ627" s="14"/>
      <c r="BK627" s="12"/>
      <c r="BL627" s="12"/>
      <c r="BM627" s="12"/>
      <c r="BN627" s="12"/>
      <c r="BO627" s="12"/>
      <c r="BP627" s="12"/>
      <c r="BQ627" s="12"/>
      <c r="BR627" s="12"/>
      <c r="BS627" s="12"/>
      <c r="BT627" s="12"/>
      <c r="BU627" s="12"/>
      <c r="BV627" s="12"/>
      <c r="BW627" s="12"/>
      <c r="BX627" s="12"/>
      <c r="BY627" s="12"/>
      <c r="BZ627" s="12"/>
      <c r="CA627" s="12"/>
      <c r="CB627" s="12"/>
      <c r="CC627" s="12"/>
      <c r="CD627" s="365">
        <f t="shared" si="86"/>
        <v>0</v>
      </c>
      <c r="CE627" s="365">
        <f t="shared" si="87"/>
        <v>0</v>
      </c>
      <c r="CF627" s="366" t="str">
        <f t="shared" si="83"/>
        <v/>
      </c>
      <c r="CG627" s="365">
        <f t="shared" si="88"/>
        <v>0</v>
      </c>
      <c r="CH627" s="365">
        <f t="shared" si="89"/>
        <v>0</v>
      </c>
      <c r="CI627" s="366" t="str">
        <f t="shared" si="84"/>
        <v/>
      </c>
      <c r="CJ627" s="365">
        <f t="shared" si="90"/>
        <v>0</v>
      </c>
      <c r="CK627" s="365">
        <f t="shared" si="91"/>
        <v>0</v>
      </c>
      <c r="CL627" s="366" t="str">
        <f t="shared" si="85"/>
        <v/>
      </c>
      <c r="CM627" s="15"/>
    </row>
    <row r="628" spans="1:91" s="359" customFormat="1" ht="13.5" hidden="1" customHeight="1">
      <c r="A628" s="358">
        <f>'F5 ESTUDIANTES PREVENCIÓN'!D621</f>
        <v>0</v>
      </c>
      <c r="B628" s="358">
        <f>'F5 ESTUDIANTES PREVENCIÓN'!A621</f>
        <v>0</v>
      </c>
      <c r="C628" s="360">
        <f>'F5 ESTUDIANTES PREVENCIÓN'!F621</f>
        <v>0</v>
      </c>
      <c r="D628" s="361">
        <f>'F5 ESTUDIANTES PREVENCIÓN'!G621</f>
        <v>0</v>
      </c>
      <c r="E628" s="358">
        <f>'F5 ESTUDIANTES PREVENCIÓN'!K621</f>
        <v>0</v>
      </c>
      <c r="F628" s="358">
        <f>'F5 ESTUDIANTES PREVENCIÓN'!J621</f>
        <v>0</v>
      </c>
      <c r="G628" s="362">
        <f>'F5 ESTUDIANTES PREVENCIÓN'!L621</f>
        <v>0</v>
      </c>
      <c r="H628" s="358">
        <f>'F5 ESTUDIANTES PREVENCIÓN'!M621</f>
        <v>0</v>
      </c>
      <c r="I628" s="363">
        <f>'F5 ESTUDIANTES PREVENCIÓN'!N621</f>
        <v>0</v>
      </c>
      <c r="J628" s="363">
        <f>'F5 ESTUDIANTES PREVENCIÓN'!O621</f>
        <v>0</v>
      </c>
      <c r="K628" s="363">
        <f>'F5 ESTUDIANTES PREVENCIÓN'!P621</f>
        <v>0</v>
      </c>
      <c r="L628" s="364">
        <f>'F5 ESTUDIANTES PREVENCIÓN'!Q621</f>
        <v>0</v>
      </c>
      <c r="M628" s="360">
        <f>'F5 ESTUDIANTES PREVENCIÓN'!R621</f>
        <v>0</v>
      </c>
      <c r="N628" s="358">
        <f>'F5 ESTUDIANTES PREVENCIÓN'!T621</f>
        <v>0</v>
      </c>
      <c r="O628" s="358">
        <f>'F5 ESTUDIANTES PREVENCIÓN'!U621</f>
        <v>0</v>
      </c>
      <c r="P628" s="358">
        <f>'F5 ESTUDIANTES PREVENCIÓN'!V621</f>
        <v>0</v>
      </c>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c r="AL628" s="358"/>
      <c r="AM628" s="358"/>
      <c r="AN628" s="358"/>
      <c r="AO628" s="358"/>
      <c r="AP628" s="358"/>
      <c r="AQ628" s="358"/>
      <c r="AR628" s="358"/>
      <c r="AS628" s="358"/>
      <c r="AT628" s="358"/>
      <c r="AU628" s="358"/>
      <c r="AV628" s="358"/>
      <c r="AW628" s="358"/>
      <c r="AX628" s="358"/>
      <c r="AY628" s="358"/>
      <c r="AZ628" s="358"/>
      <c r="BA628" s="358"/>
      <c r="BB628" s="358"/>
      <c r="BC628" s="358"/>
      <c r="BD628" s="358"/>
      <c r="BE628" s="358"/>
      <c r="BF628" s="358">
        <f>'F5 ESTUDIANTES PREVENCIÓN'!AU621</f>
        <v>0</v>
      </c>
      <c r="BG628" s="12"/>
      <c r="BH628" s="13"/>
      <c r="BI628" s="12"/>
      <c r="BJ628" s="14"/>
      <c r="BK628" s="12"/>
      <c r="BL628" s="12"/>
      <c r="BM628" s="12"/>
      <c r="BN628" s="12"/>
      <c r="BO628" s="12"/>
      <c r="BP628" s="12"/>
      <c r="BQ628" s="12"/>
      <c r="BR628" s="12"/>
      <c r="BS628" s="12"/>
      <c r="BT628" s="12"/>
      <c r="BU628" s="12"/>
      <c r="BV628" s="12"/>
      <c r="BW628" s="12"/>
      <c r="BX628" s="12"/>
      <c r="BY628" s="12"/>
      <c r="BZ628" s="12"/>
      <c r="CA628" s="12"/>
      <c r="CB628" s="12"/>
      <c r="CC628" s="12"/>
      <c r="CD628" s="365">
        <f t="shared" si="86"/>
        <v>0</v>
      </c>
      <c r="CE628" s="365">
        <f t="shared" si="87"/>
        <v>0</v>
      </c>
      <c r="CF628" s="366" t="str">
        <f t="shared" si="83"/>
        <v/>
      </c>
      <c r="CG628" s="365">
        <f t="shared" si="88"/>
        <v>0</v>
      </c>
      <c r="CH628" s="365">
        <f t="shared" si="89"/>
        <v>0</v>
      </c>
      <c r="CI628" s="366" t="str">
        <f t="shared" si="84"/>
        <v/>
      </c>
      <c r="CJ628" s="365">
        <f t="shared" si="90"/>
        <v>0</v>
      </c>
      <c r="CK628" s="365">
        <f t="shared" si="91"/>
        <v>0</v>
      </c>
      <c r="CL628" s="366" t="str">
        <f t="shared" si="85"/>
        <v/>
      </c>
      <c r="CM628" s="15"/>
    </row>
    <row r="629" spans="1:91" s="359" customFormat="1" ht="13.5" hidden="1" customHeight="1">
      <c r="A629" s="358">
        <f>'F5 ESTUDIANTES PREVENCIÓN'!D622</f>
        <v>0</v>
      </c>
      <c r="B629" s="358">
        <f>'F5 ESTUDIANTES PREVENCIÓN'!A622</f>
        <v>0</v>
      </c>
      <c r="C629" s="360">
        <f>'F5 ESTUDIANTES PREVENCIÓN'!F622</f>
        <v>0</v>
      </c>
      <c r="D629" s="361">
        <f>'F5 ESTUDIANTES PREVENCIÓN'!G622</f>
        <v>0</v>
      </c>
      <c r="E629" s="358">
        <f>'F5 ESTUDIANTES PREVENCIÓN'!K622</f>
        <v>0</v>
      </c>
      <c r="F629" s="358">
        <f>'F5 ESTUDIANTES PREVENCIÓN'!J622</f>
        <v>0</v>
      </c>
      <c r="G629" s="362">
        <f>'F5 ESTUDIANTES PREVENCIÓN'!L622</f>
        <v>0</v>
      </c>
      <c r="H629" s="358">
        <f>'F5 ESTUDIANTES PREVENCIÓN'!M622</f>
        <v>0</v>
      </c>
      <c r="I629" s="363">
        <f>'F5 ESTUDIANTES PREVENCIÓN'!N622</f>
        <v>0</v>
      </c>
      <c r="J629" s="363">
        <f>'F5 ESTUDIANTES PREVENCIÓN'!O622</f>
        <v>0</v>
      </c>
      <c r="K629" s="363">
        <f>'F5 ESTUDIANTES PREVENCIÓN'!P622</f>
        <v>0</v>
      </c>
      <c r="L629" s="364">
        <f>'F5 ESTUDIANTES PREVENCIÓN'!Q622</f>
        <v>0</v>
      </c>
      <c r="M629" s="360">
        <f>'F5 ESTUDIANTES PREVENCIÓN'!R622</f>
        <v>0</v>
      </c>
      <c r="N629" s="358">
        <f>'F5 ESTUDIANTES PREVENCIÓN'!T622</f>
        <v>0</v>
      </c>
      <c r="O629" s="358">
        <f>'F5 ESTUDIANTES PREVENCIÓN'!U622</f>
        <v>0</v>
      </c>
      <c r="P629" s="358">
        <f>'F5 ESTUDIANTES PREVENCIÓN'!V622</f>
        <v>0</v>
      </c>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c r="AL629" s="358"/>
      <c r="AM629" s="358"/>
      <c r="AN629" s="358"/>
      <c r="AO629" s="358"/>
      <c r="AP629" s="358"/>
      <c r="AQ629" s="358"/>
      <c r="AR629" s="358"/>
      <c r="AS629" s="358"/>
      <c r="AT629" s="358"/>
      <c r="AU629" s="358"/>
      <c r="AV629" s="358"/>
      <c r="AW629" s="358"/>
      <c r="AX629" s="358"/>
      <c r="AY629" s="358"/>
      <c r="AZ629" s="358"/>
      <c r="BA629" s="358"/>
      <c r="BB629" s="358"/>
      <c r="BC629" s="358"/>
      <c r="BD629" s="358"/>
      <c r="BE629" s="358"/>
      <c r="BF629" s="358">
        <f>'F5 ESTUDIANTES PREVENCIÓN'!AU622</f>
        <v>0</v>
      </c>
      <c r="BG629" s="12"/>
      <c r="BH629" s="13"/>
      <c r="BI629" s="12"/>
      <c r="BJ629" s="14"/>
      <c r="BK629" s="12"/>
      <c r="BL629" s="12"/>
      <c r="BM629" s="12"/>
      <c r="BN629" s="12"/>
      <c r="BO629" s="12"/>
      <c r="BP629" s="12"/>
      <c r="BQ629" s="12"/>
      <c r="BR629" s="12"/>
      <c r="BS629" s="12"/>
      <c r="BT629" s="12"/>
      <c r="BU629" s="12"/>
      <c r="BV629" s="12"/>
      <c r="BW629" s="12"/>
      <c r="BX629" s="12"/>
      <c r="BY629" s="12"/>
      <c r="BZ629" s="12"/>
      <c r="CA629" s="12"/>
      <c r="CB629" s="12"/>
      <c r="CC629" s="12"/>
      <c r="CD629" s="365">
        <f t="shared" si="86"/>
        <v>0</v>
      </c>
      <c r="CE629" s="365">
        <f t="shared" si="87"/>
        <v>0</v>
      </c>
      <c r="CF629" s="366" t="str">
        <f t="shared" si="83"/>
        <v/>
      </c>
      <c r="CG629" s="365">
        <f t="shared" si="88"/>
        <v>0</v>
      </c>
      <c r="CH629" s="365">
        <f t="shared" si="89"/>
        <v>0</v>
      </c>
      <c r="CI629" s="366" t="str">
        <f t="shared" si="84"/>
        <v/>
      </c>
      <c r="CJ629" s="365">
        <f t="shared" si="90"/>
        <v>0</v>
      </c>
      <c r="CK629" s="365">
        <f t="shared" si="91"/>
        <v>0</v>
      </c>
      <c r="CL629" s="366" t="str">
        <f t="shared" si="85"/>
        <v/>
      </c>
      <c r="CM629" s="15"/>
    </row>
    <row r="630" spans="1:91" s="359" customFormat="1" ht="13.5" hidden="1" customHeight="1">
      <c r="A630" s="358">
        <f>'F5 ESTUDIANTES PREVENCIÓN'!D623</f>
        <v>0</v>
      </c>
      <c r="B630" s="358">
        <f>'F5 ESTUDIANTES PREVENCIÓN'!A623</f>
        <v>0</v>
      </c>
      <c r="C630" s="360">
        <f>'F5 ESTUDIANTES PREVENCIÓN'!F623</f>
        <v>0</v>
      </c>
      <c r="D630" s="361">
        <f>'F5 ESTUDIANTES PREVENCIÓN'!G623</f>
        <v>0</v>
      </c>
      <c r="E630" s="358">
        <f>'F5 ESTUDIANTES PREVENCIÓN'!K623</f>
        <v>0</v>
      </c>
      <c r="F630" s="358">
        <f>'F5 ESTUDIANTES PREVENCIÓN'!J623</f>
        <v>0</v>
      </c>
      <c r="G630" s="362">
        <f>'F5 ESTUDIANTES PREVENCIÓN'!L623</f>
        <v>0</v>
      </c>
      <c r="H630" s="358">
        <f>'F5 ESTUDIANTES PREVENCIÓN'!M623</f>
        <v>0</v>
      </c>
      <c r="I630" s="363">
        <f>'F5 ESTUDIANTES PREVENCIÓN'!N623</f>
        <v>0</v>
      </c>
      <c r="J630" s="363">
        <f>'F5 ESTUDIANTES PREVENCIÓN'!O623</f>
        <v>0</v>
      </c>
      <c r="K630" s="363">
        <f>'F5 ESTUDIANTES PREVENCIÓN'!P623</f>
        <v>0</v>
      </c>
      <c r="L630" s="364">
        <f>'F5 ESTUDIANTES PREVENCIÓN'!Q623</f>
        <v>0</v>
      </c>
      <c r="M630" s="360">
        <f>'F5 ESTUDIANTES PREVENCIÓN'!R623</f>
        <v>0</v>
      </c>
      <c r="N630" s="358">
        <f>'F5 ESTUDIANTES PREVENCIÓN'!T623</f>
        <v>0</v>
      </c>
      <c r="O630" s="358">
        <f>'F5 ESTUDIANTES PREVENCIÓN'!U623</f>
        <v>0</v>
      </c>
      <c r="P630" s="358">
        <f>'F5 ESTUDIANTES PREVENCIÓN'!V623</f>
        <v>0</v>
      </c>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c r="AL630" s="358"/>
      <c r="AM630" s="358"/>
      <c r="AN630" s="358"/>
      <c r="AO630" s="358"/>
      <c r="AP630" s="358"/>
      <c r="AQ630" s="358"/>
      <c r="AR630" s="358"/>
      <c r="AS630" s="358"/>
      <c r="AT630" s="358"/>
      <c r="AU630" s="358"/>
      <c r="AV630" s="358"/>
      <c r="AW630" s="358"/>
      <c r="AX630" s="358"/>
      <c r="AY630" s="358"/>
      <c r="AZ630" s="358"/>
      <c r="BA630" s="358"/>
      <c r="BB630" s="358"/>
      <c r="BC630" s="358"/>
      <c r="BD630" s="358"/>
      <c r="BE630" s="358"/>
      <c r="BF630" s="358">
        <f>'F5 ESTUDIANTES PREVENCIÓN'!AU623</f>
        <v>0</v>
      </c>
      <c r="BG630" s="12"/>
      <c r="BH630" s="13"/>
      <c r="BI630" s="12"/>
      <c r="BJ630" s="14"/>
      <c r="BK630" s="12"/>
      <c r="BL630" s="12"/>
      <c r="BM630" s="12"/>
      <c r="BN630" s="12"/>
      <c r="BO630" s="12"/>
      <c r="BP630" s="12"/>
      <c r="BQ630" s="12"/>
      <c r="BR630" s="12"/>
      <c r="BS630" s="12"/>
      <c r="BT630" s="12"/>
      <c r="BU630" s="12"/>
      <c r="BV630" s="12"/>
      <c r="BW630" s="12"/>
      <c r="BX630" s="12"/>
      <c r="BY630" s="12"/>
      <c r="BZ630" s="12"/>
      <c r="CA630" s="12"/>
      <c r="CB630" s="12"/>
      <c r="CC630" s="12"/>
      <c r="CD630" s="365">
        <f t="shared" si="86"/>
        <v>0</v>
      </c>
      <c r="CE630" s="365">
        <f t="shared" si="87"/>
        <v>0</v>
      </c>
      <c r="CF630" s="366" t="str">
        <f t="shared" si="83"/>
        <v/>
      </c>
      <c r="CG630" s="365">
        <f t="shared" si="88"/>
        <v>0</v>
      </c>
      <c r="CH630" s="365">
        <f t="shared" si="89"/>
        <v>0</v>
      </c>
      <c r="CI630" s="366" t="str">
        <f t="shared" si="84"/>
        <v/>
      </c>
      <c r="CJ630" s="365">
        <f t="shared" si="90"/>
        <v>0</v>
      </c>
      <c r="CK630" s="365">
        <f t="shared" si="91"/>
        <v>0</v>
      </c>
      <c r="CL630" s="366" t="str">
        <f t="shared" si="85"/>
        <v/>
      </c>
      <c r="CM630" s="15"/>
    </row>
    <row r="631" spans="1:91" s="359" customFormat="1" ht="13.5" hidden="1" customHeight="1">
      <c r="A631" s="358">
        <f>'F5 ESTUDIANTES PREVENCIÓN'!D624</f>
        <v>0</v>
      </c>
      <c r="B631" s="358">
        <f>'F5 ESTUDIANTES PREVENCIÓN'!A624</f>
        <v>0</v>
      </c>
      <c r="C631" s="360">
        <f>'F5 ESTUDIANTES PREVENCIÓN'!F624</f>
        <v>0</v>
      </c>
      <c r="D631" s="361">
        <f>'F5 ESTUDIANTES PREVENCIÓN'!G624</f>
        <v>0</v>
      </c>
      <c r="E631" s="358">
        <f>'F5 ESTUDIANTES PREVENCIÓN'!K624</f>
        <v>0</v>
      </c>
      <c r="F631" s="358">
        <f>'F5 ESTUDIANTES PREVENCIÓN'!J624</f>
        <v>0</v>
      </c>
      <c r="G631" s="362">
        <f>'F5 ESTUDIANTES PREVENCIÓN'!L624</f>
        <v>0</v>
      </c>
      <c r="H631" s="358">
        <f>'F5 ESTUDIANTES PREVENCIÓN'!M624</f>
        <v>0</v>
      </c>
      <c r="I631" s="363">
        <f>'F5 ESTUDIANTES PREVENCIÓN'!N624</f>
        <v>0</v>
      </c>
      <c r="J631" s="363">
        <f>'F5 ESTUDIANTES PREVENCIÓN'!O624</f>
        <v>0</v>
      </c>
      <c r="K631" s="363">
        <f>'F5 ESTUDIANTES PREVENCIÓN'!P624</f>
        <v>0</v>
      </c>
      <c r="L631" s="364">
        <f>'F5 ESTUDIANTES PREVENCIÓN'!Q624</f>
        <v>0</v>
      </c>
      <c r="M631" s="360">
        <f>'F5 ESTUDIANTES PREVENCIÓN'!R624</f>
        <v>0</v>
      </c>
      <c r="N631" s="358">
        <f>'F5 ESTUDIANTES PREVENCIÓN'!T624</f>
        <v>0</v>
      </c>
      <c r="O631" s="358">
        <f>'F5 ESTUDIANTES PREVENCIÓN'!U624</f>
        <v>0</v>
      </c>
      <c r="P631" s="358">
        <f>'F5 ESTUDIANTES PREVENCIÓN'!V624</f>
        <v>0</v>
      </c>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c r="AL631" s="358"/>
      <c r="AM631" s="358"/>
      <c r="AN631" s="358"/>
      <c r="AO631" s="358"/>
      <c r="AP631" s="358"/>
      <c r="AQ631" s="358"/>
      <c r="AR631" s="358"/>
      <c r="AS631" s="358"/>
      <c r="AT631" s="358"/>
      <c r="AU631" s="358"/>
      <c r="AV631" s="358"/>
      <c r="AW631" s="358"/>
      <c r="AX631" s="358"/>
      <c r="AY631" s="358"/>
      <c r="AZ631" s="358"/>
      <c r="BA631" s="358"/>
      <c r="BB631" s="358"/>
      <c r="BC631" s="358"/>
      <c r="BD631" s="358"/>
      <c r="BE631" s="358"/>
      <c r="BF631" s="358">
        <f>'F5 ESTUDIANTES PREVENCIÓN'!AU624</f>
        <v>0</v>
      </c>
      <c r="BG631" s="12"/>
      <c r="BH631" s="13"/>
      <c r="BI631" s="12"/>
      <c r="BJ631" s="14"/>
      <c r="BK631" s="12"/>
      <c r="BL631" s="12"/>
      <c r="BM631" s="12"/>
      <c r="BN631" s="12"/>
      <c r="BO631" s="12"/>
      <c r="BP631" s="12"/>
      <c r="BQ631" s="12"/>
      <c r="BR631" s="12"/>
      <c r="BS631" s="12"/>
      <c r="BT631" s="12"/>
      <c r="BU631" s="12"/>
      <c r="BV631" s="12"/>
      <c r="BW631" s="12"/>
      <c r="BX631" s="12"/>
      <c r="BY631" s="12"/>
      <c r="BZ631" s="12"/>
      <c r="CA631" s="12"/>
      <c r="CB631" s="12"/>
      <c r="CC631" s="12"/>
      <c r="CD631" s="365">
        <f t="shared" si="86"/>
        <v>0</v>
      </c>
      <c r="CE631" s="365">
        <f t="shared" si="87"/>
        <v>0</v>
      </c>
      <c r="CF631" s="366" t="str">
        <f t="shared" si="83"/>
        <v/>
      </c>
      <c r="CG631" s="365">
        <f t="shared" si="88"/>
        <v>0</v>
      </c>
      <c r="CH631" s="365">
        <f t="shared" si="89"/>
        <v>0</v>
      </c>
      <c r="CI631" s="366" t="str">
        <f t="shared" si="84"/>
        <v/>
      </c>
      <c r="CJ631" s="365">
        <f t="shared" si="90"/>
        <v>0</v>
      </c>
      <c r="CK631" s="365">
        <f t="shared" si="91"/>
        <v>0</v>
      </c>
      <c r="CL631" s="366" t="str">
        <f t="shared" si="85"/>
        <v/>
      </c>
      <c r="CM631" s="15"/>
    </row>
    <row r="632" spans="1:91" s="359" customFormat="1" ht="13.5" hidden="1" customHeight="1">
      <c r="A632" s="358">
        <f>'F5 ESTUDIANTES PREVENCIÓN'!D625</f>
        <v>0</v>
      </c>
      <c r="B632" s="358">
        <f>'F5 ESTUDIANTES PREVENCIÓN'!A625</f>
        <v>0</v>
      </c>
      <c r="C632" s="360">
        <f>'F5 ESTUDIANTES PREVENCIÓN'!F625</f>
        <v>0</v>
      </c>
      <c r="D632" s="361">
        <f>'F5 ESTUDIANTES PREVENCIÓN'!G625</f>
        <v>0</v>
      </c>
      <c r="E632" s="358">
        <f>'F5 ESTUDIANTES PREVENCIÓN'!K625</f>
        <v>0</v>
      </c>
      <c r="F632" s="358">
        <f>'F5 ESTUDIANTES PREVENCIÓN'!J625</f>
        <v>0</v>
      </c>
      <c r="G632" s="362">
        <f>'F5 ESTUDIANTES PREVENCIÓN'!L625</f>
        <v>0</v>
      </c>
      <c r="H632" s="358">
        <f>'F5 ESTUDIANTES PREVENCIÓN'!M625</f>
        <v>0</v>
      </c>
      <c r="I632" s="363">
        <f>'F5 ESTUDIANTES PREVENCIÓN'!N625</f>
        <v>0</v>
      </c>
      <c r="J632" s="363">
        <f>'F5 ESTUDIANTES PREVENCIÓN'!O625</f>
        <v>0</v>
      </c>
      <c r="K632" s="363">
        <f>'F5 ESTUDIANTES PREVENCIÓN'!P625</f>
        <v>0</v>
      </c>
      <c r="L632" s="364">
        <f>'F5 ESTUDIANTES PREVENCIÓN'!Q625</f>
        <v>0</v>
      </c>
      <c r="M632" s="360">
        <f>'F5 ESTUDIANTES PREVENCIÓN'!R625</f>
        <v>0</v>
      </c>
      <c r="N632" s="358">
        <f>'F5 ESTUDIANTES PREVENCIÓN'!T625</f>
        <v>0</v>
      </c>
      <c r="O632" s="358">
        <f>'F5 ESTUDIANTES PREVENCIÓN'!U625</f>
        <v>0</v>
      </c>
      <c r="P632" s="358">
        <f>'F5 ESTUDIANTES PREVENCIÓN'!V625</f>
        <v>0</v>
      </c>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c r="AL632" s="358"/>
      <c r="AM632" s="358"/>
      <c r="AN632" s="358"/>
      <c r="AO632" s="358"/>
      <c r="AP632" s="358"/>
      <c r="AQ632" s="358"/>
      <c r="AR632" s="358"/>
      <c r="AS632" s="358"/>
      <c r="AT632" s="358"/>
      <c r="AU632" s="358"/>
      <c r="AV632" s="358"/>
      <c r="AW632" s="358"/>
      <c r="AX632" s="358"/>
      <c r="AY632" s="358"/>
      <c r="AZ632" s="358"/>
      <c r="BA632" s="358"/>
      <c r="BB632" s="358"/>
      <c r="BC632" s="358"/>
      <c r="BD632" s="358"/>
      <c r="BE632" s="358"/>
      <c r="BF632" s="358">
        <f>'F5 ESTUDIANTES PREVENCIÓN'!AU625</f>
        <v>0</v>
      </c>
      <c r="BG632" s="12"/>
      <c r="BH632" s="13"/>
      <c r="BI632" s="12"/>
      <c r="BJ632" s="14"/>
      <c r="BK632" s="12"/>
      <c r="BL632" s="12"/>
      <c r="BM632" s="12"/>
      <c r="BN632" s="12"/>
      <c r="BO632" s="12"/>
      <c r="BP632" s="12"/>
      <c r="BQ632" s="12"/>
      <c r="BR632" s="12"/>
      <c r="BS632" s="12"/>
      <c r="BT632" s="12"/>
      <c r="BU632" s="12"/>
      <c r="BV632" s="12"/>
      <c r="BW632" s="12"/>
      <c r="BX632" s="12"/>
      <c r="BY632" s="12"/>
      <c r="BZ632" s="12"/>
      <c r="CA632" s="12"/>
      <c r="CB632" s="12"/>
      <c r="CC632" s="12"/>
      <c r="CD632" s="365">
        <f t="shared" si="86"/>
        <v>0</v>
      </c>
      <c r="CE632" s="365">
        <f t="shared" si="87"/>
        <v>0</v>
      </c>
      <c r="CF632" s="366" t="str">
        <f t="shared" si="83"/>
        <v/>
      </c>
      <c r="CG632" s="365">
        <f t="shared" si="88"/>
        <v>0</v>
      </c>
      <c r="CH632" s="365">
        <f t="shared" si="89"/>
        <v>0</v>
      </c>
      <c r="CI632" s="366" t="str">
        <f t="shared" si="84"/>
        <v/>
      </c>
      <c r="CJ632" s="365">
        <f t="shared" si="90"/>
        <v>0</v>
      </c>
      <c r="CK632" s="365">
        <f t="shared" si="91"/>
        <v>0</v>
      </c>
      <c r="CL632" s="366" t="str">
        <f t="shared" si="85"/>
        <v/>
      </c>
      <c r="CM632" s="15"/>
    </row>
    <row r="633" spans="1:91" s="359" customFormat="1" ht="13.5" hidden="1" customHeight="1">
      <c r="A633" s="358">
        <f>'F5 ESTUDIANTES PREVENCIÓN'!D626</f>
        <v>0</v>
      </c>
      <c r="B633" s="358">
        <f>'F5 ESTUDIANTES PREVENCIÓN'!A626</f>
        <v>0</v>
      </c>
      <c r="C633" s="360">
        <f>'F5 ESTUDIANTES PREVENCIÓN'!F626</f>
        <v>0</v>
      </c>
      <c r="D633" s="361">
        <f>'F5 ESTUDIANTES PREVENCIÓN'!G626</f>
        <v>0</v>
      </c>
      <c r="E633" s="358">
        <f>'F5 ESTUDIANTES PREVENCIÓN'!K626</f>
        <v>0</v>
      </c>
      <c r="F633" s="358">
        <f>'F5 ESTUDIANTES PREVENCIÓN'!J626</f>
        <v>0</v>
      </c>
      <c r="G633" s="362">
        <f>'F5 ESTUDIANTES PREVENCIÓN'!L626</f>
        <v>0</v>
      </c>
      <c r="H633" s="358">
        <f>'F5 ESTUDIANTES PREVENCIÓN'!M626</f>
        <v>0</v>
      </c>
      <c r="I633" s="363">
        <f>'F5 ESTUDIANTES PREVENCIÓN'!N626</f>
        <v>0</v>
      </c>
      <c r="J633" s="363">
        <f>'F5 ESTUDIANTES PREVENCIÓN'!O626</f>
        <v>0</v>
      </c>
      <c r="K633" s="363">
        <f>'F5 ESTUDIANTES PREVENCIÓN'!P626</f>
        <v>0</v>
      </c>
      <c r="L633" s="364">
        <f>'F5 ESTUDIANTES PREVENCIÓN'!Q626</f>
        <v>0</v>
      </c>
      <c r="M633" s="360">
        <f>'F5 ESTUDIANTES PREVENCIÓN'!R626</f>
        <v>0</v>
      </c>
      <c r="N633" s="358">
        <f>'F5 ESTUDIANTES PREVENCIÓN'!T626</f>
        <v>0</v>
      </c>
      <c r="O633" s="358">
        <f>'F5 ESTUDIANTES PREVENCIÓN'!U626</f>
        <v>0</v>
      </c>
      <c r="P633" s="358">
        <f>'F5 ESTUDIANTES PREVENCIÓN'!V626</f>
        <v>0</v>
      </c>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c r="AL633" s="358"/>
      <c r="AM633" s="358"/>
      <c r="AN633" s="358"/>
      <c r="AO633" s="358"/>
      <c r="AP633" s="358"/>
      <c r="AQ633" s="358"/>
      <c r="AR633" s="358"/>
      <c r="AS633" s="358"/>
      <c r="AT633" s="358"/>
      <c r="AU633" s="358"/>
      <c r="AV633" s="358"/>
      <c r="AW633" s="358"/>
      <c r="AX633" s="358"/>
      <c r="AY633" s="358"/>
      <c r="AZ633" s="358"/>
      <c r="BA633" s="358"/>
      <c r="BB633" s="358"/>
      <c r="BC633" s="358"/>
      <c r="BD633" s="358"/>
      <c r="BE633" s="358"/>
      <c r="BF633" s="358">
        <f>'F5 ESTUDIANTES PREVENCIÓN'!AU626</f>
        <v>0</v>
      </c>
      <c r="BG633" s="12"/>
      <c r="BH633" s="13"/>
      <c r="BI633" s="12"/>
      <c r="BJ633" s="14"/>
      <c r="BK633" s="12"/>
      <c r="BL633" s="12"/>
      <c r="BM633" s="12"/>
      <c r="BN633" s="12"/>
      <c r="BO633" s="12"/>
      <c r="BP633" s="12"/>
      <c r="BQ633" s="12"/>
      <c r="BR633" s="12"/>
      <c r="BS633" s="12"/>
      <c r="BT633" s="12"/>
      <c r="BU633" s="12"/>
      <c r="BV633" s="12"/>
      <c r="BW633" s="12"/>
      <c r="BX633" s="12"/>
      <c r="BY633" s="12"/>
      <c r="BZ633" s="12"/>
      <c r="CA633" s="12"/>
      <c r="CB633" s="12"/>
      <c r="CC633" s="12"/>
      <c r="CD633" s="365">
        <f t="shared" si="86"/>
        <v>0</v>
      </c>
      <c r="CE633" s="365">
        <f t="shared" si="87"/>
        <v>0</v>
      </c>
      <c r="CF633" s="366" t="str">
        <f t="shared" si="83"/>
        <v/>
      </c>
      <c r="CG633" s="365">
        <f t="shared" si="88"/>
        <v>0</v>
      </c>
      <c r="CH633" s="365">
        <f t="shared" si="89"/>
        <v>0</v>
      </c>
      <c r="CI633" s="366" t="str">
        <f t="shared" si="84"/>
        <v/>
      </c>
      <c r="CJ633" s="365">
        <f t="shared" si="90"/>
        <v>0</v>
      </c>
      <c r="CK633" s="365">
        <f t="shared" si="91"/>
        <v>0</v>
      </c>
      <c r="CL633" s="366" t="str">
        <f t="shared" si="85"/>
        <v/>
      </c>
      <c r="CM633" s="15"/>
    </row>
    <row r="634" spans="1:91" s="359" customFormat="1" ht="13.5" hidden="1" customHeight="1">
      <c r="A634" s="358">
        <f>'F5 ESTUDIANTES PREVENCIÓN'!D627</f>
        <v>0</v>
      </c>
      <c r="B634" s="358">
        <f>'F5 ESTUDIANTES PREVENCIÓN'!A627</f>
        <v>0</v>
      </c>
      <c r="C634" s="360">
        <f>'F5 ESTUDIANTES PREVENCIÓN'!F627</f>
        <v>0</v>
      </c>
      <c r="D634" s="361">
        <f>'F5 ESTUDIANTES PREVENCIÓN'!G627</f>
        <v>0</v>
      </c>
      <c r="E634" s="358">
        <f>'F5 ESTUDIANTES PREVENCIÓN'!K627</f>
        <v>0</v>
      </c>
      <c r="F634" s="358">
        <f>'F5 ESTUDIANTES PREVENCIÓN'!J627</f>
        <v>0</v>
      </c>
      <c r="G634" s="362">
        <f>'F5 ESTUDIANTES PREVENCIÓN'!L627</f>
        <v>0</v>
      </c>
      <c r="H634" s="358">
        <f>'F5 ESTUDIANTES PREVENCIÓN'!M627</f>
        <v>0</v>
      </c>
      <c r="I634" s="363">
        <f>'F5 ESTUDIANTES PREVENCIÓN'!N627</f>
        <v>0</v>
      </c>
      <c r="J634" s="363">
        <f>'F5 ESTUDIANTES PREVENCIÓN'!O627</f>
        <v>0</v>
      </c>
      <c r="K634" s="363">
        <f>'F5 ESTUDIANTES PREVENCIÓN'!P627</f>
        <v>0</v>
      </c>
      <c r="L634" s="364">
        <f>'F5 ESTUDIANTES PREVENCIÓN'!Q627</f>
        <v>0</v>
      </c>
      <c r="M634" s="360">
        <f>'F5 ESTUDIANTES PREVENCIÓN'!R627</f>
        <v>0</v>
      </c>
      <c r="N634" s="358">
        <f>'F5 ESTUDIANTES PREVENCIÓN'!T627</f>
        <v>0</v>
      </c>
      <c r="O634" s="358">
        <f>'F5 ESTUDIANTES PREVENCIÓN'!U627</f>
        <v>0</v>
      </c>
      <c r="P634" s="358">
        <f>'F5 ESTUDIANTES PREVENCIÓN'!V627</f>
        <v>0</v>
      </c>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c r="AL634" s="358"/>
      <c r="AM634" s="358"/>
      <c r="AN634" s="358"/>
      <c r="AO634" s="358"/>
      <c r="AP634" s="358"/>
      <c r="AQ634" s="358"/>
      <c r="AR634" s="358"/>
      <c r="AS634" s="358"/>
      <c r="AT634" s="358"/>
      <c r="AU634" s="358"/>
      <c r="AV634" s="358"/>
      <c r="AW634" s="358"/>
      <c r="AX634" s="358"/>
      <c r="AY634" s="358"/>
      <c r="AZ634" s="358"/>
      <c r="BA634" s="358"/>
      <c r="BB634" s="358"/>
      <c r="BC634" s="358"/>
      <c r="BD634" s="358"/>
      <c r="BE634" s="358"/>
      <c r="BF634" s="358">
        <f>'F5 ESTUDIANTES PREVENCIÓN'!AU627</f>
        <v>0</v>
      </c>
      <c r="BG634" s="12"/>
      <c r="BH634" s="13"/>
      <c r="BI634" s="12"/>
      <c r="BJ634" s="14"/>
      <c r="BK634" s="12"/>
      <c r="BL634" s="12"/>
      <c r="BM634" s="12"/>
      <c r="BN634" s="12"/>
      <c r="BO634" s="12"/>
      <c r="BP634" s="12"/>
      <c r="BQ634" s="12"/>
      <c r="BR634" s="12"/>
      <c r="BS634" s="12"/>
      <c r="BT634" s="12"/>
      <c r="BU634" s="12"/>
      <c r="BV634" s="12"/>
      <c r="BW634" s="12"/>
      <c r="BX634" s="12"/>
      <c r="BY634" s="12"/>
      <c r="BZ634" s="12"/>
      <c r="CA634" s="12"/>
      <c r="CB634" s="12"/>
      <c r="CC634" s="12"/>
      <c r="CD634" s="365">
        <f t="shared" si="86"/>
        <v>0</v>
      </c>
      <c r="CE634" s="365">
        <f t="shared" si="87"/>
        <v>0</v>
      </c>
      <c r="CF634" s="366" t="str">
        <f t="shared" si="83"/>
        <v/>
      </c>
      <c r="CG634" s="365">
        <f t="shared" si="88"/>
        <v>0</v>
      </c>
      <c r="CH634" s="365">
        <f t="shared" si="89"/>
        <v>0</v>
      </c>
      <c r="CI634" s="366" t="str">
        <f t="shared" si="84"/>
        <v/>
      </c>
      <c r="CJ634" s="365">
        <f t="shared" si="90"/>
        <v>0</v>
      </c>
      <c r="CK634" s="365">
        <f t="shared" si="91"/>
        <v>0</v>
      </c>
      <c r="CL634" s="366" t="str">
        <f t="shared" si="85"/>
        <v/>
      </c>
      <c r="CM634" s="15"/>
    </row>
    <row r="635" spans="1:91" s="359" customFormat="1" ht="13.5" hidden="1" customHeight="1">
      <c r="A635" s="358">
        <f>'F5 ESTUDIANTES PREVENCIÓN'!D628</f>
        <v>0</v>
      </c>
      <c r="B635" s="358">
        <f>'F5 ESTUDIANTES PREVENCIÓN'!A628</f>
        <v>0</v>
      </c>
      <c r="C635" s="360">
        <f>'F5 ESTUDIANTES PREVENCIÓN'!F628</f>
        <v>0</v>
      </c>
      <c r="D635" s="361">
        <f>'F5 ESTUDIANTES PREVENCIÓN'!G628</f>
        <v>0</v>
      </c>
      <c r="E635" s="358">
        <f>'F5 ESTUDIANTES PREVENCIÓN'!K628</f>
        <v>0</v>
      </c>
      <c r="F635" s="358">
        <f>'F5 ESTUDIANTES PREVENCIÓN'!J628</f>
        <v>0</v>
      </c>
      <c r="G635" s="362">
        <f>'F5 ESTUDIANTES PREVENCIÓN'!L628</f>
        <v>0</v>
      </c>
      <c r="H635" s="358">
        <f>'F5 ESTUDIANTES PREVENCIÓN'!M628</f>
        <v>0</v>
      </c>
      <c r="I635" s="363">
        <f>'F5 ESTUDIANTES PREVENCIÓN'!N628</f>
        <v>0</v>
      </c>
      <c r="J635" s="363">
        <f>'F5 ESTUDIANTES PREVENCIÓN'!O628</f>
        <v>0</v>
      </c>
      <c r="K635" s="363">
        <f>'F5 ESTUDIANTES PREVENCIÓN'!P628</f>
        <v>0</v>
      </c>
      <c r="L635" s="364">
        <f>'F5 ESTUDIANTES PREVENCIÓN'!Q628</f>
        <v>0</v>
      </c>
      <c r="M635" s="360">
        <f>'F5 ESTUDIANTES PREVENCIÓN'!R628</f>
        <v>0</v>
      </c>
      <c r="N635" s="358">
        <f>'F5 ESTUDIANTES PREVENCIÓN'!T628</f>
        <v>0</v>
      </c>
      <c r="O635" s="358">
        <f>'F5 ESTUDIANTES PREVENCIÓN'!U628</f>
        <v>0</v>
      </c>
      <c r="P635" s="358">
        <f>'F5 ESTUDIANTES PREVENCIÓN'!V628</f>
        <v>0</v>
      </c>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c r="BE635" s="358"/>
      <c r="BF635" s="358">
        <f>'F5 ESTUDIANTES PREVENCIÓN'!AU628</f>
        <v>0</v>
      </c>
      <c r="BG635" s="12"/>
      <c r="BH635" s="13"/>
      <c r="BI635" s="12"/>
      <c r="BJ635" s="14"/>
      <c r="BK635" s="12"/>
      <c r="BL635" s="12"/>
      <c r="BM635" s="12"/>
      <c r="BN635" s="12"/>
      <c r="BO635" s="12"/>
      <c r="BP635" s="12"/>
      <c r="BQ635" s="12"/>
      <c r="BR635" s="12"/>
      <c r="BS635" s="12"/>
      <c r="BT635" s="12"/>
      <c r="BU635" s="12"/>
      <c r="BV635" s="12"/>
      <c r="BW635" s="12"/>
      <c r="BX635" s="12"/>
      <c r="BY635" s="12"/>
      <c r="BZ635" s="12"/>
      <c r="CA635" s="12"/>
      <c r="CB635" s="12"/>
      <c r="CC635" s="12"/>
      <c r="CD635" s="365">
        <f t="shared" si="86"/>
        <v>0</v>
      </c>
      <c r="CE635" s="365">
        <f t="shared" si="87"/>
        <v>0</v>
      </c>
      <c r="CF635" s="366" t="str">
        <f t="shared" si="83"/>
        <v/>
      </c>
      <c r="CG635" s="365">
        <f t="shared" si="88"/>
        <v>0</v>
      </c>
      <c r="CH635" s="365">
        <f t="shared" si="89"/>
        <v>0</v>
      </c>
      <c r="CI635" s="366" t="str">
        <f t="shared" si="84"/>
        <v/>
      </c>
      <c r="CJ635" s="365">
        <f t="shared" si="90"/>
        <v>0</v>
      </c>
      <c r="CK635" s="365">
        <f t="shared" si="91"/>
        <v>0</v>
      </c>
      <c r="CL635" s="366" t="str">
        <f t="shared" si="85"/>
        <v/>
      </c>
      <c r="CM635" s="15"/>
    </row>
    <row r="636" spans="1:91" s="359" customFormat="1" ht="13.5" hidden="1" customHeight="1">
      <c r="A636" s="358">
        <f>'F5 ESTUDIANTES PREVENCIÓN'!D629</f>
        <v>0</v>
      </c>
      <c r="B636" s="358">
        <f>'F5 ESTUDIANTES PREVENCIÓN'!A629</f>
        <v>0</v>
      </c>
      <c r="C636" s="360">
        <f>'F5 ESTUDIANTES PREVENCIÓN'!F629</f>
        <v>0</v>
      </c>
      <c r="D636" s="361">
        <f>'F5 ESTUDIANTES PREVENCIÓN'!G629</f>
        <v>0</v>
      </c>
      <c r="E636" s="358">
        <f>'F5 ESTUDIANTES PREVENCIÓN'!K629</f>
        <v>0</v>
      </c>
      <c r="F636" s="358">
        <f>'F5 ESTUDIANTES PREVENCIÓN'!J629</f>
        <v>0</v>
      </c>
      <c r="G636" s="362">
        <f>'F5 ESTUDIANTES PREVENCIÓN'!L629</f>
        <v>0</v>
      </c>
      <c r="H636" s="358">
        <f>'F5 ESTUDIANTES PREVENCIÓN'!M629</f>
        <v>0</v>
      </c>
      <c r="I636" s="363">
        <f>'F5 ESTUDIANTES PREVENCIÓN'!N629</f>
        <v>0</v>
      </c>
      <c r="J636" s="363">
        <f>'F5 ESTUDIANTES PREVENCIÓN'!O629</f>
        <v>0</v>
      </c>
      <c r="K636" s="363">
        <f>'F5 ESTUDIANTES PREVENCIÓN'!P629</f>
        <v>0</v>
      </c>
      <c r="L636" s="364">
        <f>'F5 ESTUDIANTES PREVENCIÓN'!Q629</f>
        <v>0</v>
      </c>
      <c r="M636" s="360">
        <f>'F5 ESTUDIANTES PREVENCIÓN'!R629</f>
        <v>0</v>
      </c>
      <c r="N636" s="358">
        <f>'F5 ESTUDIANTES PREVENCIÓN'!T629</f>
        <v>0</v>
      </c>
      <c r="O636" s="358">
        <f>'F5 ESTUDIANTES PREVENCIÓN'!U629</f>
        <v>0</v>
      </c>
      <c r="P636" s="358">
        <f>'F5 ESTUDIANTES PREVENCIÓN'!V629</f>
        <v>0</v>
      </c>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c r="AL636" s="358"/>
      <c r="AM636" s="358"/>
      <c r="AN636" s="358"/>
      <c r="AO636" s="358"/>
      <c r="AP636" s="358"/>
      <c r="AQ636" s="358"/>
      <c r="AR636" s="358"/>
      <c r="AS636" s="358"/>
      <c r="AT636" s="358"/>
      <c r="AU636" s="358"/>
      <c r="AV636" s="358"/>
      <c r="AW636" s="358"/>
      <c r="AX636" s="358"/>
      <c r="AY636" s="358"/>
      <c r="AZ636" s="358"/>
      <c r="BA636" s="358"/>
      <c r="BB636" s="358"/>
      <c r="BC636" s="358"/>
      <c r="BD636" s="358"/>
      <c r="BE636" s="358"/>
      <c r="BF636" s="358">
        <f>'F5 ESTUDIANTES PREVENCIÓN'!AU629</f>
        <v>0</v>
      </c>
      <c r="BG636" s="12"/>
      <c r="BH636" s="13"/>
      <c r="BI636" s="12"/>
      <c r="BJ636" s="14"/>
      <c r="BK636" s="12"/>
      <c r="BL636" s="12"/>
      <c r="BM636" s="12"/>
      <c r="BN636" s="12"/>
      <c r="BO636" s="12"/>
      <c r="BP636" s="12"/>
      <c r="BQ636" s="12"/>
      <c r="BR636" s="12"/>
      <c r="BS636" s="12"/>
      <c r="BT636" s="12"/>
      <c r="BU636" s="12"/>
      <c r="BV636" s="12"/>
      <c r="BW636" s="12"/>
      <c r="BX636" s="12"/>
      <c r="BY636" s="12"/>
      <c r="BZ636" s="12"/>
      <c r="CA636" s="12"/>
      <c r="CB636" s="12"/>
      <c r="CC636" s="12"/>
      <c r="CD636" s="365">
        <f t="shared" si="86"/>
        <v>0</v>
      </c>
      <c r="CE636" s="365">
        <f t="shared" si="87"/>
        <v>0</v>
      </c>
      <c r="CF636" s="366" t="str">
        <f t="shared" si="83"/>
        <v/>
      </c>
      <c r="CG636" s="365">
        <f t="shared" si="88"/>
        <v>0</v>
      </c>
      <c r="CH636" s="365">
        <f t="shared" si="89"/>
        <v>0</v>
      </c>
      <c r="CI636" s="366" t="str">
        <f t="shared" si="84"/>
        <v/>
      </c>
      <c r="CJ636" s="365">
        <f t="shared" si="90"/>
        <v>0</v>
      </c>
      <c r="CK636" s="365">
        <f t="shared" si="91"/>
        <v>0</v>
      </c>
      <c r="CL636" s="366" t="str">
        <f t="shared" si="85"/>
        <v/>
      </c>
      <c r="CM636" s="15"/>
    </row>
    <row r="637" spans="1:91" s="359" customFormat="1" ht="13.5" hidden="1" customHeight="1">
      <c r="A637" s="358">
        <f>'F5 ESTUDIANTES PREVENCIÓN'!D630</f>
        <v>0</v>
      </c>
      <c r="B637" s="358">
        <f>'F5 ESTUDIANTES PREVENCIÓN'!A630</f>
        <v>0</v>
      </c>
      <c r="C637" s="360">
        <f>'F5 ESTUDIANTES PREVENCIÓN'!F630</f>
        <v>0</v>
      </c>
      <c r="D637" s="361">
        <f>'F5 ESTUDIANTES PREVENCIÓN'!G630</f>
        <v>0</v>
      </c>
      <c r="E637" s="358">
        <f>'F5 ESTUDIANTES PREVENCIÓN'!K630</f>
        <v>0</v>
      </c>
      <c r="F637" s="358">
        <f>'F5 ESTUDIANTES PREVENCIÓN'!J630</f>
        <v>0</v>
      </c>
      <c r="G637" s="362">
        <f>'F5 ESTUDIANTES PREVENCIÓN'!L630</f>
        <v>0</v>
      </c>
      <c r="H637" s="358">
        <f>'F5 ESTUDIANTES PREVENCIÓN'!M630</f>
        <v>0</v>
      </c>
      <c r="I637" s="363">
        <f>'F5 ESTUDIANTES PREVENCIÓN'!N630</f>
        <v>0</v>
      </c>
      <c r="J637" s="363">
        <f>'F5 ESTUDIANTES PREVENCIÓN'!O630</f>
        <v>0</v>
      </c>
      <c r="K637" s="363">
        <f>'F5 ESTUDIANTES PREVENCIÓN'!P630</f>
        <v>0</v>
      </c>
      <c r="L637" s="364">
        <f>'F5 ESTUDIANTES PREVENCIÓN'!Q630</f>
        <v>0</v>
      </c>
      <c r="M637" s="360">
        <f>'F5 ESTUDIANTES PREVENCIÓN'!R630</f>
        <v>0</v>
      </c>
      <c r="N637" s="358">
        <f>'F5 ESTUDIANTES PREVENCIÓN'!T630</f>
        <v>0</v>
      </c>
      <c r="O637" s="358">
        <f>'F5 ESTUDIANTES PREVENCIÓN'!U630</f>
        <v>0</v>
      </c>
      <c r="P637" s="358">
        <f>'F5 ESTUDIANTES PREVENCIÓN'!V630</f>
        <v>0</v>
      </c>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c r="AL637" s="358"/>
      <c r="AM637" s="358"/>
      <c r="AN637" s="358"/>
      <c r="AO637" s="358"/>
      <c r="AP637" s="358"/>
      <c r="AQ637" s="358"/>
      <c r="AR637" s="358"/>
      <c r="AS637" s="358"/>
      <c r="AT637" s="358"/>
      <c r="AU637" s="358"/>
      <c r="AV637" s="358"/>
      <c r="AW637" s="358"/>
      <c r="AX637" s="358"/>
      <c r="AY637" s="358"/>
      <c r="AZ637" s="358"/>
      <c r="BA637" s="358"/>
      <c r="BB637" s="358"/>
      <c r="BC637" s="358"/>
      <c r="BD637" s="358"/>
      <c r="BE637" s="358"/>
      <c r="BF637" s="358">
        <f>'F5 ESTUDIANTES PREVENCIÓN'!AU630</f>
        <v>0</v>
      </c>
      <c r="BG637" s="12"/>
      <c r="BH637" s="13"/>
      <c r="BI637" s="12"/>
      <c r="BJ637" s="14"/>
      <c r="BK637" s="12"/>
      <c r="BL637" s="12"/>
      <c r="BM637" s="12"/>
      <c r="BN637" s="12"/>
      <c r="BO637" s="12"/>
      <c r="BP637" s="12"/>
      <c r="BQ637" s="12"/>
      <c r="BR637" s="12"/>
      <c r="BS637" s="12"/>
      <c r="BT637" s="12"/>
      <c r="BU637" s="12"/>
      <c r="BV637" s="12"/>
      <c r="BW637" s="12"/>
      <c r="BX637" s="12"/>
      <c r="BY637" s="12"/>
      <c r="BZ637" s="12"/>
      <c r="CA637" s="12"/>
      <c r="CB637" s="12"/>
      <c r="CC637" s="12"/>
      <c r="CD637" s="365">
        <f t="shared" si="86"/>
        <v>0</v>
      </c>
      <c r="CE637" s="365">
        <f t="shared" si="87"/>
        <v>0</v>
      </c>
      <c r="CF637" s="366" t="str">
        <f t="shared" si="83"/>
        <v/>
      </c>
      <c r="CG637" s="365">
        <f t="shared" si="88"/>
        <v>0</v>
      </c>
      <c r="CH637" s="365">
        <f t="shared" si="89"/>
        <v>0</v>
      </c>
      <c r="CI637" s="366" t="str">
        <f t="shared" si="84"/>
        <v/>
      </c>
      <c r="CJ637" s="365">
        <f t="shared" si="90"/>
        <v>0</v>
      </c>
      <c r="CK637" s="365">
        <f t="shared" si="91"/>
        <v>0</v>
      </c>
      <c r="CL637" s="366" t="str">
        <f t="shared" si="85"/>
        <v/>
      </c>
      <c r="CM637" s="15"/>
    </row>
    <row r="638" spans="1:91" s="359" customFormat="1" ht="13.5" hidden="1" customHeight="1">
      <c r="A638" s="358">
        <f>'F5 ESTUDIANTES PREVENCIÓN'!D631</f>
        <v>0</v>
      </c>
      <c r="B638" s="358">
        <f>'F5 ESTUDIANTES PREVENCIÓN'!A631</f>
        <v>0</v>
      </c>
      <c r="C638" s="360">
        <f>'F5 ESTUDIANTES PREVENCIÓN'!F631</f>
        <v>0</v>
      </c>
      <c r="D638" s="361">
        <f>'F5 ESTUDIANTES PREVENCIÓN'!G631</f>
        <v>0</v>
      </c>
      <c r="E638" s="358">
        <f>'F5 ESTUDIANTES PREVENCIÓN'!K631</f>
        <v>0</v>
      </c>
      <c r="F638" s="358">
        <f>'F5 ESTUDIANTES PREVENCIÓN'!J631</f>
        <v>0</v>
      </c>
      <c r="G638" s="362">
        <f>'F5 ESTUDIANTES PREVENCIÓN'!L631</f>
        <v>0</v>
      </c>
      <c r="H638" s="358">
        <f>'F5 ESTUDIANTES PREVENCIÓN'!M631</f>
        <v>0</v>
      </c>
      <c r="I638" s="363">
        <f>'F5 ESTUDIANTES PREVENCIÓN'!N631</f>
        <v>0</v>
      </c>
      <c r="J638" s="363">
        <f>'F5 ESTUDIANTES PREVENCIÓN'!O631</f>
        <v>0</v>
      </c>
      <c r="K638" s="363">
        <f>'F5 ESTUDIANTES PREVENCIÓN'!P631</f>
        <v>0</v>
      </c>
      <c r="L638" s="364">
        <f>'F5 ESTUDIANTES PREVENCIÓN'!Q631</f>
        <v>0</v>
      </c>
      <c r="M638" s="360">
        <f>'F5 ESTUDIANTES PREVENCIÓN'!R631</f>
        <v>0</v>
      </c>
      <c r="N638" s="358">
        <f>'F5 ESTUDIANTES PREVENCIÓN'!T631</f>
        <v>0</v>
      </c>
      <c r="O638" s="358">
        <f>'F5 ESTUDIANTES PREVENCIÓN'!U631</f>
        <v>0</v>
      </c>
      <c r="P638" s="358">
        <f>'F5 ESTUDIANTES PREVENCIÓN'!V631</f>
        <v>0</v>
      </c>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c r="AL638" s="358"/>
      <c r="AM638" s="358"/>
      <c r="AN638" s="358"/>
      <c r="AO638" s="358"/>
      <c r="AP638" s="358"/>
      <c r="AQ638" s="358"/>
      <c r="AR638" s="358"/>
      <c r="AS638" s="358"/>
      <c r="AT638" s="358"/>
      <c r="AU638" s="358"/>
      <c r="AV638" s="358"/>
      <c r="AW638" s="358"/>
      <c r="AX638" s="358"/>
      <c r="AY638" s="358"/>
      <c r="AZ638" s="358"/>
      <c r="BA638" s="358"/>
      <c r="BB638" s="358"/>
      <c r="BC638" s="358"/>
      <c r="BD638" s="358"/>
      <c r="BE638" s="358"/>
      <c r="BF638" s="358">
        <f>'F5 ESTUDIANTES PREVENCIÓN'!AU631</f>
        <v>0</v>
      </c>
      <c r="BG638" s="12"/>
      <c r="BH638" s="13"/>
      <c r="BI638" s="12"/>
      <c r="BJ638" s="14"/>
      <c r="BK638" s="12"/>
      <c r="BL638" s="12"/>
      <c r="BM638" s="12"/>
      <c r="BN638" s="12"/>
      <c r="BO638" s="12"/>
      <c r="BP638" s="12"/>
      <c r="BQ638" s="12"/>
      <c r="BR638" s="12"/>
      <c r="BS638" s="12"/>
      <c r="BT638" s="12"/>
      <c r="BU638" s="12"/>
      <c r="BV638" s="12"/>
      <c r="BW638" s="12"/>
      <c r="BX638" s="12"/>
      <c r="BY638" s="12"/>
      <c r="BZ638" s="12"/>
      <c r="CA638" s="12"/>
      <c r="CB638" s="12"/>
      <c r="CC638" s="12"/>
      <c r="CD638" s="365">
        <f t="shared" si="86"/>
        <v>0</v>
      </c>
      <c r="CE638" s="365">
        <f t="shared" si="87"/>
        <v>0</v>
      </c>
      <c r="CF638" s="366" t="str">
        <f t="shared" si="83"/>
        <v/>
      </c>
      <c r="CG638" s="365">
        <f t="shared" si="88"/>
        <v>0</v>
      </c>
      <c r="CH638" s="365">
        <f t="shared" si="89"/>
        <v>0</v>
      </c>
      <c r="CI638" s="366" t="str">
        <f t="shared" si="84"/>
        <v/>
      </c>
      <c r="CJ638" s="365">
        <f t="shared" si="90"/>
        <v>0</v>
      </c>
      <c r="CK638" s="365">
        <f t="shared" si="91"/>
        <v>0</v>
      </c>
      <c r="CL638" s="366" t="str">
        <f t="shared" si="85"/>
        <v/>
      </c>
      <c r="CM638" s="15"/>
    </row>
    <row r="639" spans="1:91" s="359" customFormat="1" ht="13.5" hidden="1" customHeight="1">
      <c r="A639" s="358">
        <f>'F5 ESTUDIANTES PREVENCIÓN'!D632</f>
        <v>0</v>
      </c>
      <c r="B639" s="358">
        <f>'F5 ESTUDIANTES PREVENCIÓN'!A632</f>
        <v>0</v>
      </c>
      <c r="C639" s="360">
        <f>'F5 ESTUDIANTES PREVENCIÓN'!F632</f>
        <v>0</v>
      </c>
      <c r="D639" s="361">
        <f>'F5 ESTUDIANTES PREVENCIÓN'!G632</f>
        <v>0</v>
      </c>
      <c r="E639" s="358">
        <f>'F5 ESTUDIANTES PREVENCIÓN'!K632</f>
        <v>0</v>
      </c>
      <c r="F639" s="358">
        <f>'F5 ESTUDIANTES PREVENCIÓN'!J632</f>
        <v>0</v>
      </c>
      <c r="G639" s="362">
        <f>'F5 ESTUDIANTES PREVENCIÓN'!L632</f>
        <v>0</v>
      </c>
      <c r="H639" s="358">
        <f>'F5 ESTUDIANTES PREVENCIÓN'!M632</f>
        <v>0</v>
      </c>
      <c r="I639" s="363">
        <f>'F5 ESTUDIANTES PREVENCIÓN'!N632</f>
        <v>0</v>
      </c>
      <c r="J639" s="363">
        <f>'F5 ESTUDIANTES PREVENCIÓN'!O632</f>
        <v>0</v>
      </c>
      <c r="K639" s="363">
        <f>'F5 ESTUDIANTES PREVENCIÓN'!P632</f>
        <v>0</v>
      </c>
      <c r="L639" s="364">
        <f>'F5 ESTUDIANTES PREVENCIÓN'!Q632</f>
        <v>0</v>
      </c>
      <c r="M639" s="360">
        <f>'F5 ESTUDIANTES PREVENCIÓN'!R632</f>
        <v>0</v>
      </c>
      <c r="N639" s="358">
        <f>'F5 ESTUDIANTES PREVENCIÓN'!T632</f>
        <v>0</v>
      </c>
      <c r="O639" s="358">
        <f>'F5 ESTUDIANTES PREVENCIÓN'!U632</f>
        <v>0</v>
      </c>
      <c r="P639" s="358">
        <f>'F5 ESTUDIANTES PREVENCIÓN'!V632</f>
        <v>0</v>
      </c>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c r="AL639" s="358"/>
      <c r="AM639" s="358"/>
      <c r="AN639" s="358"/>
      <c r="AO639" s="358"/>
      <c r="AP639" s="358"/>
      <c r="AQ639" s="358"/>
      <c r="AR639" s="358"/>
      <c r="AS639" s="358"/>
      <c r="AT639" s="358"/>
      <c r="AU639" s="358"/>
      <c r="AV639" s="358"/>
      <c r="AW639" s="358"/>
      <c r="AX639" s="358"/>
      <c r="AY639" s="358"/>
      <c r="AZ639" s="358"/>
      <c r="BA639" s="358"/>
      <c r="BB639" s="358"/>
      <c r="BC639" s="358"/>
      <c r="BD639" s="358"/>
      <c r="BE639" s="358"/>
      <c r="BF639" s="358">
        <f>'F5 ESTUDIANTES PREVENCIÓN'!AU632</f>
        <v>0</v>
      </c>
      <c r="BG639" s="12"/>
      <c r="BH639" s="13"/>
      <c r="BI639" s="12"/>
      <c r="BJ639" s="14"/>
      <c r="BK639" s="12"/>
      <c r="BL639" s="12"/>
      <c r="BM639" s="12"/>
      <c r="BN639" s="12"/>
      <c r="BO639" s="12"/>
      <c r="BP639" s="12"/>
      <c r="BQ639" s="12"/>
      <c r="BR639" s="12"/>
      <c r="BS639" s="12"/>
      <c r="BT639" s="12"/>
      <c r="BU639" s="12"/>
      <c r="BV639" s="12"/>
      <c r="BW639" s="12"/>
      <c r="BX639" s="12"/>
      <c r="BY639" s="12"/>
      <c r="BZ639" s="12"/>
      <c r="CA639" s="12"/>
      <c r="CB639" s="12"/>
      <c r="CC639" s="12"/>
      <c r="CD639" s="365">
        <f t="shared" si="86"/>
        <v>0</v>
      </c>
      <c r="CE639" s="365">
        <f t="shared" si="87"/>
        <v>0</v>
      </c>
      <c r="CF639" s="366" t="str">
        <f t="shared" si="83"/>
        <v/>
      </c>
      <c r="CG639" s="365">
        <f t="shared" si="88"/>
        <v>0</v>
      </c>
      <c r="CH639" s="365">
        <f t="shared" si="89"/>
        <v>0</v>
      </c>
      <c r="CI639" s="366" t="str">
        <f t="shared" si="84"/>
        <v/>
      </c>
      <c r="CJ639" s="365">
        <f t="shared" si="90"/>
        <v>0</v>
      </c>
      <c r="CK639" s="365">
        <f t="shared" si="91"/>
        <v>0</v>
      </c>
      <c r="CL639" s="366" t="str">
        <f t="shared" si="85"/>
        <v/>
      </c>
      <c r="CM639" s="15"/>
    </row>
    <row r="640" spans="1:91" s="359" customFormat="1" ht="13.5" hidden="1" customHeight="1">
      <c r="A640" s="358">
        <f>'F5 ESTUDIANTES PREVENCIÓN'!D633</f>
        <v>0</v>
      </c>
      <c r="B640" s="358">
        <f>'F5 ESTUDIANTES PREVENCIÓN'!A633</f>
        <v>0</v>
      </c>
      <c r="C640" s="360">
        <f>'F5 ESTUDIANTES PREVENCIÓN'!F633</f>
        <v>0</v>
      </c>
      <c r="D640" s="361">
        <f>'F5 ESTUDIANTES PREVENCIÓN'!G633</f>
        <v>0</v>
      </c>
      <c r="E640" s="358">
        <f>'F5 ESTUDIANTES PREVENCIÓN'!K633</f>
        <v>0</v>
      </c>
      <c r="F640" s="358">
        <f>'F5 ESTUDIANTES PREVENCIÓN'!J633</f>
        <v>0</v>
      </c>
      <c r="G640" s="362">
        <f>'F5 ESTUDIANTES PREVENCIÓN'!L633</f>
        <v>0</v>
      </c>
      <c r="H640" s="358">
        <f>'F5 ESTUDIANTES PREVENCIÓN'!M633</f>
        <v>0</v>
      </c>
      <c r="I640" s="363">
        <f>'F5 ESTUDIANTES PREVENCIÓN'!N633</f>
        <v>0</v>
      </c>
      <c r="J640" s="363">
        <f>'F5 ESTUDIANTES PREVENCIÓN'!O633</f>
        <v>0</v>
      </c>
      <c r="K640" s="363">
        <f>'F5 ESTUDIANTES PREVENCIÓN'!P633</f>
        <v>0</v>
      </c>
      <c r="L640" s="364">
        <f>'F5 ESTUDIANTES PREVENCIÓN'!Q633</f>
        <v>0</v>
      </c>
      <c r="M640" s="360">
        <f>'F5 ESTUDIANTES PREVENCIÓN'!R633</f>
        <v>0</v>
      </c>
      <c r="N640" s="358">
        <f>'F5 ESTUDIANTES PREVENCIÓN'!T633</f>
        <v>0</v>
      </c>
      <c r="O640" s="358">
        <f>'F5 ESTUDIANTES PREVENCIÓN'!U633</f>
        <v>0</v>
      </c>
      <c r="P640" s="358">
        <f>'F5 ESTUDIANTES PREVENCIÓN'!V633</f>
        <v>0</v>
      </c>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c r="AL640" s="358"/>
      <c r="AM640" s="358"/>
      <c r="AN640" s="358"/>
      <c r="AO640" s="358"/>
      <c r="AP640" s="358"/>
      <c r="AQ640" s="358"/>
      <c r="AR640" s="358"/>
      <c r="AS640" s="358"/>
      <c r="AT640" s="358"/>
      <c r="AU640" s="358"/>
      <c r="AV640" s="358"/>
      <c r="AW640" s="358"/>
      <c r="AX640" s="358"/>
      <c r="AY640" s="358"/>
      <c r="AZ640" s="358"/>
      <c r="BA640" s="358"/>
      <c r="BB640" s="358"/>
      <c r="BC640" s="358"/>
      <c r="BD640" s="358"/>
      <c r="BE640" s="358"/>
      <c r="BF640" s="358">
        <f>'F5 ESTUDIANTES PREVENCIÓN'!AU633</f>
        <v>0</v>
      </c>
      <c r="BG640" s="12"/>
      <c r="BH640" s="13"/>
      <c r="BI640" s="12"/>
      <c r="BJ640" s="14"/>
      <c r="BK640" s="12"/>
      <c r="BL640" s="12"/>
      <c r="BM640" s="12"/>
      <c r="BN640" s="12"/>
      <c r="BO640" s="12"/>
      <c r="BP640" s="12"/>
      <c r="BQ640" s="12"/>
      <c r="BR640" s="12"/>
      <c r="BS640" s="12"/>
      <c r="BT640" s="12"/>
      <c r="BU640" s="12"/>
      <c r="BV640" s="12"/>
      <c r="BW640" s="12"/>
      <c r="BX640" s="12"/>
      <c r="BY640" s="12"/>
      <c r="BZ640" s="12"/>
      <c r="CA640" s="12"/>
      <c r="CB640" s="12"/>
      <c r="CC640" s="12"/>
      <c r="CD640" s="365">
        <f t="shared" si="86"/>
        <v>0</v>
      </c>
      <c r="CE640" s="365">
        <f t="shared" si="87"/>
        <v>0</v>
      </c>
      <c r="CF640" s="366" t="str">
        <f t="shared" si="83"/>
        <v/>
      </c>
      <c r="CG640" s="365">
        <f t="shared" si="88"/>
        <v>0</v>
      </c>
      <c r="CH640" s="365">
        <f t="shared" si="89"/>
        <v>0</v>
      </c>
      <c r="CI640" s="366" t="str">
        <f t="shared" si="84"/>
        <v/>
      </c>
      <c r="CJ640" s="365">
        <f t="shared" si="90"/>
        <v>0</v>
      </c>
      <c r="CK640" s="365">
        <f t="shared" si="91"/>
        <v>0</v>
      </c>
      <c r="CL640" s="366" t="str">
        <f t="shared" si="85"/>
        <v/>
      </c>
      <c r="CM640" s="15"/>
    </row>
    <row r="641" spans="1:91" s="359" customFormat="1" ht="13.5" hidden="1" customHeight="1">
      <c r="A641" s="358">
        <f>'F5 ESTUDIANTES PREVENCIÓN'!D634</f>
        <v>0</v>
      </c>
      <c r="B641" s="358">
        <f>'F5 ESTUDIANTES PREVENCIÓN'!A634</f>
        <v>0</v>
      </c>
      <c r="C641" s="360">
        <f>'F5 ESTUDIANTES PREVENCIÓN'!F634</f>
        <v>0</v>
      </c>
      <c r="D641" s="361">
        <f>'F5 ESTUDIANTES PREVENCIÓN'!G634</f>
        <v>0</v>
      </c>
      <c r="E641" s="358">
        <f>'F5 ESTUDIANTES PREVENCIÓN'!K634</f>
        <v>0</v>
      </c>
      <c r="F641" s="358">
        <f>'F5 ESTUDIANTES PREVENCIÓN'!J634</f>
        <v>0</v>
      </c>
      <c r="G641" s="362">
        <f>'F5 ESTUDIANTES PREVENCIÓN'!L634</f>
        <v>0</v>
      </c>
      <c r="H641" s="358">
        <f>'F5 ESTUDIANTES PREVENCIÓN'!M634</f>
        <v>0</v>
      </c>
      <c r="I641" s="363">
        <f>'F5 ESTUDIANTES PREVENCIÓN'!N634</f>
        <v>0</v>
      </c>
      <c r="J641" s="363">
        <f>'F5 ESTUDIANTES PREVENCIÓN'!O634</f>
        <v>0</v>
      </c>
      <c r="K641" s="363">
        <f>'F5 ESTUDIANTES PREVENCIÓN'!P634</f>
        <v>0</v>
      </c>
      <c r="L641" s="364">
        <f>'F5 ESTUDIANTES PREVENCIÓN'!Q634</f>
        <v>0</v>
      </c>
      <c r="M641" s="360">
        <f>'F5 ESTUDIANTES PREVENCIÓN'!R634</f>
        <v>0</v>
      </c>
      <c r="N641" s="358">
        <f>'F5 ESTUDIANTES PREVENCIÓN'!T634</f>
        <v>0</v>
      </c>
      <c r="O641" s="358">
        <f>'F5 ESTUDIANTES PREVENCIÓN'!U634</f>
        <v>0</v>
      </c>
      <c r="P641" s="358">
        <f>'F5 ESTUDIANTES PREVENCIÓN'!V634</f>
        <v>0</v>
      </c>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c r="AL641" s="358"/>
      <c r="AM641" s="358"/>
      <c r="AN641" s="358"/>
      <c r="AO641" s="358"/>
      <c r="AP641" s="358"/>
      <c r="AQ641" s="358"/>
      <c r="AR641" s="358"/>
      <c r="AS641" s="358"/>
      <c r="AT641" s="358"/>
      <c r="AU641" s="358"/>
      <c r="AV641" s="358"/>
      <c r="AW641" s="358"/>
      <c r="AX641" s="358"/>
      <c r="AY641" s="358"/>
      <c r="AZ641" s="358"/>
      <c r="BA641" s="358"/>
      <c r="BB641" s="358"/>
      <c r="BC641" s="358"/>
      <c r="BD641" s="358"/>
      <c r="BE641" s="358"/>
      <c r="BF641" s="358">
        <f>'F5 ESTUDIANTES PREVENCIÓN'!AU634</f>
        <v>0</v>
      </c>
      <c r="BG641" s="12"/>
      <c r="BH641" s="13"/>
      <c r="BI641" s="12"/>
      <c r="BJ641" s="14"/>
      <c r="BK641" s="12"/>
      <c r="BL641" s="12"/>
      <c r="BM641" s="12"/>
      <c r="BN641" s="12"/>
      <c r="BO641" s="12"/>
      <c r="BP641" s="12"/>
      <c r="BQ641" s="12"/>
      <c r="BR641" s="12"/>
      <c r="BS641" s="12"/>
      <c r="BT641" s="12"/>
      <c r="BU641" s="12"/>
      <c r="BV641" s="12"/>
      <c r="BW641" s="12"/>
      <c r="BX641" s="12"/>
      <c r="BY641" s="12"/>
      <c r="BZ641" s="12"/>
      <c r="CA641" s="12"/>
      <c r="CB641" s="12"/>
      <c r="CC641" s="12"/>
      <c r="CD641" s="365">
        <f t="shared" si="86"/>
        <v>0</v>
      </c>
      <c r="CE641" s="365">
        <f t="shared" si="87"/>
        <v>0</v>
      </c>
      <c r="CF641" s="366" t="str">
        <f t="shared" si="83"/>
        <v/>
      </c>
      <c r="CG641" s="365">
        <f t="shared" si="88"/>
        <v>0</v>
      </c>
      <c r="CH641" s="365">
        <f t="shared" si="89"/>
        <v>0</v>
      </c>
      <c r="CI641" s="366" t="str">
        <f t="shared" si="84"/>
        <v/>
      </c>
      <c r="CJ641" s="365">
        <f t="shared" si="90"/>
        <v>0</v>
      </c>
      <c r="CK641" s="365">
        <f t="shared" si="91"/>
        <v>0</v>
      </c>
      <c r="CL641" s="366" t="str">
        <f t="shared" si="85"/>
        <v/>
      </c>
      <c r="CM641" s="15"/>
    </row>
    <row r="642" spans="1:91" s="359" customFormat="1" ht="13.5" hidden="1" customHeight="1">
      <c r="A642" s="358">
        <f>'F5 ESTUDIANTES PREVENCIÓN'!D635</f>
        <v>0</v>
      </c>
      <c r="B642" s="358">
        <f>'F5 ESTUDIANTES PREVENCIÓN'!A635</f>
        <v>0</v>
      </c>
      <c r="C642" s="360">
        <f>'F5 ESTUDIANTES PREVENCIÓN'!F635</f>
        <v>0</v>
      </c>
      <c r="D642" s="361">
        <f>'F5 ESTUDIANTES PREVENCIÓN'!G635</f>
        <v>0</v>
      </c>
      <c r="E642" s="358">
        <f>'F5 ESTUDIANTES PREVENCIÓN'!K635</f>
        <v>0</v>
      </c>
      <c r="F642" s="358">
        <f>'F5 ESTUDIANTES PREVENCIÓN'!J635</f>
        <v>0</v>
      </c>
      <c r="G642" s="362">
        <f>'F5 ESTUDIANTES PREVENCIÓN'!L635</f>
        <v>0</v>
      </c>
      <c r="H642" s="358">
        <f>'F5 ESTUDIANTES PREVENCIÓN'!M635</f>
        <v>0</v>
      </c>
      <c r="I642" s="363">
        <f>'F5 ESTUDIANTES PREVENCIÓN'!N635</f>
        <v>0</v>
      </c>
      <c r="J642" s="363">
        <f>'F5 ESTUDIANTES PREVENCIÓN'!O635</f>
        <v>0</v>
      </c>
      <c r="K642" s="363">
        <f>'F5 ESTUDIANTES PREVENCIÓN'!P635</f>
        <v>0</v>
      </c>
      <c r="L642" s="364">
        <f>'F5 ESTUDIANTES PREVENCIÓN'!Q635</f>
        <v>0</v>
      </c>
      <c r="M642" s="360">
        <f>'F5 ESTUDIANTES PREVENCIÓN'!R635</f>
        <v>0</v>
      </c>
      <c r="N642" s="358">
        <f>'F5 ESTUDIANTES PREVENCIÓN'!T635</f>
        <v>0</v>
      </c>
      <c r="O642" s="358">
        <f>'F5 ESTUDIANTES PREVENCIÓN'!U635</f>
        <v>0</v>
      </c>
      <c r="P642" s="358">
        <f>'F5 ESTUDIANTES PREVENCIÓN'!V635</f>
        <v>0</v>
      </c>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c r="AL642" s="358"/>
      <c r="AM642" s="358"/>
      <c r="AN642" s="358"/>
      <c r="AO642" s="358"/>
      <c r="AP642" s="358"/>
      <c r="AQ642" s="358"/>
      <c r="AR642" s="358"/>
      <c r="AS642" s="358"/>
      <c r="AT642" s="358"/>
      <c r="AU642" s="358"/>
      <c r="AV642" s="358"/>
      <c r="AW642" s="358"/>
      <c r="AX642" s="358"/>
      <c r="AY642" s="358"/>
      <c r="AZ642" s="358"/>
      <c r="BA642" s="358"/>
      <c r="BB642" s="358"/>
      <c r="BC642" s="358"/>
      <c r="BD642" s="358"/>
      <c r="BE642" s="358"/>
      <c r="BF642" s="358">
        <f>'F5 ESTUDIANTES PREVENCIÓN'!AU635</f>
        <v>0</v>
      </c>
      <c r="BG642" s="12"/>
      <c r="BH642" s="13"/>
      <c r="BI642" s="12"/>
      <c r="BJ642" s="14"/>
      <c r="BK642" s="12"/>
      <c r="BL642" s="12"/>
      <c r="BM642" s="12"/>
      <c r="BN642" s="12"/>
      <c r="BO642" s="12"/>
      <c r="BP642" s="12"/>
      <c r="BQ642" s="12"/>
      <c r="BR642" s="12"/>
      <c r="BS642" s="12"/>
      <c r="BT642" s="12"/>
      <c r="BU642" s="12"/>
      <c r="BV642" s="12"/>
      <c r="BW642" s="12"/>
      <c r="BX642" s="12"/>
      <c r="BY642" s="12"/>
      <c r="BZ642" s="12"/>
      <c r="CA642" s="12"/>
      <c r="CB642" s="12"/>
      <c r="CC642" s="12"/>
      <c r="CD642" s="365">
        <f t="shared" si="86"/>
        <v>0</v>
      </c>
      <c r="CE642" s="365">
        <f t="shared" si="87"/>
        <v>0</v>
      </c>
      <c r="CF642" s="366" t="str">
        <f t="shared" si="83"/>
        <v/>
      </c>
      <c r="CG642" s="365">
        <f t="shared" si="88"/>
        <v>0</v>
      </c>
      <c r="CH642" s="365">
        <f t="shared" si="89"/>
        <v>0</v>
      </c>
      <c r="CI642" s="366" t="str">
        <f t="shared" si="84"/>
        <v/>
      </c>
      <c r="CJ642" s="365">
        <f t="shared" si="90"/>
        <v>0</v>
      </c>
      <c r="CK642" s="365">
        <f t="shared" si="91"/>
        <v>0</v>
      </c>
      <c r="CL642" s="366" t="str">
        <f t="shared" si="85"/>
        <v/>
      </c>
      <c r="CM642" s="15"/>
    </row>
    <row r="643" spans="1:91" s="359" customFormat="1" ht="13.5" hidden="1" customHeight="1">
      <c r="A643" s="358">
        <f>'F5 ESTUDIANTES PREVENCIÓN'!D636</f>
        <v>0</v>
      </c>
      <c r="B643" s="358">
        <f>'F5 ESTUDIANTES PREVENCIÓN'!A636</f>
        <v>0</v>
      </c>
      <c r="C643" s="360">
        <f>'F5 ESTUDIANTES PREVENCIÓN'!F636</f>
        <v>0</v>
      </c>
      <c r="D643" s="361">
        <f>'F5 ESTUDIANTES PREVENCIÓN'!G636</f>
        <v>0</v>
      </c>
      <c r="E643" s="358">
        <f>'F5 ESTUDIANTES PREVENCIÓN'!K636</f>
        <v>0</v>
      </c>
      <c r="F643" s="358">
        <f>'F5 ESTUDIANTES PREVENCIÓN'!J636</f>
        <v>0</v>
      </c>
      <c r="G643" s="362">
        <f>'F5 ESTUDIANTES PREVENCIÓN'!L636</f>
        <v>0</v>
      </c>
      <c r="H643" s="358">
        <f>'F5 ESTUDIANTES PREVENCIÓN'!M636</f>
        <v>0</v>
      </c>
      <c r="I643" s="363">
        <f>'F5 ESTUDIANTES PREVENCIÓN'!N636</f>
        <v>0</v>
      </c>
      <c r="J643" s="363">
        <f>'F5 ESTUDIANTES PREVENCIÓN'!O636</f>
        <v>0</v>
      </c>
      <c r="K643" s="363">
        <f>'F5 ESTUDIANTES PREVENCIÓN'!P636</f>
        <v>0</v>
      </c>
      <c r="L643" s="364">
        <f>'F5 ESTUDIANTES PREVENCIÓN'!Q636</f>
        <v>0</v>
      </c>
      <c r="M643" s="360">
        <f>'F5 ESTUDIANTES PREVENCIÓN'!R636</f>
        <v>0</v>
      </c>
      <c r="N643" s="358">
        <f>'F5 ESTUDIANTES PREVENCIÓN'!T636</f>
        <v>0</v>
      </c>
      <c r="O643" s="358">
        <f>'F5 ESTUDIANTES PREVENCIÓN'!U636</f>
        <v>0</v>
      </c>
      <c r="P643" s="358">
        <f>'F5 ESTUDIANTES PREVENCIÓN'!V636</f>
        <v>0</v>
      </c>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c r="AL643" s="358"/>
      <c r="AM643" s="358"/>
      <c r="AN643" s="358"/>
      <c r="AO643" s="358"/>
      <c r="AP643" s="358"/>
      <c r="AQ643" s="358"/>
      <c r="AR643" s="358"/>
      <c r="AS643" s="358"/>
      <c r="AT643" s="358"/>
      <c r="AU643" s="358"/>
      <c r="AV643" s="358"/>
      <c r="AW643" s="358"/>
      <c r="AX643" s="358"/>
      <c r="AY643" s="358"/>
      <c r="AZ643" s="358"/>
      <c r="BA643" s="358"/>
      <c r="BB643" s="358"/>
      <c r="BC643" s="358"/>
      <c r="BD643" s="358"/>
      <c r="BE643" s="358"/>
      <c r="BF643" s="358">
        <f>'F5 ESTUDIANTES PREVENCIÓN'!AU636</f>
        <v>0</v>
      </c>
      <c r="BG643" s="12"/>
      <c r="BH643" s="13"/>
      <c r="BI643" s="12"/>
      <c r="BJ643" s="14"/>
      <c r="BK643" s="12"/>
      <c r="BL643" s="12"/>
      <c r="BM643" s="12"/>
      <c r="BN643" s="12"/>
      <c r="BO643" s="12"/>
      <c r="BP643" s="12"/>
      <c r="BQ643" s="12"/>
      <c r="BR643" s="12"/>
      <c r="BS643" s="12"/>
      <c r="BT643" s="12"/>
      <c r="BU643" s="12"/>
      <c r="BV643" s="12"/>
      <c r="BW643" s="12"/>
      <c r="BX643" s="12"/>
      <c r="BY643" s="12"/>
      <c r="BZ643" s="12"/>
      <c r="CA643" s="12"/>
      <c r="CB643" s="12"/>
      <c r="CC643" s="12"/>
      <c r="CD643" s="365">
        <f t="shared" si="86"/>
        <v>0</v>
      </c>
      <c r="CE643" s="365">
        <f t="shared" si="87"/>
        <v>0</v>
      </c>
      <c r="CF643" s="366" t="str">
        <f t="shared" si="83"/>
        <v/>
      </c>
      <c r="CG643" s="365">
        <f t="shared" si="88"/>
        <v>0</v>
      </c>
      <c r="CH643" s="365">
        <f t="shared" si="89"/>
        <v>0</v>
      </c>
      <c r="CI643" s="366" t="str">
        <f t="shared" si="84"/>
        <v/>
      </c>
      <c r="CJ643" s="365">
        <f t="shared" si="90"/>
        <v>0</v>
      </c>
      <c r="CK643" s="365">
        <f t="shared" si="91"/>
        <v>0</v>
      </c>
      <c r="CL643" s="366" t="str">
        <f t="shared" si="85"/>
        <v/>
      </c>
      <c r="CM643" s="15"/>
    </row>
    <row r="644" spans="1:91" s="359" customFormat="1" ht="13.5" hidden="1" customHeight="1">
      <c r="A644" s="358">
        <f>'F5 ESTUDIANTES PREVENCIÓN'!D637</f>
        <v>0</v>
      </c>
      <c r="B644" s="358">
        <f>'F5 ESTUDIANTES PREVENCIÓN'!A637</f>
        <v>0</v>
      </c>
      <c r="C644" s="360">
        <f>'F5 ESTUDIANTES PREVENCIÓN'!F637</f>
        <v>0</v>
      </c>
      <c r="D644" s="361">
        <f>'F5 ESTUDIANTES PREVENCIÓN'!G637</f>
        <v>0</v>
      </c>
      <c r="E644" s="358">
        <f>'F5 ESTUDIANTES PREVENCIÓN'!K637</f>
        <v>0</v>
      </c>
      <c r="F644" s="358">
        <f>'F5 ESTUDIANTES PREVENCIÓN'!J637</f>
        <v>0</v>
      </c>
      <c r="G644" s="362">
        <f>'F5 ESTUDIANTES PREVENCIÓN'!L637</f>
        <v>0</v>
      </c>
      <c r="H644" s="358">
        <f>'F5 ESTUDIANTES PREVENCIÓN'!M637</f>
        <v>0</v>
      </c>
      <c r="I644" s="363">
        <f>'F5 ESTUDIANTES PREVENCIÓN'!N637</f>
        <v>0</v>
      </c>
      <c r="J644" s="363">
        <f>'F5 ESTUDIANTES PREVENCIÓN'!O637</f>
        <v>0</v>
      </c>
      <c r="K644" s="363">
        <f>'F5 ESTUDIANTES PREVENCIÓN'!P637</f>
        <v>0</v>
      </c>
      <c r="L644" s="364">
        <f>'F5 ESTUDIANTES PREVENCIÓN'!Q637</f>
        <v>0</v>
      </c>
      <c r="M644" s="360">
        <f>'F5 ESTUDIANTES PREVENCIÓN'!R637</f>
        <v>0</v>
      </c>
      <c r="N644" s="358">
        <f>'F5 ESTUDIANTES PREVENCIÓN'!T637</f>
        <v>0</v>
      </c>
      <c r="O644" s="358">
        <f>'F5 ESTUDIANTES PREVENCIÓN'!U637</f>
        <v>0</v>
      </c>
      <c r="P644" s="358">
        <f>'F5 ESTUDIANTES PREVENCIÓN'!V637</f>
        <v>0</v>
      </c>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c r="AL644" s="358"/>
      <c r="AM644" s="358"/>
      <c r="AN644" s="358"/>
      <c r="AO644" s="358"/>
      <c r="AP644" s="358"/>
      <c r="AQ644" s="358"/>
      <c r="AR644" s="358"/>
      <c r="AS644" s="358"/>
      <c r="AT644" s="358"/>
      <c r="AU644" s="358"/>
      <c r="AV644" s="358"/>
      <c r="AW644" s="358"/>
      <c r="AX644" s="358"/>
      <c r="AY644" s="358"/>
      <c r="AZ644" s="358"/>
      <c r="BA644" s="358"/>
      <c r="BB644" s="358"/>
      <c r="BC644" s="358"/>
      <c r="BD644" s="358"/>
      <c r="BE644" s="358"/>
      <c r="BF644" s="358">
        <f>'F5 ESTUDIANTES PREVENCIÓN'!AU637</f>
        <v>0</v>
      </c>
      <c r="BG644" s="12"/>
      <c r="BH644" s="13"/>
      <c r="BI644" s="12"/>
      <c r="BJ644" s="14"/>
      <c r="BK644" s="12"/>
      <c r="BL644" s="12"/>
      <c r="BM644" s="12"/>
      <c r="BN644" s="12"/>
      <c r="BO644" s="12"/>
      <c r="BP644" s="12"/>
      <c r="BQ644" s="12"/>
      <c r="BR644" s="12"/>
      <c r="BS644" s="12"/>
      <c r="BT644" s="12"/>
      <c r="BU644" s="12"/>
      <c r="BV644" s="12"/>
      <c r="BW644" s="12"/>
      <c r="BX644" s="12"/>
      <c r="BY644" s="12"/>
      <c r="BZ644" s="12"/>
      <c r="CA644" s="12"/>
      <c r="CB644" s="12"/>
      <c r="CC644" s="12"/>
      <c r="CD644" s="365">
        <f t="shared" si="86"/>
        <v>0</v>
      </c>
      <c r="CE644" s="365">
        <f t="shared" si="87"/>
        <v>0</v>
      </c>
      <c r="CF644" s="366" t="str">
        <f t="shared" si="83"/>
        <v/>
      </c>
      <c r="CG644" s="365">
        <f t="shared" si="88"/>
        <v>0</v>
      </c>
      <c r="CH644" s="365">
        <f t="shared" si="89"/>
        <v>0</v>
      </c>
      <c r="CI644" s="366" t="str">
        <f t="shared" si="84"/>
        <v/>
      </c>
      <c r="CJ644" s="365">
        <f t="shared" si="90"/>
        <v>0</v>
      </c>
      <c r="CK644" s="365">
        <f t="shared" si="91"/>
        <v>0</v>
      </c>
      <c r="CL644" s="366" t="str">
        <f t="shared" si="85"/>
        <v/>
      </c>
      <c r="CM644" s="15"/>
    </row>
    <row r="645" spans="1:91" s="359" customFormat="1" ht="13.5" hidden="1" customHeight="1">
      <c r="A645" s="358">
        <f>'F5 ESTUDIANTES PREVENCIÓN'!D638</f>
        <v>0</v>
      </c>
      <c r="B645" s="358">
        <f>'F5 ESTUDIANTES PREVENCIÓN'!A638</f>
        <v>0</v>
      </c>
      <c r="C645" s="360">
        <f>'F5 ESTUDIANTES PREVENCIÓN'!F638</f>
        <v>0</v>
      </c>
      <c r="D645" s="361">
        <f>'F5 ESTUDIANTES PREVENCIÓN'!G638</f>
        <v>0</v>
      </c>
      <c r="E645" s="358">
        <f>'F5 ESTUDIANTES PREVENCIÓN'!K638</f>
        <v>0</v>
      </c>
      <c r="F645" s="358">
        <f>'F5 ESTUDIANTES PREVENCIÓN'!J638</f>
        <v>0</v>
      </c>
      <c r="G645" s="362">
        <f>'F5 ESTUDIANTES PREVENCIÓN'!L638</f>
        <v>0</v>
      </c>
      <c r="H645" s="358">
        <f>'F5 ESTUDIANTES PREVENCIÓN'!M638</f>
        <v>0</v>
      </c>
      <c r="I645" s="363">
        <f>'F5 ESTUDIANTES PREVENCIÓN'!N638</f>
        <v>0</v>
      </c>
      <c r="J645" s="363">
        <f>'F5 ESTUDIANTES PREVENCIÓN'!O638</f>
        <v>0</v>
      </c>
      <c r="K645" s="363">
        <f>'F5 ESTUDIANTES PREVENCIÓN'!P638</f>
        <v>0</v>
      </c>
      <c r="L645" s="364">
        <f>'F5 ESTUDIANTES PREVENCIÓN'!Q638</f>
        <v>0</v>
      </c>
      <c r="M645" s="360">
        <f>'F5 ESTUDIANTES PREVENCIÓN'!R638</f>
        <v>0</v>
      </c>
      <c r="N645" s="358">
        <f>'F5 ESTUDIANTES PREVENCIÓN'!T638</f>
        <v>0</v>
      </c>
      <c r="O645" s="358">
        <f>'F5 ESTUDIANTES PREVENCIÓN'!U638</f>
        <v>0</v>
      </c>
      <c r="P645" s="358">
        <f>'F5 ESTUDIANTES PREVENCIÓN'!V638</f>
        <v>0</v>
      </c>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c r="AL645" s="358"/>
      <c r="AM645" s="358"/>
      <c r="AN645" s="358"/>
      <c r="AO645" s="358"/>
      <c r="AP645" s="358"/>
      <c r="AQ645" s="358"/>
      <c r="AR645" s="358"/>
      <c r="AS645" s="358"/>
      <c r="AT645" s="358"/>
      <c r="AU645" s="358"/>
      <c r="AV645" s="358"/>
      <c r="AW645" s="358"/>
      <c r="AX645" s="358"/>
      <c r="AY645" s="358"/>
      <c r="AZ645" s="358"/>
      <c r="BA645" s="358"/>
      <c r="BB645" s="358"/>
      <c r="BC645" s="358"/>
      <c r="BD645" s="358"/>
      <c r="BE645" s="358"/>
      <c r="BF645" s="358">
        <f>'F5 ESTUDIANTES PREVENCIÓN'!AU638</f>
        <v>0</v>
      </c>
      <c r="BG645" s="12"/>
      <c r="BH645" s="13"/>
      <c r="BI645" s="12"/>
      <c r="BJ645" s="14"/>
      <c r="BK645" s="12"/>
      <c r="BL645" s="12"/>
      <c r="BM645" s="12"/>
      <c r="BN645" s="12"/>
      <c r="BO645" s="12"/>
      <c r="BP645" s="12"/>
      <c r="BQ645" s="12"/>
      <c r="BR645" s="12"/>
      <c r="BS645" s="12"/>
      <c r="BT645" s="12"/>
      <c r="BU645" s="12"/>
      <c r="BV645" s="12"/>
      <c r="BW645" s="12"/>
      <c r="BX645" s="12"/>
      <c r="BY645" s="12"/>
      <c r="BZ645" s="12"/>
      <c r="CA645" s="12"/>
      <c r="CB645" s="12"/>
      <c r="CC645" s="12"/>
      <c r="CD645" s="365">
        <f t="shared" si="86"/>
        <v>0</v>
      </c>
      <c r="CE645" s="365">
        <f t="shared" si="87"/>
        <v>0</v>
      </c>
      <c r="CF645" s="366" t="str">
        <f t="shared" si="83"/>
        <v/>
      </c>
      <c r="CG645" s="365">
        <f t="shared" si="88"/>
        <v>0</v>
      </c>
      <c r="CH645" s="365">
        <f t="shared" si="89"/>
        <v>0</v>
      </c>
      <c r="CI645" s="366" t="str">
        <f t="shared" si="84"/>
        <v/>
      </c>
      <c r="CJ645" s="365">
        <f t="shared" si="90"/>
        <v>0</v>
      </c>
      <c r="CK645" s="365">
        <f t="shared" si="91"/>
        <v>0</v>
      </c>
      <c r="CL645" s="366" t="str">
        <f t="shared" si="85"/>
        <v/>
      </c>
      <c r="CM645" s="15"/>
    </row>
    <row r="646" spans="1:91" s="359" customFormat="1" ht="13.5" hidden="1" customHeight="1">
      <c r="A646" s="358">
        <f>'F5 ESTUDIANTES PREVENCIÓN'!D639</f>
        <v>0</v>
      </c>
      <c r="B646" s="358">
        <f>'F5 ESTUDIANTES PREVENCIÓN'!A639</f>
        <v>0</v>
      </c>
      <c r="C646" s="360">
        <f>'F5 ESTUDIANTES PREVENCIÓN'!F639</f>
        <v>0</v>
      </c>
      <c r="D646" s="361">
        <f>'F5 ESTUDIANTES PREVENCIÓN'!G639</f>
        <v>0</v>
      </c>
      <c r="E646" s="358">
        <f>'F5 ESTUDIANTES PREVENCIÓN'!K639</f>
        <v>0</v>
      </c>
      <c r="F646" s="358">
        <f>'F5 ESTUDIANTES PREVENCIÓN'!J639</f>
        <v>0</v>
      </c>
      <c r="G646" s="362">
        <f>'F5 ESTUDIANTES PREVENCIÓN'!L639</f>
        <v>0</v>
      </c>
      <c r="H646" s="358">
        <f>'F5 ESTUDIANTES PREVENCIÓN'!M639</f>
        <v>0</v>
      </c>
      <c r="I646" s="363">
        <f>'F5 ESTUDIANTES PREVENCIÓN'!N639</f>
        <v>0</v>
      </c>
      <c r="J646" s="363">
        <f>'F5 ESTUDIANTES PREVENCIÓN'!O639</f>
        <v>0</v>
      </c>
      <c r="K646" s="363">
        <f>'F5 ESTUDIANTES PREVENCIÓN'!P639</f>
        <v>0</v>
      </c>
      <c r="L646" s="364">
        <f>'F5 ESTUDIANTES PREVENCIÓN'!Q639</f>
        <v>0</v>
      </c>
      <c r="M646" s="360">
        <f>'F5 ESTUDIANTES PREVENCIÓN'!R639</f>
        <v>0</v>
      </c>
      <c r="N646" s="358">
        <f>'F5 ESTUDIANTES PREVENCIÓN'!T639</f>
        <v>0</v>
      </c>
      <c r="O646" s="358">
        <f>'F5 ESTUDIANTES PREVENCIÓN'!U639</f>
        <v>0</v>
      </c>
      <c r="P646" s="358">
        <f>'F5 ESTUDIANTES PREVENCIÓN'!V639</f>
        <v>0</v>
      </c>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c r="AL646" s="358"/>
      <c r="AM646" s="358"/>
      <c r="AN646" s="358"/>
      <c r="AO646" s="358"/>
      <c r="AP646" s="358"/>
      <c r="AQ646" s="358"/>
      <c r="AR646" s="358"/>
      <c r="AS646" s="358"/>
      <c r="AT646" s="358"/>
      <c r="AU646" s="358"/>
      <c r="AV646" s="358"/>
      <c r="AW646" s="358"/>
      <c r="AX646" s="358"/>
      <c r="AY646" s="358"/>
      <c r="AZ646" s="358"/>
      <c r="BA646" s="358"/>
      <c r="BB646" s="358"/>
      <c r="BC646" s="358"/>
      <c r="BD646" s="358"/>
      <c r="BE646" s="358"/>
      <c r="BF646" s="358">
        <f>'F5 ESTUDIANTES PREVENCIÓN'!AU639</f>
        <v>0</v>
      </c>
      <c r="BG646" s="12"/>
      <c r="BH646" s="13"/>
      <c r="BI646" s="12"/>
      <c r="BJ646" s="14"/>
      <c r="BK646" s="12"/>
      <c r="BL646" s="12"/>
      <c r="BM646" s="12"/>
      <c r="BN646" s="12"/>
      <c r="BO646" s="12"/>
      <c r="BP646" s="12"/>
      <c r="BQ646" s="12"/>
      <c r="BR646" s="12"/>
      <c r="BS646" s="12"/>
      <c r="BT646" s="12"/>
      <c r="BU646" s="12"/>
      <c r="BV646" s="12"/>
      <c r="BW646" s="12"/>
      <c r="BX646" s="12"/>
      <c r="BY646" s="12"/>
      <c r="BZ646" s="12"/>
      <c r="CA646" s="12"/>
      <c r="CB646" s="12"/>
      <c r="CC646" s="12"/>
      <c r="CD646" s="365">
        <f t="shared" si="86"/>
        <v>0</v>
      </c>
      <c r="CE646" s="365">
        <f t="shared" si="87"/>
        <v>0</v>
      </c>
      <c r="CF646" s="366" t="str">
        <f t="shared" si="83"/>
        <v/>
      </c>
      <c r="CG646" s="365">
        <f t="shared" si="88"/>
        <v>0</v>
      </c>
      <c r="CH646" s="365">
        <f t="shared" si="89"/>
        <v>0</v>
      </c>
      <c r="CI646" s="366" t="str">
        <f t="shared" si="84"/>
        <v/>
      </c>
      <c r="CJ646" s="365">
        <f t="shared" si="90"/>
        <v>0</v>
      </c>
      <c r="CK646" s="365">
        <f t="shared" si="91"/>
        <v>0</v>
      </c>
      <c r="CL646" s="366" t="str">
        <f t="shared" si="85"/>
        <v/>
      </c>
      <c r="CM646" s="15"/>
    </row>
    <row r="647" spans="1:91" s="359" customFormat="1" ht="13.5" hidden="1" customHeight="1">
      <c r="A647" s="358">
        <f>'F5 ESTUDIANTES PREVENCIÓN'!D640</f>
        <v>0</v>
      </c>
      <c r="B647" s="358">
        <f>'F5 ESTUDIANTES PREVENCIÓN'!A640</f>
        <v>0</v>
      </c>
      <c r="C647" s="360">
        <f>'F5 ESTUDIANTES PREVENCIÓN'!F640</f>
        <v>0</v>
      </c>
      <c r="D647" s="361">
        <f>'F5 ESTUDIANTES PREVENCIÓN'!G640</f>
        <v>0</v>
      </c>
      <c r="E647" s="358">
        <f>'F5 ESTUDIANTES PREVENCIÓN'!K640</f>
        <v>0</v>
      </c>
      <c r="F647" s="358">
        <f>'F5 ESTUDIANTES PREVENCIÓN'!J640</f>
        <v>0</v>
      </c>
      <c r="G647" s="362">
        <f>'F5 ESTUDIANTES PREVENCIÓN'!L640</f>
        <v>0</v>
      </c>
      <c r="H647" s="358">
        <f>'F5 ESTUDIANTES PREVENCIÓN'!M640</f>
        <v>0</v>
      </c>
      <c r="I647" s="363">
        <f>'F5 ESTUDIANTES PREVENCIÓN'!N640</f>
        <v>0</v>
      </c>
      <c r="J647" s="363">
        <f>'F5 ESTUDIANTES PREVENCIÓN'!O640</f>
        <v>0</v>
      </c>
      <c r="K647" s="363">
        <f>'F5 ESTUDIANTES PREVENCIÓN'!P640</f>
        <v>0</v>
      </c>
      <c r="L647" s="364">
        <f>'F5 ESTUDIANTES PREVENCIÓN'!Q640</f>
        <v>0</v>
      </c>
      <c r="M647" s="360">
        <f>'F5 ESTUDIANTES PREVENCIÓN'!R640</f>
        <v>0</v>
      </c>
      <c r="N647" s="358">
        <f>'F5 ESTUDIANTES PREVENCIÓN'!T640</f>
        <v>0</v>
      </c>
      <c r="O647" s="358">
        <f>'F5 ESTUDIANTES PREVENCIÓN'!U640</f>
        <v>0</v>
      </c>
      <c r="P647" s="358">
        <f>'F5 ESTUDIANTES PREVENCIÓN'!V640</f>
        <v>0</v>
      </c>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c r="AL647" s="358"/>
      <c r="AM647" s="358"/>
      <c r="AN647" s="358"/>
      <c r="AO647" s="358"/>
      <c r="AP647" s="358"/>
      <c r="AQ647" s="358"/>
      <c r="AR647" s="358"/>
      <c r="AS647" s="358"/>
      <c r="AT647" s="358"/>
      <c r="AU647" s="358"/>
      <c r="AV647" s="358"/>
      <c r="AW647" s="358"/>
      <c r="AX647" s="358"/>
      <c r="AY647" s="358"/>
      <c r="AZ647" s="358"/>
      <c r="BA647" s="358"/>
      <c r="BB647" s="358"/>
      <c r="BC647" s="358"/>
      <c r="BD647" s="358"/>
      <c r="BE647" s="358"/>
      <c r="BF647" s="358">
        <f>'F5 ESTUDIANTES PREVENCIÓN'!AU640</f>
        <v>0</v>
      </c>
      <c r="BG647" s="12"/>
      <c r="BH647" s="13"/>
      <c r="BI647" s="12"/>
      <c r="BJ647" s="14"/>
      <c r="BK647" s="12"/>
      <c r="BL647" s="12"/>
      <c r="BM647" s="12"/>
      <c r="BN647" s="12"/>
      <c r="BO647" s="12"/>
      <c r="BP647" s="12"/>
      <c r="BQ647" s="12"/>
      <c r="BR647" s="12"/>
      <c r="BS647" s="12"/>
      <c r="BT647" s="12"/>
      <c r="BU647" s="12"/>
      <c r="BV647" s="12"/>
      <c r="BW647" s="12"/>
      <c r="BX647" s="12"/>
      <c r="BY647" s="12"/>
      <c r="BZ647" s="12"/>
      <c r="CA647" s="12"/>
      <c r="CB647" s="12"/>
      <c r="CC647" s="12"/>
      <c r="CD647" s="365">
        <f t="shared" si="86"/>
        <v>0</v>
      </c>
      <c r="CE647" s="365">
        <f t="shared" si="87"/>
        <v>0</v>
      </c>
      <c r="CF647" s="366" t="str">
        <f t="shared" si="83"/>
        <v/>
      </c>
      <c r="CG647" s="365">
        <f t="shared" si="88"/>
        <v>0</v>
      </c>
      <c r="CH647" s="365">
        <f t="shared" si="89"/>
        <v>0</v>
      </c>
      <c r="CI647" s="366" t="str">
        <f t="shared" si="84"/>
        <v/>
      </c>
      <c r="CJ647" s="365">
        <f t="shared" si="90"/>
        <v>0</v>
      </c>
      <c r="CK647" s="365">
        <f t="shared" si="91"/>
        <v>0</v>
      </c>
      <c r="CL647" s="366" t="str">
        <f t="shared" si="85"/>
        <v/>
      </c>
      <c r="CM647" s="15"/>
    </row>
    <row r="648" spans="1:91" s="359" customFormat="1" ht="13.5" hidden="1" customHeight="1">
      <c r="A648" s="358">
        <f>'F5 ESTUDIANTES PREVENCIÓN'!D641</f>
        <v>0</v>
      </c>
      <c r="B648" s="358">
        <f>'F5 ESTUDIANTES PREVENCIÓN'!A641</f>
        <v>0</v>
      </c>
      <c r="C648" s="360">
        <f>'F5 ESTUDIANTES PREVENCIÓN'!F641</f>
        <v>0</v>
      </c>
      <c r="D648" s="361">
        <f>'F5 ESTUDIANTES PREVENCIÓN'!G641</f>
        <v>0</v>
      </c>
      <c r="E648" s="358">
        <f>'F5 ESTUDIANTES PREVENCIÓN'!K641</f>
        <v>0</v>
      </c>
      <c r="F648" s="358">
        <f>'F5 ESTUDIANTES PREVENCIÓN'!J641</f>
        <v>0</v>
      </c>
      <c r="G648" s="362">
        <f>'F5 ESTUDIANTES PREVENCIÓN'!L641</f>
        <v>0</v>
      </c>
      <c r="H648" s="358">
        <f>'F5 ESTUDIANTES PREVENCIÓN'!M641</f>
        <v>0</v>
      </c>
      <c r="I648" s="363">
        <f>'F5 ESTUDIANTES PREVENCIÓN'!N641</f>
        <v>0</v>
      </c>
      <c r="J648" s="363">
        <f>'F5 ESTUDIANTES PREVENCIÓN'!O641</f>
        <v>0</v>
      </c>
      <c r="K648" s="363">
        <f>'F5 ESTUDIANTES PREVENCIÓN'!P641</f>
        <v>0</v>
      </c>
      <c r="L648" s="364">
        <f>'F5 ESTUDIANTES PREVENCIÓN'!Q641</f>
        <v>0</v>
      </c>
      <c r="M648" s="360">
        <f>'F5 ESTUDIANTES PREVENCIÓN'!R641</f>
        <v>0</v>
      </c>
      <c r="N648" s="358">
        <f>'F5 ESTUDIANTES PREVENCIÓN'!T641</f>
        <v>0</v>
      </c>
      <c r="O648" s="358">
        <f>'F5 ESTUDIANTES PREVENCIÓN'!U641</f>
        <v>0</v>
      </c>
      <c r="P648" s="358">
        <f>'F5 ESTUDIANTES PREVENCIÓN'!V641</f>
        <v>0</v>
      </c>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c r="AL648" s="358"/>
      <c r="AM648" s="358"/>
      <c r="AN648" s="358"/>
      <c r="AO648" s="358"/>
      <c r="AP648" s="358"/>
      <c r="AQ648" s="358"/>
      <c r="AR648" s="358"/>
      <c r="AS648" s="358"/>
      <c r="AT648" s="358"/>
      <c r="AU648" s="358"/>
      <c r="AV648" s="358"/>
      <c r="AW648" s="358"/>
      <c r="AX648" s="358"/>
      <c r="AY648" s="358"/>
      <c r="AZ648" s="358"/>
      <c r="BA648" s="358"/>
      <c r="BB648" s="358"/>
      <c r="BC648" s="358"/>
      <c r="BD648" s="358"/>
      <c r="BE648" s="358"/>
      <c r="BF648" s="358">
        <f>'F5 ESTUDIANTES PREVENCIÓN'!AU641</f>
        <v>0</v>
      </c>
      <c r="BG648" s="12"/>
      <c r="BH648" s="13"/>
      <c r="BI648" s="12"/>
      <c r="BJ648" s="14"/>
      <c r="BK648" s="12"/>
      <c r="BL648" s="12"/>
      <c r="BM648" s="12"/>
      <c r="BN648" s="12"/>
      <c r="BO648" s="12"/>
      <c r="BP648" s="12"/>
      <c r="BQ648" s="12"/>
      <c r="BR648" s="12"/>
      <c r="BS648" s="12"/>
      <c r="BT648" s="12"/>
      <c r="BU648" s="12"/>
      <c r="BV648" s="12"/>
      <c r="BW648" s="12"/>
      <c r="BX648" s="12"/>
      <c r="BY648" s="12"/>
      <c r="BZ648" s="12"/>
      <c r="CA648" s="12"/>
      <c r="CB648" s="12"/>
      <c r="CC648" s="12"/>
      <c r="CD648" s="365">
        <f t="shared" si="86"/>
        <v>0</v>
      </c>
      <c r="CE648" s="365">
        <f t="shared" si="87"/>
        <v>0</v>
      </c>
      <c r="CF648" s="366" t="str">
        <f t="shared" si="83"/>
        <v/>
      </c>
      <c r="CG648" s="365">
        <f t="shared" si="88"/>
        <v>0</v>
      </c>
      <c r="CH648" s="365">
        <f t="shared" si="89"/>
        <v>0</v>
      </c>
      <c r="CI648" s="366" t="str">
        <f t="shared" si="84"/>
        <v/>
      </c>
      <c r="CJ648" s="365">
        <f t="shared" si="90"/>
        <v>0</v>
      </c>
      <c r="CK648" s="365">
        <f t="shared" si="91"/>
        <v>0</v>
      </c>
      <c r="CL648" s="366" t="str">
        <f t="shared" si="85"/>
        <v/>
      </c>
      <c r="CM648" s="15"/>
    </row>
    <row r="649" spans="1:91" s="359" customFormat="1" ht="13.5" hidden="1" customHeight="1">
      <c r="A649" s="358">
        <f>'F5 ESTUDIANTES PREVENCIÓN'!D642</f>
        <v>0</v>
      </c>
      <c r="B649" s="358">
        <f>'F5 ESTUDIANTES PREVENCIÓN'!A642</f>
        <v>0</v>
      </c>
      <c r="C649" s="360">
        <f>'F5 ESTUDIANTES PREVENCIÓN'!F642</f>
        <v>0</v>
      </c>
      <c r="D649" s="361">
        <f>'F5 ESTUDIANTES PREVENCIÓN'!G642</f>
        <v>0</v>
      </c>
      <c r="E649" s="358">
        <f>'F5 ESTUDIANTES PREVENCIÓN'!K642</f>
        <v>0</v>
      </c>
      <c r="F649" s="358">
        <f>'F5 ESTUDIANTES PREVENCIÓN'!J642</f>
        <v>0</v>
      </c>
      <c r="G649" s="362">
        <f>'F5 ESTUDIANTES PREVENCIÓN'!L642</f>
        <v>0</v>
      </c>
      <c r="H649" s="358">
        <f>'F5 ESTUDIANTES PREVENCIÓN'!M642</f>
        <v>0</v>
      </c>
      <c r="I649" s="363">
        <f>'F5 ESTUDIANTES PREVENCIÓN'!N642</f>
        <v>0</v>
      </c>
      <c r="J649" s="363">
        <f>'F5 ESTUDIANTES PREVENCIÓN'!O642</f>
        <v>0</v>
      </c>
      <c r="K649" s="363">
        <f>'F5 ESTUDIANTES PREVENCIÓN'!P642</f>
        <v>0</v>
      </c>
      <c r="L649" s="364">
        <f>'F5 ESTUDIANTES PREVENCIÓN'!Q642</f>
        <v>0</v>
      </c>
      <c r="M649" s="360">
        <f>'F5 ESTUDIANTES PREVENCIÓN'!R642</f>
        <v>0</v>
      </c>
      <c r="N649" s="358">
        <f>'F5 ESTUDIANTES PREVENCIÓN'!T642</f>
        <v>0</v>
      </c>
      <c r="O649" s="358">
        <f>'F5 ESTUDIANTES PREVENCIÓN'!U642</f>
        <v>0</v>
      </c>
      <c r="P649" s="358">
        <f>'F5 ESTUDIANTES PREVENCIÓN'!V642</f>
        <v>0</v>
      </c>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c r="AL649" s="358"/>
      <c r="AM649" s="358"/>
      <c r="AN649" s="358"/>
      <c r="AO649" s="358"/>
      <c r="AP649" s="358"/>
      <c r="AQ649" s="358"/>
      <c r="AR649" s="358"/>
      <c r="AS649" s="358"/>
      <c r="AT649" s="358"/>
      <c r="AU649" s="358"/>
      <c r="AV649" s="358"/>
      <c r="AW649" s="358"/>
      <c r="AX649" s="358"/>
      <c r="AY649" s="358"/>
      <c r="AZ649" s="358"/>
      <c r="BA649" s="358"/>
      <c r="BB649" s="358"/>
      <c r="BC649" s="358"/>
      <c r="BD649" s="358"/>
      <c r="BE649" s="358"/>
      <c r="BF649" s="358">
        <f>'F5 ESTUDIANTES PREVENCIÓN'!AU642</f>
        <v>0</v>
      </c>
      <c r="BG649" s="12"/>
      <c r="BH649" s="13"/>
      <c r="BI649" s="12"/>
      <c r="BJ649" s="14"/>
      <c r="BK649" s="12"/>
      <c r="BL649" s="12"/>
      <c r="BM649" s="12"/>
      <c r="BN649" s="12"/>
      <c r="BO649" s="12"/>
      <c r="BP649" s="12"/>
      <c r="BQ649" s="12"/>
      <c r="BR649" s="12"/>
      <c r="BS649" s="12"/>
      <c r="BT649" s="12"/>
      <c r="BU649" s="12"/>
      <c r="BV649" s="12"/>
      <c r="BW649" s="12"/>
      <c r="BX649" s="12"/>
      <c r="BY649" s="12"/>
      <c r="BZ649" s="12"/>
      <c r="CA649" s="12"/>
      <c r="CB649" s="12"/>
      <c r="CC649" s="12"/>
      <c r="CD649" s="365">
        <f t="shared" si="86"/>
        <v>0</v>
      </c>
      <c r="CE649" s="365">
        <f t="shared" si="87"/>
        <v>0</v>
      </c>
      <c r="CF649" s="366" t="str">
        <f t="shared" si="83"/>
        <v/>
      </c>
      <c r="CG649" s="365">
        <f t="shared" si="88"/>
        <v>0</v>
      </c>
      <c r="CH649" s="365">
        <f t="shared" si="89"/>
        <v>0</v>
      </c>
      <c r="CI649" s="366" t="str">
        <f t="shared" si="84"/>
        <v/>
      </c>
      <c r="CJ649" s="365">
        <f t="shared" si="90"/>
        <v>0</v>
      </c>
      <c r="CK649" s="365">
        <f t="shared" si="91"/>
        <v>0</v>
      </c>
      <c r="CL649" s="366" t="str">
        <f t="shared" si="85"/>
        <v/>
      </c>
      <c r="CM649" s="15"/>
    </row>
    <row r="650" spans="1:91" s="359" customFormat="1" ht="13.5" hidden="1" customHeight="1">
      <c r="A650" s="358">
        <f>'F5 ESTUDIANTES PREVENCIÓN'!D643</f>
        <v>0</v>
      </c>
      <c r="B650" s="358">
        <f>'F5 ESTUDIANTES PREVENCIÓN'!A643</f>
        <v>0</v>
      </c>
      <c r="C650" s="360">
        <f>'F5 ESTUDIANTES PREVENCIÓN'!F643</f>
        <v>0</v>
      </c>
      <c r="D650" s="361">
        <f>'F5 ESTUDIANTES PREVENCIÓN'!G643</f>
        <v>0</v>
      </c>
      <c r="E650" s="358">
        <f>'F5 ESTUDIANTES PREVENCIÓN'!K643</f>
        <v>0</v>
      </c>
      <c r="F650" s="358">
        <f>'F5 ESTUDIANTES PREVENCIÓN'!J643</f>
        <v>0</v>
      </c>
      <c r="G650" s="362">
        <f>'F5 ESTUDIANTES PREVENCIÓN'!L643</f>
        <v>0</v>
      </c>
      <c r="H650" s="358">
        <f>'F5 ESTUDIANTES PREVENCIÓN'!M643</f>
        <v>0</v>
      </c>
      <c r="I650" s="363">
        <f>'F5 ESTUDIANTES PREVENCIÓN'!N643</f>
        <v>0</v>
      </c>
      <c r="J650" s="363">
        <f>'F5 ESTUDIANTES PREVENCIÓN'!O643</f>
        <v>0</v>
      </c>
      <c r="K650" s="363">
        <f>'F5 ESTUDIANTES PREVENCIÓN'!P643</f>
        <v>0</v>
      </c>
      <c r="L650" s="364">
        <f>'F5 ESTUDIANTES PREVENCIÓN'!Q643</f>
        <v>0</v>
      </c>
      <c r="M650" s="360">
        <f>'F5 ESTUDIANTES PREVENCIÓN'!R643</f>
        <v>0</v>
      </c>
      <c r="N650" s="358">
        <f>'F5 ESTUDIANTES PREVENCIÓN'!T643</f>
        <v>0</v>
      </c>
      <c r="O650" s="358">
        <f>'F5 ESTUDIANTES PREVENCIÓN'!U643</f>
        <v>0</v>
      </c>
      <c r="P650" s="358">
        <f>'F5 ESTUDIANTES PREVENCIÓN'!V643</f>
        <v>0</v>
      </c>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c r="AL650" s="358"/>
      <c r="AM650" s="358"/>
      <c r="AN650" s="358"/>
      <c r="AO650" s="358"/>
      <c r="AP650" s="358"/>
      <c r="AQ650" s="358"/>
      <c r="AR650" s="358"/>
      <c r="AS650" s="358"/>
      <c r="AT650" s="358"/>
      <c r="AU650" s="358"/>
      <c r="AV650" s="358"/>
      <c r="AW650" s="358"/>
      <c r="AX650" s="358"/>
      <c r="AY650" s="358"/>
      <c r="AZ650" s="358"/>
      <c r="BA650" s="358"/>
      <c r="BB650" s="358"/>
      <c r="BC650" s="358"/>
      <c r="BD650" s="358"/>
      <c r="BE650" s="358"/>
      <c r="BF650" s="358">
        <f>'F5 ESTUDIANTES PREVENCIÓN'!AU643</f>
        <v>0</v>
      </c>
      <c r="BG650" s="12"/>
      <c r="BH650" s="13"/>
      <c r="BI650" s="12"/>
      <c r="BJ650" s="14"/>
      <c r="BK650" s="12"/>
      <c r="BL650" s="12"/>
      <c r="BM650" s="12"/>
      <c r="BN650" s="12"/>
      <c r="BO650" s="12"/>
      <c r="BP650" s="12"/>
      <c r="BQ650" s="12"/>
      <c r="BR650" s="12"/>
      <c r="BS650" s="12"/>
      <c r="BT650" s="12"/>
      <c r="BU650" s="12"/>
      <c r="BV650" s="12"/>
      <c r="BW650" s="12"/>
      <c r="BX650" s="12"/>
      <c r="BY650" s="12"/>
      <c r="BZ650" s="12"/>
      <c r="CA650" s="12"/>
      <c r="CB650" s="12"/>
      <c r="CC650" s="12"/>
      <c r="CD650" s="365">
        <f t="shared" si="86"/>
        <v>0</v>
      </c>
      <c r="CE650" s="365">
        <f t="shared" si="87"/>
        <v>0</v>
      </c>
      <c r="CF650" s="366" t="str">
        <f t="shared" si="83"/>
        <v/>
      </c>
      <c r="CG650" s="365">
        <f t="shared" si="88"/>
        <v>0</v>
      </c>
      <c r="CH650" s="365">
        <f t="shared" si="89"/>
        <v>0</v>
      </c>
      <c r="CI650" s="366" t="str">
        <f t="shared" si="84"/>
        <v/>
      </c>
      <c r="CJ650" s="365">
        <f t="shared" si="90"/>
        <v>0</v>
      </c>
      <c r="CK650" s="365">
        <f t="shared" si="91"/>
        <v>0</v>
      </c>
      <c r="CL650" s="366" t="str">
        <f t="shared" si="85"/>
        <v/>
      </c>
      <c r="CM650" s="15"/>
    </row>
    <row r="651" spans="1:91" s="359" customFormat="1" ht="13.5" hidden="1" customHeight="1">
      <c r="A651" s="358">
        <f>'F5 ESTUDIANTES PREVENCIÓN'!D644</f>
        <v>0</v>
      </c>
      <c r="B651" s="358">
        <f>'F5 ESTUDIANTES PREVENCIÓN'!A644</f>
        <v>0</v>
      </c>
      <c r="C651" s="360">
        <f>'F5 ESTUDIANTES PREVENCIÓN'!F644</f>
        <v>0</v>
      </c>
      <c r="D651" s="361">
        <f>'F5 ESTUDIANTES PREVENCIÓN'!G644</f>
        <v>0</v>
      </c>
      <c r="E651" s="358">
        <f>'F5 ESTUDIANTES PREVENCIÓN'!K644</f>
        <v>0</v>
      </c>
      <c r="F651" s="358">
        <f>'F5 ESTUDIANTES PREVENCIÓN'!J644</f>
        <v>0</v>
      </c>
      <c r="G651" s="362">
        <f>'F5 ESTUDIANTES PREVENCIÓN'!L644</f>
        <v>0</v>
      </c>
      <c r="H651" s="358">
        <f>'F5 ESTUDIANTES PREVENCIÓN'!M644</f>
        <v>0</v>
      </c>
      <c r="I651" s="363">
        <f>'F5 ESTUDIANTES PREVENCIÓN'!N644</f>
        <v>0</v>
      </c>
      <c r="J651" s="363">
        <f>'F5 ESTUDIANTES PREVENCIÓN'!O644</f>
        <v>0</v>
      </c>
      <c r="K651" s="363">
        <f>'F5 ESTUDIANTES PREVENCIÓN'!P644</f>
        <v>0</v>
      </c>
      <c r="L651" s="364">
        <f>'F5 ESTUDIANTES PREVENCIÓN'!Q644</f>
        <v>0</v>
      </c>
      <c r="M651" s="360">
        <f>'F5 ESTUDIANTES PREVENCIÓN'!R644</f>
        <v>0</v>
      </c>
      <c r="N651" s="358">
        <f>'F5 ESTUDIANTES PREVENCIÓN'!T644</f>
        <v>0</v>
      </c>
      <c r="O651" s="358">
        <f>'F5 ESTUDIANTES PREVENCIÓN'!U644</f>
        <v>0</v>
      </c>
      <c r="P651" s="358">
        <f>'F5 ESTUDIANTES PREVENCIÓN'!V644</f>
        <v>0</v>
      </c>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c r="AL651" s="358"/>
      <c r="AM651" s="358"/>
      <c r="AN651" s="358"/>
      <c r="AO651" s="358"/>
      <c r="AP651" s="358"/>
      <c r="AQ651" s="358"/>
      <c r="AR651" s="358"/>
      <c r="AS651" s="358"/>
      <c r="AT651" s="358"/>
      <c r="AU651" s="358"/>
      <c r="AV651" s="358"/>
      <c r="AW651" s="358"/>
      <c r="AX651" s="358"/>
      <c r="AY651" s="358"/>
      <c r="AZ651" s="358"/>
      <c r="BA651" s="358"/>
      <c r="BB651" s="358"/>
      <c r="BC651" s="358"/>
      <c r="BD651" s="358"/>
      <c r="BE651" s="358"/>
      <c r="BF651" s="358">
        <f>'F5 ESTUDIANTES PREVENCIÓN'!AU644</f>
        <v>0</v>
      </c>
      <c r="BG651" s="12"/>
      <c r="BH651" s="13"/>
      <c r="BI651" s="12"/>
      <c r="BJ651" s="14"/>
      <c r="BK651" s="12"/>
      <c r="BL651" s="12"/>
      <c r="BM651" s="12"/>
      <c r="BN651" s="12"/>
      <c r="BO651" s="12"/>
      <c r="BP651" s="12"/>
      <c r="BQ651" s="12"/>
      <c r="BR651" s="12"/>
      <c r="BS651" s="12"/>
      <c r="BT651" s="12"/>
      <c r="BU651" s="12"/>
      <c r="BV651" s="12"/>
      <c r="BW651" s="12"/>
      <c r="BX651" s="12"/>
      <c r="BY651" s="12"/>
      <c r="BZ651" s="12"/>
      <c r="CA651" s="12"/>
      <c r="CB651" s="12"/>
      <c r="CC651" s="12"/>
      <c r="CD651" s="365">
        <f t="shared" si="86"/>
        <v>0</v>
      </c>
      <c r="CE651" s="365">
        <f t="shared" si="87"/>
        <v>0</v>
      </c>
      <c r="CF651" s="366" t="str">
        <f t="shared" si="83"/>
        <v/>
      </c>
      <c r="CG651" s="365">
        <f t="shared" si="88"/>
        <v>0</v>
      </c>
      <c r="CH651" s="365">
        <f t="shared" si="89"/>
        <v>0</v>
      </c>
      <c r="CI651" s="366" t="str">
        <f t="shared" si="84"/>
        <v/>
      </c>
      <c r="CJ651" s="365">
        <f t="shared" si="90"/>
        <v>0</v>
      </c>
      <c r="CK651" s="365">
        <f t="shared" si="91"/>
        <v>0</v>
      </c>
      <c r="CL651" s="366" t="str">
        <f t="shared" si="85"/>
        <v/>
      </c>
      <c r="CM651" s="15"/>
    </row>
    <row r="652" spans="1:91" s="359" customFormat="1" ht="13.5" hidden="1" customHeight="1">
      <c r="A652" s="358">
        <f>'F5 ESTUDIANTES PREVENCIÓN'!D645</f>
        <v>0</v>
      </c>
      <c r="B652" s="358">
        <f>'F5 ESTUDIANTES PREVENCIÓN'!A645</f>
        <v>0</v>
      </c>
      <c r="C652" s="360">
        <f>'F5 ESTUDIANTES PREVENCIÓN'!F645</f>
        <v>0</v>
      </c>
      <c r="D652" s="361">
        <f>'F5 ESTUDIANTES PREVENCIÓN'!G645</f>
        <v>0</v>
      </c>
      <c r="E652" s="358">
        <f>'F5 ESTUDIANTES PREVENCIÓN'!K645</f>
        <v>0</v>
      </c>
      <c r="F652" s="358">
        <f>'F5 ESTUDIANTES PREVENCIÓN'!J645</f>
        <v>0</v>
      </c>
      <c r="G652" s="362">
        <f>'F5 ESTUDIANTES PREVENCIÓN'!L645</f>
        <v>0</v>
      </c>
      <c r="H652" s="358">
        <f>'F5 ESTUDIANTES PREVENCIÓN'!M645</f>
        <v>0</v>
      </c>
      <c r="I652" s="363">
        <f>'F5 ESTUDIANTES PREVENCIÓN'!N645</f>
        <v>0</v>
      </c>
      <c r="J652" s="363">
        <f>'F5 ESTUDIANTES PREVENCIÓN'!O645</f>
        <v>0</v>
      </c>
      <c r="K652" s="363">
        <f>'F5 ESTUDIANTES PREVENCIÓN'!P645</f>
        <v>0</v>
      </c>
      <c r="L652" s="364">
        <f>'F5 ESTUDIANTES PREVENCIÓN'!Q645</f>
        <v>0</v>
      </c>
      <c r="M652" s="360">
        <f>'F5 ESTUDIANTES PREVENCIÓN'!R645</f>
        <v>0</v>
      </c>
      <c r="N652" s="358">
        <f>'F5 ESTUDIANTES PREVENCIÓN'!T645</f>
        <v>0</v>
      </c>
      <c r="O652" s="358">
        <f>'F5 ESTUDIANTES PREVENCIÓN'!U645</f>
        <v>0</v>
      </c>
      <c r="P652" s="358">
        <f>'F5 ESTUDIANTES PREVENCIÓN'!V645</f>
        <v>0</v>
      </c>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c r="AL652" s="358"/>
      <c r="AM652" s="358"/>
      <c r="AN652" s="358"/>
      <c r="AO652" s="358"/>
      <c r="AP652" s="358"/>
      <c r="AQ652" s="358"/>
      <c r="AR652" s="358"/>
      <c r="AS652" s="358"/>
      <c r="AT652" s="358"/>
      <c r="AU652" s="358"/>
      <c r="AV652" s="358"/>
      <c r="AW652" s="358"/>
      <c r="AX652" s="358"/>
      <c r="AY652" s="358"/>
      <c r="AZ652" s="358"/>
      <c r="BA652" s="358"/>
      <c r="BB652" s="358"/>
      <c r="BC652" s="358"/>
      <c r="BD652" s="358"/>
      <c r="BE652" s="358"/>
      <c r="BF652" s="358">
        <f>'F5 ESTUDIANTES PREVENCIÓN'!AU645</f>
        <v>0</v>
      </c>
      <c r="BG652" s="12"/>
      <c r="BH652" s="13"/>
      <c r="BI652" s="12"/>
      <c r="BJ652" s="14"/>
      <c r="BK652" s="12"/>
      <c r="BL652" s="12"/>
      <c r="BM652" s="12"/>
      <c r="BN652" s="12"/>
      <c r="BO652" s="12"/>
      <c r="BP652" s="12"/>
      <c r="BQ652" s="12"/>
      <c r="BR652" s="12"/>
      <c r="BS652" s="12"/>
      <c r="BT652" s="12"/>
      <c r="BU652" s="12"/>
      <c r="BV652" s="12"/>
      <c r="BW652" s="12"/>
      <c r="BX652" s="12"/>
      <c r="BY652" s="12"/>
      <c r="BZ652" s="12"/>
      <c r="CA652" s="12"/>
      <c r="CB652" s="12"/>
      <c r="CC652" s="12"/>
      <c r="CD652" s="365">
        <f t="shared" si="86"/>
        <v>0</v>
      </c>
      <c r="CE652" s="365">
        <f t="shared" si="87"/>
        <v>0</v>
      </c>
      <c r="CF652" s="366" t="str">
        <f t="shared" si="83"/>
        <v/>
      </c>
      <c r="CG652" s="365">
        <f t="shared" si="88"/>
        <v>0</v>
      </c>
      <c r="CH652" s="365">
        <f t="shared" si="89"/>
        <v>0</v>
      </c>
      <c r="CI652" s="366" t="str">
        <f t="shared" si="84"/>
        <v/>
      </c>
      <c r="CJ652" s="365">
        <f t="shared" si="90"/>
        <v>0</v>
      </c>
      <c r="CK652" s="365">
        <f t="shared" si="91"/>
        <v>0</v>
      </c>
      <c r="CL652" s="366" t="str">
        <f t="shared" si="85"/>
        <v/>
      </c>
      <c r="CM652" s="15"/>
    </row>
    <row r="653" spans="1:91" s="359" customFormat="1" ht="13.5" hidden="1" customHeight="1">
      <c r="A653" s="358">
        <f>'F5 ESTUDIANTES PREVENCIÓN'!D646</f>
        <v>0</v>
      </c>
      <c r="B653" s="358">
        <f>'F5 ESTUDIANTES PREVENCIÓN'!A646</f>
        <v>0</v>
      </c>
      <c r="C653" s="360">
        <f>'F5 ESTUDIANTES PREVENCIÓN'!F646</f>
        <v>0</v>
      </c>
      <c r="D653" s="361">
        <f>'F5 ESTUDIANTES PREVENCIÓN'!G646</f>
        <v>0</v>
      </c>
      <c r="E653" s="358">
        <f>'F5 ESTUDIANTES PREVENCIÓN'!K646</f>
        <v>0</v>
      </c>
      <c r="F653" s="358">
        <f>'F5 ESTUDIANTES PREVENCIÓN'!J646</f>
        <v>0</v>
      </c>
      <c r="G653" s="362">
        <f>'F5 ESTUDIANTES PREVENCIÓN'!L646</f>
        <v>0</v>
      </c>
      <c r="H653" s="358">
        <f>'F5 ESTUDIANTES PREVENCIÓN'!M646</f>
        <v>0</v>
      </c>
      <c r="I653" s="363">
        <f>'F5 ESTUDIANTES PREVENCIÓN'!N646</f>
        <v>0</v>
      </c>
      <c r="J653" s="363">
        <f>'F5 ESTUDIANTES PREVENCIÓN'!O646</f>
        <v>0</v>
      </c>
      <c r="K653" s="363">
        <f>'F5 ESTUDIANTES PREVENCIÓN'!P646</f>
        <v>0</v>
      </c>
      <c r="L653" s="364">
        <f>'F5 ESTUDIANTES PREVENCIÓN'!Q646</f>
        <v>0</v>
      </c>
      <c r="M653" s="360">
        <f>'F5 ESTUDIANTES PREVENCIÓN'!R646</f>
        <v>0</v>
      </c>
      <c r="N653" s="358">
        <f>'F5 ESTUDIANTES PREVENCIÓN'!T646</f>
        <v>0</v>
      </c>
      <c r="O653" s="358">
        <f>'F5 ESTUDIANTES PREVENCIÓN'!U646</f>
        <v>0</v>
      </c>
      <c r="P653" s="358">
        <f>'F5 ESTUDIANTES PREVENCIÓN'!V646</f>
        <v>0</v>
      </c>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c r="AL653" s="358"/>
      <c r="AM653" s="358"/>
      <c r="AN653" s="358"/>
      <c r="AO653" s="358"/>
      <c r="AP653" s="358"/>
      <c r="AQ653" s="358"/>
      <c r="AR653" s="358"/>
      <c r="AS653" s="358"/>
      <c r="AT653" s="358"/>
      <c r="AU653" s="358"/>
      <c r="AV653" s="358"/>
      <c r="AW653" s="358"/>
      <c r="AX653" s="358"/>
      <c r="AY653" s="358"/>
      <c r="AZ653" s="358"/>
      <c r="BA653" s="358"/>
      <c r="BB653" s="358"/>
      <c r="BC653" s="358"/>
      <c r="BD653" s="358"/>
      <c r="BE653" s="358"/>
      <c r="BF653" s="358">
        <f>'F5 ESTUDIANTES PREVENCIÓN'!AU646</f>
        <v>0</v>
      </c>
      <c r="BG653" s="12"/>
      <c r="BH653" s="13"/>
      <c r="BI653" s="12"/>
      <c r="BJ653" s="14"/>
      <c r="BK653" s="12"/>
      <c r="BL653" s="12"/>
      <c r="BM653" s="12"/>
      <c r="BN653" s="12"/>
      <c r="BO653" s="12"/>
      <c r="BP653" s="12"/>
      <c r="BQ653" s="12"/>
      <c r="BR653" s="12"/>
      <c r="BS653" s="12"/>
      <c r="BT653" s="12"/>
      <c r="BU653" s="12"/>
      <c r="BV653" s="12"/>
      <c r="BW653" s="12"/>
      <c r="BX653" s="12"/>
      <c r="BY653" s="12"/>
      <c r="BZ653" s="12"/>
      <c r="CA653" s="12"/>
      <c r="CB653" s="12"/>
      <c r="CC653" s="12"/>
      <c r="CD653" s="365">
        <f t="shared" si="86"/>
        <v>0</v>
      </c>
      <c r="CE653" s="365">
        <f t="shared" si="87"/>
        <v>0</v>
      </c>
      <c r="CF653" s="366" t="str">
        <f t="shared" ref="CF653:CF678" si="92">+IF(ISERROR(CE653/CD653),"",CE653/CD653)</f>
        <v/>
      </c>
      <c r="CG653" s="365">
        <f t="shared" si="88"/>
        <v>0</v>
      </c>
      <c r="CH653" s="365">
        <f t="shared" si="89"/>
        <v>0</v>
      </c>
      <c r="CI653" s="366" t="str">
        <f t="shared" ref="CI653:CI678" si="93">+IF(ISERROR(CH653/CG653),"",CH653/CG653)</f>
        <v/>
      </c>
      <c r="CJ653" s="365">
        <f t="shared" si="90"/>
        <v>0</v>
      </c>
      <c r="CK653" s="365">
        <f t="shared" si="91"/>
        <v>0</v>
      </c>
      <c r="CL653" s="366" t="str">
        <f t="shared" ref="CL653:CL678" si="94">+IF(ISERROR(CK653/CJ653),"",CK653/CJ653)</f>
        <v/>
      </c>
      <c r="CM653" s="15"/>
    </row>
    <row r="654" spans="1:91" s="359" customFormat="1" ht="13.5" hidden="1" customHeight="1">
      <c r="A654" s="358">
        <f>'F5 ESTUDIANTES PREVENCIÓN'!D647</f>
        <v>0</v>
      </c>
      <c r="B654" s="358">
        <f>'F5 ESTUDIANTES PREVENCIÓN'!A647</f>
        <v>0</v>
      </c>
      <c r="C654" s="360">
        <f>'F5 ESTUDIANTES PREVENCIÓN'!F647</f>
        <v>0</v>
      </c>
      <c r="D654" s="361">
        <f>'F5 ESTUDIANTES PREVENCIÓN'!G647</f>
        <v>0</v>
      </c>
      <c r="E654" s="358">
        <f>'F5 ESTUDIANTES PREVENCIÓN'!K647</f>
        <v>0</v>
      </c>
      <c r="F654" s="358">
        <f>'F5 ESTUDIANTES PREVENCIÓN'!J647</f>
        <v>0</v>
      </c>
      <c r="G654" s="362">
        <f>'F5 ESTUDIANTES PREVENCIÓN'!L647</f>
        <v>0</v>
      </c>
      <c r="H654" s="358">
        <f>'F5 ESTUDIANTES PREVENCIÓN'!M647</f>
        <v>0</v>
      </c>
      <c r="I654" s="363">
        <f>'F5 ESTUDIANTES PREVENCIÓN'!N647</f>
        <v>0</v>
      </c>
      <c r="J654" s="363">
        <f>'F5 ESTUDIANTES PREVENCIÓN'!O647</f>
        <v>0</v>
      </c>
      <c r="K654" s="363">
        <f>'F5 ESTUDIANTES PREVENCIÓN'!P647</f>
        <v>0</v>
      </c>
      <c r="L654" s="364">
        <f>'F5 ESTUDIANTES PREVENCIÓN'!Q647</f>
        <v>0</v>
      </c>
      <c r="M654" s="360">
        <f>'F5 ESTUDIANTES PREVENCIÓN'!R647</f>
        <v>0</v>
      </c>
      <c r="N654" s="358">
        <f>'F5 ESTUDIANTES PREVENCIÓN'!T647</f>
        <v>0</v>
      </c>
      <c r="O654" s="358">
        <f>'F5 ESTUDIANTES PREVENCIÓN'!U647</f>
        <v>0</v>
      </c>
      <c r="P654" s="358">
        <f>'F5 ESTUDIANTES PREVENCIÓN'!V647</f>
        <v>0</v>
      </c>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c r="AL654" s="358"/>
      <c r="AM654" s="358"/>
      <c r="AN654" s="358"/>
      <c r="AO654" s="358"/>
      <c r="AP654" s="358"/>
      <c r="AQ654" s="358"/>
      <c r="AR654" s="358"/>
      <c r="AS654" s="358"/>
      <c r="AT654" s="358"/>
      <c r="AU654" s="358"/>
      <c r="AV654" s="358"/>
      <c r="AW654" s="358"/>
      <c r="AX654" s="358"/>
      <c r="AY654" s="358"/>
      <c r="AZ654" s="358"/>
      <c r="BA654" s="358"/>
      <c r="BB654" s="358"/>
      <c r="BC654" s="358"/>
      <c r="BD654" s="358"/>
      <c r="BE654" s="358"/>
      <c r="BF654" s="358">
        <f>'F5 ESTUDIANTES PREVENCIÓN'!AU647</f>
        <v>0</v>
      </c>
      <c r="BG654" s="12"/>
      <c r="BH654" s="13"/>
      <c r="BI654" s="12"/>
      <c r="BJ654" s="14"/>
      <c r="BK654" s="12"/>
      <c r="BL654" s="12"/>
      <c r="BM654" s="12"/>
      <c r="BN654" s="12"/>
      <c r="BO654" s="12"/>
      <c r="BP654" s="12"/>
      <c r="BQ654" s="12"/>
      <c r="BR654" s="12"/>
      <c r="BS654" s="12"/>
      <c r="BT654" s="12"/>
      <c r="BU654" s="12"/>
      <c r="BV654" s="12"/>
      <c r="BW654" s="12"/>
      <c r="BX654" s="12"/>
      <c r="BY654" s="12"/>
      <c r="BZ654" s="12"/>
      <c r="CA654" s="12"/>
      <c r="CB654" s="12"/>
      <c r="CC654" s="12"/>
      <c r="CD654" s="365">
        <f t="shared" ref="CD654:CD678" si="95">+COUNTA(BM654:BN654)</f>
        <v>0</v>
      </c>
      <c r="CE654" s="365">
        <f t="shared" ref="CE654:CE678" si="96">+COUNTIF($BM654:$BN654,"P")</f>
        <v>0</v>
      </c>
      <c r="CF654" s="366" t="str">
        <f t="shared" si="92"/>
        <v/>
      </c>
      <c r="CG654" s="365">
        <f t="shared" ref="CG654:CG678" si="97">+COUNTA(BO654:BQ654)</f>
        <v>0</v>
      </c>
      <c r="CH654" s="365">
        <f t="shared" ref="CH654:CH678" si="98">+COUNTIF($BO654:$BQ654,"P")</f>
        <v>0</v>
      </c>
      <c r="CI654" s="366" t="str">
        <f t="shared" si="93"/>
        <v/>
      </c>
      <c r="CJ654" s="365">
        <f t="shared" ref="CJ654:CJ678" si="99">+COUNTA($BR654:$CA654)</f>
        <v>0</v>
      </c>
      <c r="CK654" s="365">
        <f t="shared" ref="CK654:CK678" si="100">+COUNTIF($BR654:$CA654,"P")</f>
        <v>0</v>
      </c>
      <c r="CL654" s="366" t="str">
        <f t="shared" si="94"/>
        <v/>
      </c>
      <c r="CM654" s="15"/>
    </row>
    <row r="655" spans="1:91" s="359" customFormat="1" ht="13.5" hidden="1" customHeight="1">
      <c r="A655" s="358">
        <f>'F5 ESTUDIANTES PREVENCIÓN'!D648</f>
        <v>0</v>
      </c>
      <c r="B655" s="358">
        <f>'F5 ESTUDIANTES PREVENCIÓN'!A648</f>
        <v>0</v>
      </c>
      <c r="C655" s="360">
        <f>'F5 ESTUDIANTES PREVENCIÓN'!F648</f>
        <v>0</v>
      </c>
      <c r="D655" s="361">
        <f>'F5 ESTUDIANTES PREVENCIÓN'!G648</f>
        <v>0</v>
      </c>
      <c r="E655" s="358">
        <f>'F5 ESTUDIANTES PREVENCIÓN'!K648</f>
        <v>0</v>
      </c>
      <c r="F655" s="358">
        <f>'F5 ESTUDIANTES PREVENCIÓN'!J648</f>
        <v>0</v>
      </c>
      <c r="G655" s="362">
        <f>'F5 ESTUDIANTES PREVENCIÓN'!L648</f>
        <v>0</v>
      </c>
      <c r="H655" s="358">
        <f>'F5 ESTUDIANTES PREVENCIÓN'!M648</f>
        <v>0</v>
      </c>
      <c r="I655" s="363">
        <f>'F5 ESTUDIANTES PREVENCIÓN'!N648</f>
        <v>0</v>
      </c>
      <c r="J655" s="363">
        <f>'F5 ESTUDIANTES PREVENCIÓN'!O648</f>
        <v>0</v>
      </c>
      <c r="K655" s="363">
        <f>'F5 ESTUDIANTES PREVENCIÓN'!P648</f>
        <v>0</v>
      </c>
      <c r="L655" s="364">
        <f>'F5 ESTUDIANTES PREVENCIÓN'!Q648</f>
        <v>0</v>
      </c>
      <c r="M655" s="360">
        <f>'F5 ESTUDIANTES PREVENCIÓN'!R648</f>
        <v>0</v>
      </c>
      <c r="N655" s="358">
        <f>'F5 ESTUDIANTES PREVENCIÓN'!T648</f>
        <v>0</v>
      </c>
      <c r="O655" s="358">
        <f>'F5 ESTUDIANTES PREVENCIÓN'!U648</f>
        <v>0</v>
      </c>
      <c r="P655" s="358">
        <f>'F5 ESTUDIANTES PREVENCIÓN'!V648</f>
        <v>0</v>
      </c>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c r="AL655" s="358"/>
      <c r="AM655" s="358"/>
      <c r="AN655" s="358"/>
      <c r="AO655" s="358"/>
      <c r="AP655" s="358"/>
      <c r="AQ655" s="358"/>
      <c r="AR655" s="358"/>
      <c r="AS655" s="358"/>
      <c r="AT655" s="358"/>
      <c r="AU655" s="358"/>
      <c r="AV655" s="358"/>
      <c r="AW655" s="358"/>
      <c r="AX655" s="358"/>
      <c r="AY655" s="358"/>
      <c r="AZ655" s="358"/>
      <c r="BA655" s="358"/>
      <c r="BB655" s="358"/>
      <c r="BC655" s="358"/>
      <c r="BD655" s="358"/>
      <c r="BE655" s="358"/>
      <c r="BF655" s="358">
        <f>'F5 ESTUDIANTES PREVENCIÓN'!AU648</f>
        <v>0</v>
      </c>
      <c r="BG655" s="12"/>
      <c r="BH655" s="13"/>
      <c r="BI655" s="12"/>
      <c r="BJ655" s="14"/>
      <c r="BK655" s="12"/>
      <c r="BL655" s="12"/>
      <c r="BM655" s="12"/>
      <c r="BN655" s="12"/>
      <c r="BO655" s="12"/>
      <c r="BP655" s="12"/>
      <c r="BQ655" s="12"/>
      <c r="BR655" s="12"/>
      <c r="BS655" s="12"/>
      <c r="BT655" s="12"/>
      <c r="BU655" s="12"/>
      <c r="BV655" s="12"/>
      <c r="BW655" s="12"/>
      <c r="BX655" s="12"/>
      <c r="BY655" s="12"/>
      <c r="BZ655" s="12"/>
      <c r="CA655" s="12"/>
      <c r="CB655" s="12"/>
      <c r="CC655" s="12"/>
      <c r="CD655" s="365">
        <f t="shared" si="95"/>
        <v>0</v>
      </c>
      <c r="CE655" s="365">
        <f t="shared" si="96"/>
        <v>0</v>
      </c>
      <c r="CF655" s="366" t="str">
        <f t="shared" si="92"/>
        <v/>
      </c>
      <c r="CG655" s="365">
        <f t="shared" si="97"/>
        <v>0</v>
      </c>
      <c r="CH655" s="365">
        <f t="shared" si="98"/>
        <v>0</v>
      </c>
      <c r="CI655" s="366" t="str">
        <f t="shared" si="93"/>
        <v/>
      </c>
      <c r="CJ655" s="365">
        <f t="shared" si="99"/>
        <v>0</v>
      </c>
      <c r="CK655" s="365">
        <f t="shared" si="100"/>
        <v>0</v>
      </c>
      <c r="CL655" s="366" t="str">
        <f t="shared" si="94"/>
        <v/>
      </c>
      <c r="CM655" s="15"/>
    </row>
    <row r="656" spans="1:91" s="359" customFormat="1" ht="13.5" hidden="1" customHeight="1">
      <c r="A656" s="358">
        <f>'F5 ESTUDIANTES PREVENCIÓN'!D649</f>
        <v>0</v>
      </c>
      <c r="B656" s="358">
        <f>'F5 ESTUDIANTES PREVENCIÓN'!A649</f>
        <v>0</v>
      </c>
      <c r="C656" s="360">
        <f>'F5 ESTUDIANTES PREVENCIÓN'!F649</f>
        <v>0</v>
      </c>
      <c r="D656" s="361">
        <f>'F5 ESTUDIANTES PREVENCIÓN'!G649</f>
        <v>0</v>
      </c>
      <c r="E656" s="358">
        <f>'F5 ESTUDIANTES PREVENCIÓN'!K649</f>
        <v>0</v>
      </c>
      <c r="F656" s="358">
        <f>'F5 ESTUDIANTES PREVENCIÓN'!J649</f>
        <v>0</v>
      </c>
      <c r="G656" s="362">
        <f>'F5 ESTUDIANTES PREVENCIÓN'!L649</f>
        <v>0</v>
      </c>
      <c r="H656" s="358">
        <f>'F5 ESTUDIANTES PREVENCIÓN'!M649</f>
        <v>0</v>
      </c>
      <c r="I656" s="363">
        <f>'F5 ESTUDIANTES PREVENCIÓN'!N649</f>
        <v>0</v>
      </c>
      <c r="J656" s="363">
        <f>'F5 ESTUDIANTES PREVENCIÓN'!O649</f>
        <v>0</v>
      </c>
      <c r="K656" s="363">
        <f>'F5 ESTUDIANTES PREVENCIÓN'!P649</f>
        <v>0</v>
      </c>
      <c r="L656" s="364">
        <f>'F5 ESTUDIANTES PREVENCIÓN'!Q649</f>
        <v>0</v>
      </c>
      <c r="M656" s="360">
        <f>'F5 ESTUDIANTES PREVENCIÓN'!R649</f>
        <v>0</v>
      </c>
      <c r="N656" s="358">
        <f>'F5 ESTUDIANTES PREVENCIÓN'!T649</f>
        <v>0</v>
      </c>
      <c r="O656" s="358">
        <f>'F5 ESTUDIANTES PREVENCIÓN'!U649</f>
        <v>0</v>
      </c>
      <c r="P656" s="358">
        <f>'F5 ESTUDIANTES PREVENCIÓN'!V649</f>
        <v>0</v>
      </c>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c r="AL656" s="358"/>
      <c r="AM656" s="358"/>
      <c r="AN656" s="358"/>
      <c r="AO656" s="358"/>
      <c r="AP656" s="358"/>
      <c r="AQ656" s="358"/>
      <c r="AR656" s="358"/>
      <c r="AS656" s="358"/>
      <c r="AT656" s="358"/>
      <c r="AU656" s="358"/>
      <c r="AV656" s="358"/>
      <c r="AW656" s="358"/>
      <c r="AX656" s="358"/>
      <c r="AY656" s="358"/>
      <c r="AZ656" s="358"/>
      <c r="BA656" s="358"/>
      <c r="BB656" s="358"/>
      <c r="BC656" s="358"/>
      <c r="BD656" s="358"/>
      <c r="BE656" s="358"/>
      <c r="BF656" s="358">
        <f>'F5 ESTUDIANTES PREVENCIÓN'!AU649</f>
        <v>0</v>
      </c>
      <c r="BG656" s="12"/>
      <c r="BH656" s="13"/>
      <c r="BI656" s="12"/>
      <c r="BJ656" s="14"/>
      <c r="BK656" s="12"/>
      <c r="BL656" s="12"/>
      <c r="BM656" s="12"/>
      <c r="BN656" s="12"/>
      <c r="BO656" s="12"/>
      <c r="BP656" s="12"/>
      <c r="BQ656" s="12"/>
      <c r="BR656" s="12"/>
      <c r="BS656" s="12"/>
      <c r="BT656" s="12"/>
      <c r="BU656" s="12"/>
      <c r="BV656" s="12"/>
      <c r="BW656" s="12"/>
      <c r="BX656" s="12"/>
      <c r="BY656" s="12"/>
      <c r="BZ656" s="12"/>
      <c r="CA656" s="12"/>
      <c r="CB656" s="12"/>
      <c r="CC656" s="12"/>
      <c r="CD656" s="365">
        <f t="shared" si="95"/>
        <v>0</v>
      </c>
      <c r="CE656" s="365">
        <f t="shared" si="96"/>
        <v>0</v>
      </c>
      <c r="CF656" s="366" t="str">
        <f t="shared" si="92"/>
        <v/>
      </c>
      <c r="CG656" s="365">
        <f t="shared" si="97"/>
        <v>0</v>
      </c>
      <c r="CH656" s="365">
        <f t="shared" si="98"/>
        <v>0</v>
      </c>
      <c r="CI656" s="366" t="str">
        <f t="shared" si="93"/>
        <v/>
      </c>
      <c r="CJ656" s="365">
        <f t="shared" si="99"/>
        <v>0</v>
      </c>
      <c r="CK656" s="365">
        <f t="shared" si="100"/>
        <v>0</v>
      </c>
      <c r="CL656" s="366" t="str">
        <f t="shared" si="94"/>
        <v/>
      </c>
      <c r="CM656" s="15"/>
    </row>
    <row r="657" spans="1:91" s="359" customFormat="1" ht="13.5" hidden="1" customHeight="1">
      <c r="A657" s="358">
        <f>'F5 ESTUDIANTES PREVENCIÓN'!D650</f>
        <v>0</v>
      </c>
      <c r="B657" s="358">
        <f>'F5 ESTUDIANTES PREVENCIÓN'!A650</f>
        <v>0</v>
      </c>
      <c r="C657" s="360">
        <f>'F5 ESTUDIANTES PREVENCIÓN'!F650</f>
        <v>0</v>
      </c>
      <c r="D657" s="361">
        <f>'F5 ESTUDIANTES PREVENCIÓN'!G650</f>
        <v>0</v>
      </c>
      <c r="E657" s="358">
        <f>'F5 ESTUDIANTES PREVENCIÓN'!K650</f>
        <v>0</v>
      </c>
      <c r="F657" s="358">
        <f>'F5 ESTUDIANTES PREVENCIÓN'!J650</f>
        <v>0</v>
      </c>
      <c r="G657" s="362">
        <f>'F5 ESTUDIANTES PREVENCIÓN'!L650</f>
        <v>0</v>
      </c>
      <c r="H657" s="358">
        <f>'F5 ESTUDIANTES PREVENCIÓN'!M650</f>
        <v>0</v>
      </c>
      <c r="I657" s="363">
        <f>'F5 ESTUDIANTES PREVENCIÓN'!N650</f>
        <v>0</v>
      </c>
      <c r="J657" s="363">
        <f>'F5 ESTUDIANTES PREVENCIÓN'!O650</f>
        <v>0</v>
      </c>
      <c r="K657" s="363">
        <f>'F5 ESTUDIANTES PREVENCIÓN'!P650</f>
        <v>0</v>
      </c>
      <c r="L657" s="364">
        <f>'F5 ESTUDIANTES PREVENCIÓN'!Q650</f>
        <v>0</v>
      </c>
      <c r="M657" s="360">
        <f>'F5 ESTUDIANTES PREVENCIÓN'!R650</f>
        <v>0</v>
      </c>
      <c r="N657" s="358">
        <f>'F5 ESTUDIANTES PREVENCIÓN'!T650</f>
        <v>0</v>
      </c>
      <c r="O657" s="358">
        <f>'F5 ESTUDIANTES PREVENCIÓN'!U650</f>
        <v>0</v>
      </c>
      <c r="P657" s="358">
        <f>'F5 ESTUDIANTES PREVENCIÓN'!V650</f>
        <v>0</v>
      </c>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c r="AL657" s="358"/>
      <c r="AM657" s="358"/>
      <c r="AN657" s="358"/>
      <c r="AO657" s="358"/>
      <c r="AP657" s="358"/>
      <c r="AQ657" s="358"/>
      <c r="AR657" s="358"/>
      <c r="AS657" s="358"/>
      <c r="AT657" s="358"/>
      <c r="AU657" s="358"/>
      <c r="AV657" s="358"/>
      <c r="AW657" s="358"/>
      <c r="AX657" s="358"/>
      <c r="AY657" s="358"/>
      <c r="AZ657" s="358"/>
      <c r="BA657" s="358"/>
      <c r="BB657" s="358"/>
      <c r="BC657" s="358"/>
      <c r="BD657" s="358"/>
      <c r="BE657" s="358"/>
      <c r="BF657" s="358">
        <f>'F5 ESTUDIANTES PREVENCIÓN'!AU650</f>
        <v>0</v>
      </c>
      <c r="BG657" s="12"/>
      <c r="BH657" s="13"/>
      <c r="BI657" s="12"/>
      <c r="BJ657" s="14"/>
      <c r="BK657" s="12"/>
      <c r="BL657" s="12"/>
      <c r="BM657" s="12"/>
      <c r="BN657" s="12"/>
      <c r="BO657" s="12"/>
      <c r="BP657" s="12"/>
      <c r="BQ657" s="12"/>
      <c r="BR657" s="12"/>
      <c r="BS657" s="12"/>
      <c r="BT657" s="12"/>
      <c r="BU657" s="12"/>
      <c r="BV657" s="12"/>
      <c r="BW657" s="12"/>
      <c r="BX657" s="12"/>
      <c r="BY657" s="12"/>
      <c r="BZ657" s="12"/>
      <c r="CA657" s="12"/>
      <c r="CB657" s="12"/>
      <c r="CC657" s="12"/>
      <c r="CD657" s="365">
        <f t="shared" si="95"/>
        <v>0</v>
      </c>
      <c r="CE657" s="365">
        <f t="shared" si="96"/>
        <v>0</v>
      </c>
      <c r="CF657" s="366" t="str">
        <f t="shared" si="92"/>
        <v/>
      </c>
      <c r="CG657" s="365">
        <f t="shared" si="97"/>
        <v>0</v>
      </c>
      <c r="CH657" s="365">
        <f t="shared" si="98"/>
        <v>0</v>
      </c>
      <c r="CI657" s="366" t="str">
        <f t="shared" si="93"/>
        <v/>
      </c>
      <c r="CJ657" s="365">
        <f t="shared" si="99"/>
        <v>0</v>
      </c>
      <c r="CK657" s="365">
        <f t="shared" si="100"/>
        <v>0</v>
      </c>
      <c r="CL657" s="366" t="str">
        <f t="shared" si="94"/>
        <v/>
      </c>
      <c r="CM657" s="15"/>
    </row>
    <row r="658" spans="1:91" s="359" customFormat="1" ht="13.5" hidden="1" customHeight="1">
      <c r="A658" s="358">
        <f>'F5 ESTUDIANTES PREVENCIÓN'!D651</f>
        <v>0</v>
      </c>
      <c r="B658" s="358">
        <f>'F5 ESTUDIANTES PREVENCIÓN'!A651</f>
        <v>0</v>
      </c>
      <c r="C658" s="360">
        <f>'F5 ESTUDIANTES PREVENCIÓN'!F651</f>
        <v>0</v>
      </c>
      <c r="D658" s="361">
        <f>'F5 ESTUDIANTES PREVENCIÓN'!G651</f>
        <v>0</v>
      </c>
      <c r="E658" s="358">
        <f>'F5 ESTUDIANTES PREVENCIÓN'!K651</f>
        <v>0</v>
      </c>
      <c r="F658" s="358">
        <f>'F5 ESTUDIANTES PREVENCIÓN'!J651</f>
        <v>0</v>
      </c>
      <c r="G658" s="362">
        <f>'F5 ESTUDIANTES PREVENCIÓN'!L651</f>
        <v>0</v>
      </c>
      <c r="H658" s="358">
        <f>'F5 ESTUDIANTES PREVENCIÓN'!M651</f>
        <v>0</v>
      </c>
      <c r="I658" s="363">
        <f>'F5 ESTUDIANTES PREVENCIÓN'!N651</f>
        <v>0</v>
      </c>
      <c r="J658" s="363">
        <f>'F5 ESTUDIANTES PREVENCIÓN'!O651</f>
        <v>0</v>
      </c>
      <c r="K658" s="363">
        <f>'F5 ESTUDIANTES PREVENCIÓN'!P651</f>
        <v>0</v>
      </c>
      <c r="L658" s="364">
        <f>'F5 ESTUDIANTES PREVENCIÓN'!Q651</f>
        <v>0</v>
      </c>
      <c r="M658" s="360">
        <f>'F5 ESTUDIANTES PREVENCIÓN'!R651</f>
        <v>0</v>
      </c>
      <c r="N658" s="358">
        <f>'F5 ESTUDIANTES PREVENCIÓN'!T651</f>
        <v>0</v>
      </c>
      <c r="O658" s="358">
        <f>'F5 ESTUDIANTES PREVENCIÓN'!U651</f>
        <v>0</v>
      </c>
      <c r="P658" s="358">
        <f>'F5 ESTUDIANTES PREVENCIÓN'!V651</f>
        <v>0</v>
      </c>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c r="AL658" s="358"/>
      <c r="AM658" s="358"/>
      <c r="AN658" s="358"/>
      <c r="AO658" s="358"/>
      <c r="AP658" s="358"/>
      <c r="AQ658" s="358"/>
      <c r="AR658" s="358"/>
      <c r="AS658" s="358"/>
      <c r="AT658" s="358"/>
      <c r="AU658" s="358"/>
      <c r="AV658" s="358"/>
      <c r="AW658" s="358"/>
      <c r="AX658" s="358"/>
      <c r="AY658" s="358"/>
      <c r="AZ658" s="358"/>
      <c r="BA658" s="358"/>
      <c r="BB658" s="358"/>
      <c r="BC658" s="358"/>
      <c r="BD658" s="358"/>
      <c r="BE658" s="358"/>
      <c r="BF658" s="358">
        <f>'F5 ESTUDIANTES PREVENCIÓN'!AU651</f>
        <v>0</v>
      </c>
      <c r="BG658" s="12"/>
      <c r="BH658" s="13"/>
      <c r="BI658" s="12"/>
      <c r="BJ658" s="14"/>
      <c r="BK658" s="12"/>
      <c r="BL658" s="12"/>
      <c r="BM658" s="12"/>
      <c r="BN658" s="12"/>
      <c r="BO658" s="12"/>
      <c r="BP658" s="12"/>
      <c r="BQ658" s="12"/>
      <c r="BR658" s="12"/>
      <c r="BS658" s="12"/>
      <c r="BT658" s="12"/>
      <c r="BU658" s="12"/>
      <c r="BV658" s="12"/>
      <c r="BW658" s="12"/>
      <c r="BX658" s="12"/>
      <c r="BY658" s="12"/>
      <c r="BZ658" s="12"/>
      <c r="CA658" s="12"/>
      <c r="CB658" s="12"/>
      <c r="CC658" s="12"/>
      <c r="CD658" s="365">
        <f t="shared" si="95"/>
        <v>0</v>
      </c>
      <c r="CE658" s="365">
        <f t="shared" si="96"/>
        <v>0</v>
      </c>
      <c r="CF658" s="366" t="str">
        <f t="shared" si="92"/>
        <v/>
      </c>
      <c r="CG658" s="365">
        <f t="shared" si="97"/>
        <v>0</v>
      </c>
      <c r="CH658" s="365">
        <f t="shared" si="98"/>
        <v>0</v>
      </c>
      <c r="CI658" s="366" t="str">
        <f t="shared" si="93"/>
        <v/>
      </c>
      <c r="CJ658" s="365">
        <f t="shared" si="99"/>
        <v>0</v>
      </c>
      <c r="CK658" s="365">
        <f t="shared" si="100"/>
        <v>0</v>
      </c>
      <c r="CL658" s="366" t="str">
        <f t="shared" si="94"/>
        <v/>
      </c>
      <c r="CM658" s="15"/>
    </row>
    <row r="659" spans="1:91" s="359" customFormat="1" ht="13.5" hidden="1" customHeight="1">
      <c r="A659" s="358">
        <f>'F5 ESTUDIANTES PREVENCIÓN'!D652</f>
        <v>0</v>
      </c>
      <c r="B659" s="358">
        <f>'F5 ESTUDIANTES PREVENCIÓN'!A652</f>
        <v>0</v>
      </c>
      <c r="C659" s="360">
        <f>'F5 ESTUDIANTES PREVENCIÓN'!F652</f>
        <v>0</v>
      </c>
      <c r="D659" s="361">
        <f>'F5 ESTUDIANTES PREVENCIÓN'!G652</f>
        <v>0</v>
      </c>
      <c r="E659" s="358">
        <f>'F5 ESTUDIANTES PREVENCIÓN'!K652</f>
        <v>0</v>
      </c>
      <c r="F659" s="358">
        <f>'F5 ESTUDIANTES PREVENCIÓN'!J652</f>
        <v>0</v>
      </c>
      <c r="G659" s="362">
        <f>'F5 ESTUDIANTES PREVENCIÓN'!L652</f>
        <v>0</v>
      </c>
      <c r="H659" s="358">
        <f>'F5 ESTUDIANTES PREVENCIÓN'!M652</f>
        <v>0</v>
      </c>
      <c r="I659" s="363">
        <f>'F5 ESTUDIANTES PREVENCIÓN'!N652</f>
        <v>0</v>
      </c>
      <c r="J659" s="363">
        <f>'F5 ESTUDIANTES PREVENCIÓN'!O652</f>
        <v>0</v>
      </c>
      <c r="K659" s="363">
        <f>'F5 ESTUDIANTES PREVENCIÓN'!P652</f>
        <v>0</v>
      </c>
      <c r="L659" s="364">
        <f>'F5 ESTUDIANTES PREVENCIÓN'!Q652</f>
        <v>0</v>
      </c>
      <c r="M659" s="360">
        <f>'F5 ESTUDIANTES PREVENCIÓN'!R652</f>
        <v>0</v>
      </c>
      <c r="N659" s="358">
        <f>'F5 ESTUDIANTES PREVENCIÓN'!T652</f>
        <v>0</v>
      </c>
      <c r="O659" s="358">
        <f>'F5 ESTUDIANTES PREVENCIÓN'!U652</f>
        <v>0</v>
      </c>
      <c r="P659" s="358">
        <f>'F5 ESTUDIANTES PREVENCIÓN'!V652</f>
        <v>0</v>
      </c>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c r="AL659" s="358"/>
      <c r="AM659" s="358"/>
      <c r="AN659" s="358"/>
      <c r="AO659" s="358"/>
      <c r="AP659" s="358"/>
      <c r="AQ659" s="358"/>
      <c r="AR659" s="358"/>
      <c r="AS659" s="358"/>
      <c r="AT659" s="358"/>
      <c r="AU659" s="358"/>
      <c r="AV659" s="358"/>
      <c r="AW659" s="358"/>
      <c r="AX659" s="358"/>
      <c r="AY659" s="358"/>
      <c r="AZ659" s="358"/>
      <c r="BA659" s="358"/>
      <c r="BB659" s="358"/>
      <c r="BC659" s="358"/>
      <c r="BD659" s="358"/>
      <c r="BE659" s="358"/>
      <c r="BF659" s="358">
        <f>'F5 ESTUDIANTES PREVENCIÓN'!AU652</f>
        <v>0</v>
      </c>
      <c r="BG659" s="12"/>
      <c r="BH659" s="13"/>
      <c r="BI659" s="12"/>
      <c r="BJ659" s="14"/>
      <c r="BK659" s="12"/>
      <c r="BL659" s="12"/>
      <c r="BM659" s="12"/>
      <c r="BN659" s="12"/>
      <c r="BO659" s="12"/>
      <c r="BP659" s="12"/>
      <c r="BQ659" s="12"/>
      <c r="BR659" s="12"/>
      <c r="BS659" s="12"/>
      <c r="BT659" s="12"/>
      <c r="BU659" s="12"/>
      <c r="BV659" s="12"/>
      <c r="BW659" s="12"/>
      <c r="BX659" s="12"/>
      <c r="BY659" s="12"/>
      <c r="BZ659" s="12"/>
      <c r="CA659" s="12"/>
      <c r="CB659" s="12"/>
      <c r="CC659" s="12"/>
      <c r="CD659" s="365">
        <f t="shared" si="95"/>
        <v>0</v>
      </c>
      <c r="CE659" s="365">
        <f t="shared" si="96"/>
        <v>0</v>
      </c>
      <c r="CF659" s="366" t="str">
        <f t="shared" si="92"/>
        <v/>
      </c>
      <c r="CG659" s="365">
        <f t="shared" si="97"/>
        <v>0</v>
      </c>
      <c r="CH659" s="365">
        <f t="shared" si="98"/>
        <v>0</v>
      </c>
      <c r="CI659" s="366" t="str">
        <f t="shared" si="93"/>
        <v/>
      </c>
      <c r="CJ659" s="365">
        <f t="shared" si="99"/>
        <v>0</v>
      </c>
      <c r="CK659" s="365">
        <f t="shared" si="100"/>
        <v>0</v>
      </c>
      <c r="CL659" s="366" t="str">
        <f t="shared" si="94"/>
        <v/>
      </c>
      <c r="CM659" s="15"/>
    </row>
    <row r="660" spans="1:91" s="359" customFormat="1" ht="13.5" hidden="1" customHeight="1">
      <c r="A660" s="358">
        <f>'F5 ESTUDIANTES PREVENCIÓN'!D653</f>
        <v>0</v>
      </c>
      <c r="B660" s="358">
        <f>'F5 ESTUDIANTES PREVENCIÓN'!A653</f>
        <v>0</v>
      </c>
      <c r="C660" s="360">
        <f>'F5 ESTUDIANTES PREVENCIÓN'!F653</f>
        <v>0</v>
      </c>
      <c r="D660" s="361">
        <f>'F5 ESTUDIANTES PREVENCIÓN'!G653</f>
        <v>0</v>
      </c>
      <c r="E660" s="358">
        <f>'F5 ESTUDIANTES PREVENCIÓN'!K653</f>
        <v>0</v>
      </c>
      <c r="F660" s="358">
        <f>'F5 ESTUDIANTES PREVENCIÓN'!J653</f>
        <v>0</v>
      </c>
      <c r="G660" s="362">
        <f>'F5 ESTUDIANTES PREVENCIÓN'!L653</f>
        <v>0</v>
      </c>
      <c r="H660" s="358">
        <f>'F5 ESTUDIANTES PREVENCIÓN'!M653</f>
        <v>0</v>
      </c>
      <c r="I660" s="363">
        <f>'F5 ESTUDIANTES PREVENCIÓN'!N653</f>
        <v>0</v>
      </c>
      <c r="J660" s="363">
        <f>'F5 ESTUDIANTES PREVENCIÓN'!O653</f>
        <v>0</v>
      </c>
      <c r="K660" s="363">
        <f>'F5 ESTUDIANTES PREVENCIÓN'!P653</f>
        <v>0</v>
      </c>
      <c r="L660" s="364">
        <f>'F5 ESTUDIANTES PREVENCIÓN'!Q653</f>
        <v>0</v>
      </c>
      <c r="M660" s="360">
        <f>'F5 ESTUDIANTES PREVENCIÓN'!R653</f>
        <v>0</v>
      </c>
      <c r="N660" s="358">
        <f>'F5 ESTUDIANTES PREVENCIÓN'!T653</f>
        <v>0</v>
      </c>
      <c r="O660" s="358">
        <f>'F5 ESTUDIANTES PREVENCIÓN'!U653</f>
        <v>0</v>
      </c>
      <c r="P660" s="358">
        <f>'F5 ESTUDIANTES PREVENCIÓN'!V653</f>
        <v>0</v>
      </c>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c r="AL660" s="358"/>
      <c r="AM660" s="358"/>
      <c r="AN660" s="358"/>
      <c r="AO660" s="358"/>
      <c r="AP660" s="358"/>
      <c r="AQ660" s="358"/>
      <c r="AR660" s="358"/>
      <c r="AS660" s="358"/>
      <c r="AT660" s="358"/>
      <c r="AU660" s="358"/>
      <c r="AV660" s="358"/>
      <c r="AW660" s="358"/>
      <c r="AX660" s="358"/>
      <c r="AY660" s="358"/>
      <c r="AZ660" s="358"/>
      <c r="BA660" s="358"/>
      <c r="BB660" s="358"/>
      <c r="BC660" s="358"/>
      <c r="BD660" s="358"/>
      <c r="BE660" s="358"/>
      <c r="BF660" s="358">
        <f>'F5 ESTUDIANTES PREVENCIÓN'!AU653</f>
        <v>0</v>
      </c>
      <c r="BG660" s="12"/>
      <c r="BH660" s="13"/>
      <c r="BI660" s="12"/>
      <c r="BJ660" s="14"/>
      <c r="BK660" s="12"/>
      <c r="BL660" s="12"/>
      <c r="BM660" s="12"/>
      <c r="BN660" s="12"/>
      <c r="BO660" s="12"/>
      <c r="BP660" s="12"/>
      <c r="BQ660" s="12"/>
      <c r="BR660" s="12"/>
      <c r="BS660" s="12"/>
      <c r="BT660" s="12"/>
      <c r="BU660" s="12"/>
      <c r="BV660" s="12"/>
      <c r="BW660" s="12"/>
      <c r="BX660" s="12"/>
      <c r="BY660" s="12"/>
      <c r="BZ660" s="12"/>
      <c r="CA660" s="12"/>
      <c r="CB660" s="12"/>
      <c r="CC660" s="12"/>
      <c r="CD660" s="365">
        <f t="shared" si="95"/>
        <v>0</v>
      </c>
      <c r="CE660" s="365">
        <f t="shared" si="96"/>
        <v>0</v>
      </c>
      <c r="CF660" s="366" t="str">
        <f t="shared" si="92"/>
        <v/>
      </c>
      <c r="CG660" s="365">
        <f t="shared" si="97"/>
        <v>0</v>
      </c>
      <c r="CH660" s="365">
        <f t="shared" si="98"/>
        <v>0</v>
      </c>
      <c r="CI660" s="366" t="str">
        <f t="shared" si="93"/>
        <v/>
      </c>
      <c r="CJ660" s="365">
        <f t="shared" si="99"/>
        <v>0</v>
      </c>
      <c r="CK660" s="365">
        <f t="shared" si="100"/>
        <v>0</v>
      </c>
      <c r="CL660" s="366" t="str">
        <f t="shared" si="94"/>
        <v/>
      </c>
      <c r="CM660" s="15"/>
    </row>
    <row r="661" spans="1:91" s="359" customFormat="1" ht="13.5" hidden="1" customHeight="1">
      <c r="A661" s="358">
        <f>'F5 ESTUDIANTES PREVENCIÓN'!D654</f>
        <v>0</v>
      </c>
      <c r="B661" s="358">
        <f>'F5 ESTUDIANTES PREVENCIÓN'!A654</f>
        <v>0</v>
      </c>
      <c r="C661" s="360">
        <f>'F5 ESTUDIANTES PREVENCIÓN'!F654</f>
        <v>0</v>
      </c>
      <c r="D661" s="361">
        <f>'F5 ESTUDIANTES PREVENCIÓN'!G654</f>
        <v>0</v>
      </c>
      <c r="E661" s="358">
        <f>'F5 ESTUDIANTES PREVENCIÓN'!K654</f>
        <v>0</v>
      </c>
      <c r="F661" s="358">
        <f>'F5 ESTUDIANTES PREVENCIÓN'!J654</f>
        <v>0</v>
      </c>
      <c r="G661" s="362">
        <f>'F5 ESTUDIANTES PREVENCIÓN'!L654</f>
        <v>0</v>
      </c>
      <c r="H661" s="358">
        <f>'F5 ESTUDIANTES PREVENCIÓN'!M654</f>
        <v>0</v>
      </c>
      <c r="I661" s="363">
        <f>'F5 ESTUDIANTES PREVENCIÓN'!N654</f>
        <v>0</v>
      </c>
      <c r="J661" s="363">
        <f>'F5 ESTUDIANTES PREVENCIÓN'!O654</f>
        <v>0</v>
      </c>
      <c r="K661" s="363">
        <f>'F5 ESTUDIANTES PREVENCIÓN'!P654</f>
        <v>0</v>
      </c>
      <c r="L661" s="364">
        <f>'F5 ESTUDIANTES PREVENCIÓN'!Q654</f>
        <v>0</v>
      </c>
      <c r="M661" s="360">
        <f>'F5 ESTUDIANTES PREVENCIÓN'!R654</f>
        <v>0</v>
      </c>
      <c r="N661" s="358">
        <f>'F5 ESTUDIANTES PREVENCIÓN'!T654</f>
        <v>0</v>
      </c>
      <c r="O661" s="358">
        <f>'F5 ESTUDIANTES PREVENCIÓN'!U654</f>
        <v>0</v>
      </c>
      <c r="P661" s="358">
        <f>'F5 ESTUDIANTES PREVENCIÓN'!V654</f>
        <v>0</v>
      </c>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c r="AL661" s="358"/>
      <c r="AM661" s="358"/>
      <c r="AN661" s="358"/>
      <c r="AO661" s="358"/>
      <c r="AP661" s="358"/>
      <c r="AQ661" s="358"/>
      <c r="AR661" s="358"/>
      <c r="AS661" s="358"/>
      <c r="AT661" s="358"/>
      <c r="AU661" s="358"/>
      <c r="AV661" s="358"/>
      <c r="AW661" s="358"/>
      <c r="AX661" s="358"/>
      <c r="AY661" s="358"/>
      <c r="AZ661" s="358"/>
      <c r="BA661" s="358"/>
      <c r="BB661" s="358"/>
      <c r="BC661" s="358"/>
      <c r="BD661" s="358"/>
      <c r="BE661" s="358"/>
      <c r="BF661" s="358">
        <f>'F5 ESTUDIANTES PREVENCIÓN'!AU654</f>
        <v>0</v>
      </c>
      <c r="BG661" s="12"/>
      <c r="BH661" s="13"/>
      <c r="BI661" s="12"/>
      <c r="BJ661" s="14"/>
      <c r="BK661" s="12"/>
      <c r="BL661" s="12"/>
      <c r="BM661" s="12"/>
      <c r="BN661" s="12"/>
      <c r="BO661" s="12"/>
      <c r="BP661" s="12"/>
      <c r="BQ661" s="12"/>
      <c r="BR661" s="12"/>
      <c r="BS661" s="12"/>
      <c r="BT661" s="12"/>
      <c r="BU661" s="12"/>
      <c r="BV661" s="12"/>
      <c r="BW661" s="12"/>
      <c r="BX661" s="12"/>
      <c r="BY661" s="12"/>
      <c r="BZ661" s="12"/>
      <c r="CA661" s="12"/>
      <c r="CB661" s="12"/>
      <c r="CC661" s="12"/>
      <c r="CD661" s="365">
        <f t="shared" si="95"/>
        <v>0</v>
      </c>
      <c r="CE661" s="365">
        <f t="shared" si="96"/>
        <v>0</v>
      </c>
      <c r="CF661" s="366" t="str">
        <f t="shared" si="92"/>
        <v/>
      </c>
      <c r="CG661" s="365">
        <f t="shared" si="97"/>
        <v>0</v>
      </c>
      <c r="CH661" s="365">
        <f t="shared" si="98"/>
        <v>0</v>
      </c>
      <c r="CI661" s="366" t="str">
        <f t="shared" si="93"/>
        <v/>
      </c>
      <c r="CJ661" s="365">
        <f t="shared" si="99"/>
        <v>0</v>
      </c>
      <c r="CK661" s="365">
        <f t="shared" si="100"/>
        <v>0</v>
      </c>
      <c r="CL661" s="366" t="str">
        <f t="shared" si="94"/>
        <v/>
      </c>
      <c r="CM661" s="15"/>
    </row>
    <row r="662" spans="1:91" s="359" customFormat="1" ht="13.5" hidden="1" customHeight="1">
      <c r="A662" s="358">
        <f>'F5 ESTUDIANTES PREVENCIÓN'!D655</f>
        <v>0</v>
      </c>
      <c r="B662" s="358">
        <f>'F5 ESTUDIANTES PREVENCIÓN'!A655</f>
        <v>0</v>
      </c>
      <c r="C662" s="360">
        <f>'F5 ESTUDIANTES PREVENCIÓN'!F655</f>
        <v>0</v>
      </c>
      <c r="D662" s="361">
        <f>'F5 ESTUDIANTES PREVENCIÓN'!G655</f>
        <v>0</v>
      </c>
      <c r="E662" s="358">
        <f>'F5 ESTUDIANTES PREVENCIÓN'!K655</f>
        <v>0</v>
      </c>
      <c r="F662" s="358">
        <f>'F5 ESTUDIANTES PREVENCIÓN'!J655</f>
        <v>0</v>
      </c>
      <c r="G662" s="362">
        <f>'F5 ESTUDIANTES PREVENCIÓN'!L655</f>
        <v>0</v>
      </c>
      <c r="H662" s="358">
        <f>'F5 ESTUDIANTES PREVENCIÓN'!M655</f>
        <v>0</v>
      </c>
      <c r="I662" s="363">
        <f>'F5 ESTUDIANTES PREVENCIÓN'!N655</f>
        <v>0</v>
      </c>
      <c r="J662" s="363">
        <f>'F5 ESTUDIANTES PREVENCIÓN'!O655</f>
        <v>0</v>
      </c>
      <c r="K662" s="363">
        <f>'F5 ESTUDIANTES PREVENCIÓN'!P655</f>
        <v>0</v>
      </c>
      <c r="L662" s="364">
        <f>'F5 ESTUDIANTES PREVENCIÓN'!Q655</f>
        <v>0</v>
      </c>
      <c r="M662" s="360">
        <f>'F5 ESTUDIANTES PREVENCIÓN'!R655</f>
        <v>0</v>
      </c>
      <c r="N662" s="358">
        <f>'F5 ESTUDIANTES PREVENCIÓN'!T655</f>
        <v>0</v>
      </c>
      <c r="O662" s="358">
        <f>'F5 ESTUDIANTES PREVENCIÓN'!U655</f>
        <v>0</v>
      </c>
      <c r="P662" s="358">
        <f>'F5 ESTUDIANTES PREVENCIÓN'!V655</f>
        <v>0</v>
      </c>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c r="AL662" s="358"/>
      <c r="AM662" s="358"/>
      <c r="AN662" s="358"/>
      <c r="AO662" s="358"/>
      <c r="AP662" s="358"/>
      <c r="AQ662" s="358"/>
      <c r="AR662" s="358"/>
      <c r="AS662" s="358"/>
      <c r="AT662" s="358"/>
      <c r="AU662" s="358"/>
      <c r="AV662" s="358"/>
      <c r="AW662" s="358"/>
      <c r="AX662" s="358"/>
      <c r="AY662" s="358"/>
      <c r="AZ662" s="358"/>
      <c r="BA662" s="358"/>
      <c r="BB662" s="358"/>
      <c r="BC662" s="358"/>
      <c r="BD662" s="358"/>
      <c r="BE662" s="358"/>
      <c r="BF662" s="358">
        <f>'F5 ESTUDIANTES PREVENCIÓN'!AU655</f>
        <v>0</v>
      </c>
      <c r="BG662" s="12"/>
      <c r="BH662" s="13"/>
      <c r="BI662" s="12"/>
      <c r="BJ662" s="14"/>
      <c r="BK662" s="12"/>
      <c r="BL662" s="12"/>
      <c r="BM662" s="12"/>
      <c r="BN662" s="12"/>
      <c r="BO662" s="12"/>
      <c r="BP662" s="12"/>
      <c r="BQ662" s="12"/>
      <c r="BR662" s="12"/>
      <c r="BS662" s="12"/>
      <c r="BT662" s="12"/>
      <c r="BU662" s="12"/>
      <c r="BV662" s="12"/>
      <c r="BW662" s="12"/>
      <c r="BX662" s="12"/>
      <c r="BY662" s="12"/>
      <c r="BZ662" s="12"/>
      <c r="CA662" s="12"/>
      <c r="CB662" s="12"/>
      <c r="CC662" s="12"/>
      <c r="CD662" s="365">
        <f t="shared" si="95"/>
        <v>0</v>
      </c>
      <c r="CE662" s="365">
        <f t="shared" si="96"/>
        <v>0</v>
      </c>
      <c r="CF662" s="366" t="str">
        <f t="shared" si="92"/>
        <v/>
      </c>
      <c r="CG662" s="365">
        <f t="shared" si="97"/>
        <v>0</v>
      </c>
      <c r="CH662" s="365">
        <f t="shared" si="98"/>
        <v>0</v>
      </c>
      <c r="CI662" s="366" t="str">
        <f t="shared" si="93"/>
        <v/>
      </c>
      <c r="CJ662" s="365">
        <f t="shared" si="99"/>
        <v>0</v>
      </c>
      <c r="CK662" s="365">
        <f t="shared" si="100"/>
        <v>0</v>
      </c>
      <c r="CL662" s="366" t="str">
        <f t="shared" si="94"/>
        <v/>
      </c>
      <c r="CM662" s="15"/>
    </row>
    <row r="663" spans="1:91" s="359" customFormat="1" ht="13.5" hidden="1" customHeight="1">
      <c r="A663" s="358">
        <f>'F5 ESTUDIANTES PREVENCIÓN'!D656</f>
        <v>0</v>
      </c>
      <c r="B663" s="358">
        <f>'F5 ESTUDIANTES PREVENCIÓN'!A656</f>
        <v>0</v>
      </c>
      <c r="C663" s="360">
        <f>'F5 ESTUDIANTES PREVENCIÓN'!F656</f>
        <v>0</v>
      </c>
      <c r="D663" s="361">
        <f>'F5 ESTUDIANTES PREVENCIÓN'!G656</f>
        <v>0</v>
      </c>
      <c r="E663" s="358">
        <f>'F5 ESTUDIANTES PREVENCIÓN'!K656</f>
        <v>0</v>
      </c>
      <c r="F663" s="358">
        <f>'F5 ESTUDIANTES PREVENCIÓN'!J656</f>
        <v>0</v>
      </c>
      <c r="G663" s="362">
        <f>'F5 ESTUDIANTES PREVENCIÓN'!L656</f>
        <v>0</v>
      </c>
      <c r="H663" s="358">
        <f>'F5 ESTUDIANTES PREVENCIÓN'!M656</f>
        <v>0</v>
      </c>
      <c r="I663" s="363">
        <f>'F5 ESTUDIANTES PREVENCIÓN'!N656</f>
        <v>0</v>
      </c>
      <c r="J663" s="363">
        <f>'F5 ESTUDIANTES PREVENCIÓN'!O656</f>
        <v>0</v>
      </c>
      <c r="K663" s="363">
        <f>'F5 ESTUDIANTES PREVENCIÓN'!P656</f>
        <v>0</v>
      </c>
      <c r="L663" s="364">
        <f>'F5 ESTUDIANTES PREVENCIÓN'!Q656</f>
        <v>0</v>
      </c>
      <c r="M663" s="360">
        <f>'F5 ESTUDIANTES PREVENCIÓN'!R656</f>
        <v>0</v>
      </c>
      <c r="N663" s="358">
        <f>'F5 ESTUDIANTES PREVENCIÓN'!T656</f>
        <v>0</v>
      </c>
      <c r="O663" s="358">
        <f>'F5 ESTUDIANTES PREVENCIÓN'!U656</f>
        <v>0</v>
      </c>
      <c r="P663" s="358">
        <f>'F5 ESTUDIANTES PREVENCIÓN'!V656</f>
        <v>0</v>
      </c>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c r="AL663" s="358"/>
      <c r="AM663" s="358"/>
      <c r="AN663" s="358"/>
      <c r="AO663" s="358"/>
      <c r="AP663" s="358"/>
      <c r="AQ663" s="358"/>
      <c r="AR663" s="358"/>
      <c r="AS663" s="358"/>
      <c r="AT663" s="358"/>
      <c r="AU663" s="358"/>
      <c r="AV663" s="358"/>
      <c r="AW663" s="358"/>
      <c r="AX663" s="358"/>
      <c r="AY663" s="358"/>
      <c r="AZ663" s="358"/>
      <c r="BA663" s="358"/>
      <c r="BB663" s="358"/>
      <c r="BC663" s="358"/>
      <c r="BD663" s="358"/>
      <c r="BE663" s="358"/>
      <c r="BF663" s="358">
        <f>'F5 ESTUDIANTES PREVENCIÓN'!AU656</f>
        <v>0</v>
      </c>
      <c r="BG663" s="12"/>
      <c r="BH663" s="13"/>
      <c r="BI663" s="12"/>
      <c r="BJ663" s="14"/>
      <c r="BK663" s="12"/>
      <c r="BL663" s="12"/>
      <c r="BM663" s="12"/>
      <c r="BN663" s="12"/>
      <c r="BO663" s="12"/>
      <c r="BP663" s="12"/>
      <c r="BQ663" s="12"/>
      <c r="BR663" s="12"/>
      <c r="BS663" s="12"/>
      <c r="BT663" s="12"/>
      <c r="BU663" s="12"/>
      <c r="BV663" s="12"/>
      <c r="BW663" s="12"/>
      <c r="BX663" s="12"/>
      <c r="BY663" s="12"/>
      <c r="BZ663" s="12"/>
      <c r="CA663" s="12"/>
      <c r="CB663" s="12"/>
      <c r="CC663" s="12"/>
      <c r="CD663" s="365">
        <f t="shared" si="95"/>
        <v>0</v>
      </c>
      <c r="CE663" s="365">
        <f t="shared" si="96"/>
        <v>0</v>
      </c>
      <c r="CF663" s="366" t="str">
        <f t="shared" si="92"/>
        <v/>
      </c>
      <c r="CG663" s="365">
        <f t="shared" si="97"/>
        <v>0</v>
      </c>
      <c r="CH663" s="365">
        <f t="shared" si="98"/>
        <v>0</v>
      </c>
      <c r="CI663" s="366" t="str">
        <f t="shared" si="93"/>
        <v/>
      </c>
      <c r="CJ663" s="365">
        <f t="shared" si="99"/>
        <v>0</v>
      </c>
      <c r="CK663" s="365">
        <f t="shared" si="100"/>
        <v>0</v>
      </c>
      <c r="CL663" s="366" t="str">
        <f t="shared" si="94"/>
        <v/>
      </c>
      <c r="CM663" s="15"/>
    </row>
    <row r="664" spans="1:91" s="359" customFormat="1" ht="13.5" hidden="1" customHeight="1">
      <c r="A664" s="358">
        <f>'F5 ESTUDIANTES PREVENCIÓN'!D657</f>
        <v>0</v>
      </c>
      <c r="B664" s="358">
        <f>'F5 ESTUDIANTES PREVENCIÓN'!A657</f>
        <v>0</v>
      </c>
      <c r="C664" s="360">
        <f>'F5 ESTUDIANTES PREVENCIÓN'!F657</f>
        <v>0</v>
      </c>
      <c r="D664" s="361">
        <f>'F5 ESTUDIANTES PREVENCIÓN'!G657</f>
        <v>0</v>
      </c>
      <c r="E664" s="358">
        <f>'F5 ESTUDIANTES PREVENCIÓN'!K657</f>
        <v>0</v>
      </c>
      <c r="F664" s="358">
        <f>'F5 ESTUDIANTES PREVENCIÓN'!J657</f>
        <v>0</v>
      </c>
      <c r="G664" s="362">
        <f>'F5 ESTUDIANTES PREVENCIÓN'!L657</f>
        <v>0</v>
      </c>
      <c r="H664" s="358">
        <f>'F5 ESTUDIANTES PREVENCIÓN'!M657</f>
        <v>0</v>
      </c>
      <c r="I664" s="363">
        <f>'F5 ESTUDIANTES PREVENCIÓN'!N657</f>
        <v>0</v>
      </c>
      <c r="J664" s="363">
        <f>'F5 ESTUDIANTES PREVENCIÓN'!O657</f>
        <v>0</v>
      </c>
      <c r="K664" s="363">
        <f>'F5 ESTUDIANTES PREVENCIÓN'!P657</f>
        <v>0</v>
      </c>
      <c r="L664" s="364">
        <f>'F5 ESTUDIANTES PREVENCIÓN'!Q657</f>
        <v>0</v>
      </c>
      <c r="M664" s="360">
        <f>'F5 ESTUDIANTES PREVENCIÓN'!R657</f>
        <v>0</v>
      </c>
      <c r="N664" s="358">
        <f>'F5 ESTUDIANTES PREVENCIÓN'!T657</f>
        <v>0</v>
      </c>
      <c r="O664" s="358">
        <f>'F5 ESTUDIANTES PREVENCIÓN'!U657</f>
        <v>0</v>
      </c>
      <c r="P664" s="358">
        <f>'F5 ESTUDIANTES PREVENCIÓN'!V657</f>
        <v>0</v>
      </c>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c r="AL664" s="358"/>
      <c r="AM664" s="358"/>
      <c r="AN664" s="358"/>
      <c r="AO664" s="358"/>
      <c r="AP664" s="358"/>
      <c r="AQ664" s="358"/>
      <c r="AR664" s="358"/>
      <c r="AS664" s="358"/>
      <c r="AT664" s="358"/>
      <c r="AU664" s="358"/>
      <c r="AV664" s="358"/>
      <c r="AW664" s="358"/>
      <c r="AX664" s="358"/>
      <c r="AY664" s="358"/>
      <c r="AZ664" s="358"/>
      <c r="BA664" s="358"/>
      <c r="BB664" s="358"/>
      <c r="BC664" s="358"/>
      <c r="BD664" s="358"/>
      <c r="BE664" s="358"/>
      <c r="BF664" s="358">
        <f>'F5 ESTUDIANTES PREVENCIÓN'!AU657</f>
        <v>0</v>
      </c>
      <c r="BG664" s="12"/>
      <c r="BH664" s="13"/>
      <c r="BI664" s="12"/>
      <c r="BJ664" s="14"/>
      <c r="BK664" s="12"/>
      <c r="BL664" s="12"/>
      <c r="BM664" s="12"/>
      <c r="BN664" s="12"/>
      <c r="BO664" s="12"/>
      <c r="BP664" s="12"/>
      <c r="BQ664" s="12"/>
      <c r="BR664" s="12"/>
      <c r="BS664" s="12"/>
      <c r="BT664" s="12"/>
      <c r="BU664" s="12"/>
      <c r="BV664" s="12"/>
      <c r="BW664" s="12"/>
      <c r="BX664" s="12"/>
      <c r="BY664" s="12"/>
      <c r="BZ664" s="12"/>
      <c r="CA664" s="12"/>
      <c r="CB664" s="12"/>
      <c r="CC664" s="12"/>
      <c r="CD664" s="365">
        <f t="shared" si="95"/>
        <v>0</v>
      </c>
      <c r="CE664" s="365">
        <f t="shared" si="96"/>
        <v>0</v>
      </c>
      <c r="CF664" s="366" t="str">
        <f t="shared" si="92"/>
        <v/>
      </c>
      <c r="CG664" s="365">
        <f t="shared" si="97"/>
        <v>0</v>
      </c>
      <c r="CH664" s="365">
        <f t="shared" si="98"/>
        <v>0</v>
      </c>
      <c r="CI664" s="366" t="str">
        <f t="shared" si="93"/>
        <v/>
      </c>
      <c r="CJ664" s="365">
        <f t="shared" si="99"/>
        <v>0</v>
      </c>
      <c r="CK664" s="365">
        <f t="shared" si="100"/>
        <v>0</v>
      </c>
      <c r="CL664" s="366" t="str">
        <f t="shared" si="94"/>
        <v/>
      </c>
      <c r="CM664" s="15"/>
    </row>
    <row r="665" spans="1:91" s="359" customFormat="1" ht="13.5" hidden="1" customHeight="1">
      <c r="A665" s="358">
        <f>'F5 ESTUDIANTES PREVENCIÓN'!D658</f>
        <v>0</v>
      </c>
      <c r="B665" s="358">
        <f>'F5 ESTUDIANTES PREVENCIÓN'!A658</f>
        <v>0</v>
      </c>
      <c r="C665" s="360">
        <f>'F5 ESTUDIANTES PREVENCIÓN'!F658</f>
        <v>0</v>
      </c>
      <c r="D665" s="361">
        <f>'F5 ESTUDIANTES PREVENCIÓN'!G658</f>
        <v>0</v>
      </c>
      <c r="E665" s="358">
        <f>'F5 ESTUDIANTES PREVENCIÓN'!K658</f>
        <v>0</v>
      </c>
      <c r="F665" s="358">
        <f>'F5 ESTUDIANTES PREVENCIÓN'!J658</f>
        <v>0</v>
      </c>
      <c r="G665" s="362">
        <f>'F5 ESTUDIANTES PREVENCIÓN'!L658</f>
        <v>0</v>
      </c>
      <c r="H665" s="358">
        <f>'F5 ESTUDIANTES PREVENCIÓN'!M658</f>
        <v>0</v>
      </c>
      <c r="I665" s="363">
        <f>'F5 ESTUDIANTES PREVENCIÓN'!N658</f>
        <v>0</v>
      </c>
      <c r="J665" s="363">
        <f>'F5 ESTUDIANTES PREVENCIÓN'!O658</f>
        <v>0</v>
      </c>
      <c r="K665" s="363">
        <f>'F5 ESTUDIANTES PREVENCIÓN'!P658</f>
        <v>0</v>
      </c>
      <c r="L665" s="364">
        <f>'F5 ESTUDIANTES PREVENCIÓN'!Q658</f>
        <v>0</v>
      </c>
      <c r="M665" s="360">
        <f>'F5 ESTUDIANTES PREVENCIÓN'!R658</f>
        <v>0</v>
      </c>
      <c r="N665" s="358">
        <f>'F5 ESTUDIANTES PREVENCIÓN'!T658</f>
        <v>0</v>
      </c>
      <c r="O665" s="358">
        <f>'F5 ESTUDIANTES PREVENCIÓN'!U658</f>
        <v>0</v>
      </c>
      <c r="P665" s="358">
        <f>'F5 ESTUDIANTES PREVENCIÓN'!V658</f>
        <v>0</v>
      </c>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c r="AL665" s="358"/>
      <c r="AM665" s="358"/>
      <c r="AN665" s="358"/>
      <c r="AO665" s="358"/>
      <c r="AP665" s="358"/>
      <c r="AQ665" s="358"/>
      <c r="AR665" s="358"/>
      <c r="AS665" s="358"/>
      <c r="AT665" s="358"/>
      <c r="AU665" s="358"/>
      <c r="AV665" s="358"/>
      <c r="AW665" s="358"/>
      <c r="AX665" s="358"/>
      <c r="AY665" s="358"/>
      <c r="AZ665" s="358"/>
      <c r="BA665" s="358"/>
      <c r="BB665" s="358"/>
      <c r="BC665" s="358"/>
      <c r="BD665" s="358"/>
      <c r="BE665" s="358"/>
      <c r="BF665" s="358">
        <f>'F5 ESTUDIANTES PREVENCIÓN'!AU658</f>
        <v>0</v>
      </c>
      <c r="BG665" s="12"/>
      <c r="BH665" s="13"/>
      <c r="BI665" s="12"/>
      <c r="BJ665" s="14"/>
      <c r="BK665" s="12"/>
      <c r="BL665" s="12"/>
      <c r="BM665" s="12"/>
      <c r="BN665" s="12"/>
      <c r="BO665" s="12"/>
      <c r="BP665" s="12"/>
      <c r="BQ665" s="12"/>
      <c r="BR665" s="12"/>
      <c r="BS665" s="12"/>
      <c r="BT665" s="12"/>
      <c r="BU665" s="12"/>
      <c r="BV665" s="12"/>
      <c r="BW665" s="12"/>
      <c r="BX665" s="12"/>
      <c r="BY665" s="12"/>
      <c r="BZ665" s="12"/>
      <c r="CA665" s="12"/>
      <c r="CB665" s="12"/>
      <c r="CC665" s="12"/>
      <c r="CD665" s="365">
        <f t="shared" si="95"/>
        <v>0</v>
      </c>
      <c r="CE665" s="365">
        <f t="shared" si="96"/>
        <v>0</v>
      </c>
      <c r="CF665" s="366" t="str">
        <f t="shared" si="92"/>
        <v/>
      </c>
      <c r="CG665" s="365">
        <f t="shared" si="97"/>
        <v>0</v>
      </c>
      <c r="CH665" s="365">
        <f t="shared" si="98"/>
        <v>0</v>
      </c>
      <c r="CI665" s="366" t="str">
        <f t="shared" si="93"/>
        <v/>
      </c>
      <c r="CJ665" s="365">
        <f t="shared" si="99"/>
        <v>0</v>
      </c>
      <c r="CK665" s="365">
        <f t="shared" si="100"/>
        <v>0</v>
      </c>
      <c r="CL665" s="366" t="str">
        <f t="shared" si="94"/>
        <v/>
      </c>
      <c r="CM665" s="15"/>
    </row>
    <row r="666" spans="1:91" s="359" customFormat="1" ht="13.5" hidden="1" customHeight="1">
      <c r="A666" s="358">
        <f>'F5 ESTUDIANTES PREVENCIÓN'!D659</f>
        <v>0</v>
      </c>
      <c r="B666" s="358">
        <f>'F5 ESTUDIANTES PREVENCIÓN'!A659</f>
        <v>0</v>
      </c>
      <c r="C666" s="360">
        <f>'F5 ESTUDIANTES PREVENCIÓN'!F659</f>
        <v>0</v>
      </c>
      <c r="D666" s="361">
        <f>'F5 ESTUDIANTES PREVENCIÓN'!G659</f>
        <v>0</v>
      </c>
      <c r="E666" s="358">
        <f>'F5 ESTUDIANTES PREVENCIÓN'!K659</f>
        <v>0</v>
      </c>
      <c r="F666" s="358">
        <f>'F5 ESTUDIANTES PREVENCIÓN'!J659</f>
        <v>0</v>
      </c>
      <c r="G666" s="362">
        <f>'F5 ESTUDIANTES PREVENCIÓN'!L659</f>
        <v>0</v>
      </c>
      <c r="H666" s="358">
        <f>'F5 ESTUDIANTES PREVENCIÓN'!M659</f>
        <v>0</v>
      </c>
      <c r="I666" s="363">
        <f>'F5 ESTUDIANTES PREVENCIÓN'!N659</f>
        <v>0</v>
      </c>
      <c r="J666" s="363">
        <f>'F5 ESTUDIANTES PREVENCIÓN'!O659</f>
        <v>0</v>
      </c>
      <c r="K666" s="363">
        <f>'F5 ESTUDIANTES PREVENCIÓN'!P659</f>
        <v>0</v>
      </c>
      <c r="L666" s="364">
        <f>'F5 ESTUDIANTES PREVENCIÓN'!Q659</f>
        <v>0</v>
      </c>
      <c r="M666" s="360">
        <f>'F5 ESTUDIANTES PREVENCIÓN'!R659</f>
        <v>0</v>
      </c>
      <c r="N666" s="358">
        <f>'F5 ESTUDIANTES PREVENCIÓN'!T659</f>
        <v>0</v>
      </c>
      <c r="O666" s="358">
        <f>'F5 ESTUDIANTES PREVENCIÓN'!U659</f>
        <v>0</v>
      </c>
      <c r="P666" s="358">
        <f>'F5 ESTUDIANTES PREVENCIÓN'!V659</f>
        <v>0</v>
      </c>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c r="AL666" s="358"/>
      <c r="AM666" s="358"/>
      <c r="AN666" s="358"/>
      <c r="AO666" s="358"/>
      <c r="AP666" s="358"/>
      <c r="AQ666" s="358"/>
      <c r="AR666" s="358"/>
      <c r="AS666" s="358"/>
      <c r="AT666" s="358"/>
      <c r="AU666" s="358"/>
      <c r="AV666" s="358"/>
      <c r="AW666" s="358"/>
      <c r="AX666" s="358"/>
      <c r="AY666" s="358"/>
      <c r="AZ666" s="358"/>
      <c r="BA666" s="358"/>
      <c r="BB666" s="358"/>
      <c r="BC666" s="358"/>
      <c r="BD666" s="358"/>
      <c r="BE666" s="358"/>
      <c r="BF666" s="358">
        <f>'F5 ESTUDIANTES PREVENCIÓN'!AU659</f>
        <v>0</v>
      </c>
      <c r="BG666" s="12"/>
      <c r="BH666" s="13"/>
      <c r="BI666" s="12"/>
      <c r="BJ666" s="14"/>
      <c r="BK666" s="12"/>
      <c r="BL666" s="12"/>
      <c r="BM666" s="12"/>
      <c r="BN666" s="12"/>
      <c r="BO666" s="12"/>
      <c r="BP666" s="12"/>
      <c r="BQ666" s="12"/>
      <c r="BR666" s="12"/>
      <c r="BS666" s="12"/>
      <c r="BT666" s="12"/>
      <c r="BU666" s="12"/>
      <c r="BV666" s="12"/>
      <c r="BW666" s="12"/>
      <c r="BX666" s="12"/>
      <c r="BY666" s="12"/>
      <c r="BZ666" s="12"/>
      <c r="CA666" s="12"/>
      <c r="CB666" s="12"/>
      <c r="CC666" s="12"/>
      <c r="CD666" s="365">
        <f t="shared" si="95"/>
        <v>0</v>
      </c>
      <c r="CE666" s="365">
        <f t="shared" si="96"/>
        <v>0</v>
      </c>
      <c r="CF666" s="366" t="str">
        <f t="shared" si="92"/>
        <v/>
      </c>
      <c r="CG666" s="365">
        <f t="shared" si="97"/>
        <v>0</v>
      </c>
      <c r="CH666" s="365">
        <f t="shared" si="98"/>
        <v>0</v>
      </c>
      <c r="CI666" s="366" t="str">
        <f t="shared" si="93"/>
        <v/>
      </c>
      <c r="CJ666" s="365">
        <f t="shared" si="99"/>
        <v>0</v>
      </c>
      <c r="CK666" s="365">
        <f t="shared" si="100"/>
        <v>0</v>
      </c>
      <c r="CL666" s="366" t="str">
        <f t="shared" si="94"/>
        <v/>
      </c>
      <c r="CM666" s="15"/>
    </row>
    <row r="667" spans="1:91" s="359" customFormat="1" ht="13.5" hidden="1" customHeight="1">
      <c r="A667" s="358">
        <f>'F5 ESTUDIANTES PREVENCIÓN'!D660</f>
        <v>0</v>
      </c>
      <c r="B667" s="358">
        <f>'F5 ESTUDIANTES PREVENCIÓN'!A660</f>
        <v>0</v>
      </c>
      <c r="C667" s="360">
        <f>'F5 ESTUDIANTES PREVENCIÓN'!F660</f>
        <v>0</v>
      </c>
      <c r="D667" s="361">
        <f>'F5 ESTUDIANTES PREVENCIÓN'!G660</f>
        <v>0</v>
      </c>
      <c r="E667" s="358">
        <f>'F5 ESTUDIANTES PREVENCIÓN'!K660</f>
        <v>0</v>
      </c>
      <c r="F667" s="358">
        <f>'F5 ESTUDIANTES PREVENCIÓN'!J660</f>
        <v>0</v>
      </c>
      <c r="G667" s="362">
        <f>'F5 ESTUDIANTES PREVENCIÓN'!L660</f>
        <v>0</v>
      </c>
      <c r="H667" s="358">
        <f>'F5 ESTUDIANTES PREVENCIÓN'!M660</f>
        <v>0</v>
      </c>
      <c r="I667" s="363">
        <f>'F5 ESTUDIANTES PREVENCIÓN'!N660</f>
        <v>0</v>
      </c>
      <c r="J667" s="363">
        <f>'F5 ESTUDIANTES PREVENCIÓN'!O660</f>
        <v>0</v>
      </c>
      <c r="K667" s="363">
        <f>'F5 ESTUDIANTES PREVENCIÓN'!P660</f>
        <v>0</v>
      </c>
      <c r="L667" s="364">
        <f>'F5 ESTUDIANTES PREVENCIÓN'!Q660</f>
        <v>0</v>
      </c>
      <c r="M667" s="360">
        <f>'F5 ESTUDIANTES PREVENCIÓN'!R660</f>
        <v>0</v>
      </c>
      <c r="N667" s="358">
        <f>'F5 ESTUDIANTES PREVENCIÓN'!T660</f>
        <v>0</v>
      </c>
      <c r="O667" s="358">
        <f>'F5 ESTUDIANTES PREVENCIÓN'!U660</f>
        <v>0</v>
      </c>
      <c r="P667" s="358">
        <f>'F5 ESTUDIANTES PREVENCIÓN'!V660</f>
        <v>0</v>
      </c>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c r="AL667" s="358"/>
      <c r="AM667" s="358"/>
      <c r="AN667" s="358"/>
      <c r="AO667" s="358"/>
      <c r="AP667" s="358"/>
      <c r="AQ667" s="358"/>
      <c r="AR667" s="358"/>
      <c r="AS667" s="358"/>
      <c r="AT667" s="358"/>
      <c r="AU667" s="358"/>
      <c r="AV667" s="358"/>
      <c r="AW667" s="358"/>
      <c r="AX667" s="358"/>
      <c r="AY667" s="358"/>
      <c r="AZ667" s="358"/>
      <c r="BA667" s="358"/>
      <c r="BB667" s="358"/>
      <c r="BC667" s="358"/>
      <c r="BD667" s="358"/>
      <c r="BE667" s="358"/>
      <c r="BF667" s="358">
        <f>'F5 ESTUDIANTES PREVENCIÓN'!AU660</f>
        <v>0</v>
      </c>
      <c r="BG667" s="12"/>
      <c r="BH667" s="13"/>
      <c r="BI667" s="12"/>
      <c r="BJ667" s="14"/>
      <c r="BK667" s="12"/>
      <c r="BL667" s="12"/>
      <c r="BM667" s="12"/>
      <c r="BN667" s="12"/>
      <c r="BO667" s="12"/>
      <c r="BP667" s="12"/>
      <c r="BQ667" s="12"/>
      <c r="BR667" s="12"/>
      <c r="BS667" s="12"/>
      <c r="BT667" s="12"/>
      <c r="BU667" s="12"/>
      <c r="BV667" s="12"/>
      <c r="BW667" s="12"/>
      <c r="BX667" s="12"/>
      <c r="BY667" s="12"/>
      <c r="BZ667" s="12"/>
      <c r="CA667" s="12"/>
      <c r="CB667" s="12"/>
      <c r="CC667" s="12"/>
      <c r="CD667" s="365">
        <f t="shared" si="95"/>
        <v>0</v>
      </c>
      <c r="CE667" s="365">
        <f t="shared" si="96"/>
        <v>0</v>
      </c>
      <c r="CF667" s="366" t="str">
        <f t="shared" si="92"/>
        <v/>
      </c>
      <c r="CG667" s="365">
        <f t="shared" si="97"/>
        <v>0</v>
      </c>
      <c r="CH667" s="365">
        <f t="shared" si="98"/>
        <v>0</v>
      </c>
      <c r="CI667" s="366" t="str">
        <f t="shared" si="93"/>
        <v/>
      </c>
      <c r="CJ667" s="365">
        <f t="shared" si="99"/>
        <v>0</v>
      </c>
      <c r="CK667" s="365">
        <f t="shared" si="100"/>
        <v>0</v>
      </c>
      <c r="CL667" s="366" t="str">
        <f t="shared" si="94"/>
        <v/>
      </c>
      <c r="CM667" s="15"/>
    </row>
    <row r="668" spans="1:91" s="359" customFormat="1" ht="13.5" hidden="1" customHeight="1">
      <c r="A668" s="358">
        <f>'F5 ESTUDIANTES PREVENCIÓN'!D661</f>
        <v>0</v>
      </c>
      <c r="B668" s="358">
        <f>'F5 ESTUDIANTES PREVENCIÓN'!A661</f>
        <v>0</v>
      </c>
      <c r="C668" s="360">
        <f>'F5 ESTUDIANTES PREVENCIÓN'!F661</f>
        <v>0</v>
      </c>
      <c r="D668" s="361">
        <f>'F5 ESTUDIANTES PREVENCIÓN'!G661</f>
        <v>0</v>
      </c>
      <c r="E668" s="358">
        <f>'F5 ESTUDIANTES PREVENCIÓN'!K661</f>
        <v>0</v>
      </c>
      <c r="F668" s="358">
        <f>'F5 ESTUDIANTES PREVENCIÓN'!J661</f>
        <v>0</v>
      </c>
      <c r="G668" s="362">
        <f>'F5 ESTUDIANTES PREVENCIÓN'!L661</f>
        <v>0</v>
      </c>
      <c r="H668" s="358">
        <f>'F5 ESTUDIANTES PREVENCIÓN'!M661</f>
        <v>0</v>
      </c>
      <c r="I668" s="363">
        <f>'F5 ESTUDIANTES PREVENCIÓN'!N661</f>
        <v>0</v>
      </c>
      <c r="J668" s="363">
        <f>'F5 ESTUDIANTES PREVENCIÓN'!O661</f>
        <v>0</v>
      </c>
      <c r="K668" s="363">
        <f>'F5 ESTUDIANTES PREVENCIÓN'!P661</f>
        <v>0</v>
      </c>
      <c r="L668" s="364">
        <f>'F5 ESTUDIANTES PREVENCIÓN'!Q661</f>
        <v>0</v>
      </c>
      <c r="M668" s="360">
        <f>'F5 ESTUDIANTES PREVENCIÓN'!R661</f>
        <v>0</v>
      </c>
      <c r="N668" s="358">
        <f>'F5 ESTUDIANTES PREVENCIÓN'!T661</f>
        <v>0</v>
      </c>
      <c r="O668" s="358">
        <f>'F5 ESTUDIANTES PREVENCIÓN'!U661</f>
        <v>0</v>
      </c>
      <c r="P668" s="358">
        <f>'F5 ESTUDIANTES PREVENCIÓN'!V661</f>
        <v>0</v>
      </c>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c r="AL668" s="358"/>
      <c r="AM668" s="358"/>
      <c r="AN668" s="358"/>
      <c r="AO668" s="358"/>
      <c r="AP668" s="358"/>
      <c r="AQ668" s="358"/>
      <c r="AR668" s="358"/>
      <c r="AS668" s="358"/>
      <c r="AT668" s="358"/>
      <c r="AU668" s="358"/>
      <c r="AV668" s="358"/>
      <c r="AW668" s="358"/>
      <c r="AX668" s="358"/>
      <c r="AY668" s="358"/>
      <c r="AZ668" s="358"/>
      <c r="BA668" s="358"/>
      <c r="BB668" s="358"/>
      <c r="BC668" s="358"/>
      <c r="BD668" s="358"/>
      <c r="BE668" s="358"/>
      <c r="BF668" s="358">
        <f>'F5 ESTUDIANTES PREVENCIÓN'!AU661</f>
        <v>0</v>
      </c>
      <c r="BG668" s="12"/>
      <c r="BH668" s="13"/>
      <c r="BI668" s="12"/>
      <c r="BJ668" s="14"/>
      <c r="BK668" s="12"/>
      <c r="BL668" s="12"/>
      <c r="BM668" s="12"/>
      <c r="BN668" s="12"/>
      <c r="BO668" s="12"/>
      <c r="BP668" s="12"/>
      <c r="BQ668" s="12"/>
      <c r="BR668" s="12"/>
      <c r="BS668" s="12"/>
      <c r="BT668" s="12"/>
      <c r="BU668" s="12"/>
      <c r="BV668" s="12"/>
      <c r="BW668" s="12"/>
      <c r="BX668" s="12"/>
      <c r="BY668" s="12"/>
      <c r="BZ668" s="12"/>
      <c r="CA668" s="12"/>
      <c r="CB668" s="12"/>
      <c r="CC668" s="12"/>
      <c r="CD668" s="365">
        <f t="shared" si="95"/>
        <v>0</v>
      </c>
      <c r="CE668" s="365">
        <f t="shared" si="96"/>
        <v>0</v>
      </c>
      <c r="CF668" s="366" t="str">
        <f t="shared" si="92"/>
        <v/>
      </c>
      <c r="CG668" s="365">
        <f t="shared" si="97"/>
        <v>0</v>
      </c>
      <c r="CH668" s="365">
        <f t="shared" si="98"/>
        <v>0</v>
      </c>
      <c r="CI668" s="366" t="str">
        <f t="shared" si="93"/>
        <v/>
      </c>
      <c r="CJ668" s="365">
        <f t="shared" si="99"/>
        <v>0</v>
      </c>
      <c r="CK668" s="365">
        <f t="shared" si="100"/>
        <v>0</v>
      </c>
      <c r="CL668" s="366" t="str">
        <f t="shared" si="94"/>
        <v/>
      </c>
      <c r="CM668" s="15"/>
    </row>
    <row r="669" spans="1:91" s="359" customFormat="1" ht="13.5" hidden="1" customHeight="1">
      <c r="A669" s="358">
        <f>'F5 ESTUDIANTES PREVENCIÓN'!D662</f>
        <v>0</v>
      </c>
      <c r="B669" s="358">
        <f>'F5 ESTUDIANTES PREVENCIÓN'!A662</f>
        <v>0</v>
      </c>
      <c r="C669" s="360">
        <f>'F5 ESTUDIANTES PREVENCIÓN'!F662</f>
        <v>0</v>
      </c>
      <c r="D669" s="361">
        <f>'F5 ESTUDIANTES PREVENCIÓN'!G662</f>
        <v>0</v>
      </c>
      <c r="E669" s="358">
        <f>'F5 ESTUDIANTES PREVENCIÓN'!K662</f>
        <v>0</v>
      </c>
      <c r="F669" s="358">
        <f>'F5 ESTUDIANTES PREVENCIÓN'!J662</f>
        <v>0</v>
      </c>
      <c r="G669" s="362">
        <f>'F5 ESTUDIANTES PREVENCIÓN'!L662</f>
        <v>0</v>
      </c>
      <c r="H669" s="358">
        <f>'F5 ESTUDIANTES PREVENCIÓN'!M662</f>
        <v>0</v>
      </c>
      <c r="I669" s="363">
        <f>'F5 ESTUDIANTES PREVENCIÓN'!N662</f>
        <v>0</v>
      </c>
      <c r="J669" s="363">
        <f>'F5 ESTUDIANTES PREVENCIÓN'!O662</f>
        <v>0</v>
      </c>
      <c r="K669" s="363">
        <f>'F5 ESTUDIANTES PREVENCIÓN'!P662</f>
        <v>0</v>
      </c>
      <c r="L669" s="364">
        <f>'F5 ESTUDIANTES PREVENCIÓN'!Q662</f>
        <v>0</v>
      </c>
      <c r="M669" s="360">
        <f>'F5 ESTUDIANTES PREVENCIÓN'!R662</f>
        <v>0</v>
      </c>
      <c r="N669" s="358">
        <f>'F5 ESTUDIANTES PREVENCIÓN'!T662</f>
        <v>0</v>
      </c>
      <c r="O669" s="358">
        <f>'F5 ESTUDIANTES PREVENCIÓN'!U662</f>
        <v>0</v>
      </c>
      <c r="P669" s="358">
        <f>'F5 ESTUDIANTES PREVENCIÓN'!V662</f>
        <v>0</v>
      </c>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c r="AL669" s="358"/>
      <c r="AM669" s="358"/>
      <c r="AN669" s="358"/>
      <c r="AO669" s="358"/>
      <c r="AP669" s="358"/>
      <c r="AQ669" s="358"/>
      <c r="AR669" s="358"/>
      <c r="AS669" s="358"/>
      <c r="AT669" s="358"/>
      <c r="AU669" s="358"/>
      <c r="AV669" s="358"/>
      <c r="AW669" s="358"/>
      <c r="AX669" s="358"/>
      <c r="AY669" s="358"/>
      <c r="AZ669" s="358"/>
      <c r="BA669" s="358"/>
      <c r="BB669" s="358"/>
      <c r="BC669" s="358"/>
      <c r="BD669" s="358"/>
      <c r="BE669" s="358"/>
      <c r="BF669" s="358">
        <f>'F5 ESTUDIANTES PREVENCIÓN'!AU662</f>
        <v>0</v>
      </c>
      <c r="BG669" s="12"/>
      <c r="BH669" s="13"/>
      <c r="BI669" s="12"/>
      <c r="BJ669" s="14"/>
      <c r="BK669" s="12"/>
      <c r="BL669" s="12"/>
      <c r="BM669" s="12"/>
      <c r="BN669" s="12"/>
      <c r="BO669" s="12"/>
      <c r="BP669" s="12"/>
      <c r="BQ669" s="12"/>
      <c r="BR669" s="12"/>
      <c r="BS669" s="12"/>
      <c r="BT669" s="12"/>
      <c r="BU669" s="12"/>
      <c r="BV669" s="12"/>
      <c r="BW669" s="12"/>
      <c r="BX669" s="12"/>
      <c r="BY669" s="12"/>
      <c r="BZ669" s="12"/>
      <c r="CA669" s="12"/>
      <c r="CB669" s="12"/>
      <c r="CC669" s="12"/>
      <c r="CD669" s="365">
        <f t="shared" si="95"/>
        <v>0</v>
      </c>
      <c r="CE669" s="365">
        <f t="shared" si="96"/>
        <v>0</v>
      </c>
      <c r="CF669" s="366" t="str">
        <f t="shared" si="92"/>
        <v/>
      </c>
      <c r="CG669" s="365">
        <f t="shared" si="97"/>
        <v>0</v>
      </c>
      <c r="CH669" s="365">
        <f t="shared" si="98"/>
        <v>0</v>
      </c>
      <c r="CI669" s="366" t="str">
        <f t="shared" si="93"/>
        <v/>
      </c>
      <c r="CJ669" s="365">
        <f t="shared" si="99"/>
        <v>0</v>
      </c>
      <c r="CK669" s="365">
        <f t="shared" si="100"/>
        <v>0</v>
      </c>
      <c r="CL669" s="366" t="str">
        <f t="shared" si="94"/>
        <v/>
      </c>
      <c r="CM669" s="15"/>
    </row>
    <row r="670" spans="1:91" s="359" customFormat="1" ht="13.5" hidden="1" customHeight="1">
      <c r="A670" s="358">
        <f>'F5 ESTUDIANTES PREVENCIÓN'!D663</f>
        <v>0</v>
      </c>
      <c r="B670" s="358">
        <f>'F5 ESTUDIANTES PREVENCIÓN'!A663</f>
        <v>0</v>
      </c>
      <c r="C670" s="360">
        <f>'F5 ESTUDIANTES PREVENCIÓN'!F663</f>
        <v>0</v>
      </c>
      <c r="D670" s="361">
        <f>'F5 ESTUDIANTES PREVENCIÓN'!G663</f>
        <v>0</v>
      </c>
      <c r="E670" s="358">
        <f>'F5 ESTUDIANTES PREVENCIÓN'!K663</f>
        <v>0</v>
      </c>
      <c r="F670" s="358">
        <f>'F5 ESTUDIANTES PREVENCIÓN'!J663</f>
        <v>0</v>
      </c>
      <c r="G670" s="362">
        <f>'F5 ESTUDIANTES PREVENCIÓN'!L663</f>
        <v>0</v>
      </c>
      <c r="H670" s="358">
        <f>'F5 ESTUDIANTES PREVENCIÓN'!M663</f>
        <v>0</v>
      </c>
      <c r="I670" s="363">
        <f>'F5 ESTUDIANTES PREVENCIÓN'!N663</f>
        <v>0</v>
      </c>
      <c r="J670" s="363">
        <f>'F5 ESTUDIANTES PREVENCIÓN'!O663</f>
        <v>0</v>
      </c>
      <c r="K670" s="363">
        <f>'F5 ESTUDIANTES PREVENCIÓN'!P663</f>
        <v>0</v>
      </c>
      <c r="L670" s="364">
        <f>'F5 ESTUDIANTES PREVENCIÓN'!Q663</f>
        <v>0</v>
      </c>
      <c r="M670" s="360">
        <f>'F5 ESTUDIANTES PREVENCIÓN'!R663</f>
        <v>0</v>
      </c>
      <c r="N670" s="358">
        <f>'F5 ESTUDIANTES PREVENCIÓN'!T663</f>
        <v>0</v>
      </c>
      <c r="O670" s="358">
        <f>'F5 ESTUDIANTES PREVENCIÓN'!U663</f>
        <v>0</v>
      </c>
      <c r="P670" s="358">
        <f>'F5 ESTUDIANTES PREVENCIÓN'!V663</f>
        <v>0</v>
      </c>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c r="AL670" s="358"/>
      <c r="AM670" s="358"/>
      <c r="AN670" s="358"/>
      <c r="AO670" s="358"/>
      <c r="AP670" s="358"/>
      <c r="AQ670" s="358"/>
      <c r="AR670" s="358"/>
      <c r="AS670" s="358"/>
      <c r="AT670" s="358"/>
      <c r="AU670" s="358"/>
      <c r="AV670" s="358"/>
      <c r="AW670" s="358"/>
      <c r="AX670" s="358"/>
      <c r="AY670" s="358"/>
      <c r="AZ670" s="358"/>
      <c r="BA670" s="358"/>
      <c r="BB670" s="358"/>
      <c r="BC670" s="358"/>
      <c r="BD670" s="358"/>
      <c r="BE670" s="358"/>
      <c r="BF670" s="358">
        <f>'F5 ESTUDIANTES PREVENCIÓN'!AU663</f>
        <v>0</v>
      </c>
      <c r="BG670" s="12"/>
      <c r="BH670" s="13"/>
      <c r="BI670" s="12"/>
      <c r="BJ670" s="14"/>
      <c r="BK670" s="12"/>
      <c r="BL670" s="12"/>
      <c r="BM670" s="12"/>
      <c r="BN670" s="12"/>
      <c r="BO670" s="12"/>
      <c r="BP670" s="12"/>
      <c r="BQ670" s="12"/>
      <c r="BR670" s="12"/>
      <c r="BS670" s="12"/>
      <c r="BT670" s="12"/>
      <c r="BU670" s="12"/>
      <c r="BV670" s="12"/>
      <c r="BW670" s="12"/>
      <c r="BX670" s="12"/>
      <c r="BY670" s="12"/>
      <c r="BZ670" s="12"/>
      <c r="CA670" s="12"/>
      <c r="CB670" s="12"/>
      <c r="CC670" s="12"/>
      <c r="CD670" s="365">
        <f t="shared" si="95"/>
        <v>0</v>
      </c>
      <c r="CE670" s="365">
        <f t="shared" si="96"/>
        <v>0</v>
      </c>
      <c r="CF670" s="366" t="str">
        <f t="shared" si="92"/>
        <v/>
      </c>
      <c r="CG670" s="365">
        <f t="shared" si="97"/>
        <v>0</v>
      </c>
      <c r="CH670" s="365">
        <f t="shared" si="98"/>
        <v>0</v>
      </c>
      <c r="CI670" s="366" t="str">
        <f t="shared" si="93"/>
        <v/>
      </c>
      <c r="CJ670" s="365">
        <f t="shared" si="99"/>
        <v>0</v>
      </c>
      <c r="CK670" s="365">
        <f t="shared" si="100"/>
        <v>0</v>
      </c>
      <c r="CL670" s="366" t="str">
        <f t="shared" si="94"/>
        <v/>
      </c>
      <c r="CM670" s="15"/>
    </row>
    <row r="671" spans="1:91" s="359" customFormat="1" ht="13.5" hidden="1" customHeight="1">
      <c r="A671" s="358">
        <f>'F5 ESTUDIANTES PREVENCIÓN'!D664</f>
        <v>0</v>
      </c>
      <c r="B671" s="358">
        <f>'F5 ESTUDIANTES PREVENCIÓN'!A664</f>
        <v>0</v>
      </c>
      <c r="C671" s="360">
        <f>'F5 ESTUDIANTES PREVENCIÓN'!F664</f>
        <v>0</v>
      </c>
      <c r="D671" s="361">
        <f>'F5 ESTUDIANTES PREVENCIÓN'!G664</f>
        <v>0</v>
      </c>
      <c r="E671" s="358">
        <f>'F5 ESTUDIANTES PREVENCIÓN'!K664</f>
        <v>0</v>
      </c>
      <c r="F671" s="358">
        <f>'F5 ESTUDIANTES PREVENCIÓN'!J664</f>
        <v>0</v>
      </c>
      <c r="G671" s="362">
        <f>'F5 ESTUDIANTES PREVENCIÓN'!L664</f>
        <v>0</v>
      </c>
      <c r="H671" s="358">
        <f>'F5 ESTUDIANTES PREVENCIÓN'!M664</f>
        <v>0</v>
      </c>
      <c r="I671" s="363">
        <f>'F5 ESTUDIANTES PREVENCIÓN'!N664</f>
        <v>0</v>
      </c>
      <c r="J671" s="363">
        <f>'F5 ESTUDIANTES PREVENCIÓN'!O664</f>
        <v>0</v>
      </c>
      <c r="K671" s="363">
        <f>'F5 ESTUDIANTES PREVENCIÓN'!P664</f>
        <v>0</v>
      </c>
      <c r="L671" s="364">
        <f>'F5 ESTUDIANTES PREVENCIÓN'!Q664</f>
        <v>0</v>
      </c>
      <c r="M671" s="360">
        <f>'F5 ESTUDIANTES PREVENCIÓN'!R664</f>
        <v>0</v>
      </c>
      <c r="N671" s="358">
        <f>'F5 ESTUDIANTES PREVENCIÓN'!T664</f>
        <v>0</v>
      </c>
      <c r="O671" s="358">
        <f>'F5 ESTUDIANTES PREVENCIÓN'!U664</f>
        <v>0</v>
      </c>
      <c r="P671" s="358">
        <f>'F5 ESTUDIANTES PREVENCIÓN'!V664</f>
        <v>0</v>
      </c>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c r="AL671" s="358"/>
      <c r="AM671" s="358"/>
      <c r="AN671" s="358"/>
      <c r="AO671" s="358"/>
      <c r="AP671" s="358"/>
      <c r="AQ671" s="358"/>
      <c r="AR671" s="358"/>
      <c r="AS671" s="358"/>
      <c r="AT671" s="358"/>
      <c r="AU671" s="358"/>
      <c r="AV671" s="358"/>
      <c r="AW671" s="358"/>
      <c r="AX671" s="358"/>
      <c r="AY671" s="358"/>
      <c r="AZ671" s="358"/>
      <c r="BA671" s="358"/>
      <c r="BB671" s="358"/>
      <c r="BC671" s="358"/>
      <c r="BD671" s="358"/>
      <c r="BE671" s="358"/>
      <c r="BF671" s="358">
        <f>'F5 ESTUDIANTES PREVENCIÓN'!AU664</f>
        <v>0</v>
      </c>
      <c r="BG671" s="12"/>
      <c r="BH671" s="13"/>
      <c r="BI671" s="12"/>
      <c r="BJ671" s="14"/>
      <c r="BK671" s="12"/>
      <c r="BL671" s="12"/>
      <c r="BM671" s="12"/>
      <c r="BN671" s="12"/>
      <c r="BO671" s="12"/>
      <c r="BP671" s="12"/>
      <c r="BQ671" s="12"/>
      <c r="BR671" s="12"/>
      <c r="BS671" s="12"/>
      <c r="BT671" s="12"/>
      <c r="BU671" s="12"/>
      <c r="BV671" s="12"/>
      <c r="BW671" s="12"/>
      <c r="BX671" s="12"/>
      <c r="BY671" s="12"/>
      <c r="BZ671" s="12"/>
      <c r="CA671" s="12"/>
      <c r="CB671" s="12"/>
      <c r="CC671" s="12"/>
      <c r="CD671" s="365">
        <f t="shared" si="95"/>
        <v>0</v>
      </c>
      <c r="CE671" s="365">
        <f t="shared" si="96"/>
        <v>0</v>
      </c>
      <c r="CF671" s="366" t="str">
        <f t="shared" si="92"/>
        <v/>
      </c>
      <c r="CG671" s="365">
        <f t="shared" si="97"/>
        <v>0</v>
      </c>
      <c r="CH671" s="365">
        <f t="shared" si="98"/>
        <v>0</v>
      </c>
      <c r="CI671" s="366" t="str">
        <f t="shared" si="93"/>
        <v/>
      </c>
      <c r="CJ671" s="365">
        <f t="shared" si="99"/>
        <v>0</v>
      </c>
      <c r="CK671" s="365">
        <f t="shared" si="100"/>
        <v>0</v>
      </c>
      <c r="CL671" s="366" t="str">
        <f t="shared" si="94"/>
        <v/>
      </c>
      <c r="CM671" s="15"/>
    </row>
    <row r="672" spans="1:91" s="359" customFormat="1" ht="13.5" hidden="1" customHeight="1">
      <c r="A672" s="358">
        <f>'F5 ESTUDIANTES PREVENCIÓN'!D665</f>
        <v>0</v>
      </c>
      <c r="B672" s="358">
        <f>'F5 ESTUDIANTES PREVENCIÓN'!A665</f>
        <v>0</v>
      </c>
      <c r="C672" s="360">
        <f>'F5 ESTUDIANTES PREVENCIÓN'!F665</f>
        <v>0</v>
      </c>
      <c r="D672" s="361">
        <f>'F5 ESTUDIANTES PREVENCIÓN'!G665</f>
        <v>0</v>
      </c>
      <c r="E672" s="358">
        <f>'F5 ESTUDIANTES PREVENCIÓN'!K665</f>
        <v>0</v>
      </c>
      <c r="F672" s="358">
        <f>'F5 ESTUDIANTES PREVENCIÓN'!J665</f>
        <v>0</v>
      </c>
      <c r="G672" s="362">
        <f>'F5 ESTUDIANTES PREVENCIÓN'!L665</f>
        <v>0</v>
      </c>
      <c r="H672" s="358">
        <f>'F5 ESTUDIANTES PREVENCIÓN'!M665</f>
        <v>0</v>
      </c>
      <c r="I672" s="363">
        <f>'F5 ESTUDIANTES PREVENCIÓN'!N665</f>
        <v>0</v>
      </c>
      <c r="J672" s="363">
        <f>'F5 ESTUDIANTES PREVENCIÓN'!O665</f>
        <v>0</v>
      </c>
      <c r="K672" s="363">
        <f>'F5 ESTUDIANTES PREVENCIÓN'!P665</f>
        <v>0</v>
      </c>
      <c r="L672" s="364">
        <f>'F5 ESTUDIANTES PREVENCIÓN'!Q665</f>
        <v>0</v>
      </c>
      <c r="M672" s="360">
        <f>'F5 ESTUDIANTES PREVENCIÓN'!R665</f>
        <v>0</v>
      </c>
      <c r="N672" s="358">
        <f>'F5 ESTUDIANTES PREVENCIÓN'!T665</f>
        <v>0</v>
      </c>
      <c r="O672" s="358">
        <f>'F5 ESTUDIANTES PREVENCIÓN'!U665</f>
        <v>0</v>
      </c>
      <c r="P672" s="358">
        <f>'F5 ESTUDIANTES PREVENCIÓN'!V665</f>
        <v>0</v>
      </c>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c r="AL672" s="358"/>
      <c r="AM672" s="358"/>
      <c r="AN672" s="358"/>
      <c r="AO672" s="358"/>
      <c r="AP672" s="358"/>
      <c r="AQ672" s="358"/>
      <c r="AR672" s="358"/>
      <c r="AS672" s="358"/>
      <c r="AT672" s="358"/>
      <c r="AU672" s="358"/>
      <c r="AV672" s="358"/>
      <c r="AW672" s="358"/>
      <c r="AX672" s="358"/>
      <c r="AY672" s="358"/>
      <c r="AZ672" s="358"/>
      <c r="BA672" s="358"/>
      <c r="BB672" s="358"/>
      <c r="BC672" s="358"/>
      <c r="BD672" s="358"/>
      <c r="BE672" s="358"/>
      <c r="BF672" s="358">
        <f>'F5 ESTUDIANTES PREVENCIÓN'!AU665</f>
        <v>0</v>
      </c>
      <c r="BG672" s="12"/>
      <c r="BH672" s="13"/>
      <c r="BI672" s="12"/>
      <c r="BJ672" s="14"/>
      <c r="BK672" s="12"/>
      <c r="BL672" s="12"/>
      <c r="BM672" s="12"/>
      <c r="BN672" s="12"/>
      <c r="BO672" s="12"/>
      <c r="BP672" s="12"/>
      <c r="BQ672" s="12"/>
      <c r="BR672" s="12"/>
      <c r="BS672" s="12"/>
      <c r="BT672" s="12"/>
      <c r="BU672" s="12"/>
      <c r="BV672" s="12"/>
      <c r="BW672" s="12"/>
      <c r="BX672" s="12"/>
      <c r="BY672" s="12"/>
      <c r="BZ672" s="12"/>
      <c r="CA672" s="12"/>
      <c r="CB672" s="12"/>
      <c r="CC672" s="12"/>
      <c r="CD672" s="365">
        <f t="shared" si="95"/>
        <v>0</v>
      </c>
      <c r="CE672" s="365">
        <f t="shared" si="96"/>
        <v>0</v>
      </c>
      <c r="CF672" s="366" t="str">
        <f t="shared" si="92"/>
        <v/>
      </c>
      <c r="CG672" s="365">
        <f t="shared" si="97"/>
        <v>0</v>
      </c>
      <c r="CH672" s="365">
        <f t="shared" si="98"/>
        <v>0</v>
      </c>
      <c r="CI672" s="366" t="str">
        <f t="shared" si="93"/>
        <v/>
      </c>
      <c r="CJ672" s="365">
        <f t="shared" si="99"/>
        <v>0</v>
      </c>
      <c r="CK672" s="365">
        <f t="shared" si="100"/>
        <v>0</v>
      </c>
      <c r="CL672" s="366" t="str">
        <f t="shared" si="94"/>
        <v/>
      </c>
      <c r="CM672" s="15"/>
    </row>
    <row r="673" spans="1:103" s="359" customFormat="1" ht="13.5" hidden="1" customHeight="1">
      <c r="A673" s="358">
        <f>'F5 ESTUDIANTES PREVENCIÓN'!D666</f>
        <v>0</v>
      </c>
      <c r="B673" s="358">
        <f>'F5 ESTUDIANTES PREVENCIÓN'!A666</f>
        <v>0</v>
      </c>
      <c r="C673" s="360">
        <f>'F5 ESTUDIANTES PREVENCIÓN'!F666</f>
        <v>0</v>
      </c>
      <c r="D673" s="361">
        <f>'F5 ESTUDIANTES PREVENCIÓN'!G666</f>
        <v>0</v>
      </c>
      <c r="E673" s="358">
        <f>'F5 ESTUDIANTES PREVENCIÓN'!K666</f>
        <v>0</v>
      </c>
      <c r="F673" s="358">
        <f>'F5 ESTUDIANTES PREVENCIÓN'!J666</f>
        <v>0</v>
      </c>
      <c r="G673" s="362">
        <f>'F5 ESTUDIANTES PREVENCIÓN'!L666</f>
        <v>0</v>
      </c>
      <c r="H673" s="358">
        <f>'F5 ESTUDIANTES PREVENCIÓN'!M666</f>
        <v>0</v>
      </c>
      <c r="I673" s="363">
        <f>'F5 ESTUDIANTES PREVENCIÓN'!N666</f>
        <v>0</v>
      </c>
      <c r="J673" s="363">
        <f>'F5 ESTUDIANTES PREVENCIÓN'!O666</f>
        <v>0</v>
      </c>
      <c r="K673" s="363">
        <f>'F5 ESTUDIANTES PREVENCIÓN'!P666</f>
        <v>0</v>
      </c>
      <c r="L673" s="364">
        <f>'F5 ESTUDIANTES PREVENCIÓN'!Q666</f>
        <v>0</v>
      </c>
      <c r="M673" s="360">
        <f>'F5 ESTUDIANTES PREVENCIÓN'!R666</f>
        <v>0</v>
      </c>
      <c r="N673" s="358">
        <f>'F5 ESTUDIANTES PREVENCIÓN'!T666</f>
        <v>0</v>
      </c>
      <c r="O673" s="358">
        <f>'F5 ESTUDIANTES PREVENCIÓN'!U666</f>
        <v>0</v>
      </c>
      <c r="P673" s="358">
        <f>'F5 ESTUDIANTES PREVENCIÓN'!V666</f>
        <v>0</v>
      </c>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c r="AL673" s="358"/>
      <c r="AM673" s="358"/>
      <c r="AN673" s="358"/>
      <c r="AO673" s="358"/>
      <c r="AP673" s="358"/>
      <c r="AQ673" s="358"/>
      <c r="AR673" s="358"/>
      <c r="AS673" s="358"/>
      <c r="AT673" s="358"/>
      <c r="AU673" s="358"/>
      <c r="AV673" s="358"/>
      <c r="AW673" s="358"/>
      <c r="AX673" s="358"/>
      <c r="AY673" s="358"/>
      <c r="AZ673" s="358"/>
      <c r="BA673" s="358"/>
      <c r="BB673" s="358"/>
      <c r="BC673" s="358"/>
      <c r="BD673" s="358"/>
      <c r="BE673" s="358"/>
      <c r="BF673" s="358">
        <f>'F5 ESTUDIANTES PREVENCIÓN'!AU666</f>
        <v>0</v>
      </c>
      <c r="BG673" s="12"/>
      <c r="BH673" s="13"/>
      <c r="BI673" s="12"/>
      <c r="BJ673" s="14"/>
      <c r="BK673" s="12"/>
      <c r="BL673" s="12"/>
      <c r="BM673" s="12"/>
      <c r="BN673" s="12"/>
      <c r="BO673" s="12"/>
      <c r="BP673" s="12"/>
      <c r="BQ673" s="12"/>
      <c r="BR673" s="12"/>
      <c r="BS673" s="12"/>
      <c r="BT673" s="12"/>
      <c r="BU673" s="12"/>
      <c r="BV673" s="12"/>
      <c r="BW673" s="12"/>
      <c r="BX673" s="12"/>
      <c r="BY673" s="12"/>
      <c r="BZ673" s="12"/>
      <c r="CA673" s="12"/>
      <c r="CB673" s="12"/>
      <c r="CC673" s="12"/>
      <c r="CD673" s="365">
        <f t="shared" si="95"/>
        <v>0</v>
      </c>
      <c r="CE673" s="365">
        <f t="shared" si="96"/>
        <v>0</v>
      </c>
      <c r="CF673" s="366" t="str">
        <f t="shared" si="92"/>
        <v/>
      </c>
      <c r="CG673" s="365">
        <f t="shared" si="97"/>
        <v>0</v>
      </c>
      <c r="CH673" s="365">
        <f t="shared" si="98"/>
        <v>0</v>
      </c>
      <c r="CI673" s="366" t="str">
        <f t="shared" si="93"/>
        <v/>
      </c>
      <c r="CJ673" s="365">
        <f t="shared" si="99"/>
        <v>0</v>
      </c>
      <c r="CK673" s="365">
        <f t="shared" si="100"/>
        <v>0</v>
      </c>
      <c r="CL673" s="366" t="str">
        <f t="shared" si="94"/>
        <v/>
      </c>
      <c r="CM673" s="15"/>
    </row>
    <row r="674" spans="1:103" s="359" customFormat="1" ht="13.5" hidden="1" customHeight="1">
      <c r="A674" s="358">
        <f>'F5 ESTUDIANTES PREVENCIÓN'!D667</f>
        <v>0</v>
      </c>
      <c r="B674" s="358">
        <f>'F5 ESTUDIANTES PREVENCIÓN'!A667</f>
        <v>0</v>
      </c>
      <c r="C674" s="360">
        <f>'F5 ESTUDIANTES PREVENCIÓN'!F667</f>
        <v>0</v>
      </c>
      <c r="D674" s="361">
        <f>'F5 ESTUDIANTES PREVENCIÓN'!G667</f>
        <v>0</v>
      </c>
      <c r="E674" s="358">
        <f>'F5 ESTUDIANTES PREVENCIÓN'!K667</f>
        <v>0</v>
      </c>
      <c r="F674" s="358">
        <f>'F5 ESTUDIANTES PREVENCIÓN'!J667</f>
        <v>0</v>
      </c>
      <c r="G674" s="362">
        <f>'F5 ESTUDIANTES PREVENCIÓN'!L667</f>
        <v>0</v>
      </c>
      <c r="H674" s="358">
        <f>'F5 ESTUDIANTES PREVENCIÓN'!M667</f>
        <v>0</v>
      </c>
      <c r="I674" s="363">
        <f>'F5 ESTUDIANTES PREVENCIÓN'!N667</f>
        <v>0</v>
      </c>
      <c r="J674" s="363">
        <f>'F5 ESTUDIANTES PREVENCIÓN'!O667</f>
        <v>0</v>
      </c>
      <c r="K674" s="363">
        <f>'F5 ESTUDIANTES PREVENCIÓN'!P667</f>
        <v>0</v>
      </c>
      <c r="L674" s="364">
        <f>'F5 ESTUDIANTES PREVENCIÓN'!Q667</f>
        <v>0</v>
      </c>
      <c r="M674" s="360">
        <f>'F5 ESTUDIANTES PREVENCIÓN'!R667</f>
        <v>0</v>
      </c>
      <c r="N674" s="358">
        <f>'F5 ESTUDIANTES PREVENCIÓN'!T667</f>
        <v>0</v>
      </c>
      <c r="O674" s="358">
        <f>'F5 ESTUDIANTES PREVENCIÓN'!U667</f>
        <v>0</v>
      </c>
      <c r="P674" s="358">
        <f>'F5 ESTUDIANTES PREVENCIÓN'!V667</f>
        <v>0</v>
      </c>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c r="AL674" s="358"/>
      <c r="AM674" s="358"/>
      <c r="AN674" s="358"/>
      <c r="AO674" s="358"/>
      <c r="AP674" s="358"/>
      <c r="AQ674" s="358"/>
      <c r="AR674" s="358"/>
      <c r="AS674" s="358"/>
      <c r="AT674" s="358"/>
      <c r="AU674" s="358"/>
      <c r="AV674" s="358"/>
      <c r="AW674" s="358"/>
      <c r="AX674" s="358"/>
      <c r="AY674" s="358"/>
      <c r="AZ674" s="358"/>
      <c r="BA674" s="358"/>
      <c r="BB674" s="358"/>
      <c r="BC674" s="358"/>
      <c r="BD674" s="358"/>
      <c r="BE674" s="358"/>
      <c r="BF674" s="358">
        <f>'F5 ESTUDIANTES PREVENCIÓN'!AU667</f>
        <v>0</v>
      </c>
      <c r="BG674" s="12"/>
      <c r="BH674" s="13"/>
      <c r="BI674" s="12"/>
      <c r="BJ674" s="14"/>
      <c r="BK674" s="12"/>
      <c r="BL674" s="12"/>
      <c r="BM674" s="12"/>
      <c r="BN674" s="12"/>
      <c r="BO674" s="12"/>
      <c r="BP674" s="12"/>
      <c r="BQ674" s="12"/>
      <c r="BR674" s="12"/>
      <c r="BS674" s="12"/>
      <c r="BT674" s="12"/>
      <c r="BU674" s="12"/>
      <c r="BV674" s="12"/>
      <c r="BW674" s="12"/>
      <c r="BX674" s="12"/>
      <c r="BY674" s="12"/>
      <c r="BZ674" s="12"/>
      <c r="CA674" s="12"/>
      <c r="CB674" s="12"/>
      <c r="CC674" s="12"/>
      <c r="CD674" s="365">
        <f t="shared" si="95"/>
        <v>0</v>
      </c>
      <c r="CE674" s="365">
        <f t="shared" si="96"/>
        <v>0</v>
      </c>
      <c r="CF674" s="366" t="str">
        <f t="shared" si="92"/>
        <v/>
      </c>
      <c r="CG674" s="365">
        <f t="shared" si="97"/>
        <v>0</v>
      </c>
      <c r="CH674" s="365">
        <f t="shared" si="98"/>
        <v>0</v>
      </c>
      <c r="CI674" s="366" t="str">
        <f t="shared" si="93"/>
        <v/>
      </c>
      <c r="CJ674" s="365">
        <f t="shared" si="99"/>
        <v>0</v>
      </c>
      <c r="CK674" s="365">
        <f t="shared" si="100"/>
        <v>0</v>
      </c>
      <c r="CL674" s="366" t="str">
        <f t="shared" si="94"/>
        <v/>
      </c>
      <c r="CM674" s="15"/>
    </row>
    <row r="675" spans="1:103" s="359" customFormat="1" ht="13.5" hidden="1" customHeight="1">
      <c r="A675" s="358">
        <f>'F5 ESTUDIANTES PREVENCIÓN'!D668</f>
        <v>0</v>
      </c>
      <c r="B675" s="358">
        <f>'F5 ESTUDIANTES PREVENCIÓN'!A668</f>
        <v>0</v>
      </c>
      <c r="C675" s="360">
        <f>'F5 ESTUDIANTES PREVENCIÓN'!F668</f>
        <v>0</v>
      </c>
      <c r="D675" s="361">
        <f>'F5 ESTUDIANTES PREVENCIÓN'!G668</f>
        <v>0</v>
      </c>
      <c r="E675" s="358">
        <f>'F5 ESTUDIANTES PREVENCIÓN'!K668</f>
        <v>0</v>
      </c>
      <c r="F675" s="358">
        <f>'F5 ESTUDIANTES PREVENCIÓN'!J668</f>
        <v>0</v>
      </c>
      <c r="G675" s="362">
        <f>'F5 ESTUDIANTES PREVENCIÓN'!L668</f>
        <v>0</v>
      </c>
      <c r="H675" s="358">
        <f>'F5 ESTUDIANTES PREVENCIÓN'!M668</f>
        <v>0</v>
      </c>
      <c r="I675" s="363">
        <f>'F5 ESTUDIANTES PREVENCIÓN'!N668</f>
        <v>0</v>
      </c>
      <c r="J675" s="363">
        <f>'F5 ESTUDIANTES PREVENCIÓN'!O668</f>
        <v>0</v>
      </c>
      <c r="K675" s="363">
        <f>'F5 ESTUDIANTES PREVENCIÓN'!P668</f>
        <v>0</v>
      </c>
      <c r="L675" s="364">
        <f>'F5 ESTUDIANTES PREVENCIÓN'!Q668</f>
        <v>0</v>
      </c>
      <c r="M675" s="360">
        <f>'F5 ESTUDIANTES PREVENCIÓN'!R668</f>
        <v>0</v>
      </c>
      <c r="N675" s="358">
        <f>'F5 ESTUDIANTES PREVENCIÓN'!T668</f>
        <v>0</v>
      </c>
      <c r="O675" s="358">
        <f>'F5 ESTUDIANTES PREVENCIÓN'!U668</f>
        <v>0</v>
      </c>
      <c r="P675" s="358">
        <f>'F5 ESTUDIANTES PREVENCIÓN'!V668</f>
        <v>0</v>
      </c>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c r="AL675" s="358"/>
      <c r="AM675" s="358"/>
      <c r="AN675" s="358"/>
      <c r="AO675" s="358"/>
      <c r="AP675" s="358"/>
      <c r="AQ675" s="358"/>
      <c r="AR675" s="358"/>
      <c r="AS675" s="358"/>
      <c r="AT675" s="358"/>
      <c r="AU675" s="358"/>
      <c r="AV675" s="358"/>
      <c r="AW675" s="358"/>
      <c r="AX675" s="358"/>
      <c r="AY675" s="358"/>
      <c r="AZ675" s="358"/>
      <c r="BA675" s="358"/>
      <c r="BB675" s="358"/>
      <c r="BC675" s="358"/>
      <c r="BD675" s="358"/>
      <c r="BE675" s="358"/>
      <c r="BF675" s="358">
        <f>'F5 ESTUDIANTES PREVENCIÓN'!AU668</f>
        <v>0</v>
      </c>
      <c r="BG675" s="12"/>
      <c r="BH675" s="13"/>
      <c r="BI675" s="12"/>
      <c r="BJ675" s="14"/>
      <c r="BK675" s="12"/>
      <c r="BL675" s="12"/>
      <c r="BM675" s="12"/>
      <c r="BN675" s="12"/>
      <c r="BO675" s="12"/>
      <c r="BP675" s="12"/>
      <c r="BQ675" s="12"/>
      <c r="BR675" s="12"/>
      <c r="BS675" s="12"/>
      <c r="BT675" s="12"/>
      <c r="BU675" s="12"/>
      <c r="BV675" s="12"/>
      <c r="BW675" s="12"/>
      <c r="BX675" s="12"/>
      <c r="BY675" s="12"/>
      <c r="BZ675" s="12"/>
      <c r="CA675" s="12"/>
      <c r="CB675" s="12"/>
      <c r="CC675" s="12"/>
      <c r="CD675" s="365">
        <f t="shared" si="95"/>
        <v>0</v>
      </c>
      <c r="CE675" s="365">
        <f t="shared" si="96"/>
        <v>0</v>
      </c>
      <c r="CF675" s="366" t="str">
        <f t="shared" si="92"/>
        <v/>
      </c>
      <c r="CG675" s="365">
        <f t="shared" si="97"/>
        <v>0</v>
      </c>
      <c r="CH675" s="365">
        <f t="shared" si="98"/>
        <v>0</v>
      </c>
      <c r="CI675" s="366" t="str">
        <f t="shared" si="93"/>
        <v/>
      </c>
      <c r="CJ675" s="365">
        <f t="shared" si="99"/>
        <v>0</v>
      </c>
      <c r="CK675" s="365">
        <f t="shared" si="100"/>
        <v>0</v>
      </c>
      <c r="CL675" s="366" t="str">
        <f t="shared" si="94"/>
        <v/>
      </c>
      <c r="CM675" s="15"/>
    </row>
    <row r="676" spans="1:103" s="359" customFormat="1" ht="13.5" hidden="1" customHeight="1">
      <c r="A676" s="358">
        <f>'F5 ESTUDIANTES PREVENCIÓN'!D669</f>
        <v>0</v>
      </c>
      <c r="B676" s="358">
        <f>'F5 ESTUDIANTES PREVENCIÓN'!A669</f>
        <v>0</v>
      </c>
      <c r="C676" s="360">
        <f>'F5 ESTUDIANTES PREVENCIÓN'!F669</f>
        <v>0</v>
      </c>
      <c r="D676" s="361">
        <f>'F5 ESTUDIANTES PREVENCIÓN'!G669</f>
        <v>0</v>
      </c>
      <c r="E676" s="358">
        <f>'F5 ESTUDIANTES PREVENCIÓN'!K669</f>
        <v>0</v>
      </c>
      <c r="F676" s="358">
        <f>'F5 ESTUDIANTES PREVENCIÓN'!J669</f>
        <v>0</v>
      </c>
      <c r="G676" s="362">
        <f>'F5 ESTUDIANTES PREVENCIÓN'!L669</f>
        <v>0</v>
      </c>
      <c r="H676" s="358">
        <f>'F5 ESTUDIANTES PREVENCIÓN'!M669</f>
        <v>0</v>
      </c>
      <c r="I676" s="363">
        <f>'F5 ESTUDIANTES PREVENCIÓN'!N669</f>
        <v>0</v>
      </c>
      <c r="J676" s="363">
        <f>'F5 ESTUDIANTES PREVENCIÓN'!O669</f>
        <v>0</v>
      </c>
      <c r="K676" s="363">
        <f>'F5 ESTUDIANTES PREVENCIÓN'!P669</f>
        <v>0</v>
      </c>
      <c r="L676" s="364">
        <f>'F5 ESTUDIANTES PREVENCIÓN'!Q669</f>
        <v>0</v>
      </c>
      <c r="M676" s="360">
        <f>'F5 ESTUDIANTES PREVENCIÓN'!R669</f>
        <v>0</v>
      </c>
      <c r="N676" s="358">
        <f>'F5 ESTUDIANTES PREVENCIÓN'!T669</f>
        <v>0</v>
      </c>
      <c r="O676" s="358">
        <f>'F5 ESTUDIANTES PREVENCIÓN'!U669</f>
        <v>0</v>
      </c>
      <c r="P676" s="358">
        <f>'F5 ESTUDIANTES PREVENCIÓN'!V669</f>
        <v>0</v>
      </c>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c r="BE676" s="358"/>
      <c r="BF676" s="358">
        <f>'F5 ESTUDIANTES PREVENCIÓN'!AU669</f>
        <v>0</v>
      </c>
      <c r="BG676" s="12"/>
      <c r="BH676" s="13"/>
      <c r="BI676" s="12"/>
      <c r="BJ676" s="14"/>
      <c r="BK676" s="12"/>
      <c r="BL676" s="12"/>
      <c r="BM676" s="12"/>
      <c r="BN676" s="12"/>
      <c r="BO676" s="12"/>
      <c r="BP676" s="12"/>
      <c r="BQ676" s="12"/>
      <c r="BR676" s="12"/>
      <c r="BS676" s="12"/>
      <c r="BT676" s="12"/>
      <c r="BU676" s="12"/>
      <c r="BV676" s="12"/>
      <c r="BW676" s="12"/>
      <c r="BX676" s="12"/>
      <c r="BY676" s="12"/>
      <c r="BZ676" s="12"/>
      <c r="CA676" s="12"/>
      <c r="CB676" s="12"/>
      <c r="CC676" s="12"/>
      <c r="CD676" s="365">
        <f t="shared" si="95"/>
        <v>0</v>
      </c>
      <c r="CE676" s="365">
        <f t="shared" si="96"/>
        <v>0</v>
      </c>
      <c r="CF676" s="366" t="str">
        <f t="shared" si="92"/>
        <v/>
      </c>
      <c r="CG676" s="365">
        <f t="shared" si="97"/>
        <v>0</v>
      </c>
      <c r="CH676" s="365">
        <f t="shared" si="98"/>
        <v>0</v>
      </c>
      <c r="CI676" s="366" t="str">
        <f t="shared" si="93"/>
        <v/>
      </c>
      <c r="CJ676" s="365">
        <f t="shared" si="99"/>
        <v>0</v>
      </c>
      <c r="CK676" s="365">
        <f t="shared" si="100"/>
        <v>0</v>
      </c>
      <c r="CL676" s="366" t="str">
        <f t="shared" si="94"/>
        <v/>
      </c>
      <c r="CM676" s="15"/>
    </row>
    <row r="677" spans="1:103" s="359" customFormat="1" ht="13.5" hidden="1" customHeight="1">
      <c r="A677" s="358">
        <f>'F5 ESTUDIANTES PREVENCIÓN'!D670</f>
        <v>0</v>
      </c>
      <c r="B677" s="358">
        <f>'F5 ESTUDIANTES PREVENCIÓN'!A670</f>
        <v>0</v>
      </c>
      <c r="C677" s="360">
        <f>'F5 ESTUDIANTES PREVENCIÓN'!F670</f>
        <v>0</v>
      </c>
      <c r="D677" s="361">
        <f>'F5 ESTUDIANTES PREVENCIÓN'!G670</f>
        <v>0</v>
      </c>
      <c r="E677" s="358">
        <f>'F5 ESTUDIANTES PREVENCIÓN'!K670</f>
        <v>0</v>
      </c>
      <c r="F677" s="358">
        <f>'F5 ESTUDIANTES PREVENCIÓN'!J670</f>
        <v>0</v>
      </c>
      <c r="G677" s="362">
        <f>'F5 ESTUDIANTES PREVENCIÓN'!L670</f>
        <v>0</v>
      </c>
      <c r="H677" s="358">
        <f>'F5 ESTUDIANTES PREVENCIÓN'!M670</f>
        <v>0</v>
      </c>
      <c r="I677" s="363">
        <f>'F5 ESTUDIANTES PREVENCIÓN'!N670</f>
        <v>0</v>
      </c>
      <c r="J677" s="363">
        <f>'F5 ESTUDIANTES PREVENCIÓN'!O670</f>
        <v>0</v>
      </c>
      <c r="K677" s="363">
        <f>'F5 ESTUDIANTES PREVENCIÓN'!P670</f>
        <v>0</v>
      </c>
      <c r="L677" s="364">
        <f>'F5 ESTUDIANTES PREVENCIÓN'!Q670</f>
        <v>0</v>
      </c>
      <c r="M677" s="360">
        <f>'F5 ESTUDIANTES PREVENCIÓN'!R670</f>
        <v>0</v>
      </c>
      <c r="N677" s="358">
        <f>'F5 ESTUDIANTES PREVENCIÓN'!T670</f>
        <v>0</v>
      </c>
      <c r="O677" s="358">
        <f>'F5 ESTUDIANTES PREVENCIÓN'!U670</f>
        <v>0</v>
      </c>
      <c r="P677" s="358">
        <f>'F5 ESTUDIANTES PREVENCIÓN'!V670</f>
        <v>0</v>
      </c>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c r="BE677" s="358"/>
      <c r="BF677" s="358">
        <f>'F5 ESTUDIANTES PREVENCIÓN'!AU670</f>
        <v>0</v>
      </c>
      <c r="BG677" s="12"/>
      <c r="BH677" s="13"/>
      <c r="BI677" s="12"/>
      <c r="BJ677" s="14"/>
      <c r="BK677" s="12"/>
      <c r="BL677" s="12"/>
      <c r="BM677" s="12"/>
      <c r="BN677" s="12"/>
      <c r="BO677" s="12"/>
      <c r="BP677" s="12"/>
      <c r="BQ677" s="12"/>
      <c r="BR677" s="12"/>
      <c r="BS677" s="12"/>
      <c r="BT677" s="12"/>
      <c r="BU677" s="12"/>
      <c r="BV677" s="12"/>
      <c r="BW677" s="12"/>
      <c r="BX677" s="12"/>
      <c r="BY677" s="12"/>
      <c r="BZ677" s="12"/>
      <c r="CA677" s="12"/>
      <c r="CB677" s="12"/>
      <c r="CC677" s="12"/>
      <c r="CD677" s="365">
        <f t="shared" si="95"/>
        <v>0</v>
      </c>
      <c r="CE677" s="365">
        <f t="shared" si="96"/>
        <v>0</v>
      </c>
      <c r="CF677" s="366" t="str">
        <f t="shared" si="92"/>
        <v/>
      </c>
      <c r="CG677" s="365">
        <f t="shared" si="97"/>
        <v>0</v>
      </c>
      <c r="CH677" s="365">
        <f t="shared" si="98"/>
        <v>0</v>
      </c>
      <c r="CI677" s="366" t="str">
        <f t="shared" si="93"/>
        <v/>
      </c>
      <c r="CJ677" s="365">
        <f t="shared" si="99"/>
        <v>0</v>
      </c>
      <c r="CK677" s="365">
        <f t="shared" si="100"/>
        <v>0</v>
      </c>
      <c r="CL677" s="366" t="str">
        <f t="shared" si="94"/>
        <v/>
      </c>
      <c r="CM677" s="15"/>
    </row>
    <row r="678" spans="1:103" s="359" customFormat="1" ht="13.5" hidden="1" customHeight="1">
      <c r="A678" s="358">
        <f>'F5 ESTUDIANTES PREVENCIÓN'!D671</f>
        <v>0</v>
      </c>
      <c r="B678" s="358">
        <f>'F5 ESTUDIANTES PREVENCIÓN'!A671</f>
        <v>0</v>
      </c>
      <c r="C678" s="360">
        <f>'F5 ESTUDIANTES PREVENCIÓN'!F671</f>
        <v>0</v>
      </c>
      <c r="D678" s="361">
        <f>'F5 ESTUDIANTES PREVENCIÓN'!G671</f>
        <v>0</v>
      </c>
      <c r="E678" s="358">
        <f>'F5 ESTUDIANTES PREVENCIÓN'!K671</f>
        <v>0</v>
      </c>
      <c r="F678" s="358">
        <f>'F5 ESTUDIANTES PREVENCIÓN'!J671</f>
        <v>0</v>
      </c>
      <c r="G678" s="362">
        <f>'F5 ESTUDIANTES PREVENCIÓN'!L671</f>
        <v>0</v>
      </c>
      <c r="H678" s="358">
        <f>'F5 ESTUDIANTES PREVENCIÓN'!M671</f>
        <v>0</v>
      </c>
      <c r="I678" s="363">
        <f>'F5 ESTUDIANTES PREVENCIÓN'!N671</f>
        <v>0</v>
      </c>
      <c r="J678" s="363">
        <f>'F5 ESTUDIANTES PREVENCIÓN'!O671</f>
        <v>0</v>
      </c>
      <c r="K678" s="363">
        <f>'F5 ESTUDIANTES PREVENCIÓN'!P671</f>
        <v>0</v>
      </c>
      <c r="L678" s="364">
        <f>'F5 ESTUDIANTES PREVENCIÓN'!Q671</f>
        <v>0</v>
      </c>
      <c r="M678" s="360">
        <f>'F5 ESTUDIANTES PREVENCIÓN'!R671</f>
        <v>0</v>
      </c>
      <c r="N678" s="358">
        <f>'F5 ESTUDIANTES PREVENCIÓN'!T671</f>
        <v>0</v>
      </c>
      <c r="O678" s="358">
        <f>'F5 ESTUDIANTES PREVENCIÓN'!U671</f>
        <v>0</v>
      </c>
      <c r="P678" s="358">
        <f>'F5 ESTUDIANTES PREVENCIÓN'!V671</f>
        <v>0</v>
      </c>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c r="BE678" s="358"/>
      <c r="BF678" s="358">
        <f>'F5 ESTUDIANTES PREVENCIÓN'!AU671</f>
        <v>0</v>
      </c>
      <c r="BG678" s="12"/>
      <c r="BH678" s="13"/>
      <c r="BI678" s="12"/>
      <c r="BJ678" s="14"/>
      <c r="BK678" s="12"/>
      <c r="BL678" s="12"/>
      <c r="BM678" s="12"/>
      <c r="BN678" s="12"/>
      <c r="BO678" s="12"/>
      <c r="BP678" s="12"/>
      <c r="BQ678" s="12"/>
      <c r="BR678" s="12"/>
      <c r="BS678" s="12"/>
      <c r="BT678" s="12"/>
      <c r="BU678" s="12"/>
      <c r="BV678" s="12"/>
      <c r="BW678" s="12"/>
      <c r="BX678" s="12"/>
      <c r="BY678" s="12"/>
      <c r="BZ678" s="12"/>
      <c r="CA678" s="12"/>
      <c r="CB678" s="12"/>
      <c r="CC678" s="12"/>
      <c r="CD678" s="365">
        <f t="shared" si="95"/>
        <v>0</v>
      </c>
      <c r="CE678" s="365">
        <f t="shared" si="96"/>
        <v>0</v>
      </c>
      <c r="CF678" s="366" t="str">
        <f t="shared" si="92"/>
        <v/>
      </c>
      <c r="CG678" s="365">
        <f t="shared" si="97"/>
        <v>0</v>
      </c>
      <c r="CH678" s="365">
        <f t="shared" si="98"/>
        <v>0</v>
      </c>
      <c r="CI678" s="366" t="str">
        <f t="shared" si="93"/>
        <v/>
      </c>
      <c r="CJ678" s="365">
        <f t="shared" si="99"/>
        <v>0</v>
      </c>
      <c r="CK678" s="365">
        <f t="shared" si="100"/>
        <v>0</v>
      </c>
      <c r="CL678" s="366" t="str">
        <f t="shared" si="94"/>
        <v/>
      </c>
      <c r="CM678" s="15"/>
    </row>
    <row r="679" spans="1:103" s="359" customFormat="1" ht="12" customHeight="1">
      <c r="C679" s="359" t="s">
        <v>957</v>
      </c>
      <c r="D679" s="359" t="s">
        <v>957</v>
      </c>
      <c r="E679" s="359" t="s">
        <v>957</v>
      </c>
      <c r="F679" s="359" t="s">
        <v>957</v>
      </c>
      <c r="G679" s="359" t="s">
        <v>957</v>
      </c>
      <c r="H679" s="359" t="s">
        <v>957</v>
      </c>
      <c r="I679" s="359" t="s">
        <v>957</v>
      </c>
      <c r="J679" s="359" t="s">
        <v>957</v>
      </c>
      <c r="K679" s="359" t="s">
        <v>957</v>
      </c>
      <c r="L679" s="359" t="s">
        <v>957</v>
      </c>
      <c r="M679" s="359" t="s">
        <v>957</v>
      </c>
      <c r="N679" s="359" t="s">
        <v>957</v>
      </c>
      <c r="O679" s="359" t="s">
        <v>957</v>
      </c>
      <c r="P679" s="359" t="s">
        <v>957</v>
      </c>
      <c r="Q679" s="359" t="s">
        <v>957</v>
      </c>
      <c r="R679" s="359" t="s">
        <v>957</v>
      </c>
      <c r="S679" s="359" t="s">
        <v>957</v>
      </c>
      <c r="T679" s="359" t="s">
        <v>957</v>
      </c>
      <c r="U679" s="359" t="s">
        <v>957</v>
      </c>
      <c r="V679" s="359" t="s">
        <v>957</v>
      </c>
      <c r="W679" s="359" t="s">
        <v>957</v>
      </c>
      <c r="X679" s="359" t="s">
        <v>957</v>
      </c>
      <c r="Y679" s="359" t="s">
        <v>957</v>
      </c>
      <c r="Z679" s="359" t="s">
        <v>957</v>
      </c>
      <c r="AA679" s="359" t="s">
        <v>957</v>
      </c>
      <c r="AB679" s="359" t="s">
        <v>957</v>
      </c>
      <c r="AC679" s="359" t="s">
        <v>957</v>
      </c>
      <c r="AD679" s="359" t="s">
        <v>957</v>
      </c>
      <c r="AE679" s="359" t="s">
        <v>957</v>
      </c>
      <c r="AF679" s="359" t="s">
        <v>957</v>
      </c>
      <c r="AG679" s="359" t="s">
        <v>957</v>
      </c>
      <c r="AH679" s="359" t="s">
        <v>957</v>
      </c>
      <c r="AI679" s="359" t="s">
        <v>957</v>
      </c>
      <c r="AJ679" s="359" t="s">
        <v>957</v>
      </c>
      <c r="AK679" s="359" t="s">
        <v>957</v>
      </c>
      <c r="AL679" s="359" t="s">
        <v>957</v>
      </c>
      <c r="AM679" s="359" t="s">
        <v>957</v>
      </c>
      <c r="AN679" s="359" t="s">
        <v>957</v>
      </c>
      <c r="AO679" s="359" t="s">
        <v>957</v>
      </c>
      <c r="AP679" s="359" t="s">
        <v>957</v>
      </c>
      <c r="AQ679" s="359" t="s">
        <v>957</v>
      </c>
      <c r="AR679" s="359" t="s">
        <v>957</v>
      </c>
      <c r="AS679" s="359" t="s">
        <v>957</v>
      </c>
      <c r="AT679" s="359" t="s">
        <v>957</v>
      </c>
      <c r="AU679" s="359" t="s">
        <v>957</v>
      </c>
      <c r="AV679" s="359" t="s">
        <v>957</v>
      </c>
      <c r="AW679" s="359" t="s">
        <v>957</v>
      </c>
      <c r="AX679" s="359" t="s">
        <v>957</v>
      </c>
      <c r="AY679" s="359" t="s">
        <v>957</v>
      </c>
      <c r="AZ679" s="359" t="s">
        <v>957</v>
      </c>
      <c r="BA679" s="359" t="s">
        <v>957</v>
      </c>
      <c r="BB679" s="359" t="s">
        <v>957</v>
      </c>
      <c r="BC679" s="359" t="s">
        <v>957</v>
      </c>
      <c r="BD679" s="359" t="s">
        <v>957</v>
      </c>
      <c r="BE679" s="359" t="s">
        <v>957</v>
      </c>
      <c r="BF679" s="359" t="s">
        <v>957</v>
      </c>
      <c r="BG679" s="359" t="s">
        <v>957</v>
      </c>
      <c r="BH679" s="367" t="s">
        <v>957</v>
      </c>
      <c r="BI679" s="367" t="s">
        <v>957</v>
      </c>
      <c r="BJ679" s="367" t="s">
        <v>957</v>
      </c>
      <c r="BK679" s="367" t="s">
        <v>957</v>
      </c>
      <c r="BL679" s="367" t="s">
        <v>957</v>
      </c>
      <c r="BM679" s="367" t="s">
        <v>957</v>
      </c>
      <c r="BN679" s="367" t="s">
        <v>957</v>
      </c>
      <c r="BO679" s="367" t="s">
        <v>957</v>
      </c>
      <c r="BP679" s="367" t="s">
        <v>957</v>
      </c>
      <c r="BQ679" s="367" t="s">
        <v>957</v>
      </c>
      <c r="BR679" s="367" t="s">
        <v>957</v>
      </c>
      <c r="BS679" s="367" t="s">
        <v>957</v>
      </c>
      <c r="BT679" s="367" t="s">
        <v>957</v>
      </c>
      <c r="BU679" s="367" t="s">
        <v>957</v>
      </c>
      <c r="BV679" s="367" t="s">
        <v>957</v>
      </c>
      <c r="BW679" s="367" t="s">
        <v>957</v>
      </c>
      <c r="BX679" s="367" t="s">
        <v>957</v>
      </c>
      <c r="BY679" s="367" t="s">
        <v>957</v>
      </c>
      <c r="BZ679" s="367" t="s">
        <v>957</v>
      </c>
      <c r="CA679" s="367" t="s">
        <v>957</v>
      </c>
      <c r="CB679" s="367"/>
      <c r="CC679" s="367" t="s">
        <v>957</v>
      </c>
    </row>
    <row r="680" spans="1:103" ht="12" customHeight="1">
      <c r="BF680" s="1855"/>
      <c r="BG680" s="1553"/>
      <c r="BH680" s="1553"/>
      <c r="BI680" s="1553"/>
      <c r="BJ680" s="368"/>
      <c r="BK680" s="368"/>
      <c r="BN680" s="359"/>
      <c r="BO680" s="359"/>
      <c r="BP680" s="359"/>
      <c r="BQ680" s="359"/>
      <c r="BR680" s="359"/>
      <c r="CS680" s="333">
        <v>3</v>
      </c>
      <c r="CU680" s="333">
        <v>2</v>
      </c>
      <c r="CY680" s="333" t="s">
        <v>975</v>
      </c>
    </row>
    <row r="681" spans="1:103" hidden="1">
      <c r="A681" s="369" t="s">
        <v>957</v>
      </c>
      <c r="B681" s="369" t="s">
        <v>957</v>
      </c>
      <c r="C681" s="370"/>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c r="AA681" s="369"/>
      <c r="AB681" s="369"/>
      <c r="AC681" s="369"/>
      <c r="AD681" s="369"/>
      <c r="AE681" s="369"/>
      <c r="AF681" s="369"/>
      <c r="AG681" s="369"/>
      <c r="AH681" s="369"/>
      <c r="AI681" s="369"/>
      <c r="AJ681" s="369"/>
      <c r="AK681" s="369"/>
      <c r="AL681" s="369"/>
      <c r="AM681" s="369"/>
      <c r="AN681" s="369"/>
      <c r="AO681" s="369"/>
      <c r="AP681" s="369"/>
      <c r="AQ681" s="369" t="s">
        <v>957</v>
      </c>
      <c r="AR681" s="369"/>
      <c r="AS681" s="369"/>
      <c r="AT681" s="369"/>
      <c r="AV681" s="371" t="s">
        <v>1073</v>
      </c>
      <c r="AX681" s="372"/>
      <c r="AY681" s="333" t="s">
        <v>1073</v>
      </c>
      <c r="BF681" s="333" t="s">
        <v>1073</v>
      </c>
      <c r="BN681" s="359"/>
      <c r="BO681" s="359"/>
      <c r="BP681" s="359"/>
      <c r="BQ681" s="359"/>
      <c r="BR681" s="359"/>
    </row>
    <row r="682" spans="1:103" ht="15" customHeight="1">
      <c r="D682" s="373" t="s">
        <v>1074</v>
      </c>
    </row>
    <row r="683" spans="1:103" ht="13.5" customHeight="1" thickBot="1"/>
    <row r="684" spans="1:103" ht="22.35" customHeight="1" thickBot="1">
      <c r="G684" s="1856" t="s">
        <v>1075</v>
      </c>
      <c r="H684" s="1614"/>
      <c r="I684" s="1615"/>
      <c r="K684" s="1823" t="s">
        <v>1076</v>
      </c>
      <c r="L684" s="1614"/>
      <c r="M684" s="1614"/>
      <c r="N684" s="1615"/>
      <c r="BF684" s="1847" t="s">
        <v>1077</v>
      </c>
      <c r="BG684" s="1614"/>
      <c r="BH684" s="1614"/>
      <c r="BI684" s="1614"/>
      <c r="BJ684" s="1614"/>
      <c r="BK684" s="1614"/>
      <c r="BL684" s="1615"/>
    </row>
    <row r="685" spans="1:103" ht="14.45" customHeight="1" thickBot="1">
      <c r="G685" s="374"/>
      <c r="H685" s="1060" t="s">
        <v>828</v>
      </c>
      <c r="I685" s="1061" t="s">
        <v>606</v>
      </c>
      <c r="K685" s="1062"/>
      <c r="L685" s="1063"/>
      <c r="M685" s="1064" t="s">
        <v>828</v>
      </c>
      <c r="N685" s="1065" t="s">
        <v>606</v>
      </c>
      <c r="BF685" s="375"/>
      <c r="BG685" s="376"/>
      <c r="BH685" s="376"/>
      <c r="BI685" s="376"/>
      <c r="BJ685" s="377"/>
      <c r="BK685" s="1066" t="s">
        <v>828</v>
      </c>
      <c r="BL685" s="1067" t="s">
        <v>606</v>
      </c>
    </row>
    <row r="686" spans="1:103" ht="14.1" customHeight="1">
      <c r="G686" s="378" t="s">
        <v>737</v>
      </c>
      <c r="H686" s="1413">
        <f>COUNTIF(BH14:BH678,"SI")</f>
        <v>0</v>
      </c>
      <c r="I686" s="1418" t="str">
        <f>IFERROR(H686/H688,"-")</f>
        <v>-</v>
      </c>
      <c r="K686" s="1869" t="s">
        <v>1078</v>
      </c>
      <c r="L686" s="1624"/>
      <c r="M686" s="1413">
        <f>H688</f>
        <v>0</v>
      </c>
      <c r="N686" s="1068"/>
      <c r="BF686" s="379" t="s">
        <v>1079</v>
      </c>
      <c r="BG686" s="380"/>
      <c r="BH686" s="380"/>
      <c r="BI686" s="380"/>
      <c r="BJ686" s="381"/>
      <c r="BK686" s="1398">
        <f>COUNTIF($BI$14:$BI$678,"1")</f>
        <v>0</v>
      </c>
      <c r="BL686" s="1399" t="str">
        <f t="shared" ref="BL686:BL692" si="101">IFERROR(BK686/$BK$692,"-")</f>
        <v>-</v>
      </c>
    </row>
    <row r="687" spans="1:103" ht="14.1" customHeight="1" thickBot="1">
      <c r="G687" s="382" t="s">
        <v>739</v>
      </c>
      <c r="H687" s="1419">
        <f>COUNTIF(BH14:BH678,"NO")</f>
        <v>0</v>
      </c>
      <c r="I687" s="1420" t="str">
        <f>IFERROR(H687/H688,"-")</f>
        <v>-</v>
      </c>
      <c r="K687" s="1858" t="s">
        <v>1080</v>
      </c>
      <c r="L687" s="1859"/>
      <c r="M687" s="1414">
        <f>H686</f>
        <v>0</v>
      </c>
      <c r="N687" s="1416" t="str">
        <f>IFERROR(M687/M686,"-")</f>
        <v>-</v>
      </c>
      <c r="BF687" s="383" t="s">
        <v>1081</v>
      </c>
      <c r="BG687" s="384"/>
      <c r="BH687" s="384"/>
      <c r="BI687" s="384"/>
      <c r="BJ687" s="385"/>
      <c r="BK687" s="1400">
        <f>COUNTIF($BI$14:$BI$678,"2")</f>
        <v>0</v>
      </c>
      <c r="BL687" s="1401" t="str">
        <f t="shared" si="101"/>
        <v>-</v>
      </c>
    </row>
    <row r="688" spans="1:103" ht="14.45" customHeight="1" thickBot="1">
      <c r="G688" s="386" t="s">
        <v>589</v>
      </c>
      <c r="H688" s="1421">
        <f>SUM(H686:H687)</f>
        <v>0</v>
      </c>
      <c r="I688" s="1422">
        <f>SUM(I686:I687)</f>
        <v>0</v>
      </c>
      <c r="K688" s="1858" t="s">
        <v>1082</v>
      </c>
      <c r="L688" s="1859"/>
      <c r="M688" s="1414">
        <f>COUNTIF(CK14:CK678,"&gt;0")</f>
        <v>0</v>
      </c>
      <c r="N688" s="1416" t="str">
        <f>IFERROR(M688/M687,"-")</f>
        <v>-</v>
      </c>
      <c r="BF688" s="383" t="s">
        <v>1083</v>
      </c>
      <c r="BG688" s="384"/>
      <c r="BH688" s="384"/>
      <c r="BI688" s="384"/>
      <c r="BJ688" s="385"/>
      <c r="BK688" s="1400">
        <f>COUNTIF($BI$14:$BI$678,"3")</f>
        <v>0</v>
      </c>
      <c r="BL688" s="1401" t="str">
        <f t="shared" si="101"/>
        <v>-</v>
      </c>
    </row>
    <row r="689" spans="11:64" ht="14.45" customHeight="1" thickBot="1">
      <c r="K689" s="1870" t="s">
        <v>1084</v>
      </c>
      <c r="L689" s="1866"/>
      <c r="M689" s="1415">
        <f>COUNTIF(CL14:CL678,"&gt;=70%")</f>
        <v>0</v>
      </c>
      <c r="N689" s="1417" t="str">
        <f>IFERROR(M689/M688,"-")</f>
        <v>-</v>
      </c>
      <c r="BF689" s="383" t="s">
        <v>1085</v>
      </c>
      <c r="BG689" s="384"/>
      <c r="BH689" s="384"/>
      <c r="BI689" s="384"/>
      <c r="BJ689" s="385"/>
      <c r="BK689" s="1400">
        <f>COUNTIF($BI$14:$BI$678,"4")</f>
        <v>0</v>
      </c>
      <c r="BL689" s="1401" t="str">
        <f t="shared" si="101"/>
        <v>-</v>
      </c>
    </row>
    <row r="690" spans="11:64" ht="14.45" customHeight="1">
      <c r="BF690" s="383" t="s">
        <v>1086</v>
      </c>
      <c r="BG690" s="384"/>
      <c r="BH690" s="384"/>
      <c r="BI690" s="384"/>
      <c r="BJ690" s="385"/>
      <c r="BK690" s="1400">
        <f>COUNTIF($BI$14:$BI$678,"5")</f>
        <v>0</v>
      </c>
      <c r="BL690" s="1401" t="str">
        <f t="shared" si="101"/>
        <v>-</v>
      </c>
    </row>
    <row r="691" spans="11:64" ht="13.5" customHeight="1" thickBot="1">
      <c r="BF691" s="387" t="s">
        <v>1087</v>
      </c>
      <c r="BG691" s="388"/>
      <c r="BH691" s="388"/>
      <c r="BI691" s="388"/>
      <c r="BJ691" s="389"/>
      <c r="BK691" s="1402">
        <f>COUNTIF($BI$14:$BI$678,"6")</f>
        <v>0</v>
      </c>
      <c r="BL691" s="1403" t="str">
        <f t="shared" si="101"/>
        <v>-</v>
      </c>
    </row>
    <row r="692" spans="11:64" ht="14.45" customHeight="1" thickBot="1">
      <c r="BF692" s="390"/>
      <c r="BG692" s="390"/>
      <c r="BH692" s="390"/>
      <c r="BI692" s="390"/>
      <c r="BJ692" s="391" t="s">
        <v>589</v>
      </c>
      <c r="BK692" s="1404">
        <f>SUM(BK686:BK691)</f>
        <v>0</v>
      </c>
      <c r="BL692" s="1405" t="str">
        <f t="shared" si="101"/>
        <v>-</v>
      </c>
    </row>
    <row r="693" spans="11:64" ht="14.45" customHeight="1" thickBot="1">
      <c r="BF693" s="392"/>
      <c r="BG693" s="393"/>
      <c r="BH693" s="393"/>
      <c r="BI693" s="393"/>
      <c r="BJ693" s="393"/>
      <c r="BK693" s="327"/>
      <c r="BL693" s="394"/>
    </row>
    <row r="694" spans="11:64" ht="14.45" customHeight="1" thickBot="1">
      <c r="BF694" s="1867" t="s">
        <v>1088</v>
      </c>
      <c r="BG694" s="1614"/>
      <c r="BH694" s="1614"/>
      <c r="BI694" s="1614"/>
      <c r="BJ694" s="1614"/>
      <c r="BK694" s="1615"/>
      <c r="BL694" s="327"/>
    </row>
    <row r="695" spans="11:64" ht="15" customHeight="1" thickBot="1">
      <c r="BF695" s="1069"/>
      <c r="BG695" s="1070"/>
      <c r="BH695" s="1070"/>
      <c r="BI695" s="1071"/>
      <c r="BJ695" s="1072" t="s">
        <v>828</v>
      </c>
      <c r="BK695" s="1073" t="s">
        <v>606</v>
      </c>
      <c r="BL695" s="327"/>
    </row>
    <row r="696" spans="11:64" ht="14.1" customHeight="1">
      <c r="BF696" s="1857" t="s">
        <v>1089</v>
      </c>
      <c r="BG696" s="1623"/>
      <c r="BH696" s="1623"/>
      <c r="BI696" s="1624"/>
      <c r="BJ696" s="1406">
        <f>COUNTIF($CC$14:$CC$678,1)</f>
        <v>0</v>
      </c>
      <c r="BK696" s="1407" t="str">
        <f>IFERROR(BJ696/$BJ$700,"-")</f>
        <v>-</v>
      </c>
      <c r="BL696" s="327"/>
    </row>
    <row r="697" spans="11:64" ht="14.1" customHeight="1">
      <c r="BF697" s="1863" t="s">
        <v>1090</v>
      </c>
      <c r="BG697" s="1569"/>
      <c r="BH697" s="1569"/>
      <c r="BI697" s="1859"/>
      <c r="BJ697" s="1408">
        <f>COUNTIF($CC$14:$CC$678,2)</f>
        <v>0</v>
      </c>
      <c r="BK697" s="1409" t="str">
        <f>IFERROR(BJ697/$BJ$700,"-")</f>
        <v>-</v>
      </c>
      <c r="BL697" s="327"/>
    </row>
    <row r="698" spans="11:64" ht="14.1" customHeight="1">
      <c r="BF698" s="1863" t="s">
        <v>1091</v>
      </c>
      <c r="BG698" s="1569"/>
      <c r="BH698" s="1569"/>
      <c r="BI698" s="1859"/>
      <c r="BJ698" s="1408">
        <f>COUNTIF($CC$14:$CC$678,3)</f>
        <v>0</v>
      </c>
      <c r="BK698" s="1409" t="str">
        <f>IFERROR(BJ698/$BJ$700,"-")</f>
        <v>-</v>
      </c>
      <c r="BL698" s="327"/>
    </row>
    <row r="699" spans="11:64" ht="14.1" customHeight="1" thickBot="1">
      <c r="BF699" s="1865" t="s">
        <v>1092</v>
      </c>
      <c r="BG699" s="1556"/>
      <c r="BH699" s="1556"/>
      <c r="BI699" s="1866"/>
      <c r="BJ699" s="1408">
        <f>COUNTIF($CC$14:$CC$678,4)</f>
        <v>0</v>
      </c>
      <c r="BK699" s="1410" t="str">
        <f>IFERROR(BJ699/$BJ$700,"-")</f>
        <v>-</v>
      </c>
      <c r="BL699" s="395"/>
    </row>
    <row r="700" spans="11:64" ht="13.5" customHeight="1" thickBot="1">
      <c r="BI700" s="396" t="s">
        <v>589</v>
      </c>
      <c r="BJ700" s="1411">
        <f>SUM(BJ696:BJ699)</f>
        <v>0</v>
      </c>
      <c r="BK700" s="1412" t="str">
        <f>IFERROR(BJ700/$BJ$700,"-")</f>
        <v>-</v>
      </c>
      <c r="BL700" s="327"/>
    </row>
    <row r="702" spans="11:64" hidden="1"/>
    <row r="703" spans="11:64" hidden="1"/>
    <row r="704" spans="11:64" hidden="1"/>
    <row r="705" spans="4:65" hidden="1"/>
    <row r="706" spans="4:65" hidden="1"/>
    <row r="707" spans="4:65" hidden="1"/>
    <row r="708" spans="4:65" hidden="1"/>
    <row r="709" spans="4:65" hidden="1"/>
    <row r="711" spans="4:65">
      <c r="D711" s="397" t="s">
        <v>1069</v>
      </c>
      <c r="E711" s="398"/>
      <c r="F711" s="398"/>
      <c r="G711" s="398"/>
      <c r="H711" s="398"/>
      <c r="I711" s="398"/>
      <c r="J711" s="398"/>
      <c r="K711" s="398"/>
      <c r="L711" s="398"/>
      <c r="M711" s="398"/>
      <c r="N711" s="398"/>
      <c r="O711" s="398"/>
      <c r="P711" s="398"/>
      <c r="Q711" s="398"/>
      <c r="R711" s="398"/>
      <c r="S711" s="398"/>
      <c r="T711" s="398"/>
    </row>
    <row r="712" spans="4:65">
      <c r="D712" s="1864"/>
      <c r="E712" s="1738"/>
      <c r="F712" s="1738"/>
      <c r="G712" s="1738"/>
      <c r="H712" s="1738"/>
      <c r="I712" s="1738"/>
      <c r="J712" s="1738"/>
      <c r="K712" s="1738"/>
      <c r="L712" s="1738"/>
      <c r="M712" s="1738"/>
      <c r="N712" s="1738"/>
      <c r="O712" s="1738"/>
      <c r="P712" s="1738"/>
      <c r="Q712" s="1738"/>
      <c r="R712" s="1738"/>
      <c r="S712" s="1738"/>
      <c r="T712" s="1738"/>
      <c r="U712" s="1738"/>
      <c r="V712" s="1738"/>
      <c r="W712" s="1738"/>
      <c r="X712" s="1738"/>
      <c r="Y712" s="1738"/>
      <c r="Z712" s="1738"/>
      <c r="AA712" s="1738"/>
      <c r="AB712" s="1738"/>
      <c r="AC712" s="1738"/>
      <c r="AD712" s="1738"/>
      <c r="AE712" s="1738"/>
      <c r="AF712" s="1738"/>
      <c r="AG712" s="1738"/>
      <c r="AH712" s="1738"/>
      <c r="AI712" s="1738"/>
      <c r="AJ712" s="1738"/>
      <c r="AK712" s="1738"/>
      <c r="AL712" s="1738"/>
      <c r="AM712" s="1738"/>
      <c r="AN712" s="1738"/>
      <c r="AO712" s="1738"/>
      <c r="AP712" s="1738"/>
      <c r="AQ712" s="1738"/>
      <c r="AR712" s="1738"/>
      <c r="AS712" s="1738"/>
      <c r="AT712" s="1738"/>
      <c r="AU712" s="1738"/>
      <c r="AV712" s="1738"/>
      <c r="AW712" s="1738"/>
      <c r="AX712" s="1738"/>
      <c r="AY712" s="1738"/>
      <c r="AZ712" s="1738"/>
      <c r="BA712" s="1738"/>
      <c r="BB712" s="1738"/>
      <c r="BC712" s="1738"/>
      <c r="BD712" s="1738"/>
      <c r="BE712" s="1738"/>
      <c r="BF712" s="1738"/>
      <c r="BG712" s="1738"/>
      <c r="BH712" s="1738"/>
      <c r="BI712" s="1738"/>
      <c r="BJ712" s="1738"/>
      <c r="BK712" s="1738"/>
      <c r="BL712" s="1738"/>
      <c r="BM712" s="1739"/>
    </row>
    <row r="713" spans="4:65">
      <c r="D713" s="1862"/>
      <c r="E713" s="1553"/>
      <c r="F713" s="1553"/>
      <c r="G713" s="1553"/>
      <c r="H713" s="1553"/>
      <c r="I713" s="1553"/>
      <c r="J713" s="1553"/>
      <c r="K713" s="1553"/>
      <c r="L713" s="1553"/>
      <c r="M713" s="1553"/>
      <c r="N713" s="1553"/>
      <c r="O713" s="1553"/>
      <c r="P713" s="1553"/>
      <c r="Q713" s="1553"/>
      <c r="R713" s="1553"/>
      <c r="S713" s="1553"/>
      <c r="T713" s="1553"/>
      <c r="U713" s="1553"/>
      <c r="V713" s="1553"/>
      <c r="W713" s="1553"/>
      <c r="X713" s="1553"/>
      <c r="Y713" s="1553"/>
      <c r="Z713" s="1553"/>
      <c r="AA713" s="1553"/>
      <c r="AB713" s="1553"/>
      <c r="AC713" s="1553"/>
      <c r="AD713" s="1553"/>
      <c r="AE713" s="1553"/>
      <c r="AF713" s="1553"/>
      <c r="AG713" s="1553"/>
      <c r="AH713" s="1553"/>
      <c r="AI713" s="1553"/>
      <c r="AJ713" s="1553"/>
      <c r="AK713" s="1553"/>
      <c r="AL713" s="1553"/>
      <c r="AM713" s="1553"/>
      <c r="AN713" s="1553"/>
      <c r="AO713" s="1553"/>
      <c r="AP713" s="1553"/>
      <c r="AQ713" s="1553"/>
      <c r="AR713" s="1553"/>
      <c r="AS713" s="1553"/>
      <c r="AT713" s="1553"/>
      <c r="AU713" s="1553"/>
      <c r="AV713" s="1553"/>
      <c r="AW713" s="1553"/>
      <c r="AX713" s="1553"/>
      <c r="AY713" s="1553"/>
      <c r="AZ713" s="1553"/>
      <c r="BA713" s="1553"/>
      <c r="BB713" s="1553"/>
      <c r="BC713" s="1553"/>
      <c r="BD713" s="1553"/>
      <c r="BE713" s="1553"/>
      <c r="BF713" s="1553"/>
      <c r="BG713" s="1553"/>
      <c r="BH713" s="1553"/>
      <c r="BI713" s="1553"/>
      <c r="BJ713" s="1553"/>
      <c r="BK713" s="1553"/>
      <c r="BL713" s="1553"/>
      <c r="BM713" s="1752"/>
    </row>
    <row r="714" spans="4:65" ht="21" customHeight="1">
      <c r="D714" s="1740"/>
      <c r="E714" s="1741"/>
      <c r="F714" s="1741"/>
      <c r="G714" s="1741"/>
      <c r="H714" s="1741"/>
      <c r="I714" s="1741"/>
      <c r="J714" s="1741"/>
      <c r="K714" s="1741"/>
      <c r="L714" s="1741"/>
      <c r="M714" s="1741"/>
      <c r="N714" s="1741"/>
      <c r="O714" s="1741"/>
      <c r="P714" s="1741"/>
      <c r="Q714" s="1741"/>
      <c r="R714" s="1741"/>
      <c r="S714" s="1741"/>
      <c r="T714" s="1741"/>
      <c r="U714" s="1741"/>
      <c r="V714" s="1741"/>
      <c r="W714" s="1741"/>
      <c r="X714" s="1741"/>
      <c r="Y714" s="1741"/>
      <c r="Z714" s="1741"/>
      <c r="AA714" s="1741"/>
      <c r="AB714" s="1741"/>
      <c r="AC714" s="1741"/>
      <c r="AD714" s="1741"/>
      <c r="AE714" s="1741"/>
      <c r="AF714" s="1741"/>
      <c r="AG714" s="1741"/>
      <c r="AH714" s="1741"/>
      <c r="AI714" s="1741"/>
      <c r="AJ714" s="1741"/>
      <c r="AK714" s="1741"/>
      <c r="AL714" s="1741"/>
      <c r="AM714" s="1741"/>
      <c r="AN714" s="1741"/>
      <c r="AO714" s="1741"/>
      <c r="AP714" s="1741"/>
      <c r="AQ714" s="1741"/>
      <c r="AR714" s="1741"/>
      <c r="AS714" s="1741"/>
      <c r="AT714" s="1741"/>
      <c r="AU714" s="1741"/>
      <c r="AV714" s="1741"/>
      <c r="AW714" s="1741"/>
      <c r="AX714" s="1741"/>
      <c r="AY714" s="1741"/>
      <c r="AZ714" s="1741"/>
      <c r="BA714" s="1741"/>
      <c r="BB714" s="1741"/>
      <c r="BC714" s="1741"/>
      <c r="BD714" s="1741"/>
      <c r="BE714" s="1741"/>
      <c r="BF714" s="1741"/>
      <c r="BG714" s="1741"/>
      <c r="BH714" s="1741"/>
      <c r="BI714" s="1741"/>
      <c r="BJ714" s="1741"/>
      <c r="BK714" s="1741"/>
      <c r="BL714" s="1741"/>
      <c r="BM714" s="1742"/>
    </row>
    <row r="716" spans="4:65" hidden="1"/>
    <row r="717" spans="4:65" hidden="1"/>
    <row r="718" spans="4:65" hidden="1"/>
    <row r="719" spans="4:65" hidden="1"/>
    <row r="720" spans="4:65">
      <c r="D720" s="399" t="s">
        <v>733</v>
      </c>
      <c r="E720" s="399"/>
      <c r="F720" s="399"/>
      <c r="G720" s="399"/>
      <c r="H720" s="399"/>
      <c r="I720" s="399"/>
      <c r="J720" s="399"/>
      <c r="K720" s="398"/>
      <c r="L720" s="398"/>
      <c r="M720" s="398"/>
      <c r="N720" s="398"/>
      <c r="O720" s="398"/>
      <c r="P720" s="398"/>
      <c r="Q720" s="398"/>
    </row>
    <row r="721" spans="4:58" ht="15">
      <c r="D721" s="1868" t="s">
        <v>622</v>
      </c>
      <c r="E721" s="1547"/>
      <c r="F721" s="1547"/>
      <c r="G721" s="1547"/>
      <c r="H721" s="1547"/>
      <c r="I721" s="1547"/>
      <c r="J721" s="1547"/>
      <c r="K721" s="1547"/>
      <c r="L721" s="1547"/>
      <c r="M721" s="1547"/>
      <c r="N721" s="1547"/>
      <c r="O721" s="1547"/>
      <c r="P721" s="1547"/>
      <c r="Q721" s="1547"/>
      <c r="R721" s="1547"/>
      <c r="S721" s="1547"/>
      <c r="T721" s="1547"/>
      <c r="U721" s="1547"/>
      <c r="V721" s="1547"/>
      <c r="W721" s="1547"/>
      <c r="X721" s="1547"/>
      <c r="Y721" s="1547"/>
      <c r="Z721" s="1547"/>
      <c r="AA721" s="1547"/>
      <c r="AB721" s="1547"/>
      <c r="AC721" s="1547"/>
      <c r="AD721" s="1547"/>
      <c r="AE721" s="1547"/>
      <c r="AF721" s="1547"/>
      <c r="AG721" s="1547"/>
      <c r="AH721" s="1547"/>
      <c r="AI721" s="1559"/>
    </row>
    <row r="722" spans="4:58" ht="14.45" customHeight="1">
      <c r="D722" s="1861"/>
      <c r="E722" s="1738"/>
      <c r="F722" s="1738"/>
      <c r="G722" s="1738"/>
      <c r="H722" s="1738"/>
      <c r="I722" s="1738"/>
      <c r="J722" s="1738"/>
      <c r="K722" s="1738"/>
      <c r="L722" s="1738"/>
      <c r="M722" s="1738"/>
      <c r="N722" s="1738"/>
      <c r="O722" s="1738"/>
      <c r="P722" s="1738"/>
      <c r="Q722" s="1738"/>
      <c r="R722" s="1738"/>
      <c r="S722" s="1738"/>
      <c r="T722" s="1738"/>
      <c r="U722" s="1738"/>
      <c r="V722" s="1738"/>
      <c r="W722" s="1738"/>
      <c r="X722" s="1738"/>
      <c r="Y722" s="1738"/>
      <c r="Z722" s="1738"/>
      <c r="AA722" s="1738"/>
      <c r="AB722" s="1738"/>
      <c r="AC722" s="1738"/>
      <c r="AD722" s="1738"/>
      <c r="AE722" s="1738"/>
      <c r="AF722" s="1738"/>
      <c r="AG722" s="1738"/>
      <c r="AH722" s="1738"/>
      <c r="AI722" s="1739"/>
      <c r="AJ722" s="400"/>
      <c r="AK722" s="400"/>
      <c r="AL722" s="400"/>
      <c r="AM722" s="400"/>
      <c r="AN722" s="400"/>
      <c r="AO722" s="400"/>
      <c r="AP722" s="400"/>
      <c r="AQ722" s="400"/>
      <c r="AR722" s="400"/>
      <c r="AS722" s="400"/>
      <c r="AT722" s="400"/>
      <c r="AU722" s="400"/>
      <c r="AV722" s="400"/>
      <c r="AW722" s="400"/>
      <c r="AX722" s="400"/>
      <c r="AY722" s="400"/>
      <c r="AZ722" s="400"/>
      <c r="BA722" s="400"/>
      <c r="BB722" s="400"/>
      <c r="BC722" s="400"/>
      <c r="BD722" s="400"/>
      <c r="BE722" s="401"/>
      <c r="BF722" s="347"/>
    </row>
    <row r="723" spans="4:58" ht="14.45" customHeight="1">
      <c r="D723" s="1862"/>
      <c r="E723" s="1553"/>
      <c r="F723" s="1553"/>
      <c r="G723" s="1553"/>
      <c r="H723" s="1553"/>
      <c r="I723" s="1553"/>
      <c r="J723" s="1553"/>
      <c r="K723" s="1553"/>
      <c r="L723" s="1553"/>
      <c r="M723" s="1553"/>
      <c r="N723" s="1553"/>
      <c r="O723" s="1553"/>
      <c r="P723" s="1553"/>
      <c r="Q723" s="1553"/>
      <c r="R723" s="1553"/>
      <c r="S723" s="1553"/>
      <c r="T723" s="1553"/>
      <c r="U723" s="1553"/>
      <c r="V723" s="1553"/>
      <c r="W723" s="1553"/>
      <c r="X723" s="1553"/>
      <c r="Y723" s="1553"/>
      <c r="Z723" s="1553"/>
      <c r="AA723" s="1553"/>
      <c r="AB723" s="1553"/>
      <c r="AC723" s="1553"/>
      <c r="AD723" s="1553"/>
      <c r="AE723" s="1553"/>
      <c r="AF723" s="1553"/>
      <c r="AG723" s="1553"/>
      <c r="AH723" s="1553"/>
      <c r="AI723" s="1752"/>
      <c r="BE723" s="402"/>
      <c r="BF723" s="347"/>
    </row>
    <row r="724" spans="4:58" ht="14.45" customHeight="1">
      <c r="D724" s="1740"/>
      <c r="E724" s="1741"/>
      <c r="F724" s="1741"/>
      <c r="G724" s="1741"/>
      <c r="H724" s="1741"/>
      <c r="I724" s="1741"/>
      <c r="J724" s="1741"/>
      <c r="K724" s="1741"/>
      <c r="L724" s="1741"/>
      <c r="M724" s="1741"/>
      <c r="N724" s="1741"/>
      <c r="O724" s="1741"/>
      <c r="P724" s="1741"/>
      <c r="Q724" s="1741"/>
      <c r="R724" s="1741"/>
      <c r="S724" s="1741"/>
      <c r="T724" s="1741"/>
      <c r="U724" s="1741"/>
      <c r="V724" s="1741"/>
      <c r="W724" s="1741"/>
      <c r="X724" s="1741"/>
      <c r="Y724" s="1741"/>
      <c r="Z724" s="1741"/>
      <c r="AA724" s="1741"/>
      <c r="AB724" s="1741"/>
      <c r="AC724" s="1741"/>
      <c r="AD724" s="1741"/>
      <c r="AE724" s="1741"/>
      <c r="AF724" s="1741"/>
      <c r="AG724" s="1741"/>
      <c r="AH724" s="1741"/>
      <c r="AI724" s="1742"/>
      <c r="AJ724" s="403"/>
      <c r="AK724" s="403"/>
      <c r="AL724" s="403"/>
      <c r="AM724" s="403"/>
      <c r="AN724" s="403"/>
      <c r="AO724" s="403"/>
      <c r="AP724" s="403"/>
      <c r="AQ724" s="403"/>
      <c r="AR724" s="403"/>
      <c r="AS724" s="403"/>
      <c r="AT724" s="403"/>
      <c r="AU724" s="403"/>
      <c r="AV724" s="403"/>
      <c r="AW724" s="403"/>
      <c r="AX724" s="403"/>
      <c r="AY724" s="403"/>
      <c r="AZ724" s="403"/>
      <c r="BA724" s="403"/>
      <c r="BB724" s="403"/>
      <c r="BC724" s="403"/>
      <c r="BD724" s="403"/>
      <c r="BE724" s="404"/>
      <c r="BF724" s="347"/>
    </row>
  </sheetData>
  <mergeCells count="65">
    <mergeCell ref="BF696:BI696"/>
    <mergeCell ref="K687:L687"/>
    <mergeCell ref="BO11:BQ11"/>
    <mergeCell ref="X11:AB11"/>
    <mergeCell ref="D722:AI724"/>
    <mergeCell ref="BF697:BI697"/>
    <mergeCell ref="D712:BM714"/>
    <mergeCell ref="BF699:BI699"/>
    <mergeCell ref="BF698:BI698"/>
    <mergeCell ref="BF694:BK694"/>
    <mergeCell ref="D721:AI721"/>
    <mergeCell ref="BM11:BN11"/>
    <mergeCell ref="K688:L688"/>
    <mergeCell ref="K686:L686"/>
    <mergeCell ref="K689:L689"/>
    <mergeCell ref="AH11:AI11"/>
    <mergeCell ref="BF684:BL684"/>
    <mergeCell ref="AS11:AW11"/>
    <mergeCell ref="BI11:BJ11"/>
    <mergeCell ref="D2:BK2"/>
    <mergeCell ref="O7:R7"/>
    <mergeCell ref="S11:W11"/>
    <mergeCell ref="BJ6:BK6"/>
    <mergeCell ref="AO11:AR11"/>
    <mergeCell ref="I11:O11"/>
    <mergeCell ref="O9:R9"/>
    <mergeCell ref="AJ11:AM11"/>
    <mergeCell ref="D7:H7"/>
    <mergeCell ref="I7:L7"/>
    <mergeCell ref="BF680:BI680"/>
    <mergeCell ref="G684:I684"/>
    <mergeCell ref="CJ11:CL11"/>
    <mergeCell ref="AX11:BB11"/>
    <mergeCell ref="BL4:BL5"/>
    <mergeCell ref="CC11:CC12"/>
    <mergeCell ref="BN10:CB10"/>
    <mergeCell ref="BR11:CA11"/>
    <mergeCell ref="BJ8:BK8"/>
    <mergeCell ref="CG11:CI11"/>
    <mergeCell ref="BJ7:BK7"/>
    <mergeCell ref="CD2:CF10"/>
    <mergeCell ref="BI7:BI9"/>
    <mergeCell ref="D9:H9"/>
    <mergeCell ref="BH4:BH10"/>
    <mergeCell ref="BO6:CB9"/>
    <mergeCell ref="BJ3:BK3"/>
    <mergeCell ref="BM8:BN9"/>
    <mergeCell ref="BJ9:BK9"/>
    <mergeCell ref="I9:L9"/>
    <mergeCell ref="K684:N684"/>
    <mergeCell ref="D3:AI3"/>
    <mergeCell ref="BJ5:BK5"/>
    <mergeCell ref="CD11:CF11"/>
    <mergeCell ref="BK11:BL11"/>
    <mergeCell ref="BM4:BN4"/>
    <mergeCell ref="Q11:R11"/>
    <mergeCell ref="AC11:AG11"/>
    <mergeCell ref="BL8:BL9"/>
    <mergeCell ref="BM5:BN7"/>
    <mergeCell ref="BM3:BN3"/>
    <mergeCell ref="BJ4:BK4"/>
    <mergeCell ref="BL6:BL7"/>
    <mergeCell ref="CB11:CB12"/>
    <mergeCell ref="C10:AR10"/>
    <mergeCell ref="C11:H11"/>
  </mergeCells>
  <dataValidations count="13">
    <dataValidation type="whole" allowBlank="1" showInputMessage="1" showErrorMessage="1" errorTitle="dato erróneo" error="ingresar número entero" sqref="H686 I688 BJ696:BJ700" xr:uid="{00000000-0002-0000-0700-000000000000}">
      <formula1>0</formula1>
      <formula2>1111111111111110</formula2>
    </dataValidation>
    <dataValidation type="list" allowBlank="1" showInputMessage="1" showErrorMessage="1" errorTitle="DATO ERRÓNEO" error="Usar letra según alternativas de asistencia: _x000a_P= PRESENTE_x000a_A= AUSENTE_x000a_ Para acciones no realizadas aún, dejar en blanco." sqref="BM14:CA678 CB678" xr:uid="{00000000-0002-0000-0700-000001000000}">
      <formula1>$CS$3:$CS$4</formula1>
    </dataValidation>
    <dataValidation type="list" allowBlank="1" showInputMessage="1" showErrorMessage="1" sqref="BH14:BH678 BN680:BR681" xr:uid="{00000000-0002-0000-0700-000002000000}">
      <formula1>$CT$9:$CT$10</formula1>
    </dataValidation>
    <dataValidation type="whole" allowBlank="1" showInputMessage="1" showErrorMessage="1" errorTitle="FORMATO AÑO ERRÓNEO" error="INGRESAR AÑO CON NÚMERO DE 4 DÍGITOS, POR EJEMPLO 2005" sqref="C6:D6" xr:uid="{00000000-0002-0000-0700-000003000000}">
      <formula1>2000</formula1>
      <formula2>2010</formula2>
    </dataValidation>
    <dataValidation allowBlank="1" showInputMessage="1" showErrorMessage="1" errorTitle="FORMATO AÑO ERRÓNEO" error="INGRESAR AÑO CON NÚMERO DE 4 DÍGITOS, POR EJEMPLO 2005" sqref="I5 P7" xr:uid="{00000000-0002-0000-0700-000004000000}"/>
    <dataValidation allowBlank="1" showInputMessage="1" showErrorMessage="1" errorTitle="dato erróneo" error="ingresar nombre de comuna, según listado deplegable en la ceda" sqref="I7" xr:uid="{00000000-0002-0000-0700-000005000000}"/>
    <dataValidation type="list" allowBlank="1" showInputMessage="1" showErrorMessage="1" errorTitle="DATO ERRÓNEO" error="Usar Nº 1 al 4, según alternativas: _x000a_1=Mejora     _x000a_2=Se mantiene     _x000a_3=empeora     _x000a_4=errática" sqref="CC14:CC678" xr:uid="{00000000-0002-0000-0700-000006000000}">
      <formula1>$CR$11:$CR$14</formula1>
    </dataValidation>
    <dataValidation type="whole" allowBlank="1" showInputMessage="1" showErrorMessage="1" errorTitle="DATO ERRÓNEO" error="ingresar nº de grado del curso de Enseñanza Básica:_x000a_1 = 1º EB_x000a_2 = 2º EB" sqref="BG42:BG678" xr:uid="{00000000-0002-0000-0700-000007000000}">
      <formula1>5</formula1>
      <formula2>8</formula2>
    </dataValidation>
    <dataValidation type="list" allowBlank="1" showInputMessage="1" showErrorMessage="1" errorTitle="DATO ERRÓNEO" error="Usar Nº 1 al 3, según alternativas: _x000a_1 = MISMA ESCUELA _x000a_2 = OTRA ESCUELA HPV_x000a_3 = NO SE ENCUENTRA EN ESCUELA HPV_x000a_4 =SIN INFORMACIÓN_x000a_" sqref="BL14:BL678" xr:uid="{00000000-0002-0000-0700-000008000000}">
      <formula1>$CR$11:$CR$14</formula1>
    </dataValidation>
    <dataValidation type="list" allowBlank="1" showInputMessage="1" showErrorMessage="1" errorTitle="DATO ERRÓNEO" error="Usar Nº 1 al 3, según alternativas: _x000a_1= PASA A 2º EB_x000a_2= REPITE 1º BÁSICO_x000a_3= S/INFORMACIÓN" sqref="BK14:BK678" xr:uid="{00000000-0002-0000-0700-000009000000}">
      <formula1>$CR$11:$CR$13</formula1>
    </dataValidation>
    <dataValidation type="list" allowBlank="1" showInputMessage="1" showErrorMessage="1" errorTitle="DATO ERRÓNEO" error="Usar Nº 1 al 6, según: _x000a_1= CAMBIO/RETIRO ESCUELA_x000a_2= INSUFICIENTE Nº NIÑOS C/PERFIL EN ESCUELA_x000a_3= DISTANCIA GEOGRÁFICA ENTRE ESCUELAS_x000a_4= DIFICULTAD PARA MOVILIZAR NIÑOS _x000a_5= NO AUTORIZACIÓN PADRES_x000a_6= OTRO_x000a_" sqref="BI14:BI678" xr:uid="{00000000-0002-0000-0700-00000A000000}">
      <formula1>$CR$11:$CR$16</formula1>
    </dataValidation>
    <dataValidation type="whole" allowBlank="1" showInputMessage="1" showErrorMessage="1" errorTitle="DATO ERRÓNEO" sqref="CB14:CB677" xr:uid="{00000000-0002-0000-0700-00000B000000}">
      <formula1>0</formula1>
      <formula2>100</formula2>
    </dataValidation>
    <dataValidation type="whole" allowBlank="1" showInputMessage="1" showErrorMessage="1" errorTitle="DATO ERRÓNEO" error="ingresar nº de grado del curso de Enseñanza Básica:_x000a_5 = 5º EB_x000a_6 = 6º EB_x000a_7 = 7º EB_x000a_8 = 8º EB" sqref="BG14:BG41" xr:uid="{00000000-0002-0000-0700-00000C000000}">
      <formula1>5</formula1>
      <formula2>8</formula2>
    </dataValidation>
  </dataValidations>
  <pageMargins left="0" right="0" top="0" bottom="0" header="0" footer="0"/>
  <pageSetup scale="70" fitToHeight="1000" orientation="landscape" verticalDpi="9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AX151"/>
  <sheetViews>
    <sheetView showGridLines="0" topLeftCell="C1" zoomScaleNormal="100" workbookViewId="0">
      <selection activeCell="D87" sqref="D87:I88"/>
    </sheetView>
  </sheetViews>
  <sheetFormatPr defaultColWidth="0" defaultRowHeight="12.75" zeroHeight="1"/>
  <cols>
    <col min="1" max="2" width="0" style="415" hidden="1" customWidth="1"/>
    <col min="3" max="3" width="6.42578125" style="433" customWidth="1"/>
    <col min="4" max="4" width="10" style="433" customWidth="1"/>
    <col min="5" max="7" width="6.42578125" style="433" customWidth="1"/>
    <col min="8" max="9" width="8.42578125" style="415" customWidth="1"/>
    <col min="10" max="10" width="13.42578125" style="415" customWidth="1"/>
    <col min="11" max="11" width="6.42578125" style="415" customWidth="1"/>
    <col min="12" max="12" width="11.42578125" style="415" customWidth="1"/>
    <col min="13" max="13" width="9.42578125" style="415" customWidth="1"/>
    <col min="14" max="14" width="13.42578125" style="415" customWidth="1"/>
    <col min="15" max="15" width="12.42578125" style="415" bestFit="1" customWidth="1"/>
    <col min="16" max="16" width="10.42578125" style="415" customWidth="1"/>
    <col min="17" max="17" width="5.42578125" style="415" customWidth="1"/>
    <col min="18" max="18" width="8.42578125" style="415" customWidth="1"/>
    <col min="19" max="19" width="4.42578125" style="433" customWidth="1"/>
    <col min="20" max="20" width="4.42578125" style="415" customWidth="1"/>
    <col min="21" max="21" width="10.42578125" style="415" customWidth="1"/>
    <col min="22" max="22" width="4.42578125" style="415" customWidth="1"/>
    <col min="23" max="23" width="10.42578125" style="415" bestFit="1" customWidth="1"/>
    <col min="24" max="24" width="7.85546875" style="415" customWidth="1"/>
    <col min="25" max="25" width="10.42578125" style="415" customWidth="1"/>
    <col min="26" max="26" width="4.42578125" style="415" customWidth="1"/>
    <col min="27" max="27" width="11.42578125" style="415" customWidth="1"/>
    <col min="28" max="37" width="11.42578125" style="415" hidden="1" customWidth="1"/>
    <col min="38" max="38" width="11.42578125" style="502" hidden="1" customWidth="1"/>
    <col min="39" max="39" width="6.42578125" style="502" hidden="1" customWidth="1"/>
    <col min="40" max="45" width="11.42578125" style="502" hidden="1" customWidth="1"/>
    <col min="46" max="49" width="10.42578125" style="502" hidden="1" customWidth="1"/>
    <col min="50" max="50" width="10.42578125" style="415" hidden="1" customWidth="1"/>
    <col min="51" max="16384" width="10.42578125" style="415" hidden="1"/>
  </cols>
  <sheetData>
    <row r="1" spans="1:50" ht="18.600000000000001" customHeight="1">
      <c r="A1" s="405"/>
      <c r="B1" s="405"/>
      <c r="C1" s="406" t="s">
        <v>1093</v>
      </c>
      <c r="D1" s="407"/>
      <c r="E1" s="407"/>
      <c r="F1" s="407"/>
      <c r="G1" s="407"/>
      <c r="H1" s="407"/>
      <c r="I1" s="407"/>
      <c r="J1" s="407"/>
      <c r="K1" s="407"/>
      <c r="L1" s="407"/>
      <c r="M1" s="407"/>
      <c r="N1" s="408"/>
      <c r="O1" s="409" t="s">
        <v>1094</v>
      </c>
      <c r="P1" s="1900">
        <f>'F1 COBERTURA ESTABLECIMIENTOS'!N4</f>
        <v>0</v>
      </c>
      <c r="Q1" s="1644"/>
      <c r="R1" s="410"/>
      <c r="S1" s="407"/>
      <c r="T1" s="411"/>
      <c r="U1" s="407"/>
      <c r="V1" s="412"/>
      <c r="W1" s="407"/>
      <c r="X1" s="413"/>
      <c r="Y1" s="413"/>
      <c r="Z1" s="413"/>
      <c r="AA1" s="413"/>
      <c r="AB1" s="413"/>
      <c r="AC1" s="413"/>
      <c r="AD1" s="413"/>
      <c r="AE1" s="413"/>
      <c r="AF1" s="413"/>
      <c r="AG1" s="413"/>
      <c r="AH1" s="413"/>
      <c r="AI1" s="413"/>
      <c r="AJ1" s="413"/>
      <c r="AK1" s="413"/>
      <c r="AL1" s="407"/>
      <c r="AM1" s="407"/>
      <c r="AN1" s="407"/>
      <c r="AO1" s="407"/>
      <c r="AP1" s="407"/>
      <c r="AQ1" s="414"/>
      <c r="AR1" s="414"/>
      <c r="AS1" s="414"/>
      <c r="AT1" s="414"/>
      <c r="AU1" s="414"/>
      <c r="AV1" s="414"/>
      <c r="AW1" s="414"/>
      <c r="AX1" s="405"/>
    </row>
    <row r="2" spans="1:50" ht="18.600000000000001" customHeight="1">
      <c r="A2" s="405"/>
      <c r="B2" s="405"/>
      <c r="C2" s="416" t="s">
        <v>1095</v>
      </c>
      <c r="D2" s="407"/>
      <c r="E2" s="407"/>
      <c r="F2" s="407"/>
      <c r="G2" s="407"/>
      <c r="H2" s="407"/>
      <c r="I2" s="407"/>
      <c r="J2" s="407"/>
      <c r="K2" s="407"/>
      <c r="L2" s="407"/>
      <c r="M2" s="407"/>
      <c r="N2" s="408"/>
      <c r="O2" s="417"/>
      <c r="P2" s="418"/>
      <c r="Q2" s="418"/>
      <c r="R2" s="410"/>
      <c r="S2" s="407"/>
      <c r="T2" s="411"/>
      <c r="U2" s="407"/>
      <c r="V2" s="412"/>
      <c r="W2" s="407"/>
      <c r="X2" s="413"/>
      <c r="Y2" s="413"/>
      <c r="Z2" s="413"/>
      <c r="AA2" s="413"/>
      <c r="AB2" s="413"/>
      <c r="AC2" s="413"/>
      <c r="AD2" s="413"/>
      <c r="AE2" s="413"/>
      <c r="AF2" s="413"/>
      <c r="AG2" s="413"/>
      <c r="AH2" s="413"/>
      <c r="AI2" s="413"/>
      <c r="AJ2" s="413"/>
      <c r="AK2" s="413"/>
      <c r="AL2" s="407"/>
      <c r="AM2" s="407"/>
      <c r="AN2" s="407"/>
      <c r="AO2" s="407"/>
      <c r="AP2" s="407"/>
      <c r="AQ2" s="414"/>
      <c r="AR2" s="414"/>
      <c r="AS2" s="414"/>
      <c r="AT2" s="414"/>
      <c r="AU2" s="414"/>
      <c r="AV2" s="414"/>
      <c r="AW2" s="414"/>
      <c r="AX2" s="405"/>
    </row>
    <row r="3" spans="1:50" ht="15" customHeight="1">
      <c r="A3" s="405"/>
      <c r="B3" s="405"/>
      <c r="C3" s="419" t="s">
        <v>549</v>
      </c>
      <c r="D3" s="1935">
        <f>'F1 COBERTURA ESTABLECIMIENTOS'!C10</f>
        <v>0</v>
      </c>
      <c r="E3" s="1654"/>
      <c r="F3" s="1654"/>
      <c r="G3" s="1654"/>
      <c r="H3" s="1654"/>
      <c r="I3" s="1644"/>
      <c r="J3" s="420" t="s">
        <v>550</v>
      </c>
      <c r="K3" s="1423">
        <f>'F1 COBERTURA ESTABLECIMIENTOS'!G10</f>
        <v>2025</v>
      </c>
      <c r="L3" s="421" t="s">
        <v>809</v>
      </c>
      <c r="M3" s="1423" t="str">
        <f>'F1 COBERTURA ESTABLECIMIENTOS'!K10</f>
        <v>region</v>
      </c>
      <c r="N3" s="407"/>
      <c r="O3" s="422" t="s">
        <v>738</v>
      </c>
      <c r="P3" s="409" t="s">
        <v>541</v>
      </c>
      <c r="Q3" s="1074">
        <f>'F1 COBERTURA ESTABLECIMIENTOS'!I4</f>
        <v>0</v>
      </c>
      <c r="R3" s="407"/>
      <c r="S3" s="407"/>
      <c r="T3" s="411"/>
      <c r="U3" s="405"/>
      <c r="V3" s="405"/>
      <c r="W3" s="407"/>
      <c r="X3" s="413"/>
      <c r="Y3" s="413"/>
      <c r="Z3" s="413"/>
      <c r="AA3" s="413"/>
      <c r="AB3" s="413"/>
      <c r="AC3" s="413"/>
      <c r="AD3" s="413"/>
      <c r="AE3" s="413"/>
      <c r="AF3" s="413"/>
      <c r="AG3" s="413"/>
      <c r="AH3" s="413"/>
      <c r="AI3" s="413"/>
      <c r="AJ3" s="413"/>
      <c r="AK3" s="413"/>
      <c r="AL3" s="407"/>
      <c r="AM3" s="407"/>
      <c r="AN3" s="407"/>
      <c r="AO3" s="407"/>
      <c r="AP3" s="407"/>
      <c r="AQ3" s="414"/>
      <c r="AR3" s="414"/>
      <c r="AS3" s="414"/>
      <c r="AT3" s="414"/>
      <c r="AU3" s="414"/>
      <c r="AV3" s="414"/>
      <c r="AW3" s="414"/>
      <c r="AX3" s="405"/>
    </row>
    <row r="4" spans="1:50" ht="6" customHeight="1">
      <c r="A4" s="405"/>
      <c r="B4" s="405"/>
      <c r="C4" s="423"/>
      <c r="D4" s="407"/>
      <c r="E4" s="407"/>
      <c r="F4" s="407"/>
      <c r="G4" s="407"/>
      <c r="H4" s="407"/>
      <c r="I4" s="407"/>
      <c r="J4" s="407"/>
      <c r="K4" s="407"/>
      <c r="L4" s="407"/>
      <c r="M4" s="407"/>
      <c r="N4" s="407"/>
      <c r="O4" s="424"/>
      <c r="P4" s="425"/>
      <c r="Q4" s="407"/>
      <c r="R4" s="426"/>
      <c r="S4" s="426"/>
      <c r="T4" s="407"/>
      <c r="U4" s="405"/>
      <c r="V4" s="405"/>
      <c r="W4" s="407"/>
      <c r="X4" s="413"/>
      <c r="Y4" s="413"/>
      <c r="Z4" s="413"/>
      <c r="AA4" s="413"/>
      <c r="AB4" s="413"/>
      <c r="AC4" s="413"/>
      <c r="AD4" s="413"/>
      <c r="AE4" s="413"/>
      <c r="AF4" s="413"/>
      <c r="AG4" s="413"/>
      <c r="AH4" s="413"/>
      <c r="AI4" s="413"/>
      <c r="AJ4" s="413"/>
      <c r="AK4" s="413"/>
      <c r="AL4" s="407"/>
      <c r="AM4" s="407"/>
      <c r="AN4" s="407"/>
      <c r="AO4" s="407"/>
      <c r="AP4" s="407"/>
      <c r="AQ4" s="414"/>
      <c r="AR4" s="414"/>
      <c r="AS4" s="414"/>
      <c r="AT4" s="414"/>
      <c r="AU4" s="414"/>
      <c r="AV4" s="414"/>
      <c r="AW4" s="414"/>
      <c r="AX4" s="405"/>
    </row>
    <row r="5" spans="1:50" ht="12.75" customHeight="1">
      <c r="A5" s="405"/>
      <c r="B5" s="405"/>
      <c r="C5" s="419" t="s">
        <v>553</v>
      </c>
      <c r="D5" s="1906">
        <f>'F1 COBERTURA ESTABLECIMIENTOS'!C13</f>
        <v>0</v>
      </c>
      <c r="E5" s="1654"/>
      <c r="F5" s="1654"/>
      <c r="G5" s="1654"/>
      <c r="H5" s="1654"/>
      <c r="I5" s="1654"/>
      <c r="J5" s="1654"/>
      <c r="K5" s="1654"/>
      <c r="L5" s="1644"/>
      <c r="M5" s="407"/>
      <c r="N5" s="427"/>
      <c r="O5" s="428"/>
      <c r="P5" s="409" t="s">
        <v>544</v>
      </c>
      <c r="Q5" s="1424" t="str">
        <f>'F1 COBERTURA ESTABLECIMIENTOS'!I5</f>
        <v>X</v>
      </c>
      <c r="R5" s="427"/>
      <c r="S5" s="427"/>
      <c r="T5" s="411"/>
      <c r="U5" s="405"/>
      <c r="V5" s="405"/>
      <c r="W5" s="427"/>
      <c r="X5" s="429"/>
      <c r="Y5" s="429"/>
      <c r="Z5" s="413"/>
      <c r="AA5" s="413"/>
      <c r="AB5" s="413"/>
      <c r="AC5" s="413"/>
      <c r="AD5" s="413"/>
      <c r="AE5" s="413"/>
      <c r="AF5" s="413"/>
      <c r="AG5" s="413"/>
      <c r="AH5" s="413"/>
      <c r="AI5" s="413"/>
      <c r="AJ5" s="413"/>
      <c r="AK5" s="413"/>
      <c r="AL5" s="407"/>
      <c r="AM5" s="407"/>
      <c r="AN5" s="407"/>
      <c r="AO5" s="407"/>
      <c r="AP5" s="407"/>
      <c r="AQ5" s="414"/>
      <c r="AR5" s="414"/>
      <c r="AS5" s="414"/>
      <c r="AT5" s="414"/>
      <c r="AU5" s="414"/>
      <c r="AV5" s="414"/>
      <c r="AW5" s="414"/>
      <c r="AX5" s="405"/>
    </row>
    <row r="6" spans="1:50" ht="22.5" customHeight="1">
      <c r="A6" s="405"/>
      <c r="B6" s="405"/>
      <c r="C6" s="405"/>
      <c r="D6" s="407"/>
      <c r="E6" s="407"/>
      <c r="F6" s="407"/>
      <c r="G6" s="407"/>
      <c r="H6" s="407"/>
      <c r="I6" s="407"/>
      <c r="J6" s="407"/>
      <c r="K6" s="407"/>
      <c r="L6" s="407"/>
      <c r="M6" s="407"/>
      <c r="N6" s="427"/>
      <c r="O6" s="427"/>
      <c r="P6" s="427"/>
      <c r="Q6" s="427"/>
      <c r="R6" s="427"/>
      <c r="S6" s="427"/>
      <c r="T6" s="427"/>
      <c r="U6" s="427"/>
      <c r="V6" s="427"/>
      <c r="W6" s="427"/>
      <c r="X6" s="429"/>
      <c r="Y6" s="429"/>
      <c r="Z6" s="413"/>
      <c r="AA6" s="413"/>
      <c r="AB6" s="413"/>
      <c r="AC6" s="413"/>
      <c r="AD6" s="413"/>
      <c r="AE6" s="413"/>
      <c r="AF6" s="413"/>
      <c r="AG6" s="413"/>
      <c r="AH6" s="413"/>
      <c r="AI6" s="413"/>
      <c r="AJ6" s="413"/>
      <c r="AK6" s="413"/>
      <c r="AL6" s="407"/>
      <c r="AM6" s="407"/>
      <c r="AN6" s="407"/>
      <c r="AO6" s="407"/>
      <c r="AP6" s="407"/>
      <c r="AQ6" s="414"/>
      <c r="AR6" s="414"/>
      <c r="AS6" s="414"/>
      <c r="AT6" s="414"/>
      <c r="AU6" s="414"/>
      <c r="AV6" s="414"/>
      <c r="AW6" s="414"/>
      <c r="AX6" s="405"/>
    </row>
    <row r="7" spans="1:50" s="433" customFormat="1" ht="27" customHeight="1">
      <c r="A7" s="430"/>
      <c r="B7" s="430"/>
      <c r="C7" s="1910" t="s">
        <v>1096</v>
      </c>
      <c r="D7" s="1553"/>
      <c r="E7" s="1553"/>
      <c r="F7" s="1553"/>
      <c r="G7" s="1553"/>
      <c r="H7" s="1553"/>
      <c r="I7" s="1553"/>
      <c r="J7" s="1553"/>
      <c r="K7" s="1553"/>
      <c r="L7" s="1553"/>
      <c r="M7" s="1553"/>
      <c r="N7" s="1553"/>
      <c r="O7" s="1553"/>
      <c r="P7" s="1553"/>
      <c r="Q7" s="1553"/>
      <c r="R7" s="1553"/>
      <c r="S7" s="1553"/>
      <c r="T7" s="1553"/>
      <c r="U7" s="1553"/>
      <c r="V7" s="1553"/>
      <c r="W7" s="1553"/>
      <c r="X7" s="431"/>
      <c r="Y7" s="431"/>
      <c r="Z7" s="432"/>
      <c r="AA7" s="432"/>
      <c r="AB7" s="432"/>
      <c r="AC7" s="432"/>
      <c r="AD7" s="432"/>
      <c r="AE7" s="432"/>
      <c r="AF7" s="432"/>
      <c r="AG7" s="432"/>
      <c r="AH7" s="432"/>
      <c r="AI7" s="432"/>
      <c r="AJ7" s="432"/>
      <c r="AK7" s="432"/>
      <c r="AL7" s="407"/>
      <c r="AM7" s="407"/>
      <c r="AN7" s="407"/>
      <c r="AO7" s="407"/>
      <c r="AP7" s="407"/>
      <c r="AQ7" s="414"/>
      <c r="AR7" s="414"/>
      <c r="AS7" s="414"/>
      <c r="AT7" s="414"/>
      <c r="AU7" s="414"/>
      <c r="AV7" s="414"/>
      <c r="AW7" s="414"/>
      <c r="AX7" s="430"/>
    </row>
    <row r="8" spans="1:50" s="433" customFormat="1" ht="33.75" customHeight="1">
      <c r="A8" s="430"/>
      <c r="B8" s="430"/>
      <c r="C8" s="1938" t="s">
        <v>1097</v>
      </c>
      <c r="D8" s="1550"/>
      <c r="E8" s="1550"/>
      <c r="F8" s="1550"/>
      <c r="G8" s="1550"/>
      <c r="H8" s="1550"/>
      <c r="I8" s="1550"/>
      <c r="J8" s="1550"/>
      <c r="K8" s="1550"/>
      <c r="L8" s="1550"/>
      <c r="M8" s="1550"/>
      <c r="N8" s="1550"/>
      <c r="O8" s="1550"/>
      <c r="P8" s="1550"/>
      <c r="Q8" s="1550"/>
      <c r="R8" s="1550"/>
      <c r="S8" s="1550"/>
      <c r="T8" s="1550"/>
      <c r="U8" s="1550"/>
      <c r="V8" s="1550"/>
      <c r="W8" s="1550"/>
      <c r="X8" s="434"/>
      <c r="Y8" s="434"/>
      <c r="Z8" s="432"/>
      <c r="AA8" s="432"/>
      <c r="AB8" s="432"/>
      <c r="AC8" s="432"/>
      <c r="AD8" s="432"/>
      <c r="AE8" s="432"/>
      <c r="AF8" s="432"/>
      <c r="AG8" s="432"/>
      <c r="AH8" s="432"/>
      <c r="AI8" s="432"/>
      <c r="AJ8" s="432"/>
      <c r="AK8" s="432"/>
      <c r="AL8" s="407"/>
      <c r="AM8" s="407"/>
      <c r="AN8" s="407"/>
      <c r="AO8" s="407"/>
      <c r="AP8" s="407"/>
      <c r="AQ8" s="414"/>
      <c r="AR8" s="414"/>
      <c r="AS8" s="414"/>
      <c r="AT8" s="414"/>
      <c r="AU8" s="414"/>
      <c r="AV8" s="414"/>
      <c r="AW8" s="414"/>
      <c r="AX8" s="430"/>
    </row>
    <row r="9" spans="1:50" s="433" customFormat="1" ht="21" customHeight="1">
      <c r="A9" s="430"/>
      <c r="B9" s="430"/>
      <c r="C9" s="1919" t="s">
        <v>1098</v>
      </c>
      <c r="D9" s="1936" t="s">
        <v>1099</v>
      </c>
      <c r="E9" s="1547"/>
      <c r="F9" s="1547"/>
      <c r="G9" s="1547"/>
      <c r="H9" s="1547"/>
      <c r="I9" s="1547"/>
      <c r="J9" s="1547"/>
      <c r="K9" s="1547"/>
      <c r="L9" s="1547"/>
      <c r="M9" s="1547"/>
      <c r="N9" s="1547"/>
      <c r="O9" s="1559"/>
      <c r="P9" s="1884" t="s">
        <v>1100</v>
      </c>
      <c r="Q9" s="1569"/>
      <c r="R9" s="1570"/>
      <c r="S9" s="1075"/>
      <c r="T9" s="1913" t="s">
        <v>1101</v>
      </c>
      <c r="U9" s="1569"/>
      <c r="V9" s="1569"/>
      <c r="W9" s="1570"/>
      <c r="X9" s="435"/>
      <c r="Y9" s="435"/>
      <c r="Z9" s="432"/>
      <c r="AA9" s="432"/>
      <c r="AB9" s="432"/>
      <c r="AC9" s="432"/>
      <c r="AD9" s="432"/>
      <c r="AE9" s="432"/>
      <c r="AF9" s="432"/>
      <c r="AG9" s="432"/>
      <c r="AH9" s="432"/>
      <c r="AI9" s="432"/>
      <c r="AJ9" s="432"/>
      <c r="AK9" s="432"/>
      <c r="AL9" s="407"/>
      <c r="AM9" s="407"/>
      <c r="AN9" s="407"/>
      <c r="AO9" s="407"/>
      <c r="AP9" s="407"/>
      <c r="AQ9" s="414"/>
      <c r="AR9" s="414"/>
      <c r="AS9" s="414"/>
      <c r="AT9" s="414"/>
      <c r="AU9" s="414"/>
      <c r="AV9" s="414"/>
      <c r="AW9" s="414"/>
      <c r="AX9" s="430"/>
    </row>
    <row r="10" spans="1:50" s="433" customFormat="1" ht="31.5" customHeight="1">
      <c r="A10" s="430"/>
      <c r="B10" s="430"/>
      <c r="C10" s="1649"/>
      <c r="D10" s="1940" t="s">
        <v>1102</v>
      </c>
      <c r="E10" s="1942" t="s">
        <v>1103</v>
      </c>
      <c r="F10" s="1918" t="str">
        <f>+CONCATENATE("nº estudiantes detección 7º EB ",$K$3)</f>
        <v>nº estudiantes detección 7º EB 2025</v>
      </c>
      <c r="G10" s="1909" t="s">
        <v>1104</v>
      </c>
      <c r="H10" s="1909" t="s">
        <v>1105</v>
      </c>
      <c r="I10" s="1908" t="s">
        <v>1106</v>
      </c>
      <c r="J10" s="1934" t="s">
        <v>1107</v>
      </c>
      <c r="K10" s="1909" t="s">
        <v>1108</v>
      </c>
      <c r="L10" s="1890" t="s">
        <v>1109</v>
      </c>
      <c r="M10" s="1884" t="s">
        <v>1110</v>
      </c>
      <c r="N10" s="1570"/>
      <c r="O10" s="1915" t="s">
        <v>1111</v>
      </c>
      <c r="P10" s="1903" t="s">
        <v>1112</v>
      </c>
      <c r="Q10" s="1903" t="s">
        <v>1105</v>
      </c>
      <c r="R10" s="1903" t="s">
        <v>1113</v>
      </c>
      <c r="S10" s="432"/>
      <c r="T10" s="1893" t="s">
        <v>1114</v>
      </c>
      <c r="U10" s="1903" t="s">
        <v>1112</v>
      </c>
      <c r="V10" s="1903" t="s">
        <v>1115</v>
      </c>
      <c r="W10" s="1903" t="s">
        <v>1116</v>
      </c>
      <c r="X10" s="435"/>
      <c r="Y10" s="432"/>
      <c r="Z10" s="432"/>
      <c r="AA10" s="432"/>
      <c r="AB10" s="432"/>
      <c r="AC10" s="432"/>
      <c r="AD10" s="432"/>
      <c r="AE10" s="432"/>
      <c r="AF10" s="432"/>
      <c r="AG10" s="432"/>
      <c r="AH10" s="432"/>
      <c r="AI10" s="432"/>
      <c r="AJ10" s="432"/>
      <c r="AK10" s="432"/>
      <c r="AL10" s="407"/>
      <c r="AM10" s="407"/>
      <c r="AN10" s="407"/>
      <c r="AO10" s="407"/>
      <c r="AP10" s="407"/>
      <c r="AQ10" s="414"/>
      <c r="AR10" s="414"/>
      <c r="AS10" s="414"/>
      <c r="AT10" s="414"/>
      <c r="AU10" s="414"/>
      <c r="AV10" s="414"/>
      <c r="AW10" s="414"/>
      <c r="AX10" s="430"/>
    </row>
    <row r="11" spans="1:50" s="433" customFormat="1" ht="38.25" customHeight="1">
      <c r="A11" s="430"/>
      <c r="B11" s="430"/>
      <c r="C11" s="1650"/>
      <c r="D11" s="1580"/>
      <c r="E11" s="1650"/>
      <c r="F11" s="1650"/>
      <c r="G11" s="1650"/>
      <c r="H11" s="1650"/>
      <c r="I11" s="1650"/>
      <c r="J11" s="1650"/>
      <c r="K11" s="1650"/>
      <c r="L11" s="1650"/>
      <c r="M11" s="1076" t="s">
        <v>1117</v>
      </c>
      <c r="N11" s="1076" t="s">
        <v>1118</v>
      </c>
      <c r="O11" s="1650"/>
      <c r="P11" s="1650"/>
      <c r="Q11" s="1650"/>
      <c r="R11" s="1650"/>
      <c r="S11" s="432"/>
      <c r="T11" s="1649"/>
      <c r="U11" s="1650"/>
      <c r="V11" s="1650"/>
      <c r="W11" s="1650"/>
      <c r="X11" s="435"/>
      <c r="Y11" s="432"/>
      <c r="Z11" s="432"/>
      <c r="AA11" s="432"/>
      <c r="AB11" s="432"/>
      <c r="AC11" s="432"/>
      <c r="AD11" s="432"/>
      <c r="AE11" s="432"/>
      <c r="AF11" s="432"/>
      <c r="AG11" s="432"/>
      <c r="AH11" s="432"/>
      <c r="AI11" s="432"/>
      <c r="AJ11" s="432" t="s">
        <v>1119</v>
      </c>
      <c r="AK11" s="432" t="s">
        <v>1120</v>
      </c>
      <c r="AL11" s="407" t="s">
        <v>1121</v>
      </c>
      <c r="AM11" s="407"/>
      <c r="AN11" s="436"/>
      <c r="AO11" s="436"/>
      <c r="AP11" s="436"/>
      <c r="AQ11" s="414"/>
      <c r="AR11" s="414"/>
      <c r="AS11" s="414"/>
      <c r="AT11" s="414"/>
      <c r="AU11" s="414"/>
      <c r="AV11" s="414"/>
      <c r="AW11" s="414"/>
      <c r="AX11" s="430"/>
    </row>
    <row r="12" spans="1:50" ht="9.75" customHeight="1">
      <c r="A12" s="405"/>
      <c r="B12" s="405"/>
      <c r="C12" s="1077" t="s">
        <v>594</v>
      </c>
      <c r="D12" s="1425">
        <f>+SUM(D13:D46)</f>
        <v>0</v>
      </c>
      <c r="E12" s="1426">
        <f>+SUM(E13:E62)</f>
        <v>0</v>
      </c>
      <c r="F12" s="1427">
        <f>+SUM(F13:F62)</f>
        <v>0</v>
      </c>
      <c r="G12" s="1427">
        <f>+SUM(G13:G62)</f>
        <v>0</v>
      </c>
      <c r="H12" s="1428" t="str">
        <f>IF(H13&gt;0,SUM(H13:H62),"")</f>
        <v/>
      </c>
      <c r="I12" s="1429" t="str">
        <f>IF($I$13&gt;0,AVERAGE($I$13:$I$62),"")</f>
        <v/>
      </c>
      <c r="J12" s="1078"/>
      <c r="K12" s="437" t="str">
        <f>IF($K$13&gt;0,AVERAGE($K$13:$K$62),"")</f>
        <v/>
      </c>
      <c r="L12" s="1079"/>
      <c r="M12" s="1079"/>
      <c r="N12" s="1079"/>
      <c r="O12" s="1080" t="str">
        <f>IF(ISERROR((SUMIF((O13:O62),"&lt;5",O13:O62))/(COUNTIF(O13:O62,"&lt;5"))),"",(SUMIF((O13:O62),"&lt;5",O13:O62))/(COUNTIF(O13:O62,"&lt;5")))</f>
        <v/>
      </c>
      <c r="P12" s="1081"/>
      <c r="Q12" s="1430">
        <f>+SUM(Q13:Q62)</f>
        <v>0</v>
      </c>
      <c r="R12" s="1430">
        <f>+SUM(R13:R62)</f>
        <v>0</v>
      </c>
      <c r="S12" s="432"/>
      <c r="T12" s="1082"/>
      <c r="U12" s="1079"/>
      <c r="V12" s="1431">
        <f>SUM(V13:V22)</f>
        <v>0</v>
      </c>
      <c r="W12" s="1431">
        <f>SUM(W13:W22)</f>
        <v>0</v>
      </c>
      <c r="X12" s="413"/>
      <c r="Y12" s="413"/>
      <c r="Z12" s="413"/>
      <c r="AA12" s="413"/>
      <c r="AB12" s="413"/>
      <c r="AC12" s="413"/>
      <c r="AD12" s="413"/>
      <c r="AE12" s="413"/>
      <c r="AF12" s="432">
        <v>1</v>
      </c>
      <c r="AG12" s="413"/>
      <c r="AH12" s="413"/>
      <c r="AI12" s="413"/>
      <c r="AJ12" s="413"/>
      <c r="AK12" s="413"/>
      <c r="AL12" s="407"/>
      <c r="AM12" s="407"/>
      <c r="AN12" s="861"/>
      <c r="AO12" s="861"/>
      <c r="AP12" s="436"/>
      <c r="AQ12" s="414"/>
      <c r="AR12" s="414"/>
      <c r="AS12" s="414"/>
      <c r="AT12" s="414"/>
      <c r="AU12" s="414"/>
      <c r="AV12" s="414"/>
      <c r="AW12" s="414"/>
      <c r="AX12" s="405"/>
    </row>
    <row r="13" spans="1:50" ht="12" customHeight="1">
      <c r="A13" s="405" t="str">
        <f t="shared" ref="A13:A44" si="0">+$M$3</f>
        <v>region</v>
      </c>
      <c r="B13" s="405">
        <f t="shared" ref="B13:B44" si="1">+$D$3</f>
        <v>0</v>
      </c>
      <c r="C13" s="437">
        <v>1</v>
      </c>
      <c r="D13" s="1432"/>
      <c r="E13" s="1432"/>
      <c r="F13" s="1433"/>
      <c r="G13" s="1434"/>
      <c r="H13" s="1434"/>
      <c r="I13" s="1434"/>
      <c r="J13" s="1435"/>
      <c r="K13" s="1436"/>
      <c r="L13" s="1437"/>
      <c r="M13" s="1438"/>
      <c r="N13" s="1438"/>
      <c r="O13" s="1436"/>
      <c r="P13" s="1438"/>
      <c r="Q13" s="1436"/>
      <c r="R13" s="1436"/>
      <c r="S13" s="432"/>
      <c r="T13" s="1083">
        <v>1</v>
      </c>
      <c r="U13" s="1438"/>
      <c r="V13" s="1436"/>
      <c r="W13" s="1436"/>
      <c r="X13" s="413"/>
      <c r="Y13" s="413"/>
      <c r="Z13" s="413"/>
      <c r="AA13" s="413"/>
      <c r="AB13" s="413"/>
      <c r="AC13" s="413"/>
      <c r="AD13" s="413"/>
      <c r="AE13" s="413"/>
      <c r="AF13" s="432">
        <v>2</v>
      </c>
      <c r="AG13" s="413"/>
      <c r="AH13" s="413"/>
      <c r="AI13" s="413"/>
      <c r="AJ13" s="413"/>
      <c r="AK13" s="413"/>
      <c r="AL13" s="407"/>
      <c r="AM13" s="407" t="s">
        <v>1122</v>
      </c>
      <c r="AN13" s="861" t="s">
        <v>49</v>
      </c>
      <c r="AO13" s="861" t="s">
        <v>1123</v>
      </c>
      <c r="AP13" s="861" t="s">
        <v>1124</v>
      </c>
      <c r="AQ13" s="414" t="s">
        <v>1125</v>
      </c>
      <c r="AR13" s="414"/>
      <c r="AS13" s="414"/>
      <c r="AT13" s="414"/>
      <c r="AU13" s="414"/>
      <c r="AV13" s="414"/>
      <c r="AW13" s="414"/>
      <c r="AX13" s="430"/>
    </row>
    <row r="14" spans="1:50" ht="12" customHeight="1">
      <c r="A14" s="405" t="str">
        <f t="shared" si="0"/>
        <v>region</v>
      </c>
      <c r="B14" s="405">
        <f t="shared" si="1"/>
        <v>0</v>
      </c>
      <c r="C14" s="437">
        <v>2</v>
      </c>
      <c r="D14" s="3"/>
      <c r="E14" s="3"/>
      <c r="F14" s="21"/>
      <c r="G14" s="5"/>
      <c r="H14" s="5"/>
      <c r="I14" s="5"/>
      <c r="J14" s="64"/>
      <c r="K14" s="17"/>
      <c r="L14" s="20"/>
      <c r="M14" s="18"/>
      <c r="N14" s="18"/>
      <c r="O14" s="17"/>
      <c r="P14" s="18"/>
      <c r="Q14" s="17"/>
      <c r="R14" s="17"/>
      <c r="S14" s="432"/>
      <c r="T14" s="1083">
        <v>2</v>
      </c>
      <c r="U14" s="18"/>
      <c r="V14" s="17"/>
      <c r="W14" s="17"/>
      <c r="X14" s="413"/>
      <c r="Y14" s="413"/>
      <c r="Z14" s="413"/>
      <c r="AA14" s="413"/>
      <c r="AB14" s="413"/>
      <c r="AC14" s="413"/>
      <c r="AD14" s="413"/>
      <c r="AE14" s="413"/>
      <c r="AF14" s="432">
        <v>3</v>
      </c>
      <c r="AG14" s="413"/>
      <c r="AH14" s="1084" t="s">
        <v>661</v>
      </c>
      <c r="AI14" s="407">
        <f t="shared" ref="AI14:AI25" si="2">COUNTIF(M$13:M$62,$AH14)</f>
        <v>0</v>
      </c>
      <c r="AJ14" s="407">
        <f t="shared" ref="AJ14:AJ25" si="3">COUNTIF(P$13:P$62,$AH14)</f>
        <v>0</v>
      </c>
      <c r="AK14" s="407">
        <f t="shared" ref="AK14:AK25" si="4">COUNTIF(U$13:U$42,$AH14)</f>
        <v>0</v>
      </c>
      <c r="AL14" s="407"/>
      <c r="AM14" s="407"/>
      <c r="AN14" s="861">
        <f>COUNTA(AN15:AN356)</f>
        <v>97</v>
      </c>
      <c r="AO14" s="861">
        <f>SUM(AO16:AO146)</f>
        <v>878</v>
      </c>
      <c r="AP14" s="861">
        <f>SUM(AP16:AP146)</f>
        <v>6826</v>
      </c>
      <c r="AQ14" s="861">
        <f>SUM(AQ16:AQ146)</f>
        <v>5010</v>
      </c>
      <c r="AR14" s="414"/>
      <c r="AS14" s="414"/>
      <c r="AT14" s="414"/>
      <c r="AU14" s="414"/>
      <c r="AV14" s="414"/>
      <c r="AW14" s="414"/>
      <c r="AX14" s="430"/>
    </row>
    <row r="15" spans="1:50" ht="12" customHeight="1">
      <c r="A15" s="405" t="str">
        <f t="shared" si="0"/>
        <v>region</v>
      </c>
      <c r="B15" s="405">
        <f t="shared" si="1"/>
        <v>0</v>
      </c>
      <c r="C15" s="437">
        <v>3</v>
      </c>
      <c r="D15" s="3"/>
      <c r="E15" s="3"/>
      <c r="F15" s="21"/>
      <c r="G15" s="5"/>
      <c r="H15" s="5"/>
      <c r="I15" s="5"/>
      <c r="J15" s="64"/>
      <c r="K15" s="17"/>
      <c r="L15" s="20"/>
      <c r="M15" s="18"/>
      <c r="N15" s="18"/>
      <c r="O15" s="17"/>
      <c r="P15" s="18"/>
      <c r="Q15" s="17"/>
      <c r="R15" s="17"/>
      <c r="S15" s="432"/>
      <c r="T15" s="1083">
        <v>3</v>
      </c>
      <c r="U15" s="18"/>
      <c r="V15" s="17"/>
      <c r="W15" s="17"/>
      <c r="X15" s="413"/>
      <c r="Y15" s="413"/>
      <c r="Z15" s="413"/>
      <c r="AA15" s="413"/>
      <c r="AB15" s="413"/>
      <c r="AC15" s="413"/>
      <c r="AD15" s="413"/>
      <c r="AE15" s="413"/>
      <c r="AF15" s="432">
        <v>4</v>
      </c>
      <c r="AG15" s="413"/>
      <c r="AH15" s="1084" t="s">
        <v>664</v>
      </c>
      <c r="AI15" s="407">
        <f t="shared" si="2"/>
        <v>0</v>
      </c>
      <c r="AJ15" s="407">
        <f t="shared" si="3"/>
        <v>0</v>
      </c>
      <c r="AK15" s="407">
        <f t="shared" si="4"/>
        <v>0</v>
      </c>
      <c r="AL15" s="407"/>
      <c r="AM15" s="407"/>
      <c r="AN15" s="861"/>
      <c r="AO15" s="861"/>
      <c r="AP15" s="861"/>
      <c r="AQ15" s="414"/>
      <c r="AR15" s="414"/>
      <c r="AS15" s="414"/>
      <c r="AT15" s="414"/>
      <c r="AU15" s="414"/>
      <c r="AV15" s="414"/>
      <c r="AW15" s="414"/>
      <c r="AX15" s="430"/>
    </row>
    <row r="16" spans="1:50" s="446" customFormat="1" ht="12" customHeight="1">
      <c r="A16" s="438" t="str">
        <f t="shared" si="0"/>
        <v>region</v>
      </c>
      <c r="B16" s="438">
        <f t="shared" si="1"/>
        <v>0</v>
      </c>
      <c r="C16" s="437">
        <v>4</v>
      </c>
      <c r="D16" s="3"/>
      <c r="E16" s="3"/>
      <c r="F16" s="21"/>
      <c r="G16" s="5"/>
      <c r="H16" s="5"/>
      <c r="I16" s="5"/>
      <c r="J16" s="64"/>
      <c r="K16" s="17"/>
      <c r="L16" s="20"/>
      <c r="M16" s="18"/>
      <c r="N16" s="18"/>
      <c r="O16" s="17"/>
      <c r="P16" s="18"/>
      <c r="Q16" s="17"/>
      <c r="R16" s="17"/>
      <c r="S16" s="439"/>
      <c r="T16" s="1083">
        <v>4</v>
      </c>
      <c r="U16" s="18"/>
      <c r="V16" s="17"/>
      <c r="W16" s="17"/>
      <c r="X16" s="440"/>
      <c r="Y16" s="440"/>
      <c r="Z16" s="440"/>
      <c r="AA16" s="440"/>
      <c r="AB16" s="440"/>
      <c r="AC16" s="440"/>
      <c r="AD16" s="440"/>
      <c r="AE16" s="440"/>
      <c r="AF16" s="432">
        <v>5</v>
      </c>
      <c r="AG16" s="440"/>
      <c r="AH16" s="1085" t="s">
        <v>670</v>
      </c>
      <c r="AI16" s="1086">
        <f t="shared" si="2"/>
        <v>0</v>
      </c>
      <c r="AJ16" s="1086">
        <f t="shared" si="3"/>
        <v>0</v>
      </c>
      <c r="AK16" s="1086">
        <f t="shared" si="4"/>
        <v>0</v>
      </c>
      <c r="AL16" s="1086"/>
      <c r="AM16" s="441">
        <v>1</v>
      </c>
      <c r="AN16" s="441" t="s">
        <v>68</v>
      </c>
      <c r="AO16" s="442">
        <v>12</v>
      </c>
      <c r="AP16" s="443">
        <v>130</v>
      </c>
      <c r="AQ16" s="444">
        <v>120</v>
      </c>
      <c r="AR16" s="444"/>
      <c r="AS16" s="444"/>
      <c r="AT16" s="444"/>
      <c r="AU16" s="444"/>
      <c r="AV16" s="444"/>
      <c r="AW16" s="444"/>
      <c r="AX16" s="445"/>
    </row>
    <row r="17" spans="1:50" s="446" customFormat="1" ht="12" customHeight="1">
      <c r="A17" s="438" t="str">
        <f t="shared" si="0"/>
        <v>region</v>
      </c>
      <c r="B17" s="438">
        <f t="shared" si="1"/>
        <v>0</v>
      </c>
      <c r="C17" s="437">
        <v>5</v>
      </c>
      <c r="D17" s="3"/>
      <c r="E17" s="3"/>
      <c r="F17" s="21"/>
      <c r="G17" s="5"/>
      <c r="H17" s="5"/>
      <c r="I17" s="5"/>
      <c r="J17" s="64"/>
      <c r="K17" s="17"/>
      <c r="L17" s="20"/>
      <c r="M17" s="18"/>
      <c r="N17" s="18"/>
      <c r="O17" s="17"/>
      <c r="P17" s="18"/>
      <c r="Q17" s="17"/>
      <c r="R17" s="17"/>
      <c r="S17" s="439"/>
      <c r="T17" s="1083">
        <v>5</v>
      </c>
      <c r="U17" s="18"/>
      <c r="V17" s="17"/>
      <c r="W17" s="17"/>
      <c r="X17" s="440"/>
      <c r="Y17" s="440"/>
      <c r="Z17" s="440"/>
      <c r="AA17" s="440"/>
      <c r="AB17" s="440"/>
      <c r="AC17" s="440"/>
      <c r="AD17" s="440"/>
      <c r="AE17" s="440"/>
      <c r="AF17" s="440"/>
      <c r="AG17" s="440"/>
      <c r="AH17" s="1085" t="s">
        <v>671</v>
      </c>
      <c r="AI17" s="1086">
        <f t="shared" si="2"/>
        <v>0</v>
      </c>
      <c r="AJ17" s="1086">
        <f t="shared" si="3"/>
        <v>0</v>
      </c>
      <c r="AK17" s="1086">
        <f t="shared" si="4"/>
        <v>0</v>
      </c>
      <c r="AL17" s="1086"/>
      <c r="AM17" s="441">
        <v>2</v>
      </c>
      <c r="AN17" s="441" t="s">
        <v>75</v>
      </c>
      <c r="AO17" s="442">
        <v>52</v>
      </c>
      <c r="AP17" s="443">
        <v>439</v>
      </c>
      <c r="AQ17" s="444">
        <v>216</v>
      </c>
      <c r="AR17" s="444"/>
      <c r="AS17" s="444"/>
      <c r="AT17" s="444"/>
      <c r="AU17" s="444"/>
      <c r="AV17" s="444"/>
      <c r="AW17" s="444"/>
      <c r="AX17" s="445"/>
    </row>
    <row r="18" spans="1:50" ht="12" customHeight="1">
      <c r="A18" s="405" t="str">
        <f t="shared" si="0"/>
        <v>region</v>
      </c>
      <c r="B18" s="405">
        <f t="shared" si="1"/>
        <v>0</v>
      </c>
      <c r="C18" s="437">
        <v>6</v>
      </c>
      <c r="D18" s="3"/>
      <c r="E18" s="3"/>
      <c r="F18" s="21"/>
      <c r="G18" s="5"/>
      <c r="H18" s="5"/>
      <c r="I18" s="5"/>
      <c r="J18" s="64"/>
      <c r="K18" s="17"/>
      <c r="L18" s="20"/>
      <c r="M18" s="18"/>
      <c r="N18" s="18"/>
      <c r="O18" s="17"/>
      <c r="P18" s="18"/>
      <c r="Q18" s="17"/>
      <c r="R18" s="17"/>
      <c r="S18" s="432"/>
      <c r="T18" s="1083">
        <v>6</v>
      </c>
      <c r="U18" s="18"/>
      <c r="V18" s="17"/>
      <c r="W18" s="17"/>
      <c r="X18" s="413"/>
      <c r="Y18" s="413"/>
      <c r="Z18" s="413"/>
      <c r="AA18" s="413"/>
      <c r="AB18" s="413"/>
      <c r="AC18" s="413"/>
      <c r="AD18" s="413"/>
      <c r="AE18" s="413"/>
      <c r="AF18" s="413"/>
      <c r="AG18" s="413"/>
      <c r="AH18" s="1084" t="s">
        <v>684</v>
      </c>
      <c r="AI18" s="407">
        <f t="shared" si="2"/>
        <v>0</v>
      </c>
      <c r="AJ18" s="407">
        <f t="shared" si="3"/>
        <v>0</v>
      </c>
      <c r="AK18" s="407">
        <f t="shared" si="4"/>
        <v>0</v>
      </c>
      <c r="AL18" s="407"/>
      <c r="AM18" s="447">
        <v>2</v>
      </c>
      <c r="AN18" s="447" t="s">
        <v>506</v>
      </c>
      <c r="AO18" s="442">
        <v>11</v>
      </c>
      <c r="AP18" s="443">
        <v>91</v>
      </c>
      <c r="AQ18" s="414">
        <v>41</v>
      </c>
      <c r="AR18" s="414"/>
      <c r="AS18" s="414"/>
      <c r="AT18" s="414"/>
      <c r="AU18" s="414"/>
      <c r="AV18" s="414"/>
      <c r="AW18" s="414"/>
      <c r="AX18" s="430"/>
    </row>
    <row r="19" spans="1:50" ht="12" customHeight="1">
      <c r="A19" s="405" t="str">
        <f t="shared" si="0"/>
        <v>region</v>
      </c>
      <c r="B19" s="405">
        <f t="shared" si="1"/>
        <v>0</v>
      </c>
      <c r="C19" s="437">
        <v>7</v>
      </c>
      <c r="D19" s="16"/>
      <c r="E19" s="16"/>
      <c r="F19" s="16"/>
      <c r="G19" s="5"/>
      <c r="H19" s="21"/>
      <c r="I19" s="5"/>
      <c r="J19" s="19"/>
      <c r="K19" s="17"/>
      <c r="L19" s="20"/>
      <c r="M19" s="18"/>
      <c r="N19" s="18"/>
      <c r="O19" s="17"/>
      <c r="P19" s="18"/>
      <c r="Q19" s="17"/>
      <c r="R19" s="17"/>
      <c r="S19" s="432"/>
      <c r="T19" s="1083">
        <v>7</v>
      </c>
      <c r="U19" s="18"/>
      <c r="V19" s="17"/>
      <c r="W19" s="17"/>
      <c r="X19" s="413"/>
      <c r="Y19" s="413"/>
      <c r="Z19" s="413"/>
      <c r="AA19" s="413"/>
      <c r="AB19" s="413"/>
      <c r="AC19" s="413"/>
      <c r="AD19" s="413"/>
      <c r="AE19" s="413"/>
      <c r="AF19" s="413"/>
      <c r="AG19" s="413"/>
      <c r="AH19" s="1084" t="s">
        <v>685</v>
      </c>
      <c r="AI19" s="407">
        <f t="shared" si="2"/>
        <v>0</v>
      </c>
      <c r="AJ19" s="407">
        <f t="shared" si="3"/>
        <v>0</v>
      </c>
      <c r="AK19" s="407">
        <f t="shared" si="4"/>
        <v>0</v>
      </c>
      <c r="AL19" s="407"/>
      <c r="AM19" s="447">
        <v>3</v>
      </c>
      <c r="AN19" s="447" t="s">
        <v>119</v>
      </c>
      <c r="AO19" s="442">
        <v>5</v>
      </c>
      <c r="AP19" s="443">
        <v>36</v>
      </c>
      <c r="AQ19" s="414">
        <v>22</v>
      </c>
      <c r="AR19" s="414"/>
      <c r="AS19" s="414"/>
      <c r="AT19" s="414"/>
      <c r="AU19" s="414"/>
      <c r="AV19" s="414"/>
      <c r="AW19" s="414"/>
      <c r="AX19" s="430"/>
    </row>
    <row r="20" spans="1:50" ht="12" customHeight="1">
      <c r="A20" s="405" t="str">
        <f t="shared" si="0"/>
        <v>region</v>
      </c>
      <c r="B20" s="405">
        <f t="shared" si="1"/>
        <v>0</v>
      </c>
      <c r="C20" s="437">
        <v>8</v>
      </c>
      <c r="D20" s="16"/>
      <c r="E20" s="16"/>
      <c r="F20" s="16"/>
      <c r="G20" s="5"/>
      <c r="H20" s="21"/>
      <c r="I20" s="5"/>
      <c r="J20" s="19"/>
      <c r="K20" s="17"/>
      <c r="L20" s="20"/>
      <c r="M20" s="18"/>
      <c r="N20" s="18"/>
      <c r="O20" s="17"/>
      <c r="P20" s="18"/>
      <c r="Q20" s="17"/>
      <c r="R20" s="17"/>
      <c r="S20" s="432"/>
      <c r="T20" s="1083">
        <v>8</v>
      </c>
      <c r="U20" s="18"/>
      <c r="V20" s="17"/>
      <c r="W20" s="17"/>
      <c r="X20" s="413"/>
      <c r="Y20" s="413"/>
      <c r="Z20" s="413"/>
      <c r="AA20" s="413"/>
      <c r="AB20" s="413"/>
      <c r="AC20" s="413"/>
      <c r="AD20" s="413"/>
      <c r="AE20" s="413"/>
      <c r="AF20" s="413"/>
      <c r="AG20" s="413"/>
      <c r="AH20" s="1084" t="s">
        <v>698</v>
      </c>
      <c r="AI20" s="407">
        <f t="shared" si="2"/>
        <v>0</v>
      </c>
      <c r="AJ20" s="407">
        <f t="shared" si="3"/>
        <v>0</v>
      </c>
      <c r="AK20" s="407">
        <f t="shared" si="4"/>
        <v>0</v>
      </c>
      <c r="AL20" s="407"/>
      <c r="AM20" s="447">
        <v>4</v>
      </c>
      <c r="AN20" s="447" t="s">
        <v>158</v>
      </c>
      <c r="AO20" s="442">
        <v>4</v>
      </c>
      <c r="AP20" s="443">
        <v>34</v>
      </c>
      <c r="AQ20" s="414">
        <v>123</v>
      </c>
      <c r="AR20" s="414"/>
      <c r="AS20" s="414"/>
      <c r="AT20" s="414"/>
      <c r="AU20" s="414"/>
      <c r="AV20" s="414"/>
      <c r="AW20" s="414"/>
      <c r="AX20" s="430"/>
    </row>
    <row r="21" spans="1:50" ht="12" customHeight="1">
      <c r="A21" s="405" t="str">
        <f t="shared" si="0"/>
        <v>region</v>
      </c>
      <c r="B21" s="405">
        <f t="shared" si="1"/>
        <v>0</v>
      </c>
      <c r="C21" s="437">
        <v>9</v>
      </c>
      <c r="D21" s="16"/>
      <c r="E21" s="16"/>
      <c r="F21" s="16"/>
      <c r="G21" s="5"/>
      <c r="H21" s="21"/>
      <c r="I21" s="5"/>
      <c r="J21" s="19"/>
      <c r="K21" s="17"/>
      <c r="L21" s="20"/>
      <c r="M21" s="18"/>
      <c r="N21" s="18"/>
      <c r="O21" s="17"/>
      <c r="P21" s="18"/>
      <c r="Q21" s="17"/>
      <c r="R21" s="17"/>
      <c r="S21" s="432"/>
      <c r="T21" s="1083">
        <v>9</v>
      </c>
      <c r="U21" s="18"/>
      <c r="V21" s="17"/>
      <c r="W21" s="17"/>
      <c r="X21" s="413"/>
      <c r="Y21" s="413"/>
      <c r="Z21" s="413"/>
      <c r="AA21" s="413"/>
      <c r="AB21" s="413"/>
      <c r="AC21" s="413"/>
      <c r="AD21" s="413"/>
      <c r="AE21" s="413"/>
      <c r="AF21" s="413"/>
      <c r="AG21" s="413"/>
      <c r="AH21" s="1084" t="s">
        <v>703</v>
      </c>
      <c r="AI21" s="407">
        <f t="shared" si="2"/>
        <v>0</v>
      </c>
      <c r="AJ21" s="407">
        <f t="shared" si="3"/>
        <v>0</v>
      </c>
      <c r="AK21" s="407">
        <f t="shared" si="4"/>
        <v>0</v>
      </c>
      <c r="AL21" s="407"/>
      <c r="AM21" s="447">
        <v>4</v>
      </c>
      <c r="AN21" s="447" t="s">
        <v>234</v>
      </c>
      <c r="AO21" s="442">
        <v>8</v>
      </c>
      <c r="AP21" s="443">
        <v>67</v>
      </c>
      <c r="AQ21" s="414">
        <v>20</v>
      </c>
      <c r="AR21" s="414"/>
      <c r="AS21" s="414"/>
      <c r="AT21" s="414"/>
      <c r="AU21" s="414"/>
      <c r="AV21" s="414"/>
      <c r="AW21" s="414"/>
      <c r="AX21" s="430"/>
    </row>
    <row r="22" spans="1:50" ht="12" customHeight="1">
      <c r="A22" s="405" t="str">
        <f t="shared" si="0"/>
        <v>region</v>
      </c>
      <c r="B22" s="405">
        <f t="shared" si="1"/>
        <v>0</v>
      </c>
      <c r="C22" s="437">
        <v>10</v>
      </c>
      <c r="D22" s="16"/>
      <c r="E22" s="16"/>
      <c r="F22" s="16"/>
      <c r="G22" s="5"/>
      <c r="H22" s="21"/>
      <c r="I22" s="5"/>
      <c r="J22" s="19"/>
      <c r="K22" s="17"/>
      <c r="L22" s="20"/>
      <c r="M22" s="18"/>
      <c r="N22" s="18"/>
      <c r="O22" s="17"/>
      <c r="P22" s="18"/>
      <c r="Q22" s="17"/>
      <c r="R22" s="17"/>
      <c r="S22" s="432"/>
      <c r="T22" s="1083">
        <v>10</v>
      </c>
      <c r="U22" s="18"/>
      <c r="V22" s="17"/>
      <c r="W22" s="17"/>
      <c r="X22" s="413"/>
      <c r="Y22" s="413"/>
      <c r="Z22" s="413"/>
      <c r="AA22" s="413"/>
      <c r="AB22" s="413"/>
      <c r="AC22" s="413"/>
      <c r="AD22" s="413"/>
      <c r="AE22" s="413"/>
      <c r="AF22" s="413"/>
      <c r="AG22" s="413"/>
      <c r="AH22" s="1084" t="s">
        <v>705</v>
      </c>
      <c r="AI22" s="407">
        <f t="shared" si="2"/>
        <v>0</v>
      </c>
      <c r="AJ22" s="407">
        <f t="shared" si="3"/>
        <v>0</v>
      </c>
      <c r="AK22" s="407">
        <f t="shared" si="4"/>
        <v>0</v>
      </c>
      <c r="AL22" s="407"/>
      <c r="AM22" s="447">
        <v>4</v>
      </c>
      <c r="AN22" s="447" t="s">
        <v>324</v>
      </c>
      <c r="AO22" s="442">
        <v>14</v>
      </c>
      <c r="AP22" s="443">
        <v>104</v>
      </c>
      <c r="AQ22" s="414">
        <v>32</v>
      </c>
      <c r="AR22" s="414"/>
      <c r="AS22" s="414"/>
      <c r="AT22" s="414"/>
      <c r="AU22" s="414"/>
      <c r="AV22" s="414"/>
      <c r="AW22" s="414"/>
      <c r="AX22" s="430"/>
    </row>
    <row r="23" spans="1:50" ht="12" customHeight="1">
      <c r="A23" s="405" t="str">
        <f t="shared" si="0"/>
        <v>region</v>
      </c>
      <c r="B23" s="405">
        <f t="shared" si="1"/>
        <v>0</v>
      </c>
      <c r="C23" s="437">
        <v>11</v>
      </c>
      <c r="D23" s="16"/>
      <c r="E23" s="16"/>
      <c r="F23" s="16"/>
      <c r="G23" s="5"/>
      <c r="H23" s="21"/>
      <c r="I23" s="5"/>
      <c r="J23" s="19"/>
      <c r="K23" s="17"/>
      <c r="L23" s="20"/>
      <c r="M23" s="18"/>
      <c r="N23" s="18"/>
      <c r="O23" s="17"/>
      <c r="P23" s="18"/>
      <c r="Q23" s="17"/>
      <c r="R23" s="17"/>
      <c r="S23" s="432"/>
      <c r="T23" s="1083">
        <v>11</v>
      </c>
      <c r="U23" s="18"/>
      <c r="V23" s="17"/>
      <c r="W23" s="17"/>
      <c r="X23" s="413"/>
      <c r="Y23" s="413"/>
      <c r="Z23" s="413"/>
      <c r="AA23" s="413"/>
      <c r="AB23" s="413"/>
      <c r="AC23" s="413"/>
      <c r="AD23" s="413"/>
      <c r="AE23" s="413"/>
      <c r="AF23" s="413"/>
      <c r="AG23" s="413"/>
      <c r="AH23" s="1084" t="s">
        <v>708</v>
      </c>
      <c r="AI23" s="407">
        <f t="shared" si="2"/>
        <v>0</v>
      </c>
      <c r="AJ23" s="407">
        <f t="shared" si="3"/>
        <v>0</v>
      </c>
      <c r="AK23" s="407">
        <f t="shared" si="4"/>
        <v>0</v>
      </c>
      <c r="AL23" s="407"/>
      <c r="AM23" s="447">
        <v>5</v>
      </c>
      <c r="AN23" s="447" t="s">
        <v>100</v>
      </c>
      <c r="AO23" s="442">
        <v>6</v>
      </c>
      <c r="AP23" s="443">
        <v>44</v>
      </c>
      <c r="AQ23" s="414">
        <v>85</v>
      </c>
      <c r="AR23" s="414"/>
      <c r="AS23" s="414"/>
      <c r="AT23" s="414"/>
      <c r="AU23" s="414"/>
      <c r="AV23" s="414"/>
      <c r="AW23" s="414"/>
      <c r="AX23" s="430"/>
    </row>
    <row r="24" spans="1:50" ht="12" customHeight="1">
      <c r="A24" s="405" t="str">
        <f t="shared" si="0"/>
        <v>region</v>
      </c>
      <c r="B24" s="405">
        <f t="shared" si="1"/>
        <v>0</v>
      </c>
      <c r="C24" s="437">
        <v>12</v>
      </c>
      <c r="D24" s="16"/>
      <c r="E24" s="16"/>
      <c r="F24" s="16"/>
      <c r="G24" s="5"/>
      <c r="H24" s="21"/>
      <c r="I24" s="5"/>
      <c r="J24" s="19"/>
      <c r="K24" s="17"/>
      <c r="L24" s="20"/>
      <c r="M24" s="18"/>
      <c r="N24" s="18"/>
      <c r="O24" s="17"/>
      <c r="P24" s="18"/>
      <c r="Q24" s="17"/>
      <c r="R24" s="17"/>
      <c r="S24" s="432"/>
      <c r="T24" s="1083">
        <v>12</v>
      </c>
      <c r="U24" s="18"/>
      <c r="V24" s="17"/>
      <c r="W24" s="17"/>
      <c r="X24" s="413"/>
      <c r="Y24" s="413"/>
      <c r="Z24" s="413"/>
      <c r="AA24" s="413"/>
      <c r="AB24" s="413"/>
      <c r="AC24" s="413"/>
      <c r="AD24" s="413"/>
      <c r="AE24" s="413"/>
      <c r="AF24" s="413"/>
      <c r="AG24" s="413"/>
      <c r="AH24" s="1084" t="s">
        <v>711</v>
      </c>
      <c r="AI24" s="407">
        <f t="shared" si="2"/>
        <v>0</v>
      </c>
      <c r="AJ24" s="407">
        <f t="shared" si="3"/>
        <v>0</v>
      </c>
      <c r="AK24" s="407">
        <f t="shared" si="4"/>
        <v>0</v>
      </c>
      <c r="AL24" s="407"/>
      <c r="AM24" s="447">
        <v>5</v>
      </c>
      <c r="AN24" s="447" t="s">
        <v>201</v>
      </c>
      <c r="AO24" s="442">
        <v>2</v>
      </c>
      <c r="AP24" s="443">
        <v>12</v>
      </c>
      <c r="AQ24" s="414">
        <v>18</v>
      </c>
      <c r="AR24" s="414"/>
      <c r="AS24" s="414"/>
      <c r="AT24" s="414"/>
      <c r="AU24" s="414"/>
      <c r="AV24" s="414"/>
      <c r="AW24" s="414"/>
      <c r="AX24" s="430"/>
    </row>
    <row r="25" spans="1:50" ht="12" customHeight="1">
      <c r="A25" s="405" t="str">
        <f t="shared" si="0"/>
        <v>region</v>
      </c>
      <c r="B25" s="405">
        <f t="shared" si="1"/>
        <v>0</v>
      </c>
      <c r="C25" s="437">
        <v>13</v>
      </c>
      <c r="D25" s="16"/>
      <c r="E25" s="16"/>
      <c r="F25" s="16"/>
      <c r="G25" s="5"/>
      <c r="H25" s="21"/>
      <c r="I25" s="5"/>
      <c r="J25" s="19"/>
      <c r="K25" s="17"/>
      <c r="L25" s="20"/>
      <c r="M25" s="18"/>
      <c r="N25" s="18"/>
      <c r="O25" s="17"/>
      <c r="P25" s="18"/>
      <c r="Q25" s="17"/>
      <c r="R25" s="17"/>
      <c r="S25" s="432"/>
      <c r="T25" s="1083">
        <v>13</v>
      </c>
      <c r="U25" s="18"/>
      <c r="V25" s="17"/>
      <c r="W25" s="17"/>
      <c r="X25" s="413"/>
      <c r="Y25" s="413"/>
      <c r="Z25" s="413"/>
      <c r="AA25" s="413"/>
      <c r="AB25" s="413"/>
      <c r="AC25" s="413"/>
      <c r="AD25" s="413"/>
      <c r="AE25" s="413"/>
      <c r="AF25" s="413"/>
      <c r="AG25" s="413"/>
      <c r="AH25" s="1084" t="s">
        <v>714</v>
      </c>
      <c r="AI25" s="407">
        <f t="shared" si="2"/>
        <v>0</v>
      </c>
      <c r="AJ25" s="407">
        <f t="shared" si="3"/>
        <v>0</v>
      </c>
      <c r="AK25" s="407">
        <f t="shared" si="4"/>
        <v>0</v>
      </c>
      <c r="AL25" s="407"/>
      <c r="AM25" s="447">
        <v>5</v>
      </c>
      <c r="AN25" s="447" t="s">
        <v>97</v>
      </c>
      <c r="AO25" s="442">
        <v>16</v>
      </c>
      <c r="AP25" s="443">
        <v>121</v>
      </c>
      <c r="AQ25" s="414">
        <v>19</v>
      </c>
      <c r="AR25" s="414"/>
      <c r="AS25" s="414"/>
      <c r="AT25" s="414"/>
      <c r="AU25" s="414"/>
      <c r="AV25" s="414"/>
      <c r="AW25" s="414"/>
      <c r="AX25" s="430"/>
    </row>
    <row r="26" spans="1:50" ht="12" customHeight="1">
      <c r="A26" s="405" t="str">
        <f t="shared" si="0"/>
        <v>region</v>
      </c>
      <c r="B26" s="405">
        <f t="shared" si="1"/>
        <v>0</v>
      </c>
      <c r="C26" s="437">
        <v>14</v>
      </c>
      <c r="D26" s="16"/>
      <c r="E26" s="16"/>
      <c r="F26" s="16"/>
      <c r="G26" s="5"/>
      <c r="H26" s="21"/>
      <c r="I26" s="5"/>
      <c r="J26" s="19"/>
      <c r="K26" s="17"/>
      <c r="L26" s="20"/>
      <c r="M26" s="18"/>
      <c r="N26" s="18"/>
      <c r="O26" s="17"/>
      <c r="P26" s="18"/>
      <c r="Q26" s="17"/>
      <c r="R26" s="17"/>
      <c r="S26" s="432"/>
      <c r="T26" s="1083">
        <v>14</v>
      </c>
      <c r="U26" s="18"/>
      <c r="V26" s="17"/>
      <c r="W26" s="17"/>
      <c r="X26" s="413"/>
      <c r="Y26" s="413"/>
      <c r="Z26" s="413"/>
      <c r="AA26" s="413"/>
      <c r="AB26" s="413"/>
      <c r="AC26" s="413"/>
      <c r="AD26" s="413"/>
      <c r="AE26" s="413"/>
      <c r="AF26" s="413"/>
      <c r="AG26" s="413"/>
      <c r="AH26" s="413"/>
      <c r="AI26" s="407"/>
      <c r="AJ26" s="407"/>
      <c r="AK26" s="407"/>
      <c r="AL26" s="407"/>
      <c r="AM26" s="447">
        <v>5</v>
      </c>
      <c r="AN26" s="447" t="s">
        <v>229</v>
      </c>
      <c r="AO26" s="442">
        <v>3</v>
      </c>
      <c r="AP26" s="443">
        <v>21</v>
      </c>
      <c r="AQ26" s="414">
        <v>122</v>
      </c>
      <c r="AR26" s="414"/>
      <c r="AS26" s="414"/>
      <c r="AT26" s="414"/>
      <c r="AU26" s="414"/>
      <c r="AV26" s="414"/>
      <c r="AW26" s="414"/>
      <c r="AX26" s="430"/>
    </row>
    <row r="27" spans="1:50" ht="12" customHeight="1">
      <c r="A27" s="405" t="str">
        <f t="shared" si="0"/>
        <v>region</v>
      </c>
      <c r="B27" s="405">
        <f t="shared" si="1"/>
        <v>0</v>
      </c>
      <c r="C27" s="437">
        <v>15</v>
      </c>
      <c r="D27" s="16"/>
      <c r="E27" s="16"/>
      <c r="F27" s="16"/>
      <c r="G27" s="5"/>
      <c r="H27" s="21"/>
      <c r="I27" s="5"/>
      <c r="J27" s="19"/>
      <c r="K27" s="17"/>
      <c r="L27" s="20"/>
      <c r="M27" s="18"/>
      <c r="N27" s="18"/>
      <c r="O27" s="17"/>
      <c r="P27" s="18"/>
      <c r="Q27" s="17"/>
      <c r="R27" s="17"/>
      <c r="S27" s="432"/>
      <c r="T27" s="1083">
        <v>15</v>
      </c>
      <c r="U27" s="18"/>
      <c r="V27" s="17"/>
      <c r="W27" s="17"/>
      <c r="X27" s="413"/>
      <c r="Y27" s="413"/>
      <c r="Z27" s="413"/>
      <c r="AA27" s="413"/>
      <c r="AB27" s="448"/>
      <c r="AC27" s="448"/>
      <c r="AD27" s="448"/>
      <c r="AE27" s="448"/>
      <c r="AF27" s="448"/>
      <c r="AG27" s="448"/>
      <c r="AH27" s="1087"/>
      <c r="AI27" s="1088"/>
      <c r="AJ27" s="1088"/>
      <c r="AK27" s="1088"/>
      <c r="AL27" s="407"/>
      <c r="AM27" s="449">
        <v>5</v>
      </c>
      <c r="AN27" s="449" t="s">
        <v>253</v>
      </c>
      <c r="AO27" s="450">
        <v>10</v>
      </c>
      <c r="AP27" s="451">
        <v>74</v>
      </c>
      <c r="AQ27" s="414">
        <v>17</v>
      </c>
      <c r="AR27" s="414"/>
      <c r="AS27" s="414"/>
      <c r="AT27" s="414"/>
      <c r="AU27" s="414"/>
      <c r="AV27" s="414"/>
      <c r="AW27" s="414"/>
      <c r="AX27" s="430"/>
    </row>
    <row r="28" spans="1:50" ht="12" customHeight="1">
      <c r="A28" s="405" t="str">
        <f t="shared" si="0"/>
        <v>region</v>
      </c>
      <c r="B28" s="405">
        <f t="shared" si="1"/>
        <v>0</v>
      </c>
      <c r="C28" s="437">
        <v>16</v>
      </c>
      <c r="D28" s="16"/>
      <c r="E28" s="16"/>
      <c r="F28" s="16"/>
      <c r="G28" s="5"/>
      <c r="H28" s="21"/>
      <c r="I28" s="5"/>
      <c r="J28" s="19"/>
      <c r="K28" s="17"/>
      <c r="L28" s="20"/>
      <c r="M28" s="18"/>
      <c r="N28" s="18"/>
      <c r="O28" s="17"/>
      <c r="P28" s="18"/>
      <c r="Q28" s="17"/>
      <c r="R28" s="17"/>
      <c r="S28" s="432"/>
      <c r="T28" s="1083">
        <v>16</v>
      </c>
      <c r="U28" s="18"/>
      <c r="V28" s="17"/>
      <c r="W28" s="17"/>
      <c r="X28" s="413"/>
      <c r="Y28" s="413"/>
      <c r="Z28" s="413"/>
      <c r="AA28" s="413"/>
      <c r="AB28" s="413"/>
      <c r="AC28" s="413"/>
      <c r="AD28" s="413"/>
      <c r="AE28" s="413"/>
      <c r="AF28" s="413"/>
      <c r="AG28" s="413"/>
      <c r="AH28" s="407"/>
      <c r="AI28" s="407"/>
      <c r="AJ28" s="407"/>
      <c r="AK28" s="407"/>
      <c r="AL28" s="407"/>
      <c r="AM28" s="449">
        <v>5</v>
      </c>
      <c r="AN28" s="449" t="s">
        <v>320</v>
      </c>
      <c r="AO28" s="450">
        <v>2</v>
      </c>
      <c r="AP28" s="451">
        <v>11</v>
      </c>
      <c r="AQ28" s="414">
        <v>26</v>
      </c>
      <c r="AR28" s="414"/>
      <c r="AS28" s="414"/>
      <c r="AT28" s="414"/>
      <c r="AU28" s="414"/>
      <c r="AV28" s="414"/>
      <c r="AW28" s="414"/>
      <c r="AX28" s="430"/>
    </row>
    <row r="29" spans="1:50" ht="12" customHeight="1">
      <c r="A29" s="405" t="str">
        <f t="shared" si="0"/>
        <v>region</v>
      </c>
      <c r="B29" s="405">
        <f t="shared" si="1"/>
        <v>0</v>
      </c>
      <c r="C29" s="437">
        <v>17</v>
      </c>
      <c r="D29" s="16"/>
      <c r="E29" s="16"/>
      <c r="F29" s="16"/>
      <c r="G29" s="5"/>
      <c r="H29" s="21"/>
      <c r="I29" s="5"/>
      <c r="J29" s="19"/>
      <c r="K29" s="17"/>
      <c r="L29" s="20"/>
      <c r="M29" s="18"/>
      <c r="N29" s="18"/>
      <c r="O29" s="17"/>
      <c r="P29" s="18"/>
      <c r="Q29" s="17"/>
      <c r="R29" s="17"/>
      <c r="S29" s="432"/>
      <c r="T29" s="1083">
        <v>17</v>
      </c>
      <c r="U29" s="18"/>
      <c r="V29" s="17"/>
      <c r="W29" s="17"/>
      <c r="X29" s="413"/>
      <c r="Y29" s="413"/>
      <c r="Z29" s="413"/>
      <c r="AA29" s="413"/>
      <c r="AB29" s="413"/>
      <c r="AC29" s="413"/>
      <c r="AD29" s="413"/>
      <c r="AE29" s="413"/>
      <c r="AF29" s="413"/>
      <c r="AG29" s="413"/>
      <c r="AH29" s="407">
        <v>1</v>
      </c>
      <c r="AI29" s="407"/>
      <c r="AJ29" s="407"/>
      <c r="AK29" s="407"/>
      <c r="AL29" s="407"/>
      <c r="AM29" s="447">
        <v>5</v>
      </c>
      <c r="AN29" s="447" t="s">
        <v>1126</v>
      </c>
      <c r="AO29" s="442">
        <v>4</v>
      </c>
      <c r="AP29" s="443">
        <v>37</v>
      </c>
      <c r="AQ29" s="414">
        <v>26</v>
      </c>
      <c r="AR29" s="414"/>
      <c r="AS29" s="414"/>
      <c r="AT29" s="414"/>
      <c r="AU29" s="414"/>
      <c r="AV29" s="414"/>
      <c r="AW29" s="414"/>
      <c r="AX29" s="430"/>
    </row>
    <row r="30" spans="1:50" ht="12" customHeight="1">
      <c r="A30" s="405" t="str">
        <f t="shared" si="0"/>
        <v>region</v>
      </c>
      <c r="B30" s="405">
        <f t="shared" si="1"/>
        <v>0</v>
      </c>
      <c r="C30" s="437">
        <v>18</v>
      </c>
      <c r="D30" s="16"/>
      <c r="E30" s="16"/>
      <c r="F30" s="16"/>
      <c r="G30" s="5"/>
      <c r="H30" s="21"/>
      <c r="I30" s="5"/>
      <c r="J30" s="19"/>
      <c r="K30" s="17"/>
      <c r="L30" s="20"/>
      <c r="M30" s="18"/>
      <c r="N30" s="18"/>
      <c r="O30" s="17"/>
      <c r="P30" s="18"/>
      <c r="Q30" s="17"/>
      <c r="R30" s="17"/>
      <c r="S30" s="432"/>
      <c r="T30" s="1083">
        <v>18</v>
      </c>
      <c r="U30" s="18"/>
      <c r="V30" s="17"/>
      <c r="W30" s="17"/>
      <c r="X30" s="413"/>
      <c r="Y30" s="413"/>
      <c r="Z30" s="413"/>
      <c r="AA30" s="413"/>
      <c r="AB30" s="413"/>
      <c r="AC30" s="413"/>
      <c r="AD30" s="413"/>
      <c r="AE30" s="413"/>
      <c r="AF30" s="413"/>
      <c r="AG30" s="413"/>
      <c r="AH30" s="407">
        <v>2</v>
      </c>
      <c r="AI30" s="407"/>
      <c r="AJ30" s="407"/>
      <c r="AK30" s="407"/>
      <c r="AL30" s="407"/>
      <c r="AM30" s="447">
        <v>5</v>
      </c>
      <c r="AN30" s="447" t="s">
        <v>408</v>
      </c>
      <c r="AO30" s="442">
        <v>11</v>
      </c>
      <c r="AP30" s="443">
        <v>84</v>
      </c>
      <c r="AQ30" s="414">
        <v>9</v>
      </c>
      <c r="AR30" s="414"/>
      <c r="AS30" s="414"/>
      <c r="AT30" s="414"/>
      <c r="AU30" s="414"/>
      <c r="AV30" s="414"/>
      <c r="AW30" s="414"/>
      <c r="AX30" s="430"/>
    </row>
    <row r="31" spans="1:50" ht="12" customHeight="1">
      <c r="A31" s="405" t="str">
        <f t="shared" si="0"/>
        <v>region</v>
      </c>
      <c r="B31" s="405">
        <f t="shared" si="1"/>
        <v>0</v>
      </c>
      <c r="C31" s="437">
        <v>19</v>
      </c>
      <c r="D31" s="16"/>
      <c r="E31" s="16"/>
      <c r="F31" s="16"/>
      <c r="G31" s="5"/>
      <c r="H31" s="21"/>
      <c r="I31" s="5"/>
      <c r="J31" s="19"/>
      <c r="K31" s="17"/>
      <c r="L31" s="20"/>
      <c r="M31" s="18"/>
      <c r="N31" s="18"/>
      <c r="O31" s="17"/>
      <c r="P31" s="18"/>
      <c r="Q31" s="17"/>
      <c r="R31" s="17"/>
      <c r="S31" s="432"/>
      <c r="T31" s="1083">
        <v>19</v>
      </c>
      <c r="U31" s="18"/>
      <c r="V31" s="17"/>
      <c r="W31" s="17"/>
      <c r="X31" s="413"/>
      <c r="Y31" s="413"/>
      <c r="Z31" s="413"/>
      <c r="AA31" s="413"/>
      <c r="AB31" s="413"/>
      <c r="AC31" s="413"/>
      <c r="AD31" s="413"/>
      <c r="AE31" s="413"/>
      <c r="AF31" s="413"/>
      <c r="AG31" s="413"/>
      <c r="AH31" s="407">
        <v>3</v>
      </c>
      <c r="AI31" s="407"/>
      <c r="AJ31" s="407"/>
      <c r="AK31" s="407"/>
      <c r="AL31" s="407"/>
      <c r="AM31" s="447">
        <v>5</v>
      </c>
      <c r="AN31" s="447" t="s">
        <v>410</v>
      </c>
      <c r="AO31" s="442">
        <v>20</v>
      </c>
      <c r="AP31" s="443">
        <v>152</v>
      </c>
      <c r="AQ31" s="414">
        <v>95</v>
      </c>
      <c r="AR31" s="414"/>
      <c r="AS31" s="414"/>
      <c r="AT31" s="414"/>
      <c r="AU31" s="414"/>
      <c r="AV31" s="414"/>
      <c r="AW31" s="414"/>
      <c r="AX31" s="430"/>
    </row>
    <row r="32" spans="1:50" ht="12" customHeight="1">
      <c r="A32" s="405" t="str">
        <f t="shared" si="0"/>
        <v>region</v>
      </c>
      <c r="B32" s="405">
        <f t="shared" si="1"/>
        <v>0</v>
      </c>
      <c r="C32" s="437">
        <v>20</v>
      </c>
      <c r="D32" s="16"/>
      <c r="E32" s="16"/>
      <c r="F32" s="16"/>
      <c r="G32" s="5"/>
      <c r="H32" s="21"/>
      <c r="I32" s="5"/>
      <c r="J32" s="19"/>
      <c r="K32" s="17"/>
      <c r="L32" s="20"/>
      <c r="M32" s="18"/>
      <c r="N32" s="18"/>
      <c r="O32" s="17"/>
      <c r="P32" s="18"/>
      <c r="Q32" s="17"/>
      <c r="R32" s="17"/>
      <c r="S32" s="432"/>
      <c r="T32" s="1083">
        <v>20</v>
      </c>
      <c r="U32" s="18"/>
      <c r="V32" s="17"/>
      <c r="W32" s="17"/>
      <c r="X32" s="413"/>
      <c r="Y32" s="413"/>
      <c r="Z32" s="413"/>
      <c r="AA32" s="413"/>
      <c r="AB32" s="413"/>
      <c r="AC32" s="413"/>
      <c r="AD32" s="413"/>
      <c r="AE32" s="413"/>
      <c r="AF32" s="413"/>
      <c r="AG32" s="413"/>
      <c r="AH32" s="407">
        <v>4</v>
      </c>
      <c r="AI32" s="407"/>
      <c r="AJ32" s="407"/>
      <c r="AK32" s="407"/>
      <c r="AL32" s="407"/>
      <c r="AM32" s="447">
        <v>5</v>
      </c>
      <c r="AN32" s="447" t="s">
        <v>417</v>
      </c>
      <c r="AO32" s="442">
        <v>9</v>
      </c>
      <c r="AP32" s="443">
        <v>72</v>
      </c>
      <c r="AQ32" s="414">
        <v>92</v>
      </c>
      <c r="AR32" s="414"/>
      <c r="AS32" s="414"/>
      <c r="AT32" s="414"/>
      <c r="AU32" s="414"/>
      <c r="AV32" s="414"/>
      <c r="AW32" s="414"/>
      <c r="AX32" s="430"/>
    </row>
    <row r="33" spans="1:50" ht="12" customHeight="1">
      <c r="A33" s="405" t="str">
        <f t="shared" si="0"/>
        <v>region</v>
      </c>
      <c r="B33" s="405">
        <f t="shared" si="1"/>
        <v>0</v>
      </c>
      <c r="C33" s="437">
        <v>21</v>
      </c>
      <c r="D33" s="16"/>
      <c r="E33" s="16"/>
      <c r="F33" s="16"/>
      <c r="G33" s="5"/>
      <c r="H33" s="21"/>
      <c r="I33" s="5"/>
      <c r="J33" s="19"/>
      <c r="K33" s="17"/>
      <c r="L33" s="20"/>
      <c r="M33" s="18"/>
      <c r="N33" s="18"/>
      <c r="O33" s="17"/>
      <c r="P33" s="18"/>
      <c r="Q33" s="17"/>
      <c r="R33" s="17"/>
      <c r="S33" s="432"/>
      <c r="T33" s="1083">
        <v>21</v>
      </c>
      <c r="U33" s="18"/>
      <c r="V33" s="17"/>
      <c r="W33" s="17"/>
      <c r="X33" s="413"/>
      <c r="Y33" s="413"/>
      <c r="Z33" s="413"/>
      <c r="AA33" s="413"/>
      <c r="AB33" s="413"/>
      <c r="AC33" s="413"/>
      <c r="AD33" s="413"/>
      <c r="AE33" s="413"/>
      <c r="AF33" s="413"/>
      <c r="AG33" s="413"/>
      <c r="AH33" s="407">
        <v>5</v>
      </c>
      <c r="AI33" s="407"/>
      <c r="AJ33" s="407"/>
      <c r="AK33" s="407"/>
      <c r="AL33" s="407"/>
      <c r="AM33" s="447">
        <v>5</v>
      </c>
      <c r="AN33" s="447" t="s">
        <v>447</v>
      </c>
      <c r="AO33" s="442">
        <v>26</v>
      </c>
      <c r="AP33" s="443">
        <v>193</v>
      </c>
      <c r="AQ33" s="414">
        <v>19</v>
      </c>
      <c r="AR33" s="414"/>
      <c r="AS33" s="414"/>
      <c r="AT33" s="414"/>
      <c r="AU33" s="414"/>
      <c r="AV33" s="414"/>
      <c r="AW33" s="414"/>
      <c r="AX33" s="430"/>
    </row>
    <row r="34" spans="1:50" ht="12" customHeight="1">
      <c r="A34" s="405" t="str">
        <f t="shared" si="0"/>
        <v>region</v>
      </c>
      <c r="B34" s="405">
        <f t="shared" si="1"/>
        <v>0</v>
      </c>
      <c r="C34" s="437">
        <v>22</v>
      </c>
      <c r="D34" s="16"/>
      <c r="E34" s="16"/>
      <c r="F34" s="16"/>
      <c r="G34" s="5"/>
      <c r="H34" s="21"/>
      <c r="I34" s="5"/>
      <c r="J34" s="19"/>
      <c r="K34" s="17"/>
      <c r="L34" s="20"/>
      <c r="M34" s="18"/>
      <c r="N34" s="18"/>
      <c r="O34" s="17"/>
      <c r="P34" s="18"/>
      <c r="Q34" s="17"/>
      <c r="R34" s="17"/>
      <c r="S34" s="432"/>
      <c r="T34" s="1083">
        <v>22</v>
      </c>
      <c r="U34" s="18"/>
      <c r="V34" s="17"/>
      <c r="W34" s="17"/>
      <c r="X34" s="413"/>
      <c r="Y34" s="413"/>
      <c r="Z34" s="413"/>
      <c r="AA34" s="413"/>
      <c r="AB34" s="413"/>
      <c r="AC34" s="413"/>
      <c r="AD34" s="413"/>
      <c r="AE34" s="413"/>
      <c r="AF34" s="413"/>
      <c r="AG34" s="413"/>
      <c r="AH34" s="413"/>
      <c r="AI34" s="407"/>
      <c r="AJ34" s="407"/>
      <c r="AK34" s="407"/>
      <c r="AL34" s="407"/>
      <c r="AM34" s="449">
        <v>5</v>
      </c>
      <c r="AN34" s="449" t="s">
        <v>456</v>
      </c>
      <c r="AO34" s="450">
        <v>0</v>
      </c>
      <c r="AP34" s="451">
        <v>0</v>
      </c>
      <c r="AQ34" s="414">
        <v>104</v>
      </c>
      <c r="AR34" s="414"/>
      <c r="AS34" s="414"/>
      <c r="AT34" s="414"/>
      <c r="AU34" s="414"/>
      <c r="AV34" s="414"/>
      <c r="AW34" s="414"/>
      <c r="AX34" s="430"/>
    </row>
    <row r="35" spans="1:50" ht="12" customHeight="1">
      <c r="A35" s="405" t="str">
        <f t="shared" si="0"/>
        <v>region</v>
      </c>
      <c r="B35" s="405">
        <f t="shared" si="1"/>
        <v>0</v>
      </c>
      <c r="C35" s="437">
        <v>23</v>
      </c>
      <c r="D35" s="16"/>
      <c r="E35" s="16"/>
      <c r="F35" s="16"/>
      <c r="G35" s="5"/>
      <c r="H35" s="21"/>
      <c r="I35" s="5"/>
      <c r="J35" s="19"/>
      <c r="K35" s="17"/>
      <c r="L35" s="20"/>
      <c r="M35" s="18"/>
      <c r="N35" s="18"/>
      <c r="O35" s="17"/>
      <c r="P35" s="18"/>
      <c r="Q35" s="17"/>
      <c r="R35" s="17"/>
      <c r="S35" s="432"/>
      <c r="T35" s="1083">
        <v>23</v>
      </c>
      <c r="U35" s="18"/>
      <c r="V35" s="17"/>
      <c r="W35" s="17"/>
      <c r="X35" s="413"/>
      <c r="Y35" s="413"/>
      <c r="Z35" s="413"/>
      <c r="AA35" s="413"/>
      <c r="AB35" s="413"/>
      <c r="AC35" s="413"/>
      <c r="AD35" s="413"/>
      <c r="AE35" s="413"/>
      <c r="AF35" s="413"/>
      <c r="AG35" s="413"/>
      <c r="AH35" s="413"/>
      <c r="AI35" s="407"/>
      <c r="AJ35" s="407"/>
      <c r="AK35" s="407"/>
      <c r="AL35" s="407"/>
      <c r="AM35" s="447">
        <v>5</v>
      </c>
      <c r="AN35" s="447" t="s">
        <v>519</v>
      </c>
      <c r="AO35" s="442">
        <v>0</v>
      </c>
      <c r="AP35" s="443">
        <v>0</v>
      </c>
      <c r="AQ35" s="414">
        <v>75</v>
      </c>
      <c r="AR35" s="414"/>
      <c r="AS35" s="414"/>
      <c r="AT35" s="414"/>
      <c r="AU35" s="414"/>
      <c r="AV35" s="414"/>
      <c r="AW35" s="414"/>
      <c r="AX35" s="430"/>
    </row>
    <row r="36" spans="1:50" ht="12" customHeight="1">
      <c r="A36" s="405" t="str">
        <f t="shared" si="0"/>
        <v>region</v>
      </c>
      <c r="B36" s="405">
        <f t="shared" si="1"/>
        <v>0</v>
      </c>
      <c r="C36" s="437">
        <v>24</v>
      </c>
      <c r="D36" s="16"/>
      <c r="E36" s="16"/>
      <c r="F36" s="16"/>
      <c r="G36" s="5"/>
      <c r="H36" s="21"/>
      <c r="I36" s="5"/>
      <c r="J36" s="19"/>
      <c r="K36" s="17"/>
      <c r="L36" s="20"/>
      <c r="M36" s="18"/>
      <c r="N36" s="18"/>
      <c r="O36" s="17"/>
      <c r="P36" s="18"/>
      <c r="Q36" s="17"/>
      <c r="R36" s="17"/>
      <c r="S36" s="432"/>
      <c r="T36" s="1083">
        <v>24</v>
      </c>
      <c r="U36" s="18"/>
      <c r="V36" s="17"/>
      <c r="W36" s="17"/>
      <c r="X36" s="413"/>
      <c r="Y36" s="413"/>
      <c r="Z36" s="413"/>
      <c r="AA36" s="413"/>
      <c r="AB36" s="413"/>
      <c r="AC36" s="413"/>
      <c r="AD36" s="413"/>
      <c r="AE36" s="413"/>
      <c r="AF36" s="413"/>
      <c r="AG36" s="413"/>
      <c r="AH36" s="413"/>
      <c r="AI36" s="407"/>
      <c r="AJ36" s="407"/>
      <c r="AK36" s="407"/>
      <c r="AL36" s="407"/>
      <c r="AM36" s="447">
        <v>6</v>
      </c>
      <c r="AN36" s="447" t="s">
        <v>198</v>
      </c>
      <c r="AO36" s="442">
        <v>2</v>
      </c>
      <c r="AP36" s="443">
        <v>18</v>
      </c>
      <c r="AQ36" s="414">
        <v>127</v>
      </c>
      <c r="AR36" s="414"/>
      <c r="AS36" s="414"/>
      <c r="AT36" s="414"/>
      <c r="AU36" s="414"/>
      <c r="AV36" s="414"/>
      <c r="AW36" s="414"/>
      <c r="AX36" s="430"/>
    </row>
    <row r="37" spans="1:50" ht="12" customHeight="1">
      <c r="A37" s="405" t="str">
        <f t="shared" si="0"/>
        <v>region</v>
      </c>
      <c r="B37" s="405">
        <f t="shared" si="1"/>
        <v>0</v>
      </c>
      <c r="C37" s="437">
        <v>25</v>
      </c>
      <c r="D37" s="16"/>
      <c r="E37" s="16"/>
      <c r="F37" s="16"/>
      <c r="G37" s="5"/>
      <c r="H37" s="21"/>
      <c r="I37" s="5"/>
      <c r="J37" s="19"/>
      <c r="K37" s="17"/>
      <c r="L37" s="20"/>
      <c r="M37" s="18"/>
      <c r="N37" s="18"/>
      <c r="O37" s="17"/>
      <c r="P37" s="18"/>
      <c r="Q37" s="17"/>
      <c r="R37" s="17"/>
      <c r="S37" s="432"/>
      <c r="T37" s="1083">
        <v>25</v>
      </c>
      <c r="U37" s="18"/>
      <c r="V37" s="17"/>
      <c r="W37" s="17"/>
      <c r="X37" s="413"/>
      <c r="Y37" s="413"/>
      <c r="Z37" s="413"/>
      <c r="AA37" s="413"/>
      <c r="AB37" s="413"/>
      <c r="AC37" s="413"/>
      <c r="AD37" s="413"/>
      <c r="AE37" s="413"/>
      <c r="AF37" s="413"/>
      <c r="AG37" s="413"/>
      <c r="AH37" s="413"/>
      <c r="AI37" s="407"/>
      <c r="AJ37" s="407"/>
      <c r="AK37" s="407"/>
      <c r="AL37" s="407"/>
      <c r="AM37" s="447">
        <v>6</v>
      </c>
      <c r="AN37" s="447" t="s">
        <v>285</v>
      </c>
      <c r="AO37" s="442">
        <v>3</v>
      </c>
      <c r="AP37" s="443">
        <v>16</v>
      </c>
      <c r="AQ37" s="414">
        <v>35</v>
      </c>
      <c r="AR37" s="414"/>
      <c r="AS37" s="414"/>
      <c r="AT37" s="414"/>
      <c r="AU37" s="414"/>
      <c r="AV37" s="414"/>
      <c r="AW37" s="414"/>
      <c r="AX37" s="430"/>
    </row>
    <row r="38" spans="1:50" ht="12" customHeight="1">
      <c r="A38" s="405" t="str">
        <f t="shared" si="0"/>
        <v>region</v>
      </c>
      <c r="B38" s="405">
        <f t="shared" si="1"/>
        <v>0</v>
      </c>
      <c r="C38" s="437">
        <v>26</v>
      </c>
      <c r="D38" s="16"/>
      <c r="E38" s="16"/>
      <c r="F38" s="16"/>
      <c r="G38" s="5"/>
      <c r="H38" s="21"/>
      <c r="I38" s="5"/>
      <c r="J38" s="19"/>
      <c r="K38" s="17"/>
      <c r="L38" s="20"/>
      <c r="M38" s="18"/>
      <c r="N38" s="18"/>
      <c r="O38" s="17"/>
      <c r="P38" s="18"/>
      <c r="Q38" s="17"/>
      <c r="R38" s="17"/>
      <c r="S38" s="432"/>
      <c r="T38" s="1083">
        <v>26</v>
      </c>
      <c r="U38" s="18"/>
      <c r="V38" s="17"/>
      <c r="W38" s="17"/>
      <c r="X38" s="413"/>
      <c r="Y38" s="413"/>
      <c r="Z38" s="413"/>
      <c r="AA38" s="413"/>
      <c r="AB38" s="413"/>
      <c r="AC38" s="413"/>
      <c r="AD38" s="413"/>
      <c r="AE38" s="413"/>
      <c r="AF38" s="413"/>
      <c r="AG38" s="413"/>
      <c r="AH38" s="413"/>
      <c r="AI38" s="407"/>
      <c r="AJ38" s="407"/>
      <c r="AK38" s="407"/>
      <c r="AL38" s="407"/>
      <c r="AM38" s="447">
        <v>6</v>
      </c>
      <c r="AN38" s="447" t="s">
        <v>300</v>
      </c>
      <c r="AO38" s="442">
        <v>8</v>
      </c>
      <c r="AP38" s="443">
        <v>48</v>
      </c>
      <c r="AQ38" s="414">
        <v>39</v>
      </c>
      <c r="AR38" s="414"/>
      <c r="AS38" s="414"/>
      <c r="AT38" s="414"/>
      <c r="AU38" s="414"/>
      <c r="AV38" s="414"/>
      <c r="AW38" s="414"/>
      <c r="AX38" s="430"/>
    </row>
    <row r="39" spans="1:50" ht="12" customHeight="1">
      <c r="A39" s="405" t="str">
        <f t="shared" si="0"/>
        <v>region</v>
      </c>
      <c r="B39" s="405">
        <f t="shared" si="1"/>
        <v>0</v>
      </c>
      <c r="C39" s="437">
        <v>27</v>
      </c>
      <c r="D39" s="16"/>
      <c r="E39" s="16"/>
      <c r="F39" s="16"/>
      <c r="G39" s="5"/>
      <c r="H39" s="21"/>
      <c r="I39" s="5"/>
      <c r="J39" s="19"/>
      <c r="K39" s="17"/>
      <c r="L39" s="20"/>
      <c r="M39" s="18"/>
      <c r="N39" s="18"/>
      <c r="O39" s="17"/>
      <c r="P39" s="18"/>
      <c r="Q39" s="17"/>
      <c r="R39" s="17"/>
      <c r="S39" s="432"/>
      <c r="T39" s="1083">
        <v>27</v>
      </c>
      <c r="U39" s="18"/>
      <c r="V39" s="17"/>
      <c r="W39" s="17"/>
      <c r="X39" s="413"/>
      <c r="Y39" s="413"/>
      <c r="Z39" s="413"/>
      <c r="AA39" s="413"/>
      <c r="AB39" s="413"/>
      <c r="AC39" s="413"/>
      <c r="AD39" s="413"/>
      <c r="AE39" s="413"/>
      <c r="AF39" s="413"/>
      <c r="AG39" s="413"/>
      <c r="AH39" s="413"/>
      <c r="AI39" s="407"/>
      <c r="AJ39" s="407"/>
      <c r="AK39" s="407"/>
      <c r="AL39" s="407"/>
      <c r="AM39" s="447">
        <v>6</v>
      </c>
      <c r="AN39" s="447" t="s">
        <v>357</v>
      </c>
      <c r="AO39" s="442">
        <v>3</v>
      </c>
      <c r="AP39" s="443">
        <v>32</v>
      </c>
      <c r="AQ39" s="414">
        <v>27</v>
      </c>
      <c r="AR39" s="414"/>
      <c r="AS39" s="414"/>
      <c r="AT39" s="414"/>
      <c r="AU39" s="414"/>
      <c r="AV39" s="414"/>
      <c r="AW39" s="414"/>
      <c r="AX39" s="430"/>
    </row>
    <row r="40" spans="1:50" ht="12" customHeight="1">
      <c r="A40" s="405" t="str">
        <f t="shared" si="0"/>
        <v>region</v>
      </c>
      <c r="B40" s="405">
        <f t="shared" si="1"/>
        <v>0</v>
      </c>
      <c r="C40" s="437">
        <v>28</v>
      </c>
      <c r="D40" s="16"/>
      <c r="E40" s="16"/>
      <c r="F40" s="16"/>
      <c r="G40" s="5"/>
      <c r="H40" s="21"/>
      <c r="I40" s="5"/>
      <c r="J40" s="19"/>
      <c r="K40" s="17"/>
      <c r="L40" s="20"/>
      <c r="M40" s="18"/>
      <c r="N40" s="18"/>
      <c r="O40" s="17"/>
      <c r="P40" s="18"/>
      <c r="Q40" s="17"/>
      <c r="R40" s="17"/>
      <c r="S40" s="432"/>
      <c r="T40" s="1083">
        <v>28</v>
      </c>
      <c r="U40" s="18"/>
      <c r="V40" s="17"/>
      <c r="W40" s="17"/>
      <c r="X40" s="413"/>
      <c r="Y40" s="413"/>
      <c r="Z40" s="413"/>
      <c r="AA40" s="413"/>
      <c r="AB40" s="413"/>
      <c r="AC40" s="413"/>
      <c r="AD40" s="413"/>
      <c r="AE40" s="413"/>
      <c r="AF40" s="413"/>
      <c r="AG40" s="413"/>
      <c r="AH40" s="413"/>
      <c r="AI40" s="407"/>
      <c r="AJ40" s="407"/>
      <c r="AK40" s="407"/>
      <c r="AL40" s="407"/>
      <c r="AM40" s="447">
        <v>6</v>
      </c>
      <c r="AN40" s="447" t="s">
        <v>413</v>
      </c>
      <c r="AO40" s="442">
        <v>4</v>
      </c>
      <c r="AP40" s="443">
        <v>31</v>
      </c>
      <c r="AQ40" s="414">
        <v>16</v>
      </c>
      <c r="AR40" s="414"/>
      <c r="AS40" s="414"/>
      <c r="AT40" s="414"/>
      <c r="AU40" s="414"/>
      <c r="AV40" s="414"/>
      <c r="AW40" s="414"/>
      <c r="AX40" s="430"/>
    </row>
    <row r="41" spans="1:50" ht="11.1" customHeight="1">
      <c r="A41" s="405" t="str">
        <f t="shared" si="0"/>
        <v>region</v>
      </c>
      <c r="B41" s="405">
        <f t="shared" si="1"/>
        <v>0</v>
      </c>
      <c r="C41" s="437">
        <v>29</v>
      </c>
      <c r="D41" s="16"/>
      <c r="E41" s="16"/>
      <c r="F41" s="16"/>
      <c r="G41" s="5"/>
      <c r="H41" s="21"/>
      <c r="I41" s="5"/>
      <c r="J41" s="19"/>
      <c r="K41" s="17"/>
      <c r="L41" s="20"/>
      <c r="M41" s="18"/>
      <c r="N41" s="18"/>
      <c r="O41" s="17"/>
      <c r="P41" s="18"/>
      <c r="Q41" s="17"/>
      <c r="R41" s="17"/>
      <c r="S41" s="432"/>
      <c r="T41" s="1083">
        <v>29</v>
      </c>
      <c r="U41" s="18"/>
      <c r="V41" s="17"/>
      <c r="W41" s="17"/>
      <c r="X41" s="413"/>
      <c r="Y41" s="413"/>
      <c r="Z41" s="413"/>
      <c r="AA41" s="413"/>
      <c r="AB41" s="413"/>
      <c r="AC41" s="413"/>
      <c r="AD41" s="413"/>
      <c r="AE41" s="413"/>
      <c r="AF41" s="413"/>
      <c r="AG41" s="413"/>
      <c r="AH41" s="413"/>
      <c r="AI41" s="407"/>
      <c r="AJ41" s="407"/>
      <c r="AK41" s="407"/>
      <c r="AL41" s="407"/>
      <c r="AM41" s="447">
        <v>6</v>
      </c>
      <c r="AN41" s="447" t="s">
        <v>420</v>
      </c>
      <c r="AO41" s="442">
        <v>14</v>
      </c>
      <c r="AP41" s="443">
        <v>112</v>
      </c>
      <c r="AQ41" s="414">
        <v>126</v>
      </c>
      <c r="AR41" s="414"/>
      <c r="AS41" s="414"/>
      <c r="AT41" s="414"/>
      <c r="AU41" s="414"/>
      <c r="AV41" s="414"/>
      <c r="AW41" s="414"/>
      <c r="AX41" s="430"/>
    </row>
    <row r="42" spans="1:50" ht="11.1" customHeight="1">
      <c r="A42" s="405" t="str">
        <f t="shared" si="0"/>
        <v>region</v>
      </c>
      <c r="B42" s="405">
        <f t="shared" si="1"/>
        <v>0</v>
      </c>
      <c r="C42" s="437">
        <v>30</v>
      </c>
      <c r="D42" s="16"/>
      <c r="E42" s="16"/>
      <c r="F42" s="16"/>
      <c r="G42" s="5"/>
      <c r="H42" s="21"/>
      <c r="I42" s="5"/>
      <c r="J42" s="19"/>
      <c r="K42" s="17"/>
      <c r="L42" s="20"/>
      <c r="M42" s="18"/>
      <c r="N42" s="18"/>
      <c r="O42" s="17"/>
      <c r="P42" s="18"/>
      <c r="Q42" s="17"/>
      <c r="R42" s="17"/>
      <c r="S42" s="432"/>
      <c r="T42" s="1083">
        <v>30</v>
      </c>
      <c r="U42" s="18"/>
      <c r="V42" s="17"/>
      <c r="W42" s="17"/>
      <c r="X42" s="413"/>
      <c r="Y42" s="413"/>
      <c r="Z42" s="413"/>
      <c r="AA42" s="413"/>
      <c r="AB42" s="413"/>
      <c r="AC42" s="413"/>
      <c r="AD42" s="413"/>
      <c r="AE42" s="413"/>
      <c r="AF42" s="413"/>
      <c r="AG42" s="413"/>
      <c r="AH42" s="413"/>
      <c r="AI42" s="407"/>
      <c r="AJ42" s="407"/>
      <c r="AK42" s="407"/>
      <c r="AL42" s="407"/>
      <c r="AM42" s="452">
        <v>6</v>
      </c>
      <c r="AN42" s="452" t="s">
        <v>428</v>
      </c>
      <c r="AO42" s="453">
        <v>10</v>
      </c>
      <c r="AP42" s="454">
        <v>87</v>
      </c>
      <c r="AQ42" s="414">
        <v>79</v>
      </c>
      <c r="AR42" s="414"/>
      <c r="AS42" s="414"/>
      <c r="AT42" s="414"/>
      <c r="AU42" s="414"/>
      <c r="AV42" s="414"/>
      <c r="AW42" s="414"/>
      <c r="AX42" s="430"/>
    </row>
    <row r="43" spans="1:50" ht="11.1" customHeight="1">
      <c r="A43" s="405" t="str">
        <f t="shared" si="0"/>
        <v>region</v>
      </c>
      <c r="B43" s="405">
        <f t="shared" si="1"/>
        <v>0</v>
      </c>
      <c r="C43" s="437">
        <v>31</v>
      </c>
      <c r="D43" s="16"/>
      <c r="E43" s="16"/>
      <c r="F43" s="16"/>
      <c r="G43" s="5"/>
      <c r="H43" s="21"/>
      <c r="I43" s="5"/>
      <c r="J43" s="19"/>
      <c r="K43" s="17"/>
      <c r="L43" s="20"/>
      <c r="M43" s="18"/>
      <c r="N43" s="18"/>
      <c r="O43" s="17"/>
      <c r="P43" s="18"/>
      <c r="Q43" s="17"/>
      <c r="R43" s="17"/>
      <c r="S43" s="432"/>
      <c r="T43" s="1089" t="s">
        <v>1127</v>
      </c>
      <c r="U43" s="1892" t="s">
        <v>1128</v>
      </c>
      <c r="V43" s="1746"/>
      <c r="W43" s="1747"/>
      <c r="X43" s="413"/>
      <c r="Y43" s="413"/>
      <c r="Z43" s="413"/>
      <c r="AA43" s="413"/>
      <c r="AB43" s="413"/>
      <c r="AC43" s="413"/>
      <c r="AD43" s="413"/>
      <c r="AE43" s="413"/>
      <c r="AF43" s="413"/>
      <c r="AG43" s="413"/>
      <c r="AH43" s="413"/>
      <c r="AI43" s="407"/>
      <c r="AJ43" s="407"/>
      <c r="AK43" s="407"/>
      <c r="AL43" s="407"/>
      <c r="AM43" s="447">
        <v>6</v>
      </c>
      <c r="AN43" s="447" t="s">
        <v>458</v>
      </c>
      <c r="AO43" s="442">
        <v>10</v>
      </c>
      <c r="AP43" s="443">
        <v>80</v>
      </c>
      <c r="AQ43" s="414">
        <v>41</v>
      </c>
      <c r="AR43" s="414"/>
      <c r="AS43" s="414"/>
      <c r="AT43" s="414"/>
      <c r="AU43" s="414"/>
      <c r="AV43" s="414"/>
      <c r="AW43" s="414"/>
      <c r="AX43" s="430"/>
    </row>
    <row r="44" spans="1:50" ht="11.1" customHeight="1">
      <c r="A44" s="405" t="str">
        <f t="shared" si="0"/>
        <v>region</v>
      </c>
      <c r="B44" s="405">
        <f t="shared" si="1"/>
        <v>0</v>
      </c>
      <c r="C44" s="437">
        <v>32</v>
      </c>
      <c r="D44" s="16"/>
      <c r="E44" s="16"/>
      <c r="F44" s="16"/>
      <c r="G44" s="5"/>
      <c r="H44" s="21"/>
      <c r="I44" s="5"/>
      <c r="J44" s="19"/>
      <c r="K44" s="17"/>
      <c r="L44" s="20"/>
      <c r="M44" s="18"/>
      <c r="N44" s="18"/>
      <c r="O44" s="17"/>
      <c r="P44" s="18"/>
      <c r="Q44" s="17"/>
      <c r="R44" s="17"/>
      <c r="S44" s="432"/>
      <c r="T44" s="1090"/>
      <c r="U44" s="1553"/>
      <c r="V44" s="1553"/>
      <c r="W44" s="1572"/>
      <c r="X44" s="413"/>
      <c r="Y44" s="413"/>
      <c r="Z44" s="413"/>
      <c r="AA44" s="413"/>
      <c r="AB44" s="413"/>
      <c r="AC44" s="413"/>
      <c r="AD44" s="413"/>
      <c r="AE44" s="413"/>
      <c r="AF44" s="413"/>
      <c r="AG44" s="413"/>
      <c r="AH44" s="413"/>
      <c r="AI44" s="407"/>
      <c r="AJ44" s="407"/>
      <c r="AK44" s="407"/>
      <c r="AL44" s="407"/>
      <c r="AM44" s="449">
        <v>6</v>
      </c>
      <c r="AN44" s="449" t="s">
        <v>480</v>
      </c>
      <c r="AO44" s="450">
        <v>8</v>
      </c>
      <c r="AP44" s="451">
        <v>63</v>
      </c>
      <c r="AQ44" s="414">
        <v>25</v>
      </c>
      <c r="AR44" s="414"/>
      <c r="AS44" s="414"/>
      <c r="AT44" s="414"/>
      <c r="AU44" s="414"/>
      <c r="AV44" s="414"/>
      <c r="AW44" s="414"/>
      <c r="AX44" s="430"/>
    </row>
    <row r="45" spans="1:50" ht="11.1" customHeight="1">
      <c r="A45" s="405" t="str">
        <f t="shared" ref="A45:A62" si="5">+$M$3</f>
        <v>region</v>
      </c>
      <c r="B45" s="405">
        <f t="shared" ref="B45:B62" si="6">+$D$3</f>
        <v>0</v>
      </c>
      <c r="C45" s="437">
        <v>33</v>
      </c>
      <c r="D45" s="16"/>
      <c r="E45" s="16"/>
      <c r="F45" s="16"/>
      <c r="G45" s="5"/>
      <c r="H45" s="21"/>
      <c r="I45" s="5"/>
      <c r="J45" s="19"/>
      <c r="K45" s="17"/>
      <c r="L45" s="20"/>
      <c r="M45" s="18"/>
      <c r="N45" s="18"/>
      <c r="O45" s="17"/>
      <c r="P45" s="18"/>
      <c r="Q45" s="17"/>
      <c r="R45" s="17"/>
      <c r="S45" s="432"/>
      <c r="T45" s="1090"/>
      <c r="U45" s="1553"/>
      <c r="V45" s="1553"/>
      <c r="W45" s="1572"/>
      <c r="X45" s="413"/>
      <c r="Y45" s="413"/>
      <c r="Z45" s="413"/>
      <c r="AA45" s="413"/>
      <c r="AB45" s="413"/>
      <c r="AC45" s="413"/>
      <c r="AD45" s="413"/>
      <c r="AE45" s="413"/>
      <c r="AF45" s="413"/>
      <c r="AG45" s="413"/>
      <c r="AH45" s="413"/>
      <c r="AI45" s="407"/>
      <c r="AJ45" s="407"/>
      <c r="AK45" s="407"/>
      <c r="AL45" s="407"/>
      <c r="AM45" s="449">
        <v>6</v>
      </c>
      <c r="AN45" s="449" t="s">
        <v>483</v>
      </c>
      <c r="AO45" s="450">
        <v>5</v>
      </c>
      <c r="AP45" s="451">
        <v>40</v>
      </c>
      <c r="AQ45" s="414">
        <v>31</v>
      </c>
      <c r="AR45" s="414"/>
      <c r="AS45" s="414"/>
      <c r="AT45" s="414"/>
      <c r="AU45" s="414"/>
      <c r="AV45" s="414"/>
      <c r="AW45" s="414"/>
      <c r="AX45" s="430"/>
    </row>
    <row r="46" spans="1:50" ht="11.1" customHeight="1">
      <c r="A46" s="405" t="str">
        <f t="shared" si="5"/>
        <v>region</v>
      </c>
      <c r="B46" s="405">
        <f t="shared" si="6"/>
        <v>0</v>
      </c>
      <c r="C46" s="437">
        <v>34</v>
      </c>
      <c r="D46" s="16"/>
      <c r="E46" s="16"/>
      <c r="F46" s="16"/>
      <c r="G46" s="5"/>
      <c r="H46" s="21"/>
      <c r="I46" s="5"/>
      <c r="J46" s="19"/>
      <c r="K46" s="17"/>
      <c r="L46" s="20"/>
      <c r="M46" s="18"/>
      <c r="N46" s="18"/>
      <c r="O46" s="17"/>
      <c r="P46" s="18"/>
      <c r="Q46" s="17"/>
      <c r="R46" s="17"/>
      <c r="S46" s="432"/>
      <c r="T46" s="488"/>
      <c r="U46" s="1553"/>
      <c r="V46" s="1553"/>
      <c r="W46" s="1572"/>
      <c r="X46" s="413"/>
      <c r="Y46" s="413"/>
      <c r="Z46" s="413"/>
      <c r="AA46" s="413"/>
      <c r="AB46" s="413"/>
      <c r="AC46" s="413"/>
      <c r="AD46" s="413"/>
      <c r="AE46" s="413"/>
      <c r="AF46" s="413"/>
      <c r="AG46" s="413"/>
      <c r="AH46" s="413"/>
      <c r="AI46" s="407"/>
      <c r="AJ46" s="407"/>
      <c r="AK46" s="407"/>
      <c r="AL46" s="407"/>
      <c r="AM46" s="447">
        <v>7</v>
      </c>
      <c r="AN46" s="447" t="s">
        <v>112</v>
      </c>
      <c r="AO46" s="442">
        <v>4</v>
      </c>
      <c r="AP46" s="443">
        <v>36</v>
      </c>
      <c r="AQ46" s="414">
        <v>25</v>
      </c>
      <c r="AR46" s="414"/>
      <c r="AS46" s="414"/>
      <c r="AT46" s="414"/>
      <c r="AU46" s="414"/>
      <c r="AV46" s="414"/>
      <c r="AW46" s="414"/>
      <c r="AX46" s="430"/>
    </row>
    <row r="47" spans="1:50" ht="11.1" customHeight="1">
      <c r="A47" s="405" t="str">
        <f t="shared" si="5"/>
        <v>region</v>
      </c>
      <c r="B47" s="405">
        <f t="shared" si="6"/>
        <v>0</v>
      </c>
      <c r="C47" s="437">
        <v>35</v>
      </c>
      <c r="D47" s="16"/>
      <c r="E47" s="16"/>
      <c r="F47" s="16"/>
      <c r="G47" s="5"/>
      <c r="H47" s="21"/>
      <c r="I47" s="5"/>
      <c r="J47" s="19"/>
      <c r="K47" s="17"/>
      <c r="L47" s="20"/>
      <c r="M47" s="18"/>
      <c r="N47" s="18"/>
      <c r="O47" s="17"/>
      <c r="P47" s="18"/>
      <c r="Q47" s="17"/>
      <c r="R47" s="17"/>
      <c r="S47" s="432"/>
      <c r="T47" s="1091" t="s">
        <v>1129</v>
      </c>
      <c r="U47" s="1933" t="s">
        <v>1130</v>
      </c>
      <c r="V47" s="1553"/>
      <c r="W47" s="1572"/>
      <c r="X47" s="413"/>
      <c r="Y47" s="413"/>
      <c r="Z47" s="413"/>
      <c r="AA47" s="413"/>
      <c r="AB47" s="413"/>
      <c r="AC47" s="413"/>
      <c r="AD47" s="413"/>
      <c r="AE47" s="413"/>
      <c r="AF47" s="413"/>
      <c r="AG47" s="413"/>
      <c r="AH47" s="413"/>
      <c r="AI47" s="407"/>
      <c r="AJ47" s="407"/>
      <c r="AK47" s="407"/>
      <c r="AL47" s="407"/>
      <c r="AM47" s="447">
        <v>7</v>
      </c>
      <c r="AN47" s="447" t="s">
        <v>142</v>
      </c>
      <c r="AO47" s="442">
        <v>7</v>
      </c>
      <c r="AP47" s="443">
        <v>63</v>
      </c>
      <c r="AQ47" s="414">
        <v>122</v>
      </c>
      <c r="AR47" s="414"/>
      <c r="AS47" s="414"/>
      <c r="AT47" s="414"/>
      <c r="AU47" s="414"/>
      <c r="AV47" s="414"/>
      <c r="AW47" s="414"/>
      <c r="AX47" s="430"/>
    </row>
    <row r="48" spans="1:50" ht="12" customHeight="1">
      <c r="A48" s="405" t="str">
        <f t="shared" si="5"/>
        <v>region</v>
      </c>
      <c r="B48" s="405">
        <f t="shared" si="6"/>
        <v>0</v>
      </c>
      <c r="C48" s="437">
        <v>36</v>
      </c>
      <c r="D48" s="16"/>
      <c r="E48" s="16"/>
      <c r="F48" s="16"/>
      <c r="G48" s="5"/>
      <c r="H48" s="21"/>
      <c r="I48" s="5"/>
      <c r="J48" s="19"/>
      <c r="K48" s="17"/>
      <c r="L48" s="20"/>
      <c r="M48" s="18"/>
      <c r="N48" s="18"/>
      <c r="O48" s="17"/>
      <c r="P48" s="18"/>
      <c r="Q48" s="17"/>
      <c r="R48" s="17"/>
      <c r="S48" s="432"/>
      <c r="T48" s="1092"/>
      <c r="U48" s="1553"/>
      <c r="V48" s="1553"/>
      <c r="W48" s="1572"/>
      <c r="X48" s="413"/>
      <c r="Y48" s="413"/>
      <c r="Z48" s="413"/>
      <c r="AA48" s="413"/>
      <c r="AB48" s="413"/>
      <c r="AC48" s="413"/>
      <c r="AD48" s="413"/>
      <c r="AE48" s="413"/>
      <c r="AF48" s="413"/>
      <c r="AG48" s="413"/>
      <c r="AH48" s="413"/>
      <c r="AI48" s="407"/>
      <c r="AJ48" s="407"/>
      <c r="AK48" s="407"/>
      <c r="AL48" s="407"/>
      <c r="AM48" s="447">
        <v>7</v>
      </c>
      <c r="AN48" s="447" t="s">
        <v>172</v>
      </c>
      <c r="AO48" s="442">
        <v>18</v>
      </c>
      <c r="AP48" s="443">
        <v>171</v>
      </c>
      <c r="AQ48" s="414">
        <v>46</v>
      </c>
      <c r="AR48" s="414"/>
      <c r="AS48" s="414"/>
      <c r="AT48" s="414"/>
      <c r="AU48" s="414"/>
      <c r="AV48" s="414"/>
      <c r="AW48" s="414"/>
      <c r="AX48" s="430"/>
    </row>
    <row r="49" spans="1:50" ht="12" customHeight="1">
      <c r="A49" s="405" t="str">
        <f t="shared" si="5"/>
        <v>region</v>
      </c>
      <c r="B49" s="405">
        <f t="shared" si="6"/>
        <v>0</v>
      </c>
      <c r="C49" s="437">
        <v>37</v>
      </c>
      <c r="D49" s="16"/>
      <c r="E49" s="16"/>
      <c r="F49" s="16"/>
      <c r="G49" s="5"/>
      <c r="H49" s="21"/>
      <c r="I49" s="5"/>
      <c r="J49" s="19"/>
      <c r="K49" s="17"/>
      <c r="L49" s="20"/>
      <c r="M49" s="18"/>
      <c r="N49" s="18"/>
      <c r="O49" s="17"/>
      <c r="P49" s="18"/>
      <c r="Q49" s="17"/>
      <c r="R49" s="17"/>
      <c r="S49" s="432"/>
      <c r="T49" s="1090"/>
      <c r="U49" s="1553"/>
      <c r="V49" s="1553"/>
      <c r="W49" s="1572"/>
      <c r="X49" s="413"/>
      <c r="Y49" s="413"/>
      <c r="Z49" s="413"/>
      <c r="AA49" s="413"/>
      <c r="AB49" s="413"/>
      <c r="AC49" s="413"/>
      <c r="AD49" s="413"/>
      <c r="AE49" s="413"/>
      <c r="AF49" s="413"/>
      <c r="AG49" s="413"/>
      <c r="AH49" s="413"/>
      <c r="AI49" s="407"/>
      <c r="AJ49" s="407"/>
      <c r="AK49" s="407"/>
      <c r="AL49" s="407"/>
      <c r="AM49" s="455">
        <v>7</v>
      </c>
      <c r="AN49" s="455" t="s">
        <v>297</v>
      </c>
      <c r="AO49" s="456">
        <v>8</v>
      </c>
      <c r="AP49" s="457">
        <v>50</v>
      </c>
      <c r="AQ49" s="414">
        <v>52</v>
      </c>
      <c r="AR49" s="414"/>
      <c r="AS49" s="414"/>
      <c r="AT49" s="414"/>
      <c r="AU49" s="414"/>
      <c r="AV49" s="414"/>
      <c r="AW49" s="414"/>
      <c r="AX49" s="430"/>
    </row>
    <row r="50" spans="1:50" ht="12" customHeight="1">
      <c r="A50" s="405" t="str">
        <f t="shared" si="5"/>
        <v>region</v>
      </c>
      <c r="B50" s="405">
        <f t="shared" si="6"/>
        <v>0</v>
      </c>
      <c r="C50" s="437">
        <v>38</v>
      </c>
      <c r="D50" s="16"/>
      <c r="E50" s="16"/>
      <c r="F50" s="16"/>
      <c r="G50" s="5"/>
      <c r="H50" s="21"/>
      <c r="I50" s="5"/>
      <c r="J50" s="19"/>
      <c r="K50" s="17"/>
      <c r="L50" s="20"/>
      <c r="M50" s="18"/>
      <c r="N50" s="18"/>
      <c r="O50" s="17"/>
      <c r="P50" s="18"/>
      <c r="Q50" s="17"/>
      <c r="R50" s="17"/>
      <c r="S50" s="432"/>
      <c r="T50" s="1093"/>
      <c r="U50" s="1553"/>
      <c r="V50" s="1553"/>
      <c r="W50" s="1572"/>
      <c r="X50" s="413"/>
      <c r="Y50" s="413"/>
      <c r="Z50" s="413"/>
      <c r="AA50" s="413"/>
      <c r="AB50" s="413"/>
      <c r="AC50" s="413"/>
      <c r="AD50" s="413"/>
      <c r="AE50" s="413"/>
      <c r="AF50" s="413"/>
      <c r="AG50" s="413"/>
      <c r="AH50" s="413"/>
      <c r="AI50" s="407"/>
      <c r="AJ50" s="407"/>
      <c r="AK50" s="407"/>
      <c r="AL50" s="407"/>
      <c r="AM50" s="452">
        <v>7</v>
      </c>
      <c r="AN50" s="452" t="s">
        <v>338</v>
      </c>
      <c r="AO50" s="453">
        <v>5</v>
      </c>
      <c r="AP50" s="454">
        <v>44</v>
      </c>
      <c r="AQ50" s="414">
        <v>61</v>
      </c>
      <c r="AR50" s="414"/>
      <c r="AS50" s="414"/>
      <c r="AT50" s="414"/>
      <c r="AU50" s="414"/>
      <c r="AV50" s="414"/>
      <c r="AW50" s="414"/>
      <c r="AX50" s="430"/>
    </row>
    <row r="51" spans="1:50" ht="12" customHeight="1">
      <c r="A51" s="405" t="str">
        <f t="shared" si="5"/>
        <v>region</v>
      </c>
      <c r="B51" s="405">
        <f t="shared" si="6"/>
        <v>0</v>
      </c>
      <c r="C51" s="437">
        <v>39</v>
      </c>
      <c r="D51" s="16"/>
      <c r="E51" s="16"/>
      <c r="F51" s="16"/>
      <c r="G51" s="5"/>
      <c r="H51" s="21"/>
      <c r="I51" s="5"/>
      <c r="J51" s="19"/>
      <c r="K51" s="17"/>
      <c r="L51" s="20"/>
      <c r="M51" s="18"/>
      <c r="N51" s="18"/>
      <c r="O51" s="17"/>
      <c r="P51" s="18"/>
      <c r="Q51" s="17"/>
      <c r="R51" s="17"/>
      <c r="S51" s="432"/>
      <c r="T51" s="1090"/>
      <c r="U51" s="1553"/>
      <c r="V51" s="1553"/>
      <c r="W51" s="1572"/>
      <c r="X51" s="413"/>
      <c r="Y51" s="413"/>
      <c r="Z51" s="413"/>
      <c r="AA51" s="413"/>
      <c r="AB51" s="413"/>
      <c r="AC51" s="413"/>
      <c r="AD51" s="413"/>
      <c r="AE51" s="413"/>
      <c r="AF51" s="413"/>
      <c r="AG51" s="413"/>
      <c r="AH51" s="413"/>
      <c r="AI51" s="407"/>
      <c r="AJ51" s="407"/>
      <c r="AK51" s="407"/>
      <c r="AL51" s="407"/>
      <c r="AM51" s="449">
        <v>7</v>
      </c>
      <c r="AN51" s="449" t="s">
        <v>431</v>
      </c>
      <c r="AO51" s="450">
        <v>2</v>
      </c>
      <c r="AP51" s="451">
        <v>20</v>
      </c>
      <c r="AQ51" s="414">
        <v>9</v>
      </c>
      <c r="AR51" s="414"/>
      <c r="AS51" s="414"/>
      <c r="AT51" s="414"/>
      <c r="AU51" s="414"/>
      <c r="AV51" s="414"/>
      <c r="AW51" s="414"/>
      <c r="AX51" s="430"/>
    </row>
    <row r="52" spans="1:50" ht="12" customHeight="1">
      <c r="A52" s="405" t="str">
        <f t="shared" si="5"/>
        <v>region</v>
      </c>
      <c r="B52" s="405">
        <f t="shared" si="6"/>
        <v>0</v>
      </c>
      <c r="C52" s="437">
        <v>40</v>
      </c>
      <c r="D52" s="16"/>
      <c r="E52" s="16"/>
      <c r="F52" s="16"/>
      <c r="G52" s="5"/>
      <c r="H52" s="21"/>
      <c r="I52" s="5"/>
      <c r="J52" s="19"/>
      <c r="K52" s="17"/>
      <c r="L52" s="20"/>
      <c r="M52" s="18"/>
      <c r="N52" s="18"/>
      <c r="O52" s="17"/>
      <c r="P52" s="18"/>
      <c r="Q52" s="17"/>
      <c r="R52" s="17"/>
      <c r="S52" s="432"/>
      <c r="T52" s="1090"/>
      <c r="U52" s="1553"/>
      <c r="V52" s="1553"/>
      <c r="W52" s="1572"/>
      <c r="X52" s="413"/>
      <c r="Y52" s="413"/>
      <c r="Z52" s="413"/>
      <c r="AA52" s="413"/>
      <c r="AB52" s="413"/>
      <c r="AC52" s="413"/>
      <c r="AD52" s="413"/>
      <c r="AE52" s="413"/>
      <c r="AF52" s="413"/>
      <c r="AG52" s="413"/>
      <c r="AH52" s="413"/>
      <c r="AI52" s="407"/>
      <c r="AJ52" s="407"/>
      <c r="AK52" s="407"/>
      <c r="AL52" s="407"/>
      <c r="AM52" s="452">
        <v>7</v>
      </c>
      <c r="AN52" s="452" t="s">
        <v>452</v>
      </c>
      <c r="AO52" s="453">
        <v>2</v>
      </c>
      <c r="AP52" s="454">
        <v>17</v>
      </c>
      <c r="AQ52" s="414">
        <v>26</v>
      </c>
      <c r="AR52" s="414"/>
      <c r="AS52" s="414"/>
      <c r="AT52" s="414"/>
      <c r="AU52" s="414"/>
      <c r="AV52" s="414"/>
      <c r="AW52" s="414"/>
      <c r="AX52" s="430"/>
    </row>
    <row r="53" spans="1:50" ht="12" customHeight="1">
      <c r="A53" s="405" t="str">
        <f t="shared" si="5"/>
        <v>region</v>
      </c>
      <c r="B53" s="405">
        <f t="shared" si="6"/>
        <v>0</v>
      </c>
      <c r="C53" s="437">
        <v>41</v>
      </c>
      <c r="D53" s="16"/>
      <c r="E53" s="16"/>
      <c r="F53" s="16"/>
      <c r="G53" s="5"/>
      <c r="H53" s="21"/>
      <c r="I53" s="5"/>
      <c r="J53" s="19"/>
      <c r="K53" s="17"/>
      <c r="L53" s="20"/>
      <c r="M53" s="18"/>
      <c r="N53" s="18"/>
      <c r="O53" s="17"/>
      <c r="P53" s="18"/>
      <c r="Q53" s="17"/>
      <c r="R53" s="17"/>
      <c r="S53" s="432"/>
      <c r="T53" s="488"/>
      <c r="U53" s="1553"/>
      <c r="V53" s="1553"/>
      <c r="W53" s="1572"/>
      <c r="X53" s="413"/>
      <c r="Y53" s="413"/>
      <c r="Z53" s="413"/>
      <c r="AA53" s="413"/>
      <c r="AB53" s="413"/>
      <c r="AC53" s="413"/>
      <c r="AD53" s="413"/>
      <c r="AE53" s="413"/>
      <c r="AF53" s="413"/>
      <c r="AG53" s="413"/>
      <c r="AH53" s="413"/>
      <c r="AI53" s="407"/>
      <c r="AJ53" s="407"/>
      <c r="AK53" s="407"/>
      <c r="AL53" s="407"/>
      <c r="AM53" s="447">
        <v>7</v>
      </c>
      <c r="AN53" s="447" t="s">
        <v>492</v>
      </c>
      <c r="AO53" s="442">
        <v>13</v>
      </c>
      <c r="AP53" s="443">
        <v>95</v>
      </c>
      <c r="AQ53" s="414">
        <v>18</v>
      </c>
      <c r="AR53" s="414"/>
      <c r="AS53" s="414"/>
      <c r="AT53" s="414"/>
      <c r="AU53" s="414"/>
      <c r="AV53" s="414"/>
      <c r="AW53" s="414"/>
      <c r="AX53" s="430"/>
    </row>
    <row r="54" spans="1:50" ht="12" customHeight="1">
      <c r="A54" s="405" t="str">
        <f t="shared" si="5"/>
        <v>region</v>
      </c>
      <c r="B54" s="405">
        <f t="shared" si="6"/>
        <v>0</v>
      </c>
      <c r="C54" s="437">
        <v>42</v>
      </c>
      <c r="D54" s="16"/>
      <c r="E54" s="16"/>
      <c r="F54" s="16"/>
      <c r="G54" s="5"/>
      <c r="H54" s="21"/>
      <c r="I54" s="5"/>
      <c r="J54" s="19"/>
      <c r="K54" s="17"/>
      <c r="L54" s="20"/>
      <c r="M54" s="18"/>
      <c r="N54" s="18"/>
      <c r="O54" s="17"/>
      <c r="P54" s="18"/>
      <c r="Q54" s="17"/>
      <c r="R54" s="17"/>
      <c r="S54" s="432"/>
      <c r="T54" s="1094"/>
      <c r="U54" s="1553"/>
      <c r="V54" s="1553"/>
      <c r="W54" s="1572"/>
      <c r="X54" s="413"/>
      <c r="Y54" s="413"/>
      <c r="Z54" s="413"/>
      <c r="AA54" s="413"/>
      <c r="AB54" s="413"/>
      <c r="AC54" s="413"/>
      <c r="AD54" s="413"/>
      <c r="AE54" s="413"/>
      <c r="AF54" s="413"/>
      <c r="AG54" s="413"/>
      <c r="AH54" s="413"/>
      <c r="AI54" s="407"/>
      <c r="AJ54" s="407"/>
      <c r="AK54" s="407"/>
      <c r="AL54" s="407"/>
      <c r="AM54" s="452">
        <v>7</v>
      </c>
      <c r="AN54" s="452" t="s">
        <v>533</v>
      </c>
      <c r="AO54" s="453">
        <v>3</v>
      </c>
      <c r="AP54" s="454">
        <v>25</v>
      </c>
      <c r="AQ54" s="414">
        <v>65</v>
      </c>
      <c r="AR54" s="414"/>
      <c r="AS54" s="414"/>
      <c r="AT54" s="414"/>
      <c r="AU54" s="414"/>
      <c r="AV54" s="414"/>
      <c r="AW54" s="414"/>
      <c r="AX54" s="430"/>
    </row>
    <row r="55" spans="1:50" ht="12" customHeight="1">
      <c r="A55" s="405" t="str">
        <f t="shared" si="5"/>
        <v>region</v>
      </c>
      <c r="B55" s="405">
        <f t="shared" si="6"/>
        <v>0</v>
      </c>
      <c r="C55" s="437">
        <v>43</v>
      </c>
      <c r="D55" s="16"/>
      <c r="E55" s="16"/>
      <c r="F55" s="16"/>
      <c r="G55" s="5"/>
      <c r="H55" s="21"/>
      <c r="I55" s="5"/>
      <c r="J55" s="19"/>
      <c r="K55" s="17"/>
      <c r="L55" s="20"/>
      <c r="M55" s="18"/>
      <c r="N55" s="18"/>
      <c r="O55" s="17"/>
      <c r="P55" s="18"/>
      <c r="Q55" s="17"/>
      <c r="R55" s="17"/>
      <c r="S55" s="432"/>
      <c r="T55" s="1090"/>
      <c r="U55" s="1553"/>
      <c r="V55" s="1553"/>
      <c r="W55" s="1572"/>
      <c r="X55" s="413"/>
      <c r="Y55" s="413"/>
      <c r="Z55" s="413"/>
      <c r="AA55" s="413"/>
      <c r="AB55" s="413"/>
      <c r="AC55" s="413"/>
      <c r="AD55" s="413"/>
      <c r="AE55" s="413"/>
      <c r="AF55" s="413"/>
      <c r="AG55" s="413"/>
      <c r="AH55" s="413"/>
      <c r="AI55" s="407"/>
      <c r="AJ55" s="407"/>
      <c r="AK55" s="407"/>
      <c r="AL55" s="407"/>
      <c r="AM55" s="447">
        <v>8</v>
      </c>
      <c r="AN55" s="447" t="s">
        <v>150</v>
      </c>
      <c r="AO55" s="442">
        <v>10</v>
      </c>
      <c r="AP55" s="443">
        <v>67</v>
      </c>
      <c r="AQ55" s="414">
        <v>13</v>
      </c>
      <c r="AR55" s="414"/>
      <c r="AS55" s="414"/>
      <c r="AT55" s="414"/>
      <c r="AU55" s="414"/>
      <c r="AV55" s="414"/>
      <c r="AW55" s="414"/>
      <c r="AX55" s="430"/>
    </row>
    <row r="56" spans="1:50" ht="12" customHeight="1">
      <c r="A56" s="405" t="str">
        <f t="shared" si="5"/>
        <v>region</v>
      </c>
      <c r="B56" s="405">
        <f t="shared" si="6"/>
        <v>0</v>
      </c>
      <c r="C56" s="437">
        <v>44</v>
      </c>
      <c r="D56" s="16"/>
      <c r="E56" s="16"/>
      <c r="F56" s="16"/>
      <c r="G56" s="5"/>
      <c r="H56" s="21"/>
      <c r="I56" s="5"/>
      <c r="J56" s="19"/>
      <c r="K56" s="17"/>
      <c r="L56" s="20"/>
      <c r="M56" s="18"/>
      <c r="N56" s="18"/>
      <c r="O56" s="17"/>
      <c r="P56" s="18"/>
      <c r="Q56" s="17"/>
      <c r="R56" s="17"/>
      <c r="S56" s="432"/>
      <c r="T56" s="1095"/>
      <c r="U56" s="1550"/>
      <c r="V56" s="1550"/>
      <c r="W56" s="1581"/>
      <c r="X56" s="413"/>
      <c r="Y56" s="413"/>
      <c r="Z56" s="413"/>
      <c r="AA56" s="413"/>
      <c r="AB56" s="413"/>
      <c r="AC56" s="413"/>
      <c r="AD56" s="413"/>
      <c r="AE56" s="413"/>
      <c r="AF56" s="413"/>
      <c r="AG56" s="413"/>
      <c r="AH56" s="413"/>
      <c r="AI56" s="407"/>
      <c r="AJ56" s="407"/>
      <c r="AK56" s="407"/>
      <c r="AL56" s="407"/>
      <c r="AM56" s="447">
        <v>8</v>
      </c>
      <c r="AN56" s="447" t="s">
        <v>1131</v>
      </c>
      <c r="AO56" s="442">
        <v>15</v>
      </c>
      <c r="AP56" s="443">
        <v>95</v>
      </c>
      <c r="AQ56" s="414">
        <v>45</v>
      </c>
      <c r="AR56" s="414"/>
      <c r="AS56" s="414"/>
      <c r="AT56" s="414"/>
      <c r="AU56" s="414"/>
      <c r="AV56" s="414"/>
      <c r="AW56" s="414"/>
      <c r="AX56" s="430"/>
    </row>
    <row r="57" spans="1:50" ht="12" customHeight="1">
      <c r="A57" s="405" t="str">
        <f t="shared" si="5"/>
        <v>region</v>
      </c>
      <c r="B57" s="405">
        <f t="shared" si="6"/>
        <v>0</v>
      </c>
      <c r="C57" s="437">
        <v>45</v>
      </c>
      <c r="D57" s="16"/>
      <c r="E57" s="16"/>
      <c r="F57" s="16"/>
      <c r="G57" s="5"/>
      <c r="H57" s="21"/>
      <c r="I57" s="5"/>
      <c r="J57" s="19"/>
      <c r="K57" s="17"/>
      <c r="L57" s="20"/>
      <c r="M57" s="18"/>
      <c r="N57" s="18"/>
      <c r="O57" s="17"/>
      <c r="P57" s="18"/>
      <c r="Q57" s="17"/>
      <c r="R57" s="17"/>
      <c r="S57" s="432"/>
      <c r="T57" s="458"/>
      <c r="U57" s="459"/>
      <c r="V57" s="459"/>
      <c r="W57" s="459"/>
      <c r="X57" s="413"/>
      <c r="Y57" s="413"/>
      <c r="Z57" s="413"/>
      <c r="AA57" s="413"/>
      <c r="AB57" s="413"/>
      <c r="AC57" s="413"/>
      <c r="AD57" s="413"/>
      <c r="AE57" s="413"/>
      <c r="AF57" s="413"/>
      <c r="AG57" s="413"/>
      <c r="AH57" s="413"/>
      <c r="AI57" s="407"/>
      <c r="AJ57" s="407"/>
      <c r="AK57" s="407"/>
      <c r="AL57" s="407"/>
      <c r="AM57" s="452">
        <v>8</v>
      </c>
      <c r="AN57" s="452" t="s">
        <v>205</v>
      </c>
      <c r="AO57" s="453">
        <v>10</v>
      </c>
      <c r="AP57" s="454">
        <v>75</v>
      </c>
      <c r="AQ57" s="414">
        <v>62</v>
      </c>
      <c r="AR57" s="414"/>
      <c r="AS57" s="414"/>
      <c r="AT57" s="414"/>
      <c r="AU57" s="414"/>
      <c r="AV57" s="414"/>
      <c r="AW57" s="414"/>
      <c r="AX57" s="430"/>
    </row>
    <row r="58" spans="1:50" ht="12" customHeight="1">
      <c r="A58" s="405" t="str">
        <f t="shared" si="5"/>
        <v>region</v>
      </c>
      <c r="B58" s="405">
        <f t="shared" si="6"/>
        <v>0</v>
      </c>
      <c r="C58" s="437">
        <v>46</v>
      </c>
      <c r="D58" s="16"/>
      <c r="E58" s="16"/>
      <c r="F58" s="16"/>
      <c r="G58" s="5"/>
      <c r="H58" s="21"/>
      <c r="I58" s="5"/>
      <c r="J58" s="19"/>
      <c r="K58" s="17"/>
      <c r="L58" s="20"/>
      <c r="M58" s="18"/>
      <c r="N58" s="18"/>
      <c r="O58" s="17"/>
      <c r="P58" s="18"/>
      <c r="Q58" s="17"/>
      <c r="R58" s="17"/>
      <c r="S58" s="432"/>
      <c r="T58" s="458"/>
      <c r="U58" s="459"/>
      <c r="V58" s="459"/>
      <c r="W58" s="459"/>
      <c r="X58" s="413"/>
      <c r="Y58" s="413"/>
      <c r="Z58" s="413"/>
      <c r="AA58" s="413"/>
      <c r="AB58" s="413"/>
      <c r="AC58" s="413"/>
      <c r="AD58" s="413"/>
      <c r="AE58" s="413"/>
      <c r="AF58" s="413"/>
      <c r="AG58" s="413"/>
      <c r="AH58" s="413"/>
      <c r="AI58" s="407"/>
      <c r="AJ58" s="407"/>
      <c r="AK58" s="407"/>
      <c r="AL58" s="407"/>
      <c r="AM58" s="449">
        <v>8</v>
      </c>
      <c r="AN58" s="449" t="s">
        <v>271</v>
      </c>
      <c r="AO58" s="450">
        <v>13</v>
      </c>
      <c r="AP58" s="451">
        <v>93</v>
      </c>
      <c r="AQ58" s="414">
        <v>47</v>
      </c>
      <c r="AR58" s="414"/>
      <c r="AS58" s="414"/>
      <c r="AT58" s="414"/>
      <c r="AU58" s="414"/>
      <c r="AV58" s="414"/>
      <c r="AW58" s="414"/>
      <c r="AX58" s="430"/>
    </row>
    <row r="59" spans="1:50" ht="12" customHeight="1">
      <c r="A59" s="405" t="str">
        <f t="shared" si="5"/>
        <v>region</v>
      </c>
      <c r="B59" s="405">
        <f t="shared" si="6"/>
        <v>0</v>
      </c>
      <c r="C59" s="437">
        <v>47</v>
      </c>
      <c r="D59" s="16"/>
      <c r="E59" s="16"/>
      <c r="F59" s="16"/>
      <c r="G59" s="5"/>
      <c r="H59" s="21"/>
      <c r="I59" s="5"/>
      <c r="J59" s="19"/>
      <c r="K59" s="17"/>
      <c r="L59" s="20"/>
      <c r="M59" s="18"/>
      <c r="N59" s="18"/>
      <c r="O59" s="17"/>
      <c r="P59" s="18"/>
      <c r="Q59" s="17"/>
      <c r="R59" s="17"/>
      <c r="S59" s="432"/>
      <c r="T59" s="458"/>
      <c r="U59" s="459"/>
      <c r="V59" s="459"/>
      <c r="W59" s="459"/>
      <c r="X59" s="413"/>
      <c r="Y59" s="413"/>
      <c r="Z59" s="413"/>
      <c r="AA59" s="413"/>
      <c r="AB59" s="413"/>
      <c r="AC59" s="413"/>
      <c r="AD59" s="413"/>
      <c r="AE59" s="413"/>
      <c r="AF59" s="413"/>
      <c r="AG59" s="413"/>
      <c r="AH59" s="413"/>
      <c r="AI59" s="407"/>
      <c r="AJ59" s="407"/>
      <c r="AK59" s="407"/>
      <c r="AL59" s="407"/>
      <c r="AM59" s="447">
        <v>8</v>
      </c>
      <c r="AN59" s="447" t="s">
        <v>277</v>
      </c>
      <c r="AO59" s="442">
        <v>9</v>
      </c>
      <c r="AP59" s="443">
        <v>55</v>
      </c>
      <c r="AQ59" s="414">
        <v>62</v>
      </c>
      <c r="AR59" s="414"/>
      <c r="AS59" s="414"/>
      <c r="AT59" s="414"/>
      <c r="AU59" s="414"/>
      <c r="AV59" s="414"/>
      <c r="AW59" s="414"/>
      <c r="AX59" s="430"/>
    </row>
    <row r="60" spans="1:50" ht="12" customHeight="1">
      <c r="A60" s="405" t="str">
        <f t="shared" si="5"/>
        <v>region</v>
      </c>
      <c r="B60" s="405">
        <f t="shared" si="6"/>
        <v>0</v>
      </c>
      <c r="C60" s="437">
        <v>48</v>
      </c>
      <c r="D60" s="16"/>
      <c r="E60" s="16"/>
      <c r="F60" s="16"/>
      <c r="G60" s="5"/>
      <c r="H60" s="21"/>
      <c r="I60" s="5"/>
      <c r="J60" s="19"/>
      <c r="K60" s="17"/>
      <c r="L60" s="20"/>
      <c r="M60" s="18"/>
      <c r="N60" s="18"/>
      <c r="O60" s="17"/>
      <c r="P60" s="18"/>
      <c r="Q60" s="17"/>
      <c r="R60" s="17"/>
      <c r="S60" s="432"/>
      <c r="T60" s="458"/>
      <c r="U60" s="459"/>
      <c r="V60" s="459"/>
      <c r="W60" s="459"/>
      <c r="X60" s="413"/>
      <c r="Y60" s="413"/>
      <c r="Z60" s="413"/>
      <c r="AA60" s="413"/>
      <c r="AB60" s="413"/>
      <c r="AC60" s="413"/>
      <c r="AD60" s="413"/>
      <c r="AE60" s="413"/>
      <c r="AF60" s="413"/>
      <c r="AG60" s="413"/>
      <c r="AH60" s="413"/>
      <c r="AI60" s="407"/>
      <c r="AJ60" s="407"/>
      <c r="AK60" s="407"/>
      <c r="AL60" s="407"/>
      <c r="AM60" s="447">
        <v>8</v>
      </c>
      <c r="AN60" s="447" t="s">
        <v>302</v>
      </c>
      <c r="AO60" s="442">
        <v>6</v>
      </c>
      <c r="AP60" s="443">
        <v>40</v>
      </c>
      <c r="AQ60" s="414">
        <v>45</v>
      </c>
      <c r="AR60" s="414"/>
      <c r="AS60" s="414"/>
      <c r="AT60" s="414"/>
      <c r="AU60" s="414"/>
      <c r="AV60" s="414"/>
      <c r="AW60" s="414"/>
      <c r="AX60" s="430"/>
    </row>
    <row r="61" spans="1:50" ht="12" customHeight="1">
      <c r="A61" s="405" t="str">
        <f t="shared" si="5"/>
        <v>region</v>
      </c>
      <c r="B61" s="405">
        <f t="shared" si="6"/>
        <v>0</v>
      </c>
      <c r="C61" s="437">
        <v>49</v>
      </c>
      <c r="D61" s="16"/>
      <c r="E61" s="16"/>
      <c r="F61" s="16"/>
      <c r="G61" s="5"/>
      <c r="H61" s="21"/>
      <c r="I61" s="5"/>
      <c r="J61" s="19"/>
      <c r="K61" s="17"/>
      <c r="L61" s="20"/>
      <c r="M61" s="18"/>
      <c r="N61" s="18"/>
      <c r="O61" s="17"/>
      <c r="P61" s="18"/>
      <c r="Q61" s="17"/>
      <c r="R61" s="17"/>
      <c r="S61" s="432"/>
      <c r="T61" s="458"/>
      <c r="U61" s="459"/>
      <c r="V61" s="459"/>
      <c r="W61" s="459"/>
      <c r="X61" s="413"/>
      <c r="Y61" s="413"/>
      <c r="Z61" s="413"/>
      <c r="AA61" s="413"/>
      <c r="AB61" s="413"/>
      <c r="AC61" s="413"/>
      <c r="AD61" s="413"/>
      <c r="AE61" s="413"/>
      <c r="AF61" s="413"/>
      <c r="AG61" s="413"/>
      <c r="AH61" s="413"/>
      <c r="AI61" s="407"/>
      <c r="AJ61" s="407"/>
      <c r="AK61" s="407"/>
      <c r="AL61" s="407"/>
      <c r="AM61" s="449">
        <v>8</v>
      </c>
      <c r="AN61" s="449" t="s">
        <v>474</v>
      </c>
      <c r="AO61" s="450">
        <v>8</v>
      </c>
      <c r="AP61" s="451">
        <v>56</v>
      </c>
      <c r="AQ61" s="414">
        <v>31</v>
      </c>
      <c r="AR61" s="414"/>
      <c r="AS61" s="414"/>
      <c r="AT61" s="414"/>
      <c r="AU61" s="414"/>
      <c r="AV61" s="414"/>
      <c r="AW61" s="414"/>
      <c r="AX61" s="430"/>
    </row>
    <row r="62" spans="1:50" ht="19.5" customHeight="1">
      <c r="A62" s="405" t="str">
        <f t="shared" si="5"/>
        <v>region</v>
      </c>
      <c r="B62" s="405">
        <f t="shared" si="6"/>
        <v>0</v>
      </c>
      <c r="C62" s="437">
        <v>50</v>
      </c>
      <c r="D62" s="16"/>
      <c r="E62" s="16"/>
      <c r="F62" s="16"/>
      <c r="G62" s="5"/>
      <c r="H62" s="21"/>
      <c r="I62" s="5"/>
      <c r="J62" s="19"/>
      <c r="K62" s="17"/>
      <c r="L62" s="20"/>
      <c r="M62" s="18"/>
      <c r="N62" s="18"/>
      <c r="O62" s="17"/>
      <c r="P62" s="18"/>
      <c r="Q62" s="17"/>
      <c r="R62" s="17"/>
      <c r="S62" s="432"/>
      <c r="T62" s="458"/>
      <c r="U62" s="459"/>
      <c r="V62" s="459"/>
      <c r="W62" s="459"/>
      <c r="X62" s="413"/>
      <c r="Y62" s="413"/>
      <c r="Z62" s="413"/>
      <c r="AA62" s="413"/>
      <c r="AB62" s="413"/>
      <c r="AC62" s="413"/>
      <c r="AD62" s="413"/>
      <c r="AE62" s="413"/>
      <c r="AF62" s="413"/>
      <c r="AG62" s="413"/>
      <c r="AH62" s="413"/>
      <c r="AI62" s="407"/>
      <c r="AJ62" s="407"/>
      <c r="AK62" s="407"/>
      <c r="AL62" s="407"/>
      <c r="AM62" s="455">
        <v>8</v>
      </c>
      <c r="AN62" s="455" t="s">
        <v>494</v>
      </c>
      <c r="AO62" s="456">
        <v>7</v>
      </c>
      <c r="AP62" s="457">
        <v>49</v>
      </c>
      <c r="AQ62" s="414">
        <v>66</v>
      </c>
      <c r="AR62" s="414"/>
      <c r="AS62" s="414"/>
      <c r="AT62" s="414"/>
      <c r="AU62" s="414"/>
      <c r="AV62" s="414"/>
      <c r="AW62" s="414"/>
      <c r="AX62" s="430"/>
    </row>
    <row r="63" spans="1:50" ht="21.75" customHeight="1">
      <c r="A63" s="405"/>
      <c r="B63" s="405"/>
      <c r="C63" s="432"/>
      <c r="D63" s="432"/>
      <c r="E63" s="460"/>
      <c r="F63" s="460"/>
      <c r="G63" s="460"/>
      <c r="H63" s="460"/>
      <c r="I63" s="460"/>
      <c r="J63" s="461"/>
      <c r="K63" s="461"/>
      <c r="L63" s="461"/>
      <c r="M63" s="461"/>
      <c r="N63" s="461"/>
      <c r="O63" s="461"/>
      <c r="P63" s="461"/>
      <c r="Q63" s="461"/>
      <c r="R63" s="461"/>
      <c r="S63" s="460"/>
      <c r="T63" s="461"/>
      <c r="U63" s="413"/>
      <c r="V63" s="413"/>
      <c r="W63" s="413"/>
      <c r="X63" s="413"/>
      <c r="Y63" s="413"/>
      <c r="Z63" s="413"/>
      <c r="AA63" s="413"/>
      <c r="AB63" s="413"/>
      <c r="AC63" s="413"/>
      <c r="AD63" s="413"/>
      <c r="AE63" s="413"/>
      <c r="AF63" s="413"/>
      <c r="AG63" s="413"/>
      <c r="AH63" s="413"/>
      <c r="AI63" s="407"/>
      <c r="AJ63" s="407"/>
      <c r="AK63" s="407"/>
      <c r="AL63" s="407"/>
      <c r="AM63" s="452">
        <v>9</v>
      </c>
      <c r="AN63" s="452" t="s">
        <v>72</v>
      </c>
      <c r="AO63" s="453">
        <v>12</v>
      </c>
      <c r="AP63" s="454">
        <v>82</v>
      </c>
      <c r="AQ63" s="414">
        <v>15</v>
      </c>
      <c r="AR63" s="414"/>
      <c r="AS63" s="414"/>
      <c r="AT63" s="414"/>
      <c r="AU63" s="414"/>
      <c r="AV63" s="414"/>
      <c r="AW63" s="414"/>
      <c r="AX63" s="430"/>
    </row>
    <row r="64" spans="1:50" ht="9.75" customHeight="1">
      <c r="A64" s="405"/>
      <c r="B64" s="405"/>
      <c r="C64" s="462"/>
      <c r="D64" s="432"/>
      <c r="E64" s="432"/>
      <c r="F64" s="432"/>
      <c r="G64" s="432"/>
      <c r="H64" s="432"/>
      <c r="I64" s="432"/>
      <c r="J64" s="413"/>
      <c r="K64" s="413"/>
      <c r="L64" s="413"/>
      <c r="M64" s="413"/>
      <c r="N64" s="413"/>
      <c r="O64" s="413"/>
      <c r="P64" s="413"/>
      <c r="Q64" s="413"/>
      <c r="R64" s="413"/>
      <c r="S64" s="432"/>
      <c r="T64" s="413"/>
      <c r="U64" s="413"/>
      <c r="V64" s="413"/>
      <c r="W64" s="413"/>
      <c r="X64" s="413"/>
      <c r="Y64" s="413"/>
      <c r="Z64" s="413"/>
      <c r="AA64" s="413"/>
      <c r="AB64" s="413"/>
      <c r="AC64" s="413"/>
      <c r="AD64" s="413"/>
      <c r="AE64" s="413"/>
      <c r="AF64" s="413"/>
      <c r="AG64" s="413"/>
      <c r="AH64" s="413"/>
      <c r="AI64" s="407"/>
      <c r="AJ64" s="407"/>
      <c r="AK64" s="407"/>
      <c r="AL64" s="407"/>
      <c r="AM64" s="447">
        <v>9</v>
      </c>
      <c r="AN64" s="447" t="s">
        <v>106</v>
      </c>
      <c r="AO64" s="442">
        <v>1</v>
      </c>
      <c r="AP64" s="443">
        <v>2</v>
      </c>
      <c r="AQ64" s="414">
        <v>28</v>
      </c>
      <c r="AR64" s="414"/>
      <c r="AS64" s="414"/>
      <c r="AT64" s="414"/>
      <c r="AU64" s="414"/>
      <c r="AV64" s="414"/>
      <c r="AW64" s="414"/>
      <c r="AX64" s="430"/>
    </row>
    <row r="65" spans="3:50" ht="18.75" customHeight="1">
      <c r="C65" s="463" t="s">
        <v>1132</v>
      </c>
      <c r="D65" s="432"/>
      <c r="E65" s="432"/>
      <c r="F65" s="432"/>
      <c r="G65" s="432"/>
      <c r="H65" s="432"/>
      <c r="I65" s="432"/>
      <c r="J65" s="413"/>
      <c r="K65" s="413"/>
      <c r="L65" s="413"/>
      <c r="M65" s="413"/>
      <c r="N65" s="464"/>
      <c r="O65" s="413"/>
      <c r="P65" s="413"/>
      <c r="Q65" s="465"/>
      <c r="R65" s="1894"/>
      <c r="S65" s="1553"/>
      <c r="T65" s="1553"/>
      <c r="U65" s="413"/>
      <c r="V65" s="413"/>
      <c r="W65" s="413"/>
      <c r="X65" s="413"/>
      <c r="Y65" s="413"/>
      <c r="Z65" s="413"/>
      <c r="AA65" s="413"/>
      <c r="AB65" s="413"/>
      <c r="AC65" s="413"/>
      <c r="AD65" s="413"/>
      <c r="AE65" s="413"/>
      <c r="AF65" s="413"/>
      <c r="AG65" s="413"/>
      <c r="AH65" s="413"/>
      <c r="AI65" s="407"/>
      <c r="AJ65" s="407"/>
      <c r="AK65" s="407"/>
      <c r="AL65" s="407"/>
      <c r="AM65" s="447">
        <v>9</v>
      </c>
      <c r="AN65" s="447" t="s">
        <v>187</v>
      </c>
      <c r="AO65" s="442">
        <v>2</v>
      </c>
      <c r="AP65" s="443">
        <v>18</v>
      </c>
      <c r="AQ65" s="414"/>
      <c r="AR65" s="414"/>
      <c r="AS65" s="414"/>
      <c r="AT65" s="414"/>
      <c r="AU65" s="414"/>
      <c r="AV65" s="414"/>
      <c r="AW65" s="414"/>
      <c r="AX65" s="430"/>
    </row>
    <row r="66" spans="3:50" ht="4.5" customHeight="1">
      <c r="C66" s="467"/>
      <c r="D66" s="432"/>
      <c r="E66" s="432"/>
      <c r="F66" s="432"/>
      <c r="G66" s="432"/>
      <c r="H66" s="432"/>
      <c r="I66" s="432"/>
      <c r="J66" s="413"/>
      <c r="K66" s="413"/>
      <c r="L66" s="413"/>
      <c r="M66" s="413"/>
      <c r="N66" s="464"/>
      <c r="O66" s="413"/>
      <c r="P66" s="413"/>
      <c r="Q66" s="465"/>
      <c r="R66" s="466"/>
      <c r="S66" s="468"/>
      <c r="T66" s="466"/>
      <c r="U66" s="413"/>
      <c r="V66" s="413"/>
      <c r="W66" s="413"/>
      <c r="X66" s="413"/>
      <c r="Y66" s="413"/>
      <c r="Z66" s="413"/>
      <c r="AA66" s="413"/>
      <c r="AB66" s="413"/>
      <c r="AC66" s="413"/>
      <c r="AD66" s="413"/>
      <c r="AE66" s="413"/>
      <c r="AF66" s="413"/>
      <c r="AG66" s="413"/>
      <c r="AH66" s="413"/>
      <c r="AI66" s="407"/>
      <c r="AJ66" s="407"/>
      <c r="AK66" s="407"/>
      <c r="AL66" s="407"/>
      <c r="AM66" s="447">
        <v>9</v>
      </c>
      <c r="AN66" s="447" t="s">
        <v>196</v>
      </c>
      <c r="AO66" s="442">
        <v>2</v>
      </c>
      <c r="AP66" s="443">
        <v>16</v>
      </c>
      <c r="AQ66" s="414">
        <v>10</v>
      </c>
      <c r="AR66" s="414"/>
      <c r="AS66" s="414"/>
      <c r="AT66" s="414"/>
      <c r="AU66" s="414"/>
      <c r="AV66" s="414"/>
      <c r="AW66" s="414"/>
      <c r="AX66" s="430"/>
    </row>
    <row r="67" spans="3:50" ht="6.75" customHeight="1" thickBot="1">
      <c r="C67" s="469"/>
      <c r="D67" s="469"/>
      <c r="E67" s="469"/>
      <c r="F67" s="469"/>
      <c r="G67" s="469"/>
      <c r="H67" s="470"/>
      <c r="I67" s="470"/>
      <c r="J67" s="470"/>
      <c r="K67" s="470"/>
      <c r="L67" s="470"/>
      <c r="M67" s="470"/>
      <c r="N67" s="470"/>
      <c r="O67" s="470"/>
      <c r="P67" s="470"/>
      <c r="Q67" s="470"/>
      <c r="R67" s="470"/>
      <c r="S67" s="469"/>
      <c r="T67" s="470"/>
      <c r="U67" s="470"/>
      <c r="V67" s="470"/>
      <c r="W67" s="470"/>
      <c r="X67" s="413"/>
      <c r="Y67" s="413"/>
      <c r="Z67" s="413"/>
      <c r="AA67" s="413"/>
      <c r="AB67" s="413"/>
      <c r="AC67" s="413"/>
      <c r="AD67" s="413"/>
      <c r="AE67" s="413"/>
      <c r="AF67" s="413"/>
      <c r="AG67" s="413"/>
      <c r="AH67" s="413"/>
      <c r="AI67" s="407"/>
      <c r="AJ67" s="407"/>
      <c r="AK67" s="407"/>
      <c r="AL67" s="407"/>
      <c r="AM67" s="447">
        <v>9</v>
      </c>
      <c r="AN67" s="447" t="s">
        <v>312</v>
      </c>
      <c r="AO67" s="442">
        <v>3</v>
      </c>
      <c r="AP67" s="443">
        <v>26</v>
      </c>
      <c r="AQ67" s="414">
        <v>6</v>
      </c>
      <c r="AR67" s="414"/>
      <c r="AS67" s="414"/>
      <c r="AT67" s="414"/>
      <c r="AU67" s="414"/>
      <c r="AV67" s="414"/>
      <c r="AW67" s="414"/>
      <c r="AX67" s="430"/>
    </row>
    <row r="68" spans="3:50" ht="24" customHeight="1">
      <c r="C68" s="1939" t="s">
        <v>1133</v>
      </c>
      <c r="D68" s="1572"/>
      <c r="E68" s="1905" t="s">
        <v>1134</v>
      </c>
      <c r="F68" s="1550"/>
      <c r="G68" s="1550"/>
      <c r="H68" s="1581"/>
      <c r="I68" s="1891" t="s">
        <v>1135</v>
      </c>
      <c r="J68" s="1932" t="s">
        <v>1136</v>
      </c>
      <c r="K68" s="1885" t="str">
        <f>"Nº ESTUDIAN-TES RIESGO "&amp;$K$3</f>
        <v>Nº ESTUDIAN-TES RIESGO 2025</v>
      </c>
      <c r="L68" s="1905" t="s">
        <v>1100</v>
      </c>
      <c r="M68" s="1581"/>
      <c r="N68" s="413"/>
      <c r="O68" s="1891" t="s">
        <v>1137</v>
      </c>
      <c r="P68" s="1922" t="s">
        <v>1138</v>
      </c>
      <c r="Q68" s="1581"/>
      <c r="R68" s="1924">
        <f>+COUNT($V$13:$V$42)</f>
        <v>0</v>
      </c>
      <c r="S68" s="1925"/>
      <c r="T68" s="1941" t="s">
        <v>1139</v>
      </c>
      <c r="U68" s="1550"/>
      <c r="V68" s="1581"/>
      <c r="W68" s="1439">
        <f>+'F1 COBERTURA ESTABLECIMIENTOS'!$I$63</f>
        <v>0</v>
      </c>
      <c r="X68" s="471"/>
      <c r="Y68" s="413"/>
      <c r="Z68" s="413"/>
      <c r="AA68" s="413"/>
      <c r="AB68" s="413"/>
      <c r="AC68" s="413"/>
      <c r="AD68" s="413"/>
      <c r="AE68" s="413"/>
      <c r="AF68" s="413"/>
      <c r="AG68" s="413"/>
      <c r="AH68" s="413"/>
      <c r="AI68" s="407"/>
      <c r="AJ68" s="407"/>
      <c r="AK68" s="407"/>
      <c r="AL68" s="407"/>
      <c r="AM68" s="452">
        <v>9</v>
      </c>
      <c r="AN68" s="452" t="s">
        <v>327</v>
      </c>
      <c r="AO68" s="453">
        <v>1</v>
      </c>
      <c r="AP68" s="454">
        <v>5</v>
      </c>
      <c r="AQ68" s="414">
        <v>51</v>
      </c>
      <c r="AR68" s="414"/>
      <c r="AS68" s="414"/>
      <c r="AT68" s="414"/>
      <c r="AU68" s="414"/>
      <c r="AV68" s="414"/>
      <c r="AW68" s="414"/>
      <c r="AX68" s="430"/>
    </row>
    <row r="69" spans="3:50" ht="22.5" customHeight="1">
      <c r="C69" s="1580"/>
      <c r="D69" s="1581"/>
      <c r="E69" s="1096" t="s">
        <v>1140</v>
      </c>
      <c r="F69" s="1889" t="s">
        <v>1141</v>
      </c>
      <c r="G69" s="1570"/>
      <c r="H69" s="1097" t="s">
        <v>1142</v>
      </c>
      <c r="I69" s="1633"/>
      <c r="J69" s="1633"/>
      <c r="K69" s="1633"/>
      <c r="L69" s="1098" t="s">
        <v>1143</v>
      </c>
      <c r="M69" s="1098" t="s">
        <v>1144</v>
      </c>
      <c r="N69" s="413"/>
      <c r="O69" s="1632"/>
      <c r="P69" s="1931" t="s">
        <v>1105</v>
      </c>
      <c r="Q69" s="1570"/>
      <c r="R69" s="1877">
        <f>+SUM($V$13:$V$42)</f>
        <v>0</v>
      </c>
      <c r="S69" s="1644"/>
      <c r="T69" s="1899" t="s">
        <v>1145</v>
      </c>
      <c r="U69" s="1569"/>
      <c r="V69" s="1570"/>
      <c r="W69" s="1440" t="str">
        <f>+IF(ISERROR(R70/W68),"",(R70/W68))</f>
        <v/>
      </c>
      <c r="X69" s="413"/>
      <c r="Y69" s="413"/>
      <c r="Z69" s="413"/>
      <c r="AA69" s="413"/>
      <c r="AB69" s="413"/>
      <c r="AC69" s="413"/>
      <c r="AD69" s="413"/>
      <c r="AE69" s="413"/>
      <c r="AF69" s="413"/>
      <c r="AG69" s="413"/>
      <c r="AH69" s="413"/>
      <c r="AI69" s="407"/>
      <c r="AJ69" s="407"/>
      <c r="AK69" s="407"/>
      <c r="AL69" s="407"/>
      <c r="AM69" s="447">
        <v>9</v>
      </c>
      <c r="AN69" s="447" t="s">
        <v>362</v>
      </c>
      <c r="AO69" s="442">
        <v>4</v>
      </c>
      <c r="AP69" s="443">
        <v>41</v>
      </c>
      <c r="AQ69" s="414">
        <v>32</v>
      </c>
      <c r="AR69" s="414"/>
      <c r="AS69" s="414"/>
      <c r="AT69" s="414"/>
      <c r="AU69" s="414"/>
      <c r="AV69" s="414"/>
      <c r="AW69" s="414"/>
      <c r="AX69" s="430"/>
    </row>
    <row r="70" spans="3:50" ht="18.75" customHeight="1">
      <c r="C70" s="1907" t="s">
        <v>589</v>
      </c>
      <c r="D70" s="1569"/>
      <c r="E70" s="1444" t="str">
        <f>IF(ISERROR(VLOOKUP(D3,$AN$15:$AQ$146,2,FALSE)),"",VLOOKUP(D3,$AN$15:$AQ$146,2,FALSE))</f>
        <v/>
      </c>
      <c r="F70" s="1937">
        <f>+COUNTA($H$13:$H$62)</f>
        <v>0</v>
      </c>
      <c r="G70" s="1644"/>
      <c r="H70" s="1445" t="str">
        <f>IF(ISERROR(F70/E70),"",(F70/E70))</f>
        <v/>
      </c>
      <c r="I70" s="1446">
        <f>+SUM(D13:D62)</f>
        <v>0</v>
      </c>
      <c r="J70" s="1444">
        <f>+SUM(E$13:E$62)</f>
        <v>0</v>
      </c>
      <c r="K70" s="1447">
        <f>'F5.1 COBERTURA PREVENCIÓN'!H688</f>
        <v>0</v>
      </c>
      <c r="L70" s="1444">
        <f>+SUM($Q$13:$Q$62)</f>
        <v>0</v>
      </c>
      <c r="M70" s="1444">
        <f>+SUM($R$13:$R$62)</f>
        <v>0</v>
      </c>
      <c r="N70" s="413"/>
      <c r="O70" s="1633"/>
      <c r="P70" s="1931" t="s">
        <v>1146</v>
      </c>
      <c r="Q70" s="1570"/>
      <c r="R70" s="1877">
        <f>+SUM($W$13:$W$42)</f>
        <v>0</v>
      </c>
      <c r="S70" s="1644"/>
      <c r="T70" s="413"/>
      <c r="U70" s="413"/>
      <c r="V70" s="413"/>
      <c r="W70" s="472"/>
      <c r="X70" s="413"/>
      <c r="Y70" s="413"/>
      <c r="Z70" s="413"/>
      <c r="AA70" s="413"/>
      <c r="AB70" s="413"/>
      <c r="AC70" s="413"/>
      <c r="AD70" s="413"/>
      <c r="AE70" s="413"/>
      <c r="AF70" s="413"/>
      <c r="AG70" s="413"/>
      <c r="AH70" s="413"/>
      <c r="AI70" s="407"/>
      <c r="AJ70" s="407"/>
      <c r="AK70" s="407"/>
      <c r="AL70" s="407"/>
      <c r="AM70" s="447">
        <v>9</v>
      </c>
      <c r="AN70" s="447" t="s">
        <v>1147</v>
      </c>
      <c r="AO70" s="442">
        <v>3</v>
      </c>
      <c r="AP70" s="443">
        <v>27</v>
      </c>
      <c r="AQ70" s="414">
        <v>34</v>
      </c>
      <c r="AR70" s="414"/>
      <c r="AS70" s="414"/>
      <c r="AT70" s="414"/>
      <c r="AU70" s="414"/>
      <c r="AV70" s="414"/>
      <c r="AW70" s="414"/>
      <c r="AX70" s="430"/>
    </row>
    <row r="71" spans="3:50" ht="15" customHeight="1">
      <c r="C71" s="1911" t="s">
        <v>1148</v>
      </c>
      <c r="D71" s="1570"/>
      <c r="E71" s="1448">
        <f>G12</f>
        <v>0</v>
      </c>
      <c r="F71" s="1927" t="str">
        <f>H12</f>
        <v/>
      </c>
      <c r="G71" s="1644"/>
      <c r="H71" s="1449" t="str">
        <f>IFERROR(F71/E71,"-")</f>
        <v>-</v>
      </c>
      <c r="I71" s="473"/>
      <c r="J71" s="474"/>
      <c r="K71" s="475"/>
      <c r="L71" s="413"/>
      <c r="M71" s="413"/>
      <c r="N71" s="413"/>
      <c r="O71" s="413"/>
      <c r="P71" s="1887" t="s">
        <v>1149</v>
      </c>
      <c r="Q71" s="1569"/>
      <c r="R71" s="1569"/>
      <c r="S71" s="1569"/>
      <c r="T71" s="1569"/>
      <c r="U71" s="1569"/>
      <c r="V71" s="1569"/>
      <c r="W71" s="1859"/>
      <c r="X71" s="413"/>
      <c r="Y71" s="413"/>
      <c r="Z71" s="413"/>
      <c r="AA71" s="413"/>
      <c r="AB71" s="413"/>
      <c r="AC71" s="413"/>
      <c r="AD71" s="413"/>
      <c r="AE71" s="413"/>
      <c r="AF71" s="413"/>
      <c r="AG71" s="413"/>
      <c r="AH71" s="413"/>
      <c r="AI71" s="407"/>
      <c r="AJ71" s="407"/>
      <c r="AK71" s="407"/>
      <c r="AL71" s="407"/>
      <c r="AM71" s="447">
        <v>9</v>
      </c>
      <c r="AN71" s="447" t="s">
        <v>498</v>
      </c>
      <c r="AO71" s="442">
        <v>9</v>
      </c>
      <c r="AP71" s="443">
        <v>78</v>
      </c>
      <c r="AQ71" s="414">
        <v>28</v>
      </c>
      <c r="AR71" s="414"/>
      <c r="AS71" s="414"/>
      <c r="AT71" s="414"/>
      <c r="AU71" s="414"/>
      <c r="AV71" s="414"/>
      <c r="AW71" s="414"/>
      <c r="AX71" s="430"/>
    </row>
    <row r="72" spans="3:50" ht="12.75" customHeight="1" thickBot="1">
      <c r="C72" s="469"/>
      <c r="D72" s="476"/>
      <c r="E72" s="469"/>
      <c r="F72" s="469"/>
      <c r="G72" s="469"/>
      <c r="H72" s="477"/>
      <c r="I72" s="478"/>
      <c r="J72" s="477"/>
      <c r="K72" s="479"/>
      <c r="L72" s="470"/>
      <c r="M72" s="470"/>
      <c r="N72" s="470"/>
      <c r="O72" s="480"/>
      <c r="P72" s="1917" t="s">
        <v>1150</v>
      </c>
      <c r="Q72" s="1559"/>
      <c r="R72" s="1872" t="s">
        <v>1151</v>
      </c>
      <c r="S72" s="1559"/>
      <c r="T72" s="1872" t="s">
        <v>1152</v>
      </c>
      <c r="U72" s="1547"/>
      <c r="V72" s="1559"/>
      <c r="W72" s="1920" t="s">
        <v>1153</v>
      </c>
      <c r="X72" s="413"/>
      <c r="Y72" s="413"/>
      <c r="Z72" s="413"/>
      <c r="AA72" s="413"/>
      <c r="AB72" s="413"/>
      <c r="AC72" s="413"/>
      <c r="AD72" s="413"/>
      <c r="AE72" s="413"/>
      <c r="AF72" s="413"/>
      <c r="AG72" s="413"/>
      <c r="AH72" s="413"/>
      <c r="AI72" s="407"/>
      <c r="AJ72" s="407"/>
      <c r="AK72" s="407"/>
      <c r="AL72" s="407"/>
      <c r="AM72" s="447">
        <v>9</v>
      </c>
      <c r="AN72" s="447" t="s">
        <v>522</v>
      </c>
      <c r="AO72" s="442">
        <v>4</v>
      </c>
      <c r="AP72" s="443">
        <v>32</v>
      </c>
      <c r="AQ72" s="414">
        <v>92</v>
      </c>
      <c r="AR72" s="414"/>
      <c r="AS72" s="414"/>
      <c r="AT72" s="414"/>
      <c r="AU72" s="414"/>
      <c r="AV72" s="414"/>
      <c r="AW72" s="414"/>
      <c r="AX72" s="430"/>
    </row>
    <row r="73" spans="3:50" ht="4.5" customHeight="1">
      <c r="C73" s="1904" t="s">
        <v>850</v>
      </c>
      <c r="D73" s="1553"/>
      <c r="E73" s="1553"/>
      <c r="F73" s="481"/>
      <c r="G73" s="481"/>
      <c r="H73" s="481"/>
      <c r="I73" s="481"/>
      <c r="J73" s="481"/>
      <c r="K73" s="481"/>
      <c r="L73" s="481"/>
      <c r="M73" s="481"/>
      <c r="N73" s="481"/>
      <c r="O73" s="482"/>
      <c r="P73" s="1580"/>
      <c r="Q73" s="1581"/>
      <c r="R73" s="1580"/>
      <c r="S73" s="1581"/>
      <c r="T73" s="1580"/>
      <c r="U73" s="1550"/>
      <c r="V73" s="1581"/>
      <c r="W73" s="1921"/>
      <c r="X73" s="413"/>
      <c r="Y73" s="413"/>
      <c r="Z73" s="413"/>
      <c r="AA73" s="413"/>
      <c r="AB73" s="413"/>
      <c r="AC73" s="413"/>
      <c r="AD73" s="413"/>
      <c r="AE73" s="413"/>
      <c r="AF73" s="413"/>
      <c r="AG73" s="413"/>
      <c r="AH73" s="413"/>
      <c r="AI73" s="407"/>
      <c r="AJ73" s="407"/>
      <c r="AK73" s="407"/>
      <c r="AL73" s="407"/>
      <c r="AM73" s="455">
        <v>9</v>
      </c>
      <c r="AN73" s="455" t="s">
        <v>529</v>
      </c>
      <c r="AO73" s="456">
        <v>9</v>
      </c>
      <c r="AP73" s="457">
        <v>67</v>
      </c>
      <c r="AQ73" s="414">
        <v>28</v>
      </c>
      <c r="AR73" s="414"/>
      <c r="AS73" s="414"/>
      <c r="AT73" s="414"/>
      <c r="AU73" s="414"/>
      <c r="AV73" s="414"/>
      <c r="AW73" s="414"/>
      <c r="AX73" s="430"/>
    </row>
    <row r="74" spans="3:50" ht="18" customHeight="1">
      <c r="C74" s="1553"/>
      <c r="D74" s="1553"/>
      <c r="E74" s="1553"/>
      <c r="F74" s="1901"/>
      <c r="G74" s="1547"/>
      <c r="H74" s="1547"/>
      <c r="I74" s="1547"/>
      <c r="J74" s="1547"/>
      <c r="K74" s="1547"/>
      <c r="L74" s="1547"/>
      <c r="M74" s="1547"/>
      <c r="N74" s="1559"/>
      <c r="O74" s="483"/>
      <c r="P74" s="1879" t="s">
        <v>1154</v>
      </c>
      <c r="Q74" s="1570"/>
      <c r="R74" s="1895">
        <f>SUM(AI14:AI19)</f>
        <v>0</v>
      </c>
      <c r="S74" s="1644"/>
      <c r="T74" s="1895">
        <f>SUM(AI20:AI25)</f>
        <v>0</v>
      </c>
      <c r="U74" s="1654"/>
      <c r="V74" s="1644"/>
      <c r="W74" s="1441">
        <f>SUM(R74:U74)</f>
        <v>0</v>
      </c>
      <c r="X74" s="413"/>
      <c r="Y74" s="413"/>
      <c r="Z74" s="413"/>
      <c r="AA74" s="413"/>
      <c r="AB74" s="413"/>
      <c r="AC74" s="413"/>
      <c r="AD74" s="413"/>
      <c r="AE74" s="413"/>
      <c r="AF74" s="413"/>
      <c r="AG74" s="413"/>
      <c r="AH74" s="413"/>
      <c r="AI74" s="407"/>
      <c r="AJ74" s="407"/>
      <c r="AK74" s="407"/>
      <c r="AL74" s="407"/>
      <c r="AM74" s="449">
        <v>10</v>
      </c>
      <c r="AN74" s="449" t="s">
        <v>322</v>
      </c>
      <c r="AO74" s="450">
        <v>12</v>
      </c>
      <c r="AP74" s="451">
        <v>100</v>
      </c>
      <c r="AQ74" s="414">
        <v>25</v>
      </c>
      <c r="AR74" s="414"/>
      <c r="AS74" s="414"/>
      <c r="AT74" s="414"/>
      <c r="AU74" s="414"/>
      <c r="AV74" s="414"/>
      <c r="AW74" s="414"/>
      <c r="AX74" s="430"/>
    </row>
    <row r="75" spans="3:50" ht="12.75" customHeight="1">
      <c r="C75" s="432"/>
      <c r="D75" s="432"/>
      <c r="E75" s="432"/>
      <c r="F75" s="1554"/>
      <c r="G75" s="1553"/>
      <c r="H75" s="1553"/>
      <c r="I75" s="1553"/>
      <c r="J75" s="1553"/>
      <c r="K75" s="1553"/>
      <c r="L75" s="1553"/>
      <c r="M75" s="1553"/>
      <c r="N75" s="1572"/>
      <c r="O75" s="483"/>
      <c r="P75" s="1879" t="s">
        <v>1005</v>
      </c>
      <c r="Q75" s="1570"/>
      <c r="R75" s="1875">
        <f>SUM(AJ14:AJ19)</f>
        <v>0</v>
      </c>
      <c r="S75" s="1644"/>
      <c r="T75" s="1875">
        <f>SUM(AJ20:AJ25)</f>
        <v>0</v>
      </c>
      <c r="U75" s="1654"/>
      <c r="V75" s="1644"/>
      <c r="W75" s="1442">
        <f>SUM(R75:U75)</f>
        <v>0</v>
      </c>
      <c r="X75" s="413"/>
      <c r="Y75" s="413"/>
      <c r="Z75" s="413"/>
      <c r="AA75" s="413"/>
      <c r="AB75" s="413"/>
      <c r="AC75" s="413"/>
      <c r="AD75" s="413"/>
      <c r="AE75" s="413"/>
      <c r="AF75" s="413"/>
      <c r="AG75" s="413"/>
      <c r="AH75" s="413"/>
      <c r="AI75" s="407"/>
      <c r="AJ75" s="407"/>
      <c r="AK75" s="407"/>
      <c r="AL75" s="407"/>
      <c r="AM75" s="447">
        <v>10</v>
      </c>
      <c r="AN75" s="447" t="s">
        <v>383</v>
      </c>
      <c r="AO75" s="442">
        <v>21</v>
      </c>
      <c r="AP75" s="443">
        <v>119</v>
      </c>
      <c r="AQ75" s="414">
        <v>93</v>
      </c>
      <c r="AR75" s="414"/>
      <c r="AS75" s="414"/>
      <c r="AT75" s="414"/>
      <c r="AU75" s="414"/>
      <c r="AV75" s="414"/>
      <c r="AW75" s="414"/>
      <c r="AX75" s="430"/>
    </row>
    <row r="76" spans="3:50" ht="12.75" customHeight="1" thickBot="1">
      <c r="C76" s="432"/>
      <c r="D76" s="432"/>
      <c r="E76" s="432"/>
      <c r="F76" s="1580"/>
      <c r="G76" s="1550"/>
      <c r="H76" s="1550"/>
      <c r="I76" s="1550"/>
      <c r="J76" s="1550"/>
      <c r="K76" s="1550"/>
      <c r="L76" s="1550"/>
      <c r="M76" s="1550"/>
      <c r="N76" s="1581"/>
      <c r="O76" s="483"/>
      <c r="P76" s="1929" t="s">
        <v>1101</v>
      </c>
      <c r="Q76" s="1930"/>
      <c r="R76" s="1896">
        <f>SUM(AK14:AK19)</f>
        <v>0</v>
      </c>
      <c r="S76" s="1898"/>
      <c r="T76" s="1896">
        <f>SUM(AK20:AK25)</f>
        <v>0</v>
      </c>
      <c r="U76" s="1897"/>
      <c r="V76" s="1898"/>
      <c r="W76" s="1443">
        <f>SUM(R76:U76)</f>
        <v>0</v>
      </c>
      <c r="X76" s="413"/>
      <c r="Y76" s="413"/>
      <c r="Z76" s="413"/>
      <c r="AA76" s="413"/>
      <c r="AB76" s="413"/>
      <c r="AC76" s="413"/>
      <c r="AD76" s="413"/>
      <c r="AE76" s="413"/>
      <c r="AF76" s="413"/>
      <c r="AG76" s="413"/>
      <c r="AH76" s="413"/>
      <c r="AI76" s="407"/>
      <c r="AJ76" s="407"/>
      <c r="AK76" s="407"/>
      <c r="AL76" s="407"/>
      <c r="AM76" s="447">
        <v>10</v>
      </c>
      <c r="AN76" s="447" t="s">
        <v>393</v>
      </c>
      <c r="AO76" s="442">
        <v>1</v>
      </c>
      <c r="AP76" s="443">
        <v>6</v>
      </c>
      <c r="AQ76" s="414">
        <v>56</v>
      </c>
      <c r="AR76" s="414"/>
      <c r="AS76" s="414"/>
      <c r="AT76" s="414"/>
      <c r="AU76" s="414"/>
      <c r="AV76" s="414"/>
      <c r="AW76" s="414"/>
      <c r="AX76" s="430"/>
    </row>
    <row r="77" spans="3:50" ht="6.75" customHeight="1">
      <c r="C77" s="432"/>
      <c r="D77" s="432"/>
      <c r="E77" s="432"/>
      <c r="F77" s="432"/>
      <c r="G77" s="432"/>
      <c r="H77" s="413"/>
      <c r="I77" s="413"/>
      <c r="J77" s="413"/>
      <c r="K77" s="484"/>
      <c r="L77" s="413"/>
      <c r="M77" s="413"/>
      <c r="N77" s="413"/>
      <c r="O77" s="413"/>
      <c r="P77" s="413"/>
      <c r="Q77" s="413"/>
      <c r="R77" s="413"/>
      <c r="S77" s="432"/>
      <c r="T77" s="413"/>
      <c r="U77" s="413"/>
      <c r="V77" s="413"/>
      <c r="W77" s="413"/>
      <c r="X77" s="413"/>
      <c r="Y77" s="413"/>
      <c r="Z77" s="413"/>
      <c r="AA77" s="413"/>
      <c r="AB77" s="413"/>
      <c r="AC77" s="413"/>
      <c r="AD77" s="413"/>
      <c r="AE77" s="413"/>
      <c r="AF77" s="413"/>
      <c r="AG77" s="413"/>
      <c r="AH77" s="413"/>
      <c r="AI77" s="407"/>
      <c r="AJ77" s="407"/>
      <c r="AK77" s="407"/>
      <c r="AL77" s="407"/>
      <c r="AM77" s="447">
        <v>11</v>
      </c>
      <c r="AN77" s="447" t="s">
        <v>84</v>
      </c>
      <c r="AO77" s="442">
        <v>2</v>
      </c>
      <c r="AP77" s="443">
        <v>13</v>
      </c>
      <c r="AQ77" s="414">
        <v>0</v>
      </c>
      <c r="AR77" s="414"/>
      <c r="AS77" s="414"/>
      <c r="AT77" s="414"/>
      <c r="AU77" s="414"/>
      <c r="AV77" s="414"/>
      <c r="AW77" s="414"/>
      <c r="AX77" s="430"/>
    </row>
    <row r="78" spans="3:50" ht="5.25" customHeight="1">
      <c r="C78" s="432"/>
      <c r="D78" s="432"/>
      <c r="E78" s="432"/>
      <c r="F78" s="432"/>
      <c r="G78" s="432"/>
      <c r="H78" s="413"/>
      <c r="I78" s="413"/>
      <c r="J78" s="413"/>
      <c r="K78" s="413"/>
      <c r="L78" s="413"/>
      <c r="M78" s="413"/>
      <c r="N78" s="413"/>
      <c r="O78" s="413"/>
      <c r="P78" s="413"/>
      <c r="Q78" s="413"/>
      <c r="R78" s="413"/>
      <c r="S78" s="432"/>
      <c r="T78" s="413"/>
      <c r="U78" s="413"/>
      <c r="V78" s="413"/>
      <c r="W78" s="413"/>
      <c r="X78" s="413"/>
      <c r="Y78" s="413"/>
      <c r="Z78" s="413"/>
      <c r="AA78" s="413"/>
      <c r="AB78" s="413"/>
      <c r="AC78" s="413"/>
      <c r="AD78" s="413"/>
      <c r="AE78" s="413"/>
      <c r="AF78" s="413"/>
      <c r="AG78" s="413"/>
      <c r="AH78" s="413"/>
      <c r="AI78" s="407"/>
      <c r="AJ78" s="407"/>
      <c r="AK78" s="407"/>
      <c r="AL78" s="407"/>
      <c r="AM78" s="447">
        <v>11</v>
      </c>
      <c r="AN78" s="447" t="s">
        <v>163</v>
      </c>
      <c r="AO78" s="442">
        <v>5</v>
      </c>
      <c r="AP78" s="443">
        <v>42</v>
      </c>
      <c r="AQ78" s="414">
        <v>118</v>
      </c>
      <c r="AR78" s="414"/>
      <c r="AS78" s="414"/>
      <c r="AT78" s="414"/>
      <c r="AU78" s="414"/>
      <c r="AV78" s="414"/>
      <c r="AW78" s="414"/>
      <c r="AX78" s="430"/>
    </row>
    <row r="79" spans="3:50" ht="24" customHeight="1">
      <c r="C79" s="432"/>
      <c r="D79" s="432"/>
      <c r="E79" s="432"/>
      <c r="F79" s="432"/>
      <c r="G79" s="432"/>
      <c r="H79" s="413"/>
      <c r="I79" s="413"/>
      <c r="J79" s="413"/>
      <c r="K79" s="413"/>
      <c r="L79" s="413"/>
      <c r="M79" s="413"/>
      <c r="N79" s="413"/>
      <c r="O79" s="413"/>
      <c r="P79" s="413"/>
      <c r="Q79" s="413"/>
      <c r="R79" s="413"/>
      <c r="S79" s="432"/>
      <c r="T79" s="413"/>
      <c r="U79" s="413"/>
      <c r="V79" s="413"/>
      <c r="W79" s="413"/>
      <c r="X79" s="413"/>
      <c r="Y79" s="413"/>
      <c r="Z79" s="413"/>
      <c r="AA79" s="413"/>
      <c r="AB79" s="413"/>
      <c r="AC79" s="413"/>
      <c r="AD79" s="413"/>
      <c r="AE79" s="413"/>
      <c r="AF79" s="413"/>
      <c r="AG79" s="413"/>
      <c r="AH79" s="413"/>
      <c r="AI79" s="407"/>
      <c r="AJ79" s="407"/>
      <c r="AK79" s="407"/>
      <c r="AL79" s="407"/>
      <c r="AM79" s="447">
        <v>12</v>
      </c>
      <c r="AN79" s="447" t="s">
        <v>306</v>
      </c>
      <c r="AO79" s="442">
        <v>4</v>
      </c>
      <c r="AP79" s="443">
        <v>25</v>
      </c>
      <c r="AQ79" s="414">
        <v>16</v>
      </c>
      <c r="AR79" s="414"/>
      <c r="AS79" s="414"/>
      <c r="AT79" s="414"/>
      <c r="AU79" s="414"/>
      <c r="AV79" s="414"/>
      <c r="AW79" s="414"/>
      <c r="AX79" s="430"/>
    </row>
    <row r="80" spans="3:50" ht="11.25" customHeight="1">
      <c r="C80" s="463" t="s">
        <v>1155</v>
      </c>
      <c r="D80" s="432"/>
      <c r="E80" s="432"/>
      <c r="F80" s="432"/>
      <c r="G80" s="432"/>
      <c r="H80" s="413"/>
      <c r="I80" s="413"/>
      <c r="J80" s="413"/>
      <c r="K80" s="413"/>
      <c r="L80" s="413"/>
      <c r="M80" s="413"/>
      <c r="N80" s="413"/>
      <c r="O80" s="413"/>
      <c r="P80" s="413"/>
      <c r="Q80" s="413"/>
      <c r="R80" s="413"/>
      <c r="S80" s="432"/>
      <c r="T80" s="413"/>
      <c r="U80" s="413"/>
      <c r="V80" s="413"/>
      <c r="W80" s="413"/>
      <c r="X80" s="413"/>
      <c r="Y80" s="413"/>
      <c r="Z80" s="413"/>
      <c r="AA80" s="413"/>
      <c r="AB80" s="413"/>
      <c r="AC80" s="413"/>
      <c r="AD80" s="413"/>
      <c r="AE80" s="413"/>
      <c r="AF80" s="413"/>
      <c r="AG80" s="413"/>
      <c r="AH80" s="413"/>
      <c r="AI80" s="407"/>
      <c r="AJ80" s="407"/>
      <c r="AK80" s="407"/>
      <c r="AL80" s="407"/>
      <c r="AM80" s="452">
        <v>12</v>
      </c>
      <c r="AN80" s="452" t="s">
        <v>366</v>
      </c>
      <c r="AO80" s="453">
        <v>4</v>
      </c>
      <c r="AP80" s="454">
        <v>17</v>
      </c>
      <c r="AQ80" s="414">
        <v>40</v>
      </c>
      <c r="AR80" s="414"/>
      <c r="AS80" s="414"/>
      <c r="AT80" s="414"/>
      <c r="AU80" s="414"/>
      <c r="AV80" s="414"/>
      <c r="AW80" s="414"/>
      <c r="AX80" s="430"/>
    </row>
    <row r="81" spans="3:50" ht="12.75" customHeight="1">
      <c r="C81" s="1873" t="s">
        <v>1156</v>
      </c>
      <c r="D81" s="1569"/>
      <c r="E81" s="1569"/>
      <c r="F81" s="1569"/>
      <c r="G81" s="1569"/>
      <c r="H81" s="1569"/>
      <c r="I81" s="1570"/>
      <c r="J81" s="413"/>
      <c r="K81" s="1912" t="s">
        <v>1157</v>
      </c>
      <c r="L81" s="1569"/>
      <c r="M81" s="1569"/>
      <c r="N81" s="1570"/>
      <c r="O81" s="413"/>
      <c r="P81" s="1888" t="s">
        <v>1158</v>
      </c>
      <c r="Q81" s="1569"/>
      <c r="R81" s="1569"/>
      <c r="S81" s="1569"/>
      <c r="T81" s="1570"/>
      <c r="U81" s="1452">
        <f>+$G$12</f>
        <v>0</v>
      </c>
      <c r="V81" s="485"/>
      <c r="W81" s="486"/>
      <c r="X81" s="413"/>
      <c r="Y81" s="413"/>
      <c r="Z81" s="413"/>
      <c r="AA81" s="413"/>
      <c r="AB81" s="413"/>
      <c r="AC81" s="413"/>
      <c r="AD81" s="413"/>
      <c r="AE81" s="413"/>
      <c r="AF81" s="413"/>
      <c r="AG81" s="413"/>
      <c r="AH81" s="413"/>
      <c r="AI81" s="407"/>
      <c r="AJ81" s="407"/>
      <c r="AK81" s="407"/>
      <c r="AL81" s="407"/>
      <c r="AM81" s="447">
        <v>13</v>
      </c>
      <c r="AN81" s="447" t="s">
        <v>115</v>
      </c>
      <c r="AO81" s="442">
        <v>12</v>
      </c>
      <c r="AP81" s="443">
        <v>80</v>
      </c>
      <c r="AQ81" s="414">
        <v>0</v>
      </c>
      <c r="AR81" s="414"/>
      <c r="AS81" s="414"/>
      <c r="AT81" s="414"/>
      <c r="AU81" s="414"/>
      <c r="AV81" s="414"/>
      <c r="AW81" s="414"/>
      <c r="AX81" s="430"/>
    </row>
    <row r="82" spans="3:50" ht="18.75" customHeight="1">
      <c r="C82" s="1916" t="s">
        <v>1159</v>
      </c>
      <c r="D82" s="1570"/>
      <c r="E82" s="1880" t="s">
        <v>1160</v>
      </c>
      <c r="F82" s="1569"/>
      <c r="G82" s="1569"/>
      <c r="H82" s="1570"/>
      <c r="I82" s="1099" t="s">
        <v>606</v>
      </c>
      <c r="J82" s="413"/>
      <c r="K82" s="1914" t="s">
        <v>1161</v>
      </c>
      <c r="L82" s="1570"/>
      <c r="M82" s="1099" t="s">
        <v>1160</v>
      </c>
      <c r="N82" s="1099" t="s">
        <v>606</v>
      </c>
      <c r="O82" s="413"/>
      <c r="P82" s="1888" t="s">
        <v>1162</v>
      </c>
      <c r="Q82" s="1569"/>
      <c r="R82" s="1569"/>
      <c r="S82" s="1569"/>
      <c r="T82" s="1570"/>
      <c r="U82" s="1452" t="str">
        <f>IF(ISERROR(SUM($D$13:$D$62)/COUNTIF($D$13:$D$62,"&gt;0")),"",SUM($D$13:$D$62)/COUNTIF($D$13:$D$62,"&gt;0"))</f>
        <v/>
      </c>
      <c r="V82" s="413"/>
      <c r="W82" s="487"/>
      <c r="X82" s="413"/>
      <c r="Y82" s="413"/>
      <c r="Z82" s="413"/>
      <c r="AA82" s="413"/>
      <c r="AB82" s="413"/>
      <c r="AC82" s="413"/>
      <c r="AD82" s="413"/>
      <c r="AE82" s="413"/>
      <c r="AF82" s="413"/>
      <c r="AG82" s="413"/>
      <c r="AH82" s="413"/>
      <c r="AI82" s="407"/>
      <c r="AJ82" s="407"/>
      <c r="AK82" s="407"/>
      <c r="AL82" s="407"/>
      <c r="AM82" s="447">
        <v>13</v>
      </c>
      <c r="AN82" s="447" t="s">
        <v>145</v>
      </c>
      <c r="AO82" s="442">
        <v>16</v>
      </c>
      <c r="AP82" s="443">
        <v>140</v>
      </c>
      <c r="AQ82" s="414">
        <v>71</v>
      </c>
      <c r="AR82" s="414"/>
      <c r="AS82" s="414"/>
      <c r="AT82" s="414"/>
      <c r="AU82" s="414"/>
      <c r="AV82" s="414"/>
      <c r="AW82" s="414"/>
      <c r="AX82" s="430"/>
    </row>
    <row r="83" spans="3:50" ht="18.75" customHeight="1">
      <c r="C83" s="1881" t="s">
        <v>904</v>
      </c>
      <c r="D83" s="1570"/>
      <c r="E83" s="1877">
        <f>+COUNTIF(J$13:J$62,$C83)</f>
        <v>0</v>
      </c>
      <c r="F83" s="1654"/>
      <c r="G83" s="1654"/>
      <c r="H83" s="1644"/>
      <c r="I83" s="1450" t="str">
        <f>IF(ISERROR(E83/E$86),"",(E83/E$86))</f>
        <v/>
      </c>
      <c r="J83" s="413"/>
      <c r="K83" s="1883" t="s">
        <v>1163</v>
      </c>
      <c r="L83" s="1570"/>
      <c r="M83" s="1444">
        <f>+COUNTIF(L$13:L$62,$K83)</f>
        <v>0</v>
      </c>
      <c r="N83" s="1450" t="str">
        <f>IF(ISERROR(M83/M$87),"",(M83/M$87))</f>
        <v/>
      </c>
      <c r="O83" s="413"/>
      <c r="P83" s="1888" t="s">
        <v>1164</v>
      </c>
      <c r="Q83" s="1569"/>
      <c r="R83" s="1569"/>
      <c r="S83" s="1569"/>
      <c r="T83" s="1570"/>
      <c r="U83" s="1453" t="str">
        <f>+$I$12</f>
        <v/>
      </c>
      <c r="V83" s="413"/>
      <c r="W83" s="487"/>
      <c r="X83" s="413"/>
      <c r="Y83" s="413"/>
      <c r="Z83" s="413"/>
      <c r="AA83" s="413"/>
      <c r="AB83" s="413"/>
      <c r="AC83" s="413"/>
      <c r="AD83" s="413"/>
      <c r="AE83" s="413"/>
      <c r="AF83" s="413"/>
      <c r="AG83" s="413"/>
      <c r="AH83" s="413"/>
      <c r="AI83" s="407"/>
      <c r="AJ83" s="407"/>
      <c r="AK83" s="407"/>
      <c r="AL83" s="407"/>
      <c r="AM83" s="447">
        <v>13</v>
      </c>
      <c r="AN83" s="447" t="s">
        <v>179</v>
      </c>
      <c r="AO83" s="442">
        <v>3</v>
      </c>
      <c r="AP83" s="443">
        <v>32</v>
      </c>
      <c r="AQ83" s="414">
        <v>81</v>
      </c>
      <c r="AR83" s="414"/>
      <c r="AS83" s="414"/>
      <c r="AT83" s="414"/>
      <c r="AU83" s="414"/>
      <c r="AV83" s="414"/>
      <c r="AW83" s="414"/>
      <c r="AX83" s="430"/>
    </row>
    <row r="84" spans="3:50" ht="18.75" customHeight="1">
      <c r="C84" s="1881" t="s">
        <v>1165</v>
      </c>
      <c r="D84" s="1570"/>
      <c r="E84" s="1877">
        <f>+COUNTIF(J$13:J$62,$C84)</f>
        <v>0</v>
      </c>
      <c r="F84" s="1654"/>
      <c r="G84" s="1654"/>
      <c r="H84" s="1644"/>
      <c r="I84" s="1450" t="str">
        <f>IF(ISERROR(E84/E$86),"",(E84/E$86))</f>
        <v/>
      </c>
      <c r="J84" s="413"/>
      <c r="K84" s="1876" t="s">
        <v>1166</v>
      </c>
      <c r="L84" s="1570"/>
      <c r="M84" s="1444">
        <f>+COUNTIF(L$13:L$62,$K84)</f>
        <v>0</v>
      </c>
      <c r="N84" s="1450" t="str">
        <f>IF(ISERROR(M84/M$87),"",(M84/M$87))</f>
        <v/>
      </c>
      <c r="O84" s="413"/>
      <c r="P84" s="1902"/>
      <c r="Q84" s="1547"/>
      <c r="R84" s="1547"/>
      <c r="S84" s="1547"/>
      <c r="T84" s="1547"/>
      <c r="U84" s="413"/>
      <c r="V84" s="413"/>
      <c r="W84" s="487"/>
      <c r="X84" s="413"/>
      <c r="Y84" s="413"/>
      <c r="Z84" s="413"/>
      <c r="AA84" s="413"/>
      <c r="AB84" s="413"/>
      <c r="AC84" s="413"/>
      <c r="AD84" s="413"/>
      <c r="AE84" s="413"/>
      <c r="AF84" s="413"/>
      <c r="AG84" s="413"/>
      <c r="AH84" s="413"/>
      <c r="AI84" s="407"/>
      <c r="AJ84" s="407"/>
      <c r="AK84" s="407"/>
      <c r="AL84" s="407"/>
      <c r="AM84" s="449">
        <v>13</v>
      </c>
      <c r="AN84" s="449" t="s">
        <v>215</v>
      </c>
      <c r="AO84" s="450">
        <v>4</v>
      </c>
      <c r="AP84" s="451">
        <v>56</v>
      </c>
      <c r="AQ84" s="414">
        <v>42</v>
      </c>
      <c r="AR84" s="414"/>
      <c r="AS84" s="414"/>
      <c r="AT84" s="414"/>
      <c r="AU84" s="414"/>
      <c r="AV84" s="414"/>
      <c r="AW84" s="414"/>
      <c r="AX84" s="430"/>
    </row>
    <row r="85" spans="3:50" ht="18.75" customHeight="1">
      <c r="C85" s="1881" t="s">
        <v>846</v>
      </c>
      <c r="D85" s="1570"/>
      <c r="E85" s="1877">
        <f>+COUNTIF(J$13:J$62,$C85)</f>
        <v>0</v>
      </c>
      <c r="F85" s="1654"/>
      <c r="G85" s="1654"/>
      <c r="H85" s="1644"/>
      <c r="I85" s="1450" t="str">
        <f>IF(ISERROR(E85/E$86),"",(E85/E$86))</f>
        <v/>
      </c>
      <c r="J85" s="413"/>
      <c r="K85" s="1874" t="s">
        <v>1167</v>
      </c>
      <c r="L85" s="1570"/>
      <c r="M85" s="1444">
        <f>+COUNTIF(L$13:L$62,$K85)</f>
        <v>0</v>
      </c>
      <c r="N85" s="1450" t="str">
        <f>IF(ISERROR(M85/M$87),"",(M85/M$87))</f>
        <v/>
      </c>
      <c r="O85" s="413"/>
      <c r="P85" s="488"/>
      <c r="Q85" s="413"/>
      <c r="R85" s="413"/>
      <c r="S85" s="432"/>
      <c r="T85" s="413"/>
      <c r="U85" s="413"/>
      <c r="V85" s="413"/>
      <c r="W85" s="489" t="s">
        <v>1168</v>
      </c>
      <c r="X85" s="413"/>
      <c r="Y85" s="413"/>
      <c r="Z85" s="413"/>
      <c r="AA85" s="413"/>
      <c r="AB85" s="413"/>
      <c r="AC85" s="413"/>
      <c r="AD85" s="413"/>
      <c r="AE85" s="413"/>
      <c r="AF85" s="413"/>
      <c r="AG85" s="413"/>
      <c r="AH85" s="413"/>
      <c r="AI85" s="407"/>
      <c r="AJ85" s="407"/>
      <c r="AK85" s="407"/>
      <c r="AL85" s="407"/>
      <c r="AM85" s="447">
        <v>13</v>
      </c>
      <c r="AN85" s="447" t="s">
        <v>224</v>
      </c>
      <c r="AO85" s="442">
        <v>7</v>
      </c>
      <c r="AP85" s="443">
        <v>48</v>
      </c>
      <c r="AQ85" s="414">
        <v>193</v>
      </c>
      <c r="AR85" s="414"/>
      <c r="AS85" s="414"/>
      <c r="AT85" s="414"/>
      <c r="AU85" s="414"/>
      <c r="AV85" s="414"/>
      <c r="AW85" s="414"/>
      <c r="AX85" s="430"/>
    </row>
    <row r="86" spans="3:50" ht="18.75" customHeight="1">
      <c r="C86" s="1923" t="s">
        <v>1169</v>
      </c>
      <c r="D86" s="1570"/>
      <c r="E86" s="1886">
        <f>SUM(E83:E85)</f>
        <v>0</v>
      </c>
      <c r="F86" s="1654"/>
      <c r="G86" s="1654"/>
      <c r="H86" s="1644"/>
      <c r="I86" s="1450" t="str">
        <f>IF(ISERROR(E86/E$86),"",(E86/E$86))</f>
        <v/>
      </c>
      <c r="J86" s="413"/>
      <c r="K86" s="1874" t="s">
        <v>846</v>
      </c>
      <c r="L86" s="1570"/>
      <c r="M86" s="1444">
        <f>+COUNTIF(L$13:L$62,$K86)</f>
        <v>0</v>
      </c>
      <c r="N86" s="1450" t="str">
        <f>IF(ISERROR(M86/M$87),"",(M86/M$87))</f>
        <v/>
      </c>
      <c r="O86" s="413"/>
      <c r="P86" s="488"/>
      <c r="Q86" s="1931" t="s">
        <v>1170</v>
      </c>
      <c r="R86" s="1569"/>
      <c r="S86" s="1569"/>
      <c r="T86" s="1570"/>
      <c r="U86" s="1454">
        <f>+K70</f>
        <v>0</v>
      </c>
      <c r="V86" s="1928" t="str">
        <f>+IF(ISERROR(I70/U86),"",(I70/U86))</f>
        <v/>
      </c>
      <c r="W86" s="1644"/>
      <c r="X86" s="413"/>
      <c r="Y86" s="413"/>
      <c r="Z86" s="413"/>
      <c r="AA86" s="413"/>
      <c r="AB86" s="413"/>
      <c r="AC86" s="413"/>
      <c r="AD86" s="413"/>
      <c r="AE86" s="413"/>
      <c r="AF86" s="413"/>
      <c r="AG86" s="413"/>
      <c r="AH86" s="413"/>
      <c r="AI86" s="407"/>
      <c r="AJ86" s="407"/>
      <c r="AK86" s="407"/>
      <c r="AL86" s="407"/>
      <c r="AM86" s="447">
        <v>13</v>
      </c>
      <c r="AN86" s="447" t="s">
        <v>222</v>
      </c>
      <c r="AO86" s="442">
        <v>18</v>
      </c>
      <c r="AP86" s="443">
        <v>158</v>
      </c>
      <c r="AQ86" s="414">
        <v>34</v>
      </c>
      <c r="AR86" s="414"/>
      <c r="AS86" s="414"/>
      <c r="AT86" s="414"/>
      <c r="AU86" s="414"/>
      <c r="AV86" s="414"/>
      <c r="AW86" s="414"/>
      <c r="AX86" s="430"/>
    </row>
    <row r="87" spans="3:50" ht="12" customHeight="1">
      <c r="C87" s="1882" t="s">
        <v>1171</v>
      </c>
      <c r="D87" s="1878"/>
      <c r="E87" s="1547"/>
      <c r="F87" s="1547"/>
      <c r="G87" s="1547"/>
      <c r="H87" s="1547"/>
      <c r="I87" s="1559"/>
      <c r="J87" s="413"/>
      <c r="K87" s="1880" t="s">
        <v>1169</v>
      </c>
      <c r="L87" s="1570"/>
      <c r="M87" s="1451">
        <f>SUM(M83:M86)</f>
        <v>0</v>
      </c>
      <c r="N87" s="1100"/>
      <c r="O87" s="413"/>
      <c r="P87" s="490"/>
      <c r="Q87" s="491"/>
      <c r="R87" s="491"/>
      <c r="S87" s="492"/>
      <c r="T87" s="491"/>
      <c r="U87" s="491"/>
      <c r="V87" s="491"/>
      <c r="W87" s="493"/>
      <c r="X87" s="413"/>
      <c r="Y87" s="413"/>
      <c r="Z87" s="413"/>
      <c r="AA87" s="413"/>
      <c r="AB87" s="413"/>
      <c r="AC87" s="413"/>
      <c r="AD87" s="413"/>
      <c r="AE87" s="413"/>
      <c r="AF87" s="413"/>
      <c r="AG87" s="413"/>
      <c r="AH87" s="413"/>
      <c r="AI87" s="407"/>
      <c r="AJ87" s="407"/>
      <c r="AK87" s="407"/>
      <c r="AL87" s="407"/>
      <c r="AM87" s="452">
        <v>13</v>
      </c>
      <c r="AN87" s="452" t="s">
        <v>231</v>
      </c>
      <c r="AO87" s="453">
        <v>12</v>
      </c>
      <c r="AP87" s="454">
        <v>80</v>
      </c>
      <c r="AQ87" s="414">
        <v>49</v>
      </c>
      <c r="AR87" s="414"/>
      <c r="AS87" s="414"/>
      <c r="AT87" s="414"/>
      <c r="AU87" s="414"/>
      <c r="AV87" s="414"/>
      <c r="AW87" s="414"/>
      <c r="AX87" s="430"/>
    </row>
    <row r="88" spans="3:50" ht="15">
      <c r="C88" s="1572"/>
      <c r="D88" s="1580"/>
      <c r="E88" s="1550"/>
      <c r="F88" s="1550"/>
      <c r="G88" s="1550"/>
      <c r="H88" s="1550"/>
      <c r="I88" s="1581"/>
      <c r="J88" s="413"/>
      <c r="K88" s="494" t="s">
        <v>1172</v>
      </c>
      <c r="L88" s="1878"/>
      <c r="M88" s="1569"/>
      <c r="N88" s="1570"/>
      <c r="O88" s="413"/>
      <c r="P88" s="413"/>
      <c r="Q88" s="413"/>
      <c r="R88" s="413"/>
      <c r="S88" s="495"/>
      <c r="T88" s="413"/>
      <c r="U88" s="413"/>
      <c r="V88" s="413"/>
      <c r="W88" s="413"/>
      <c r="X88" s="413"/>
      <c r="Y88" s="413"/>
      <c r="Z88" s="413"/>
      <c r="AA88" s="413"/>
      <c r="AB88" s="413"/>
      <c r="AC88" s="413"/>
      <c r="AD88" s="413"/>
      <c r="AE88" s="413"/>
      <c r="AF88" s="413"/>
      <c r="AG88" s="413"/>
      <c r="AH88" s="413"/>
      <c r="AI88" s="407"/>
      <c r="AJ88" s="407"/>
      <c r="AK88" s="407"/>
      <c r="AL88" s="407"/>
      <c r="AM88" s="449">
        <v>13</v>
      </c>
      <c r="AN88" s="449" t="s">
        <v>243</v>
      </c>
      <c r="AO88" s="450">
        <v>8</v>
      </c>
      <c r="AP88" s="451">
        <v>49</v>
      </c>
      <c r="AQ88" s="414">
        <v>63</v>
      </c>
      <c r="AR88" s="414"/>
      <c r="AS88" s="414"/>
      <c r="AT88" s="414"/>
      <c r="AU88" s="414"/>
      <c r="AV88" s="414"/>
      <c r="AW88" s="414"/>
      <c r="AX88" s="430"/>
    </row>
    <row r="89" spans="3:50" ht="30.75" customHeight="1">
      <c r="C89" s="496" t="s">
        <v>1173</v>
      </c>
      <c r="D89" s="497"/>
      <c r="E89" s="497"/>
      <c r="F89" s="497"/>
      <c r="G89" s="497"/>
      <c r="H89" s="498"/>
      <c r="I89" s="498"/>
      <c r="J89" s="498"/>
      <c r="K89" s="498"/>
      <c r="L89" s="498"/>
      <c r="M89" s="498"/>
      <c r="N89" s="498"/>
      <c r="O89" s="498"/>
      <c r="P89" s="413"/>
      <c r="Q89" s="413"/>
      <c r="R89" s="413"/>
      <c r="S89" s="432"/>
      <c r="T89" s="413"/>
      <c r="U89" s="413"/>
      <c r="V89" s="413"/>
      <c r="W89" s="413"/>
      <c r="X89" s="413"/>
      <c r="Y89" s="413"/>
      <c r="Z89" s="413"/>
      <c r="AA89" s="413"/>
      <c r="AB89" s="413"/>
      <c r="AC89" s="413"/>
      <c r="AD89" s="413"/>
      <c r="AE89" s="413"/>
      <c r="AF89" s="413"/>
      <c r="AG89" s="413"/>
      <c r="AH89" s="413"/>
      <c r="AI89" s="407"/>
      <c r="AJ89" s="407"/>
      <c r="AK89" s="407"/>
      <c r="AL89" s="407"/>
      <c r="AM89" s="452">
        <v>13</v>
      </c>
      <c r="AN89" s="452" t="s">
        <v>260</v>
      </c>
      <c r="AO89" s="453">
        <v>9</v>
      </c>
      <c r="AP89" s="454">
        <v>63</v>
      </c>
      <c r="AQ89" s="414">
        <v>33</v>
      </c>
      <c r="AR89" s="414"/>
      <c r="AS89" s="414"/>
      <c r="AT89" s="414"/>
      <c r="AU89" s="414"/>
      <c r="AV89" s="414"/>
      <c r="AW89" s="414"/>
      <c r="AX89" s="430"/>
    </row>
    <row r="90" spans="3:50" ht="32.25" customHeight="1">
      <c r="C90" s="1926"/>
      <c r="D90" s="1569"/>
      <c r="E90" s="1569"/>
      <c r="F90" s="1569"/>
      <c r="G90" s="1569"/>
      <c r="H90" s="1569"/>
      <c r="I90" s="1569"/>
      <c r="J90" s="1569"/>
      <c r="K90" s="1569"/>
      <c r="L90" s="1569"/>
      <c r="M90" s="1569"/>
      <c r="N90" s="1569"/>
      <c r="O90" s="1569"/>
      <c r="P90" s="1569"/>
      <c r="Q90" s="1569"/>
      <c r="R90" s="1569"/>
      <c r="S90" s="1569"/>
      <c r="T90" s="1569"/>
      <c r="U90" s="1569"/>
      <c r="V90" s="1569"/>
      <c r="W90" s="1570"/>
      <c r="X90" s="413"/>
      <c r="Y90" s="413"/>
      <c r="Z90" s="413"/>
      <c r="AA90" s="413"/>
      <c r="AB90" s="413"/>
      <c r="AC90" s="413"/>
      <c r="AD90" s="413"/>
      <c r="AE90" s="413"/>
      <c r="AF90" s="413"/>
      <c r="AG90" s="413"/>
      <c r="AH90" s="413"/>
      <c r="AI90" s="407"/>
      <c r="AJ90" s="407"/>
      <c r="AK90" s="407"/>
      <c r="AL90" s="407"/>
      <c r="AM90" s="449">
        <v>13</v>
      </c>
      <c r="AN90" s="449" t="s">
        <v>281</v>
      </c>
      <c r="AO90" s="450">
        <v>6</v>
      </c>
      <c r="AP90" s="451">
        <v>50</v>
      </c>
      <c r="AQ90" s="414">
        <v>38</v>
      </c>
      <c r="AR90" s="414"/>
      <c r="AS90" s="414"/>
      <c r="AT90" s="414"/>
      <c r="AU90" s="414"/>
      <c r="AV90" s="414"/>
      <c r="AW90" s="414"/>
      <c r="AX90" s="430"/>
    </row>
    <row r="91" spans="3:50">
      <c r="C91" s="499" t="s">
        <v>733</v>
      </c>
      <c r="D91" s="499"/>
      <c r="E91" s="499"/>
      <c r="F91" s="499"/>
      <c r="G91" s="499"/>
      <c r="H91" s="500"/>
      <c r="I91" s="500"/>
      <c r="J91" s="500"/>
      <c r="K91" s="500"/>
      <c r="L91" s="500"/>
      <c r="M91" s="501"/>
      <c r="N91" s="413"/>
      <c r="O91" s="413"/>
      <c r="P91" s="413"/>
      <c r="Q91" s="413"/>
      <c r="R91" s="413"/>
      <c r="S91" s="432"/>
      <c r="T91" s="413"/>
      <c r="U91" s="413"/>
      <c r="V91" s="413"/>
      <c r="W91" s="413"/>
      <c r="X91" s="413"/>
      <c r="Y91" s="413"/>
      <c r="Z91" s="413"/>
      <c r="AA91" s="413"/>
      <c r="AB91" s="413"/>
      <c r="AC91" s="413"/>
      <c r="AD91" s="413"/>
      <c r="AE91" s="413"/>
      <c r="AF91" s="413"/>
      <c r="AG91" s="413"/>
      <c r="AH91" s="413"/>
      <c r="AI91" s="407"/>
      <c r="AJ91" s="407"/>
      <c r="AK91" s="407"/>
      <c r="AL91" s="407"/>
      <c r="AM91" s="447">
        <v>13</v>
      </c>
      <c r="AN91" s="447" t="s">
        <v>295</v>
      </c>
      <c r="AO91" s="442">
        <v>17</v>
      </c>
      <c r="AP91" s="443">
        <v>135</v>
      </c>
      <c r="AQ91" s="414">
        <v>74</v>
      </c>
      <c r="AR91" s="414"/>
      <c r="AS91" s="414"/>
      <c r="AT91" s="414"/>
      <c r="AU91" s="414"/>
      <c r="AV91" s="414"/>
      <c r="AW91" s="414"/>
      <c r="AX91" s="430"/>
    </row>
    <row r="92" spans="3:50" ht="12.75" customHeight="1">
      <c r="C92" s="1871" t="s">
        <v>622</v>
      </c>
      <c r="D92" s="1569"/>
      <c r="E92" s="1569"/>
      <c r="F92" s="1569"/>
      <c r="G92" s="1569"/>
      <c r="H92" s="1569"/>
      <c r="I92" s="1569"/>
      <c r="J92" s="1569"/>
      <c r="K92" s="1569"/>
      <c r="L92" s="1569"/>
      <c r="M92" s="1569"/>
      <c r="N92" s="1569"/>
      <c r="O92" s="1569"/>
      <c r="P92" s="1569"/>
      <c r="Q92" s="1569"/>
      <c r="R92" s="1569"/>
      <c r="S92" s="1569"/>
      <c r="T92" s="1569"/>
      <c r="U92" s="1569"/>
      <c r="V92" s="1569"/>
      <c r="W92" s="1570"/>
      <c r="X92" s="413"/>
      <c r="Y92" s="413"/>
      <c r="Z92" s="413"/>
      <c r="AA92" s="413"/>
      <c r="AB92" s="413"/>
      <c r="AC92" s="413"/>
      <c r="AD92" s="413"/>
      <c r="AE92" s="413"/>
      <c r="AF92" s="413"/>
      <c r="AG92" s="413"/>
      <c r="AH92" s="413"/>
      <c r="AI92" s="407"/>
      <c r="AJ92" s="407"/>
      <c r="AK92" s="407"/>
      <c r="AL92" s="407"/>
      <c r="AM92" s="447">
        <v>13</v>
      </c>
      <c r="AN92" s="447" t="s">
        <v>340</v>
      </c>
      <c r="AO92" s="442">
        <v>9</v>
      </c>
      <c r="AP92" s="443">
        <v>68</v>
      </c>
      <c r="AQ92" s="414">
        <v>84</v>
      </c>
      <c r="AR92" s="414"/>
      <c r="AS92" s="414"/>
      <c r="AT92" s="414"/>
      <c r="AU92" s="414"/>
      <c r="AV92" s="414"/>
      <c r="AW92" s="414"/>
      <c r="AX92" s="430"/>
    </row>
    <row r="93" spans="3:50" ht="30.75" customHeight="1">
      <c r="C93" s="1871"/>
      <c r="D93" s="1569"/>
      <c r="E93" s="1569"/>
      <c r="F93" s="1569"/>
      <c r="G93" s="1569"/>
      <c r="H93" s="1569"/>
      <c r="I93" s="1569"/>
      <c r="J93" s="1569"/>
      <c r="K93" s="1569"/>
      <c r="L93" s="1569"/>
      <c r="M93" s="1569"/>
      <c r="N93" s="1569"/>
      <c r="O93" s="1569"/>
      <c r="P93" s="1569"/>
      <c r="Q93" s="1569"/>
      <c r="R93" s="1569"/>
      <c r="S93" s="1569"/>
      <c r="T93" s="1569"/>
      <c r="U93" s="1569"/>
      <c r="V93" s="1569"/>
      <c r="W93" s="1570"/>
      <c r="X93" s="413"/>
      <c r="Y93" s="413"/>
      <c r="Z93" s="413"/>
      <c r="AA93" s="413"/>
      <c r="AB93" s="413"/>
      <c r="AC93" s="413"/>
      <c r="AD93" s="413"/>
      <c r="AE93" s="413"/>
      <c r="AF93" s="413"/>
      <c r="AG93" s="413"/>
      <c r="AH93" s="413"/>
      <c r="AI93" s="407"/>
      <c r="AJ93" s="407"/>
      <c r="AK93" s="407"/>
      <c r="AL93" s="407"/>
      <c r="AM93" s="449">
        <v>13</v>
      </c>
      <c r="AN93" s="449" t="s">
        <v>348</v>
      </c>
      <c r="AO93" s="450">
        <v>10</v>
      </c>
      <c r="AP93" s="451">
        <v>83</v>
      </c>
      <c r="AQ93" s="414">
        <v>213</v>
      </c>
      <c r="AR93" s="414"/>
      <c r="AS93" s="414"/>
      <c r="AT93" s="414"/>
      <c r="AU93" s="414"/>
      <c r="AV93" s="414"/>
      <c r="AW93" s="414"/>
      <c r="AX93" s="430"/>
    </row>
    <row r="94" spans="3:50" ht="21" customHeight="1">
      <c r="C94" s="432"/>
      <c r="D94" s="432"/>
      <c r="E94" s="432"/>
      <c r="F94" s="432"/>
      <c r="G94" s="432"/>
      <c r="H94" s="413"/>
      <c r="I94" s="413"/>
      <c r="J94" s="413"/>
      <c r="K94" s="413"/>
      <c r="L94" s="413"/>
      <c r="M94" s="413"/>
      <c r="N94" s="413"/>
      <c r="O94" s="413"/>
      <c r="P94" s="413"/>
      <c r="Q94" s="413"/>
      <c r="R94" s="413"/>
      <c r="S94" s="432"/>
      <c r="T94" s="413"/>
      <c r="U94" s="413"/>
      <c r="V94" s="413"/>
      <c r="W94" s="413"/>
      <c r="X94" s="413"/>
      <c r="Y94" s="413"/>
      <c r="Z94" s="413"/>
      <c r="AA94" s="413"/>
      <c r="AB94" s="413"/>
      <c r="AC94" s="413"/>
      <c r="AD94" s="413"/>
      <c r="AE94" s="413"/>
      <c r="AF94" s="413"/>
      <c r="AG94" s="413"/>
      <c r="AH94" s="413"/>
      <c r="AI94" s="407"/>
      <c r="AJ94" s="407"/>
      <c r="AK94" s="407"/>
      <c r="AL94" s="407"/>
      <c r="AM94" s="452">
        <v>13</v>
      </c>
      <c r="AN94" s="452" t="s">
        <v>350</v>
      </c>
      <c r="AO94" s="453">
        <v>16</v>
      </c>
      <c r="AP94" s="454">
        <v>124</v>
      </c>
      <c r="AQ94" s="414">
        <v>58</v>
      </c>
      <c r="AR94" s="414"/>
      <c r="AS94" s="414"/>
      <c r="AT94" s="414"/>
      <c r="AU94" s="414"/>
      <c r="AV94" s="414"/>
      <c r="AW94" s="414"/>
      <c r="AX94" s="430"/>
    </row>
    <row r="95" spans="3:50" ht="20.25" customHeight="1">
      <c r="C95" s="432"/>
      <c r="D95" s="432"/>
      <c r="E95" s="432"/>
      <c r="F95" s="432"/>
      <c r="G95" s="432"/>
      <c r="H95" s="413"/>
      <c r="I95" s="413"/>
      <c r="J95" s="413"/>
      <c r="K95" s="413"/>
      <c r="L95" s="413"/>
      <c r="M95" s="413"/>
      <c r="N95" s="413"/>
      <c r="O95" s="413"/>
      <c r="P95" s="413"/>
      <c r="Q95" s="413"/>
      <c r="R95" s="413"/>
      <c r="S95" s="432"/>
      <c r="T95" s="413"/>
      <c r="U95" s="413"/>
      <c r="V95" s="413"/>
      <c r="W95" s="413"/>
      <c r="X95" s="413"/>
      <c r="Y95" s="413"/>
      <c r="Z95" s="413"/>
      <c r="AA95" s="413"/>
      <c r="AB95" s="413"/>
      <c r="AC95" s="413"/>
      <c r="AD95" s="413"/>
      <c r="AE95" s="413"/>
      <c r="AF95" s="413"/>
      <c r="AG95" s="413"/>
      <c r="AH95" s="413"/>
      <c r="AI95" s="407"/>
      <c r="AJ95" s="407"/>
      <c r="AK95" s="407"/>
      <c r="AL95" s="407"/>
      <c r="AM95" s="449">
        <v>13</v>
      </c>
      <c r="AN95" s="449" t="s">
        <v>371</v>
      </c>
      <c r="AO95" s="450">
        <v>9</v>
      </c>
      <c r="AP95" s="451">
        <v>77</v>
      </c>
      <c r="AQ95" s="414">
        <v>109</v>
      </c>
      <c r="AR95" s="414"/>
      <c r="AS95" s="414"/>
      <c r="AT95" s="414"/>
      <c r="AU95" s="414"/>
      <c r="AV95" s="414"/>
      <c r="AW95" s="414"/>
      <c r="AX95" s="430"/>
    </row>
    <row r="96" spans="3:50">
      <c r="C96" s="432"/>
      <c r="D96" s="432"/>
      <c r="E96" s="432"/>
      <c r="F96" s="432"/>
      <c r="G96" s="432"/>
      <c r="H96" s="413"/>
      <c r="I96" s="413"/>
      <c r="J96" s="413"/>
      <c r="K96" s="413"/>
      <c r="L96" s="413"/>
      <c r="M96" s="413"/>
      <c r="N96" s="413"/>
      <c r="O96" s="413"/>
      <c r="P96" s="413"/>
      <c r="Q96" s="413"/>
      <c r="R96" s="413"/>
      <c r="S96" s="432"/>
      <c r="T96" s="413"/>
      <c r="U96" s="413"/>
      <c r="V96" s="413"/>
      <c r="W96" s="413"/>
      <c r="X96" s="413"/>
      <c r="Y96" s="413"/>
      <c r="Z96" s="413"/>
      <c r="AA96" s="413"/>
      <c r="AB96" s="413"/>
      <c r="AC96" s="413"/>
      <c r="AD96" s="413"/>
      <c r="AE96" s="413"/>
      <c r="AF96" s="413"/>
      <c r="AG96" s="413"/>
      <c r="AH96" s="413"/>
      <c r="AI96" s="407"/>
      <c r="AJ96" s="407"/>
      <c r="AK96" s="407"/>
      <c r="AL96" s="407"/>
      <c r="AM96" s="452">
        <v>13</v>
      </c>
      <c r="AN96" s="452" t="s">
        <v>1174</v>
      </c>
      <c r="AO96" s="453">
        <v>15</v>
      </c>
      <c r="AP96" s="454">
        <v>114</v>
      </c>
      <c r="AQ96" s="414">
        <v>68</v>
      </c>
      <c r="AR96" s="414"/>
      <c r="AS96" s="414"/>
      <c r="AT96" s="414"/>
      <c r="AU96" s="414"/>
      <c r="AV96" s="414"/>
      <c r="AW96" s="414"/>
      <c r="AX96" s="430"/>
    </row>
    <row r="97" spans="3:50">
      <c r="C97" s="432"/>
      <c r="D97" s="432"/>
      <c r="E97" s="432"/>
      <c r="F97" s="432"/>
      <c r="G97" s="432"/>
      <c r="H97" s="413"/>
      <c r="I97" s="413"/>
      <c r="J97" s="413"/>
      <c r="K97" s="413"/>
      <c r="L97" s="413"/>
      <c r="M97" s="413"/>
      <c r="N97" s="413"/>
      <c r="O97" s="413"/>
      <c r="P97" s="413"/>
      <c r="Q97" s="413"/>
      <c r="R97" s="413"/>
      <c r="S97" s="432"/>
      <c r="T97" s="413"/>
      <c r="U97" s="413"/>
      <c r="V97" s="413"/>
      <c r="W97" s="413"/>
      <c r="X97" s="413"/>
      <c r="Y97" s="413"/>
      <c r="Z97" s="413"/>
      <c r="AA97" s="413"/>
      <c r="AB97" s="413"/>
      <c r="AC97" s="413"/>
      <c r="AD97" s="413"/>
      <c r="AE97" s="413"/>
      <c r="AF97" s="413"/>
      <c r="AG97" s="413"/>
      <c r="AH97" s="413"/>
      <c r="AI97" s="407"/>
      <c r="AJ97" s="407"/>
      <c r="AK97" s="407"/>
      <c r="AL97" s="407"/>
      <c r="AM97" s="447">
        <v>13</v>
      </c>
      <c r="AN97" s="447" t="s">
        <v>379</v>
      </c>
      <c r="AO97" s="442">
        <v>27</v>
      </c>
      <c r="AP97" s="443">
        <v>244</v>
      </c>
      <c r="AQ97" s="414">
        <v>68</v>
      </c>
      <c r="AR97" s="414"/>
      <c r="AS97" s="414"/>
      <c r="AT97" s="414"/>
      <c r="AU97" s="414"/>
      <c r="AV97" s="414"/>
      <c r="AW97" s="414"/>
      <c r="AX97" s="430"/>
    </row>
    <row r="98" spans="3:50">
      <c r="C98" s="432"/>
      <c r="D98" s="432"/>
      <c r="E98" s="432"/>
      <c r="F98" s="432"/>
      <c r="G98" s="432"/>
      <c r="H98" s="413"/>
      <c r="I98" s="413"/>
      <c r="J98" s="413"/>
      <c r="K98" s="413"/>
      <c r="L98" s="413"/>
      <c r="M98" s="413"/>
      <c r="N98" s="413"/>
      <c r="O98" s="413"/>
      <c r="P98" s="413"/>
      <c r="Q98" s="413"/>
      <c r="R98" s="413"/>
      <c r="S98" s="432"/>
      <c r="T98" s="413"/>
      <c r="U98" s="413"/>
      <c r="V98" s="413"/>
      <c r="W98" s="413"/>
      <c r="X98" s="413"/>
      <c r="Y98" s="413"/>
      <c r="Z98" s="413"/>
      <c r="AA98" s="413"/>
      <c r="AB98" s="413"/>
      <c r="AC98" s="413"/>
      <c r="AD98" s="413"/>
      <c r="AE98" s="413"/>
      <c r="AF98" s="413"/>
      <c r="AG98" s="413"/>
      <c r="AH98" s="413"/>
      <c r="AI98" s="407"/>
      <c r="AJ98" s="407"/>
      <c r="AK98" s="407"/>
      <c r="AL98" s="407"/>
      <c r="AM98" s="452">
        <v>13</v>
      </c>
      <c r="AN98" s="452" t="s">
        <v>381</v>
      </c>
      <c r="AO98" s="453">
        <v>12</v>
      </c>
      <c r="AP98" s="454">
        <v>75</v>
      </c>
      <c r="AQ98" s="414">
        <v>0</v>
      </c>
      <c r="AR98" s="414"/>
      <c r="AS98" s="414"/>
      <c r="AT98" s="414"/>
      <c r="AU98" s="414"/>
      <c r="AV98" s="414"/>
      <c r="AW98" s="414"/>
      <c r="AX98" s="430"/>
    </row>
    <row r="99" spans="3:50">
      <c r="C99" s="432"/>
      <c r="D99" s="432"/>
      <c r="E99" s="432"/>
      <c r="F99" s="432"/>
      <c r="G99" s="432"/>
      <c r="H99" s="413"/>
      <c r="I99" s="413"/>
      <c r="J99" s="413"/>
      <c r="K99" s="413"/>
      <c r="L99" s="413"/>
      <c r="M99" s="413"/>
      <c r="N99" s="413"/>
      <c r="O99" s="413"/>
      <c r="P99" s="413"/>
      <c r="Q99" s="413"/>
      <c r="R99" s="413"/>
      <c r="S99" s="432"/>
      <c r="T99" s="413"/>
      <c r="U99" s="413"/>
      <c r="V99" s="413"/>
      <c r="W99" s="413"/>
      <c r="X99" s="413"/>
      <c r="Y99" s="413"/>
      <c r="Z99" s="413"/>
      <c r="AA99" s="413"/>
      <c r="AB99" s="413"/>
      <c r="AC99" s="413"/>
      <c r="AD99" s="413"/>
      <c r="AE99" s="413"/>
      <c r="AF99" s="413"/>
      <c r="AG99" s="413"/>
      <c r="AH99" s="413"/>
      <c r="AI99" s="407"/>
      <c r="AJ99" s="407"/>
      <c r="AK99" s="407"/>
      <c r="AL99" s="407"/>
      <c r="AM99" s="449">
        <v>13</v>
      </c>
      <c r="AN99" s="449" t="s">
        <v>403</v>
      </c>
      <c r="AO99" s="450">
        <v>23</v>
      </c>
      <c r="AP99" s="451">
        <v>173</v>
      </c>
      <c r="AQ99" s="414">
        <v>91</v>
      </c>
      <c r="AR99" s="414"/>
      <c r="AS99" s="414"/>
      <c r="AT99" s="414"/>
      <c r="AU99" s="414"/>
      <c r="AV99" s="414"/>
      <c r="AW99" s="414"/>
      <c r="AX99" s="430"/>
    </row>
    <row r="100" spans="3:50" ht="22.5" customHeight="1">
      <c r="C100" s="432"/>
      <c r="D100" s="432"/>
      <c r="E100" s="432"/>
      <c r="F100" s="432"/>
      <c r="G100" s="432"/>
      <c r="H100" s="413"/>
      <c r="I100" s="413"/>
      <c r="J100" s="413"/>
      <c r="K100" s="413"/>
      <c r="L100" s="413"/>
      <c r="M100" s="413"/>
      <c r="N100" s="413"/>
      <c r="O100" s="413"/>
      <c r="P100" s="413"/>
      <c r="Q100" s="413"/>
      <c r="R100" s="413"/>
      <c r="S100" s="432"/>
      <c r="T100" s="413"/>
      <c r="U100" s="413"/>
      <c r="V100" s="413"/>
      <c r="W100" s="413"/>
      <c r="X100" s="413"/>
      <c r="Y100" s="413"/>
      <c r="Z100" s="413"/>
      <c r="AA100" s="413"/>
      <c r="AB100" s="413"/>
      <c r="AC100" s="413"/>
      <c r="AD100" s="413"/>
      <c r="AE100" s="413"/>
      <c r="AF100" s="413"/>
      <c r="AG100" s="413"/>
      <c r="AH100" s="413"/>
      <c r="AI100" s="407"/>
      <c r="AJ100" s="407"/>
      <c r="AK100" s="407"/>
      <c r="AL100" s="407"/>
      <c r="AM100" s="452">
        <v>13</v>
      </c>
      <c r="AN100" s="452" t="s">
        <v>415</v>
      </c>
      <c r="AO100" s="453">
        <v>16</v>
      </c>
      <c r="AP100" s="454">
        <v>106</v>
      </c>
      <c r="AQ100" s="414">
        <v>59</v>
      </c>
      <c r="AR100" s="414"/>
      <c r="AS100" s="414"/>
      <c r="AT100" s="414"/>
      <c r="AU100" s="414"/>
      <c r="AV100" s="414"/>
      <c r="AW100" s="414"/>
      <c r="AX100" s="430"/>
    </row>
    <row r="101" spans="3:50">
      <c r="C101" s="432"/>
      <c r="D101" s="432"/>
      <c r="E101" s="432"/>
      <c r="F101" s="432"/>
      <c r="G101" s="432"/>
      <c r="H101" s="413"/>
      <c r="I101" s="413"/>
      <c r="J101" s="413"/>
      <c r="K101" s="413"/>
      <c r="L101" s="413"/>
      <c r="M101" s="413"/>
      <c r="N101" s="413"/>
      <c r="O101" s="413"/>
      <c r="P101" s="413"/>
      <c r="Q101" s="413"/>
      <c r="R101" s="413"/>
      <c r="S101" s="432"/>
      <c r="T101" s="413"/>
      <c r="U101" s="413"/>
      <c r="V101" s="413"/>
      <c r="W101" s="413"/>
      <c r="X101" s="413"/>
      <c r="Y101" s="413"/>
      <c r="Z101" s="413"/>
      <c r="AA101" s="413"/>
      <c r="AB101" s="413"/>
      <c r="AC101" s="413"/>
      <c r="AD101" s="413"/>
      <c r="AE101" s="413"/>
      <c r="AF101" s="413"/>
      <c r="AG101" s="413"/>
      <c r="AH101" s="413"/>
      <c r="AI101" s="407"/>
      <c r="AJ101" s="407"/>
      <c r="AK101" s="407"/>
      <c r="AL101" s="407"/>
      <c r="AM101" s="455">
        <v>13</v>
      </c>
      <c r="AN101" s="455" t="s">
        <v>424</v>
      </c>
      <c r="AO101" s="456">
        <v>13</v>
      </c>
      <c r="AP101" s="457">
        <v>103</v>
      </c>
      <c r="AQ101" s="414">
        <v>44</v>
      </c>
      <c r="AR101" s="414"/>
      <c r="AS101" s="414"/>
      <c r="AT101" s="414"/>
      <c r="AU101" s="414"/>
      <c r="AV101" s="414"/>
      <c r="AW101" s="414"/>
      <c r="AX101" s="430"/>
    </row>
    <row r="102" spans="3:50">
      <c r="C102" s="432"/>
      <c r="D102" s="432"/>
      <c r="E102" s="432"/>
      <c r="F102" s="432"/>
      <c r="G102" s="432"/>
      <c r="H102" s="413"/>
      <c r="I102" s="413"/>
      <c r="J102" s="413"/>
      <c r="K102" s="413"/>
      <c r="L102" s="413"/>
      <c r="M102" s="413"/>
      <c r="N102" s="413"/>
      <c r="O102" s="413"/>
      <c r="P102" s="413"/>
      <c r="Q102" s="413"/>
      <c r="R102" s="413"/>
      <c r="S102" s="432"/>
      <c r="T102" s="413"/>
      <c r="U102" s="413"/>
      <c r="V102" s="413"/>
      <c r="W102" s="413"/>
      <c r="X102" s="413"/>
      <c r="Y102" s="413"/>
      <c r="Z102" s="413"/>
      <c r="AA102" s="413"/>
      <c r="AB102" s="413"/>
      <c r="AC102" s="413"/>
      <c r="AD102" s="413"/>
      <c r="AE102" s="413"/>
      <c r="AF102" s="413"/>
      <c r="AG102" s="413"/>
      <c r="AH102" s="413"/>
      <c r="AI102" s="407"/>
      <c r="AJ102" s="407"/>
      <c r="AK102" s="407"/>
      <c r="AL102" s="407"/>
      <c r="AM102" s="449">
        <v>13</v>
      </c>
      <c r="AN102" s="449" t="s">
        <v>463</v>
      </c>
      <c r="AO102" s="450">
        <v>8</v>
      </c>
      <c r="AP102" s="451">
        <v>53</v>
      </c>
      <c r="AQ102" s="414"/>
      <c r="AR102" s="414"/>
      <c r="AS102" s="414"/>
      <c r="AT102" s="414"/>
      <c r="AU102" s="414"/>
      <c r="AV102" s="414"/>
      <c r="AW102" s="414"/>
      <c r="AX102" s="430"/>
    </row>
    <row r="103" spans="3:50">
      <c r="C103" s="432"/>
      <c r="D103" s="432"/>
      <c r="E103" s="432"/>
      <c r="F103" s="432"/>
      <c r="G103" s="432"/>
      <c r="H103" s="413"/>
      <c r="I103" s="413"/>
      <c r="J103" s="413"/>
      <c r="K103" s="413"/>
      <c r="L103" s="413"/>
      <c r="M103" s="413"/>
      <c r="N103" s="413"/>
      <c r="O103" s="413"/>
      <c r="P103" s="413"/>
      <c r="Q103" s="413"/>
      <c r="R103" s="413"/>
      <c r="S103" s="432"/>
      <c r="T103" s="413"/>
      <c r="U103" s="413"/>
      <c r="V103" s="413"/>
      <c r="W103" s="413"/>
      <c r="X103" s="413"/>
      <c r="Y103" s="413"/>
      <c r="Z103" s="413"/>
      <c r="AA103" s="413"/>
      <c r="AB103" s="413"/>
      <c r="AC103" s="413"/>
      <c r="AD103" s="413"/>
      <c r="AE103" s="413"/>
      <c r="AF103" s="413"/>
      <c r="AG103" s="413"/>
      <c r="AH103" s="413"/>
      <c r="AI103" s="407"/>
      <c r="AJ103" s="407"/>
      <c r="AK103" s="407"/>
      <c r="AL103" s="407"/>
      <c r="AM103" s="447">
        <v>13</v>
      </c>
      <c r="AN103" s="447" t="s">
        <v>471</v>
      </c>
      <c r="AO103" s="442">
        <v>3</v>
      </c>
      <c r="AP103" s="443">
        <v>17</v>
      </c>
      <c r="AQ103" s="414">
        <v>81</v>
      </c>
      <c r="AR103" s="414"/>
      <c r="AS103" s="414"/>
      <c r="AT103" s="414"/>
      <c r="AU103" s="414"/>
      <c r="AV103" s="414"/>
      <c r="AW103" s="414"/>
      <c r="AX103" s="430"/>
    </row>
    <row r="104" spans="3:50">
      <c r="C104" s="432"/>
      <c r="D104" s="432"/>
      <c r="E104" s="432"/>
      <c r="F104" s="432"/>
      <c r="G104" s="432"/>
      <c r="H104" s="413"/>
      <c r="I104" s="413"/>
      <c r="J104" s="413"/>
      <c r="K104" s="413"/>
      <c r="L104" s="413"/>
      <c r="M104" s="413"/>
      <c r="N104" s="413"/>
      <c r="O104" s="413"/>
      <c r="P104" s="413"/>
      <c r="Q104" s="413"/>
      <c r="R104" s="413"/>
      <c r="S104" s="432"/>
      <c r="T104" s="413"/>
      <c r="U104" s="413"/>
      <c r="V104" s="413"/>
      <c r="W104" s="413"/>
      <c r="X104" s="413"/>
      <c r="Y104" s="413"/>
      <c r="Z104" s="413"/>
      <c r="AA104" s="413"/>
      <c r="AB104" s="413"/>
      <c r="AC104" s="413"/>
      <c r="AD104" s="413"/>
      <c r="AE104" s="413"/>
      <c r="AF104" s="413"/>
      <c r="AG104" s="413"/>
      <c r="AH104" s="413"/>
      <c r="AI104" s="407"/>
      <c r="AJ104" s="407"/>
      <c r="AK104" s="407"/>
      <c r="AL104" s="407"/>
      <c r="AM104" s="452">
        <v>13</v>
      </c>
      <c r="AN104" s="452" t="s">
        <v>477</v>
      </c>
      <c r="AO104" s="453">
        <v>10</v>
      </c>
      <c r="AP104" s="454">
        <v>93</v>
      </c>
      <c r="AQ104" s="414">
        <v>73</v>
      </c>
      <c r="AR104" s="414"/>
      <c r="AS104" s="414"/>
      <c r="AT104" s="414"/>
      <c r="AU104" s="414"/>
      <c r="AV104" s="414"/>
      <c r="AW104" s="414"/>
      <c r="AX104" s="430"/>
    </row>
    <row r="105" spans="3:50">
      <c r="C105" s="432"/>
      <c r="D105" s="432"/>
      <c r="E105" s="432"/>
      <c r="F105" s="432"/>
      <c r="G105" s="432"/>
      <c r="H105" s="413"/>
      <c r="I105" s="413"/>
      <c r="J105" s="413"/>
      <c r="K105" s="413"/>
      <c r="L105" s="413"/>
      <c r="M105" s="413"/>
      <c r="N105" s="413"/>
      <c r="O105" s="413"/>
      <c r="P105" s="413"/>
      <c r="Q105" s="413"/>
      <c r="R105" s="413"/>
      <c r="S105" s="432"/>
      <c r="T105" s="413"/>
      <c r="U105" s="413"/>
      <c r="V105" s="413"/>
      <c r="W105" s="413"/>
      <c r="X105" s="413"/>
      <c r="Y105" s="413"/>
      <c r="Z105" s="413"/>
      <c r="AA105" s="413"/>
      <c r="AB105" s="413"/>
      <c r="AC105" s="413"/>
      <c r="AD105" s="413"/>
      <c r="AE105" s="413"/>
      <c r="AF105" s="413"/>
      <c r="AG105" s="413"/>
      <c r="AH105" s="413"/>
      <c r="AI105" s="407"/>
      <c r="AJ105" s="407"/>
      <c r="AK105" s="407"/>
      <c r="AL105" s="407"/>
      <c r="AM105" s="447">
        <v>13</v>
      </c>
      <c r="AN105" s="447" t="s">
        <v>490</v>
      </c>
      <c r="AO105" s="442">
        <v>12</v>
      </c>
      <c r="AP105" s="443">
        <v>84</v>
      </c>
      <c r="AQ105" s="414">
        <v>65</v>
      </c>
      <c r="AR105" s="414"/>
      <c r="AS105" s="414"/>
      <c r="AT105" s="414"/>
      <c r="AU105" s="414"/>
      <c r="AV105" s="414"/>
      <c r="AW105" s="414"/>
      <c r="AX105" s="430"/>
    </row>
    <row r="106" spans="3:50">
      <c r="C106" s="432"/>
      <c r="D106" s="432"/>
      <c r="E106" s="432"/>
      <c r="F106" s="432"/>
      <c r="G106" s="432"/>
      <c r="H106" s="413"/>
      <c r="I106" s="413"/>
      <c r="J106" s="413"/>
      <c r="K106" s="413"/>
      <c r="L106" s="413"/>
      <c r="M106" s="413"/>
      <c r="N106" s="413"/>
      <c r="O106" s="413"/>
      <c r="P106" s="413"/>
      <c r="Q106" s="413"/>
      <c r="R106" s="413"/>
      <c r="S106" s="432"/>
      <c r="T106" s="413"/>
      <c r="U106" s="413"/>
      <c r="V106" s="413"/>
      <c r="W106" s="413"/>
      <c r="X106" s="413"/>
      <c r="Y106" s="413"/>
      <c r="Z106" s="413"/>
      <c r="AA106" s="413"/>
      <c r="AB106" s="413"/>
      <c r="AC106" s="413"/>
      <c r="AD106" s="413"/>
      <c r="AE106" s="413"/>
      <c r="AF106" s="413"/>
      <c r="AG106" s="413"/>
      <c r="AH106" s="413"/>
      <c r="AI106" s="407"/>
      <c r="AJ106" s="407"/>
      <c r="AK106" s="407"/>
      <c r="AL106" s="407"/>
      <c r="AM106" s="447">
        <v>13</v>
      </c>
      <c r="AN106" s="447" t="s">
        <v>315</v>
      </c>
      <c r="AO106" s="442">
        <v>16</v>
      </c>
      <c r="AP106" s="443">
        <v>135</v>
      </c>
      <c r="AQ106" s="414">
        <v>7</v>
      </c>
      <c r="AR106" s="414"/>
      <c r="AS106" s="414"/>
      <c r="AT106" s="414"/>
      <c r="AU106" s="414"/>
      <c r="AV106" s="414"/>
      <c r="AW106" s="414"/>
      <c r="AX106" s="430"/>
    </row>
    <row r="107" spans="3:50">
      <c r="C107" s="432"/>
      <c r="D107" s="432"/>
      <c r="E107" s="432"/>
      <c r="F107" s="432"/>
      <c r="G107" s="432"/>
      <c r="H107" s="413"/>
      <c r="I107" s="413"/>
      <c r="J107" s="413"/>
      <c r="K107" s="413"/>
      <c r="L107" s="413"/>
      <c r="M107" s="413"/>
      <c r="N107" s="413"/>
      <c r="O107" s="413"/>
      <c r="P107" s="413"/>
      <c r="Q107" s="413"/>
      <c r="R107" s="413"/>
      <c r="S107" s="432"/>
      <c r="T107" s="413"/>
      <c r="U107" s="413"/>
      <c r="V107" s="413"/>
      <c r="W107" s="413"/>
      <c r="X107" s="413"/>
      <c r="Y107" s="413"/>
      <c r="Z107" s="413"/>
      <c r="AA107" s="413"/>
      <c r="AB107" s="413"/>
      <c r="AC107" s="413"/>
      <c r="AD107" s="413"/>
      <c r="AE107" s="413"/>
      <c r="AF107" s="413"/>
      <c r="AG107" s="413"/>
      <c r="AH107" s="413"/>
      <c r="AI107" s="407"/>
      <c r="AJ107" s="407"/>
      <c r="AK107" s="407"/>
      <c r="AL107" s="407"/>
      <c r="AM107" s="447">
        <v>14</v>
      </c>
      <c r="AN107" s="447" t="s">
        <v>516</v>
      </c>
      <c r="AO107" s="442">
        <v>5</v>
      </c>
      <c r="AP107" s="443">
        <v>48</v>
      </c>
      <c r="AQ107" s="414">
        <v>12</v>
      </c>
      <c r="AR107" s="414"/>
      <c r="AS107" s="414"/>
      <c r="AT107" s="414"/>
      <c r="AU107" s="414"/>
      <c r="AV107" s="414"/>
      <c r="AW107" s="414"/>
      <c r="AX107" s="430"/>
    </row>
    <row r="108" spans="3:50">
      <c r="C108" s="432"/>
      <c r="D108" s="432"/>
      <c r="E108" s="432"/>
      <c r="F108" s="432"/>
      <c r="G108" s="432"/>
      <c r="H108" s="413"/>
      <c r="I108" s="413"/>
      <c r="J108" s="413"/>
      <c r="K108" s="413"/>
      <c r="L108" s="413"/>
      <c r="M108" s="413"/>
      <c r="N108" s="413"/>
      <c r="O108" s="413"/>
      <c r="P108" s="413"/>
      <c r="Q108" s="413"/>
      <c r="R108" s="413"/>
      <c r="S108" s="432"/>
      <c r="T108" s="413"/>
      <c r="U108" s="413"/>
      <c r="V108" s="413"/>
      <c r="W108" s="413"/>
      <c r="X108" s="413"/>
      <c r="Y108" s="413"/>
      <c r="Z108" s="413"/>
      <c r="AA108" s="413"/>
      <c r="AB108" s="413"/>
      <c r="AC108" s="413"/>
      <c r="AD108" s="413"/>
      <c r="AE108" s="413"/>
      <c r="AF108" s="413"/>
      <c r="AG108" s="413"/>
      <c r="AH108" s="413"/>
      <c r="AI108" s="407"/>
      <c r="AJ108" s="407"/>
      <c r="AK108" s="407"/>
      <c r="AL108" s="407"/>
      <c r="AM108" s="447">
        <v>15</v>
      </c>
      <c r="AN108" s="447" t="s">
        <v>80</v>
      </c>
      <c r="AO108" s="442">
        <v>11</v>
      </c>
      <c r="AP108" s="443">
        <v>89</v>
      </c>
      <c r="AQ108" s="414">
        <v>6</v>
      </c>
      <c r="AR108" s="414"/>
      <c r="AS108" s="414"/>
      <c r="AT108" s="414"/>
      <c r="AU108" s="414"/>
      <c r="AV108" s="414"/>
      <c r="AW108" s="414"/>
      <c r="AX108" s="430"/>
    </row>
    <row r="109" spans="3:50">
      <c r="C109" s="432"/>
      <c r="D109" s="432"/>
      <c r="E109" s="432"/>
      <c r="F109" s="432"/>
      <c r="G109" s="432"/>
      <c r="H109" s="413"/>
      <c r="I109" s="413"/>
      <c r="J109" s="413"/>
      <c r="K109" s="413"/>
      <c r="L109" s="413"/>
      <c r="M109" s="413"/>
      <c r="N109" s="413"/>
      <c r="O109" s="413"/>
      <c r="P109" s="413"/>
      <c r="Q109" s="413"/>
      <c r="R109" s="413"/>
      <c r="S109" s="432"/>
      <c r="T109" s="413"/>
      <c r="U109" s="413"/>
      <c r="V109" s="413"/>
      <c r="W109" s="413"/>
      <c r="X109" s="413"/>
      <c r="Y109" s="413"/>
      <c r="Z109" s="413"/>
      <c r="AA109" s="413"/>
      <c r="AB109" s="413"/>
      <c r="AC109" s="413"/>
      <c r="AD109" s="413"/>
      <c r="AE109" s="413"/>
      <c r="AF109" s="413"/>
      <c r="AG109" s="413"/>
      <c r="AH109" s="413"/>
      <c r="AI109" s="407"/>
      <c r="AJ109" s="407"/>
      <c r="AK109" s="407"/>
      <c r="AL109" s="407"/>
      <c r="AM109" s="447">
        <v>16</v>
      </c>
      <c r="AN109" s="447" t="s">
        <v>125</v>
      </c>
      <c r="AO109" s="442">
        <v>19</v>
      </c>
      <c r="AP109" s="443">
        <v>170</v>
      </c>
      <c r="AQ109" s="414"/>
      <c r="AR109" s="414"/>
      <c r="AS109" s="414"/>
      <c r="AT109" s="414"/>
      <c r="AU109" s="414"/>
      <c r="AV109" s="414"/>
      <c r="AW109" s="414"/>
      <c r="AX109" s="430"/>
    </row>
    <row r="110" spans="3:50">
      <c r="C110" s="432"/>
      <c r="D110" s="432"/>
      <c r="E110" s="432"/>
      <c r="F110" s="432"/>
      <c r="G110" s="432"/>
      <c r="H110" s="413"/>
      <c r="I110" s="413"/>
      <c r="J110" s="413"/>
      <c r="K110" s="413"/>
      <c r="L110" s="413"/>
      <c r="M110" s="413"/>
      <c r="N110" s="413"/>
      <c r="O110" s="413"/>
      <c r="P110" s="413"/>
      <c r="Q110" s="413"/>
      <c r="R110" s="413"/>
      <c r="S110" s="432"/>
      <c r="T110" s="413"/>
      <c r="U110" s="413"/>
      <c r="V110" s="413"/>
      <c r="W110" s="413"/>
      <c r="X110" s="413"/>
      <c r="Y110" s="413"/>
      <c r="Z110" s="413"/>
      <c r="AA110" s="413"/>
      <c r="AB110" s="413"/>
      <c r="AC110" s="413"/>
      <c r="AD110" s="413"/>
      <c r="AE110" s="413"/>
      <c r="AF110" s="413"/>
      <c r="AG110" s="413"/>
      <c r="AH110" s="413"/>
      <c r="AI110" s="407"/>
      <c r="AJ110" s="407"/>
      <c r="AK110" s="407"/>
      <c r="AL110" s="407"/>
      <c r="AM110" s="452">
        <v>16</v>
      </c>
      <c r="AN110" s="452" t="s">
        <v>127</v>
      </c>
      <c r="AO110" s="453">
        <v>3</v>
      </c>
      <c r="AP110" s="454">
        <v>21</v>
      </c>
      <c r="AQ110" s="414"/>
      <c r="AR110" s="414"/>
      <c r="AS110" s="414"/>
      <c r="AT110" s="414"/>
      <c r="AU110" s="414"/>
      <c r="AV110" s="414"/>
      <c r="AW110" s="414"/>
      <c r="AX110" s="430"/>
    </row>
    <row r="111" spans="3:50">
      <c r="C111" s="432"/>
      <c r="D111" s="432"/>
      <c r="E111" s="432"/>
      <c r="F111" s="432"/>
      <c r="G111" s="432"/>
      <c r="H111" s="413"/>
      <c r="I111" s="413"/>
      <c r="J111" s="413"/>
      <c r="K111" s="413"/>
      <c r="L111" s="413"/>
      <c r="M111" s="413"/>
      <c r="N111" s="413"/>
      <c r="O111" s="413"/>
      <c r="P111" s="413"/>
      <c r="Q111" s="413"/>
      <c r="R111" s="413"/>
      <c r="S111" s="432"/>
      <c r="T111" s="413"/>
      <c r="U111" s="413"/>
      <c r="V111" s="413"/>
      <c r="W111" s="413"/>
      <c r="X111" s="413"/>
      <c r="Y111" s="413"/>
      <c r="Z111" s="413"/>
      <c r="AA111" s="413"/>
      <c r="AB111" s="413"/>
      <c r="AC111" s="413"/>
      <c r="AD111" s="413"/>
      <c r="AE111" s="413"/>
      <c r="AF111" s="413"/>
      <c r="AG111" s="413"/>
      <c r="AH111" s="413"/>
      <c r="AI111" s="407"/>
      <c r="AJ111" s="407"/>
      <c r="AK111" s="407"/>
      <c r="AL111" s="407"/>
      <c r="AM111" s="447">
        <v>16</v>
      </c>
      <c r="AN111" s="447" t="s">
        <v>139</v>
      </c>
      <c r="AO111" s="442">
        <v>4</v>
      </c>
      <c r="AP111" s="443">
        <v>14</v>
      </c>
      <c r="AQ111" s="414"/>
      <c r="AR111" s="414"/>
      <c r="AS111" s="414"/>
      <c r="AT111" s="414"/>
      <c r="AU111" s="414"/>
      <c r="AV111" s="414"/>
      <c r="AW111" s="414"/>
      <c r="AX111" s="430"/>
    </row>
    <row r="112" spans="3:50">
      <c r="C112" s="432"/>
      <c r="D112" s="432"/>
      <c r="E112" s="432"/>
      <c r="F112" s="432"/>
      <c r="G112" s="432"/>
      <c r="H112" s="413"/>
      <c r="I112" s="413"/>
      <c r="J112" s="413"/>
      <c r="K112" s="413"/>
      <c r="L112" s="413"/>
      <c r="M112" s="413"/>
      <c r="N112" s="413"/>
      <c r="O112" s="413"/>
      <c r="P112" s="413"/>
      <c r="Q112" s="413"/>
      <c r="R112" s="413"/>
      <c r="S112" s="432"/>
      <c r="T112" s="413"/>
      <c r="U112" s="413"/>
      <c r="V112" s="413"/>
      <c r="W112" s="413"/>
      <c r="X112" s="413"/>
      <c r="Y112" s="413"/>
      <c r="Z112" s="413"/>
      <c r="AA112" s="413"/>
      <c r="AB112" s="413"/>
      <c r="AC112" s="413"/>
      <c r="AD112" s="413"/>
      <c r="AE112" s="413"/>
      <c r="AF112" s="413"/>
      <c r="AG112" s="413"/>
      <c r="AH112" s="413"/>
      <c r="AI112" s="407"/>
      <c r="AJ112" s="407"/>
      <c r="AK112" s="407"/>
      <c r="AL112" s="407"/>
      <c r="AM112" s="447">
        <v>16</v>
      </c>
      <c r="AN112" s="447" t="s">
        <v>450</v>
      </c>
      <c r="AO112" s="442">
        <v>4</v>
      </c>
      <c r="AP112" s="443">
        <v>28</v>
      </c>
      <c r="AQ112" s="414"/>
      <c r="AR112" s="414"/>
      <c r="AS112" s="414"/>
      <c r="AT112" s="414"/>
      <c r="AU112" s="414"/>
      <c r="AV112" s="414"/>
      <c r="AW112" s="414"/>
      <c r="AX112" s="430"/>
    </row>
    <row r="113" spans="3:50">
      <c r="C113" s="432"/>
      <c r="D113" s="432"/>
      <c r="E113" s="432"/>
      <c r="F113" s="432"/>
      <c r="G113" s="432"/>
      <c r="H113" s="413"/>
      <c r="I113" s="413"/>
      <c r="J113" s="413"/>
      <c r="K113" s="413"/>
      <c r="L113" s="413"/>
      <c r="M113" s="413"/>
      <c r="N113" s="413"/>
      <c r="O113" s="413"/>
      <c r="P113" s="413"/>
      <c r="Q113" s="413"/>
      <c r="R113" s="413"/>
      <c r="S113" s="432"/>
      <c r="T113" s="413"/>
      <c r="U113" s="413"/>
      <c r="V113" s="413"/>
      <c r="W113" s="413"/>
      <c r="X113" s="413"/>
      <c r="Y113" s="413"/>
      <c r="Z113" s="413"/>
      <c r="AA113" s="413"/>
      <c r="AB113" s="413"/>
      <c r="AC113" s="413"/>
      <c r="AD113" s="413"/>
      <c r="AE113" s="413"/>
      <c r="AF113" s="413"/>
      <c r="AG113" s="413"/>
      <c r="AH113" s="413"/>
      <c r="AI113" s="407"/>
      <c r="AJ113" s="407"/>
      <c r="AK113" s="407"/>
      <c r="AL113" s="407"/>
      <c r="AM113" s="407"/>
      <c r="AN113" s="861"/>
      <c r="AO113" s="861"/>
      <c r="AP113" s="861"/>
      <c r="AQ113" s="414"/>
      <c r="AR113" s="414"/>
      <c r="AS113" s="414"/>
      <c r="AT113" s="414"/>
      <c r="AU113" s="414"/>
      <c r="AV113" s="414"/>
      <c r="AW113" s="414"/>
      <c r="AX113" s="430"/>
    </row>
    <row r="114" spans="3:50">
      <c r="C114" s="432"/>
      <c r="D114" s="432"/>
      <c r="E114" s="432"/>
      <c r="F114" s="432"/>
      <c r="G114" s="432"/>
      <c r="H114" s="413"/>
      <c r="I114" s="413"/>
      <c r="J114" s="413"/>
      <c r="K114" s="413"/>
      <c r="L114" s="413"/>
      <c r="M114" s="413"/>
      <c r="N114" s="413"/>
      <c r="O114" s="413"/>
      <c r="P114" s="413"/>
      <c r="Q114" s="413"/>
      <c r="R114" s="413"/>
      <c r="S114" s="432"/>
      <c r="T114" s="413"/>
      <c r="U114" s="413"/>
      <c r="V114" s="413"/>
      <c r="W114" s="413"/>
      <c r="X114" s="413"/>
      <c r="Y114" s="413"/>
      <c r="Z114" s="413"/>
      <c r="AA114" s="413"/>
      <c r="AB114" s="413"/>
      <c r="AC114" s="413"/>
      <c r="AD114" s="413"/>
      <c r="AE114" s="413"/>
      <c r="AF114" s="413"/>
      <c r="AG114" s="413"/>
      <c r="AH114" s="413"/>
      <c r="AI114" s="407"/>
      <c r="AJ114" s="407"/>
      <c r="AK114" s="407"/>
      <c r="AL114" s="407"/>
      <c r="AM114" s="407"/>
      <c r="AN114" s="861"/>
      <c r="AO114" s="861"/>
      <c r="AP114" s="861"/>
      <c r="AQ114" s="414"/>
      <c r="AR114" s="414"/>
      <c r="AS114" s="414"/>
      <c r="AT114" s="414"/>
      <c r="AU114" s="414"/>
      <c r="AV114" s="414"/>
      <c r="AW114" s="414"/>
      <c r="AX114" s="430"/>
    </row>
    <row r="115" spans="3:50">
      <c r="C115" s="432"/>
      <c r="D115" s="432"/>
      <c r="E115" s="432"/>
      <c r="F115" s="432"/>
      <c r="G115" s="432"/>
      <c r="H115" s="413"/>
      <c r="I115" s="413"/>
      <c r="J115" s="413"/>
      <c r="K115" s="413"/>
      <c r="L115" s="413"/>
      <c r="M115" s="413"/>
      <c r="N115" s="413"/>
      <c r="O115" s="413"/>
      <c r="P115" s="413"/>
      <c r="Q115" s="413"/>
      <c r="R115" s="413"/>
      <c r="S115" s="432"/>
      <c r="T115" s="413"/>
      <c r="U115" s="413"/>
      <c r="V115" s="413"/>
      <c r="W115" s="413"/>
      <c r="X115" s="413"/>
      <c r="Y115" s="413"/>
      <c r="Z115" s="413"/>
      <c r="AA115" s="413"/>
      <c r="AB115" s="413"/>
      <c r="AC115" s="413"/>
      <c r="AD115" s="413"/>
      <c r="AE115" s="413"/>
      <c r="AF115" s="413"/>
      <c r="AG115" s="413"/>
      <c r="AH115" s="413"/>
      <c r="AI115" s="407"/>
      <c r="AJ115" s="407"/>
      <c r="AK115" s="407"/>
      <c r="AL115" s="407"/>
      <c r="AM115" s="407"/>
      <c r="AN115" s="861"/>
      <c r="AO115" s="861"/>
      <c r="AP115" s="861"/>
      <c r="AQ115" s="414"/>
      <c r="AR115" s="414"/>
      <c r="AS115" s="414"/>
      <c r="AT115" s="414"/>
      <c r="AU115" s="414"/>
      <c r="AV115" s="414"/>
      <c r="AW115" s="414"/>
      <c r="AX115" s="430"/>
    </row>
    <row r="116" spans="3:50">
      <c r="C116" s="432"/>
      <c r="D116" s="432"/>
      <c r="E116" s="432"/>
      <c r="F116" s="432"/>
      <c r="G116" s="432"/>
      <c r="H116" s="413"/>
      <c r="I116" s="413"/>
      <c r="J116" s="413"/>
      <c r="K116" s="413"/>
      <c r="L116" s="413"/>
      <c r="M116" s="413"/>
      <c r="N116" s="413"/>
      <c r="O116" s="413"/>
      <c r="P116" s="413"/>
      <c r="Q116" s="413"/>
      <c r="R116" s="413"/>
      <c r="S116" s="432"/>
      <c r="T116" s="413"/>
      <c r="U116" s="413"/>
      <c r="V116" s="413"/>
      <c r="W116" s="413"/>
      <c r="X116" s="413"/>
      <c r="Y116" s="413"/>
      <c r="Z116" s="413"/>
      <c r="AA116" s="413"/>
      <c r="AB116" s="413"/>
      <c r="AC116" s="413"/>
      <c r="AD116" s="413"/>
      <c r="AE116" s="413"/>
      <c r="AF116" s="413"/>
      <c r="AG116" s="413"/>
      <c r="AH116" s="413"/>
      <c r="AI116" s="407"/>
      <c r="AJ116" s="407"/>
      <c r="AK116" s="407"/>
      <c r="AL116" s="407"/>
      <c r="AM116" s="407"/>
      <c r="AN116" s="861"/>
      <c r="AO116" s="861"/>
      <c r="AP116" s="861"/>
      <c r="AQ116" s="414"/>
      <c r="AR116" s="414"/>
      <c r="AS116" s="414"/>
      <c r="AT116" s="414"/>
      <c r="AU116" s="414"/>
      <c r="AV116" s="414"/>
      <c r="AW116" s="414"/>
      <c r="AX116" s="430"/>
    </row>
    <row r="117" spans="3:50">
      <c r="C117" s="432"/>
      <c r="D117" s="432"/>
      <c r="E117" s="432"/>
      <c r="F117" s="432"/>
      <c r="G117" s="432"/>
      <c r="H117" s="413"/>
      <c r="I117" s="413"/>
      <c r="J117" s="413"/>
      <c r="K117" s="413"/>
      <c r="L117" s="413"/>
      <c r="M117" s="413"/>
      <c r="N117" s="413"/>
      <c r="O117" s="413"/>
      <c r="P117" s="413"/>
      <c r="Q117" s="413"/>
      <c r="R117" s="413"/>
      <c r="S117" s="432"/>
      <c r="T117" s="413"/>
      <c r="U117" s="413"/>
      <c r="V117" s="413"/>
      <c r="W117" s="413"/>
      <c r="X117" s="413"/>
      <c r="Y117" s="413"/>
      <c r="Z117" s="413"/>
      <c r="AA117" s="413"/>
      <c r="AB117" s="413"/>
      <c r="AC117" s="413"/>
      <c r="AD117" s="413"/>
      <c r="AE117" s="413"/>
      <c r="AF117" s="413"/>
      <c r="AG117" s="413"/>
      <c r="AH117" s="413"/>
      <c r="AI117" s="407"/>
      <c r="AJ117" s="407"/>
      <c r="AK117" s="407"/>
      <c r="AL117" s="407"/>
      <c r="AM117" s="407"/>
      <c r="AN117" s="861"/>
      <c r="AO117" s="861"/>
      <c r="AP117" s="861"/>
      <c r="AQ117" s="414"/>
      <c r="AR117" s="414"/>
      <c r="AS117" s="414"/>
      <c r="AT117" s="414"/>
      <c r="AU117" s="414"/>
      <c r="AV117" s="414"/>
      <c r="AW117" s="414"/>
      <c r="AX117" s="430"/>
    </row>
    <row r="118" spans="3:50">
      <c r="C118" s="432"/>
      <c r="D118" s="432"/>
      <c r="E118" s="432"/>
      <c r="F118" s="432"/>
      <c r="G118" s="432"/>
      <c r="H118" s="413"/>
      <c r="I118" s="413"/>
      <c r="J118" s="413"/>
      <c r="K118" s="413"/>
      <c r="L118" s="413"/>
      <c r="M118" s="413"/>
      <c r="N118" s="413"/>
      <c r="O118" s="413"/>
      <c r="P118" s="413"/>
      <c r="Q118" s="413"/>
      <c r="R118" s="413"/>
      <c r="S118" s="432"/>
      <c r="T118" s="413"/>
      <c r="U118" s="413"/>
      <c r="V118" s="413"/>
      <c r="W118" s="413"/>
      <c r="X118" s="413"/>
      <c r="Y118" s="413"/>
      <c r="Z118" s="413"/>
      <c r="AA118" s="413"/>
      <c r="AB118" s="413"/>
      <c r="AC118" s="413"/>
      <c r="AD118" s="413"/>
      <c r="AE118" s="413"/>
      <c r="AF118" s="413"/>
      <c r="AG118" s="413"/>
      <c r="AH118" s="413"/>
      <c r="AI118" s="407"/>
      <c r="AJ118" s="407"/>
      <c r="AK118" s="407"/>
      <c r="AL118" s="407"/>
      <c r="AM118" s="407"/>
      <c r="AN118" s="861"/>
      <c r="AO118" s="861"/>
      <c r="AP118" s="861"/>
      <c r="AQ118" s="414"/>
      <c r="AR118" s="414"/>
      <c r="AS118" s="414"/>
      <c r="AT118" s="414"/>
      <c r="AU118" s="414"/>
      <c r="AV118" s="414"/>
      <c r="AW118" s="414"/>
      <c r="AX118" s="430"/>
    </row>
    <row r="119" spans="3:50">
      <c r="C119" s="432"/>
      <c r="D119" s="432"/>
      <c r="E119" s="432"/>
      <c r="F119" s="432"/>
      <c r="G119" s="432"/>
      <c r="H119" s="413"/>
      <c r="I119" s="413"/>
      <c r="J119" s="413"/>
      <c r="K119" s="413"/>
      <c r="L119" s="413"/>
      <c r="M119" s="413"/>
      <c r="N119" s="413"/>
      <c r="O119" s="413"/>
      <c r="P119" s="413"/>
      <c r="Q119" s="413"/>
      <c r="R119" s="413"/>
      <c r="S119" s="432"/>
      <c r="T119" s="413"/>
      <c r="U119" s="413"/>
      <c r="V119" s="413"/>
      <c r="W119" s="413"/>
      <c r="X119" s="413"/>
      <c r="Y119" s="413"/>
      <c r="Z119" s="413"/>
      <c r="AA119" s="413"/>
      <c r="AB119" s="413"/>
      <c r="AC119" s="413"/>
      <c r="AD119" s="413"/>
      <c r="AE119" s="413"/>
      <c r="AF119" s="413"/>
      <c r="AG119" s="413"/>
      <c r="AH119" s="413"/>
      <c r="AI119" s="407"/>
      <c r="AJ119" s="407"/>
      <c r="AK119" s="407"/>
      <c r="AL119" s="407"/>
      <c r="AM119" s="407"/>
      <c r="AN119" s="861"/>
      <c r="AO119" s="861"/>
      <c r="AP119" s="861"/>
      <c r="AQ119" s="414"/>
      <c r="AR119" s="414"/>
      <c r="AS119" s="414"/>
      <c r="AT119" s="414"/>
      <c r="AU119" s="414"/>
      <c r="AV119" s="414"/>
      <c r="AW119" s="414"/>
      <c r="AX119" s="430"/>
    </row>
    <row r="120" spans="3:50">
      <c r="C120" s="432"/>
      <c r="D120" s="432"/>
      <c r="E120" s="432"/>
      <c r="F120" s="432"/>
      <c r="G120" s="432"/>
      <c r="H120" s="413"/>
      <c r="I120" s="413"/>
      <c r="J120" s="413"/>
      <c r="K120" s="413"/>
      <c r="L120" s="413"/>
      <c r="M120" s="413"/>
      <c r="N120" s="413"/>
      <c r="O120" s="413"/>
      <c r="P120" s="413"/>
      <c r="Q120" s="413"/>
      <c r="R120" s="413"/>
      <c r="S120" s="432"/>
      <c r="T120" s="413"/>
      <c r="U120" s="413"/>
      <c r="V120" s="413"/>
      <c r="W120" s="413"/>
      <c r="X120" s="413"/>
      <c r="Y120" s="413"/>
      <c r="Z120" s="413"/>
      <c r="AA120" s="413"/>
      <c r="AB120" s="413"/>
      <c r="AC120" s="413"/>
      <c r="AD120" s="413"/>
      <c r="AE120" s="413"/>
      <c r="AF120" s="413"/>
      <c r="AG120" s="413"/>
      <c r="AH120" s="413"/>
      <c r="AI120" s="407"/>
      <c r="AJ120" s="407"/>
      <c r="AK120" s="407"/>
      <c r="AL120" s="407"/>
      <c r="AM120" s="407"/>
      <c r="AN120" s="861"/>
      <c r="AO120" s="861"/>
      <c r="AP120" s="861"/>
      <c r="AQ120" s="414"/>
      <c r="AR120" s="414"/>
      <c r="AS120" s="414"/>
      <c r="AT120" s="414"/>
      <c r="AU120" s="414"/>
      <c r="AV120" s="414"/>
      <c r="AW120" s="414"/>
      <c r="AX120" s="430"/>
    </row>
    <row r="121" spans="3:50">
      <c r="C121" s="432"/>
      <c r="D121" s="432"/>
      <c r="E121" s="432"/>
      <c r="F121" s="432"/>
      <c r="G121" s="432"/>
      <c r="H121" s="413"/>
      <c r="I121" s="413"/>
      <c r="J121" s="413"/>
      <c r="K121" s="413"/>
      <c r="L121" s="413"/>
      <c r="M121" s="413"/>
      <c r="N121" s="413"/>
      <c r="O121" s="413"/>
      <c r="P121" s="413"/>
      <c r="Q121" s="413"/>
      <c r="R121" s="413"/>
      <c r="S121" s="432"/>
      <c r="T121" s="413"/>
      <c r="U121" s="413"/>
      <c r="V121" s="413"/>
      <c r="W121" s="413"/>
      <c r="X121" s="413"/>
      <c r="Y121" s="413"/>
      <c r="Z121" s="413"/>
      <c r="AA121" s="413"/>
      <c r="AB121" s="413"/>
      <c r="AC121" s="413"/>
      <c r="AD121" s="413"/>
      <c r="AE121" s="413"/>
      <c r="AF121" s="413"/>
      <c r="AG121" s="413"/>
      <c r="AH121" s="413"/>
      <c r="AI121" s="407"/>
      <c r="AJ121" s="407"/>
      <c r="AK121" s="407"/>
      <c r="AL121" s="407"/>
      <c r="AM121" s="407"/>
      <c r="AN121" s="861"/>
      <c r="AO121" s="861"/>
      <c r="AP121" s="861"/>
      <c r="AQ121" s="414"/>
      <c r="AR121" s="414"/>
      <c r="AS121" s="414"/>
      <c r="AT121" s="414"/>
      <c r="AU121" s="414"/>
      <c r="AV121" s="414"/>
      <c r="AW121" s="414"/>
      <c r="AX121" s="430"/>
    </row>
    <row r="122" spans="3:50">
      <c r="C122" s="432"/>
      <c r="D122" s="432"/>
      <c r="E122" s="432"/>
      <c r="F122" s="432"/>
      <c r="G122" s="432"/>
      <c r="H122" s="413"/>
      <c r="I122" s="413"/>
      <c r="J122" s="413"/>
      <c r="K122" s="413"/>
      <c r="L122" s="413"/>
      <c r="M122" s="413"/>
      <c r="N122" s="413"/>
      <c r="O122" s="413"/>
      <c r="P122" s="413"/>
      <c r="Q122" s="413"/>
      <c r="R122" s="413"/>
      <c r="S122" s="432"/>
      <c r="T122" s="413"/>
      <c r="U122" s="413"/>
      <c r="V122" s="413"/>
      <c r="W122" s="413"/>
      <c r="X122" s="413"/>
      <c r="Y122" s="413"/>
      <c r="Z122" s="413"/>
      <c r="AA122" s="413"/>
      <c r="AB122" s="413"/>
      <c r="AC122" s="413"/>
      <c r="AD122" s="413"/>
      <c r="AE122" s="413"/>
      <c r="AF122" s="413"/>
      <c r="AG122" s="413"/>
      <c r="AH122" s="413"/>
      <c r="AI122" s="407"/>
      <c r="AJ122" s="407"/>
      <c r="AK122" s="407"/>
      <c r="AL122" s="407"/>
      <c r="AM122" s="407"/>
      <c r="AN122" s="861"/>
      <c r="AO122" s="861"/>
      <c r="AP122" s="861"/>
      <c r="AQ122" s="414"/>
      <c r="AR122" s="414"/>
      <c r="AS122" s="414"/>
      <c r="AT122" s="414"/>
      <c r="AU122" s="414"/>
      <c r="AV122" s="414"/>
      <c r="AW122" s="414"/>
      <c r="AX122" s="430"/>
    </row>
    <row r="123" spans="3:50">
      <c r="C123" s="432"/>
      <c r="D123" s="432"/>
      <c r="E123" s="432"/>
      <c r="F123" s="432"/>
      <c r="G123" s="432"/>
      <c r="H123" s="413"/>
      <c r="I123" s="413"/>
      <c r="J123" s="413"/>
      <c r="K123" s="413"/>
      <c r="L123" s="413"/>
      <c r="M123" s="413"/>
      <c r="N123" s="413"/>
      <c r="O123" s="413"/>
      <c r="P123" s="413"/>
      <c r="Q123" s="413"/>
      <c r="R123" s="413"/>
      <c r="S123" s="432"/>
      <c r="T123" s="413"/>
      <c r="U123" s="413"/>
      <c r="V123" s="413"/>
      <c r="W123" s="413"/>
      <c r="X123" s="413"/>
      <c r="Y123" s="413"/>
      <c r="Z123" s="413"/>
      <c r="AA123" s="413"/>
      <c r="AB123" s="413"/>
      <c r="AC123" s="413"/>
      <c r="AD123" s="413"/>
      <c r="AE123" s="413"/>
      <c r="AF123" s="413"/>
      <c r="AG123" s="413"/>
      <c r="AH123" s="413"/>
      <c r="AI123" s="407"/>
      <c r="AJ123" s="407"/>
      <c r="AK123" s="407"/>
      <c r="AL123" s="407"/>
      <c r="AM123" s="407"/>
      <c r="AN123" s="861"/>
      <c r="AO123" s="861"/>
      <c r="AP123" s="861"/>
      <c r="AQ123" s="414"/>
      <c r="AR123" s="414"/>
      <c r="AS123" s="414"/>
      <c r="AT123" s="414"/>
      <c r="AU123" s="414"/>
      <c r="AV123" s="414"/>
      <c r="AW123" s="414"/>
      <c r="AX123" s="430"/>
    </row>
    <row r="124" spans="3:50">
      <c r="C124" s="432"/>
      <c r="D124" s="432"/>
      <c r="E124" s="432"/>
      <c r="F124" s="432"/>
      <c r="G124" s="432"/>
      <c r="H124" s="413"/>
      <c r="I124" s="413"/>
      <c r="J124" s="413"/>
      <c r="K124" s="413"/>
      <c r="L124" s="413"/>
      <c r="M124" s="413"/>
      <c r="N124" s="413"/>
      <c r="O124" s="413"/>
      <c r="P124" s="413"/>
      <c r="Q124" s="413"/>
      <c r="R124" s="413"/>
      <c r="S124" s="432"/>
      <c r="T124" s="413"/>
      <c r="U124" s="413"/>
      <c r="V124" s="413"/>
      <c r="W124" s="413"/>
      <c r="X124" s="413"/>
      <c r="Y124" s="413"/>
      <c r="Z124" s="413"/>
      <c r="AA124" s="413"/>
      <c r="AB124" s="413"/>
      <c r="AC124" s="413"/>
      <c r="AD124" s="413"/>
      <c r="AE124" s="413"/>
      <c r="AF124" s="413"/>
      <c r="AG124" s="413"/>
      <c r="AH124" s="413"/>
      <c r="AI124" s="407"/>
      <c r="AJ124" s="407"/>
      <c r="AK124" s="407"/>
      <c r="AL124" s="407"/>
      <c r="AM124" s="407"/>
      <c r="AN124" s="861"/>
      <c r="AO124" s="861"/>
      <c r="AP124" s="861"/>
      <c r="AQ124" s="414"/>
      <c r="AR124" s="414"/>
      <c r="AS124" s="414"/>
      <c r="AT124" s="414"/>
      <c r="AU124" s="414"/>
      <c r="AV124" s="414"/>
      <c r="AW124" s="414"/>
      <c r="AX124" s="430"/>
    </row>
    <row r="125" spans="3:50">
      <c r="C125" s="432"/>
      <c r="D125" s="432"/>
      <c r="E125" s="432"/>
      <c r="F125" s="432"/>
      <c r="G125" s="432"/>
      <c r="H125" s="413"/>
      <c r="I125" s="413"/>
      <c r="J125" s="413"/>
      <c r="K125" s="413"/>
      <c r="L125" s="413"/>
      <c r="M125" s="413"/>
      <c r="N125" s="413"/>
      <c r="O125" s="413"/>
      <c r="P125" s="413"/>
      <c r="Q125" s="413"/>
      <c r="R125" s="413"/>
      <c r="S125" s="432"/>
      <c r="T125" s="413"/>
      <c r="U125" s="413"/>
      <c r="V125" s="413"/>
      <c r="W125" s="413"/>
      <c r="X125" s="413"/>
      <c r="Y125" s="413"/>
      <c r="Z125" s="413"/>
      <c r="AA125" s="413"/>
      <c r="AB125" s="413"/>
      <c r="AC125" s="413"/>
      <c r="AD125" s="413"/>
      <c r="AE125" s="413"/>
      <c r="AF125" s="413"/>
      <c r="AG125" s="413"/>
      <c r="AH125" s="413"/>
      <c r="AI125" s="407"/>
      <c r="AJ125" s="407"/>
      <c r="AK125" s="407"/>
      <c r="AL125" s="407"/>
      <c r="AM125" s="407"/>
      <c r="AN125" s="861"/>
      <c r="AO125" s="861"/>
      <c r="AP125" s="861"/>
      <c r="AQ125" s="414"/>
      <c r="AR125" s="414"/>
      <c r="AS125" s="414"/>
      <c r="AT125" s="414"/>
      <c r="AU125" s="414"/>
      <c r="AV125" s="414"/>
      <c r="AW125" s="414"/>
      <c r="AX125" s="430"/>
    </row>
    <row r="126" spans="3:50">
      <c r="C126" s="432"/>
      <c r="D126" s="432"/>
      <c r="E126" s="432"/>
      <c r="F126" s="432"/>
      <c r="G126" s="432"/>
      <c r="H126" s="413"/>
      <c r="I126" s="413"/>
      <c r="J126" s="413"/>
      <c r="K126" s="413"/>
      <c r="L126" s="413"/>
      <c r="M126" s="413"/>
      <c r="N126" s="413"/>
      <c r="O126" s="413"/>
      <c r="P126" s="413"/>
      <c r="Q126" s="413"/>
      <c r="R126" s="413"/>
      <c r="S126" s="432"/>
      <c r="T126" s="413"/>
      <c r="U126" s="413"/>
      <c r="V126" s="413"/>
      <c r="W126" s="413"/>
      <c r="X126" s="413"/>
      <c r="Y126" s="413"/>
      <c r="Z126" s="413"/>
      <c r="AA126" s="413"/>
      <c r="AB126" s="413"/>
      <c r="AC126" s="413"/>
      <c r="AD126" s="413"/>
      <c r="AE126" s="413"/>
      <c r="AF126" s="413"/>
      <c r="AG126" s="413"/>
      <c r="AH126" s="413"/>
      <c r="AI126" s="407"/>
      <c r="AJ126" s="407"/>
      <c r="AK126" s="407"/>
      <c r="AL126" s="407"/>
      <c r="AM126" s="407"/>
      <c r="AN126" s="861"/>
      <c r="AO126" s="861"/>
      <c r="AP126" s="861"/>
      <c r="AQ126" s="414"/>
      <c r="AR126" s="414"/>
      <c r="AS126" s="414"/>
      <c r="AT126" s="414"/>
      <c r="AU126" s="414"/>
      <c r="AV126" s="414"/>
      <c r="AW126" s="414"/>
      <c r="AX126" s="430"/>
    </row>
    <row r="127" spans="3:50">
      <c r="C127" s="432"/>
      <c r="D127" s="432"/>
      <c r="E127" s="432"/>
      <c r="F127" s="432"/>
      <c r="G127" s="432"/>
      <c r="H127" s="413"/>
      <c r="I127" s="413"/>
      <c r="J127" s="413"/>
      <c r="K127" s="413"/>
      <c r="L127" s="413"/>
      <c r="M127" s="413"/>
      <c r="N127" s="413"/>
      <c r="O127" s="413"/>
      <c r="P127" s="413"/>
      <c r="Q127" s="413"/>
      <c r="R127" s="413"/>
      <c r="S127" s="432"/>
      <c r="T127" s="413"/>
      <c r="U127" s="413"/>
      <c r="V127" s="413"/>
      <c r="W127" s="413"/>
      <c r="X127" s="413"/>
      <c r="Y127" s="413"/>
      <c r="Z127" s="413"/>
      <c r="AA127" s="413"/>
      <c r="AB127" s="413"/>
      <c r="AC127" s="413"/>
      <c r="AD127" s="413"/>
      <c r="AE127" s="413"/>
      <c r="AF127" s="413"/>
      <c r="AG127" s="413"/>
      <c r="AH127" s="413"/>
      <c r="AI127" s="407"/>
      <c r="AJ127" s="407"/>
      <c r="AK127" s="407"/>
      <c r="AL127" s="407"/>
      <c r="AM127" s="407"/>
      <c r="AN127" s="861"/>
      <c r="AO127" s="861"/>
      <c r="AP127" s="861"/>
      <c r="AQ127" s="414"/>
      <c r="AR127" s="414"/>
      <c r="AS127" s="414"/>
      <c r="AT127" s="414"/>
      <c r="AU127" s="414"/>
      <c r="AV127" s="414"/>
      <c r="AW127" s="414"/>
      <c r="AX127" s="430"/>
    </row>
    <row r="128" spans="3:50">
      <c r="C128" s="432"/>
      <c r="D128" s="432"/>
      <c r="E128" s="432"/>
      <c r="F128" s="432"/>
      <c r="G128" s="432"/>
      <c r="H128" s="413"/>
      <c r="I128" s="413"/>
      <c r="J128" s="413"/>
      <c r="K128" s="413"/>
      <c r="L128" s="413"/>
      <c r="M128" s="413"/>
      <c r="N128" s="413"/>
      <c r="O128" s="413"/>
      <c r="P128" s="413"/>
      <c r="Q128" s="413"/>
      <c r="R128" s="413"/>
      <c r="S128" s="432"/>
      <c r="T128" s="413"/>
      <c r="U128" s="413"/>
      <c r="V128" s="413"/>
      <c r="W128" s="413"/>
      <c r="X128" s="413"/>
      <c r="Y128" s="413"/>
      <c r="Z128" s="413"/>
      <c r="AA128" s="413"/>
      <c r="AB128" s="413"/>
      <c r="AC128" s="413"/>
      <c r="AD128" s="413"/>
      <c r="AE128" s="413"/>
      <c r="AF128" s="413"/>
      <c r="AG128" s="413"/>
      <c r="AH128" s="413"/>
      <c r="AI128" s="407"/>
      <c r="AJ128" s="407"/>
      <c r="AK128" s="407"/>
      <c r="AL128" s="407"/>
      <c r="AM128" s="407"/>
      <c r="AN128" s="861"/>
      <c r="AO128" s="861"/>
      <c r="AP128" s="861"/>
      <c r="AQ128" s="414"/>
      <c r="AR128" s="414"/>
      <c r="AS128" s="414"/>
      <c r="AT128" s="414"/>
      <c r="AU128" s="414"/>
      <c r="AV128" s="414"/>
      <c r="AW128" s="414"/>
      <c r="AX128" s="430"/>
    </row>
    <row r="129" spans="3:50">
      <c r="C129" s="432"/>
      <c r="D129" s="432"/>
      <c r="E129" s="432"/>
      <c r="F129" s="432"/>
      <c r="G129" s="432"/>
      <c r="H129" s="413"/>
      <c r="I129" s="413"/>
      <c r="J129" s="413"/>
      <c r="K129" s="413"/>
      <c r="L129" s="413"/>
      <c r="M129" s="413"/>
      <c r="N129" s="413"/>
      <c r="O129" s="413"/>
      <c r="P129" s="413"/>
      <c r="Q129" s="413"/>
      <c r="R129" s="413"/>
      <c r="S129" s="432"/>
      <c r="T129" s="413"/>
      <c r="U129" s="413"/>
      <c r="V129" s="413"/>
      <c r="W129" s="413"/>
      <c r="X129" s="413"/>
      <c r="Y129" s="413"/>
      <c r="Z129" s="413"/>
      <c r="AA129" s="413"/>
      <c r="AB129" s="413"/>
      <c r="AC129" s="413"/>
      <c r="AD129" s="413"/>
      <c r="AE129" s="413"/>
      <c r="AF129" s="413"/>
      <c r="AG129" s="413"/>
      <c r="AH129" s="413"/>
      <c r="AI129" s="407"/>
      <c r="AJ129" s="407"/>
      <c r="AK129" s="407"/>
      <c r="AL129" s="407"/>
      <c r="AM129" s="407"/>
      <c r="AN129" s="861"/>
      <c r="AO129" s="861"/>
      <c r="AP129" s="861"/>
      <c r="AQ129" s="414"/>
      <c r="AR129" s="414"/>
      <c r="AS129" s="414"/>
      <c r="AT129" s="414"/>
      <c r="AU129" s="414"/>
      <c r="AV129" s="414"/>
      <c r="AW129" s="414"/>
      <c r="AX129" s="430"/>
    </row>
    <row r="130" spans="3:50">
      <c r="C130" s="432"/>
      <c r="D130" s="432"/>
      <c r="E130" s="432"/>
      <c r="F130" s="432"/>
      <c r="G130" s="432"/>
      <c r="H130" s="413"/>
      <c r="I130" s="413"/>
      <c r="J130" s="413"/>
      <c r="K130" s="413"/>
      <c r="L130" s="413"/>
      <c r="M130" s="413"/>
      <c r="N130" s="413"/>
      <c r="O130" s="413"/>
      <c r="P130" s="413"/>
      <c r="Q130" s="413"/>
      <c r="R130" s="413"/>
      <c r="S130" s="432"/>
      <c r="T130" s="413"/>
      <c r="U130" s="413"/>
      <c r="V130" s="413"/>
      <c r="W130" s="413"/>
      <c r="X130" s="413"/>
      <c r="Y130" s="413"/>
      <c r="Z130" s="413"/>
      <c r="AA130" s="413"/>
      <c r="AB130" s="413"/>
      <c r="AC130" s="413"/>
      <c r="AD130" s="413"/>
      <c r="AE130" s="413"/>
      <c r="AF130" s="413"/>
      <c r="AG130" s="413"/>
      <c r="AH130" s="413"/>
      <c r="AI130" s="413"/>
      <c r="AJ130" s="413"/>
      <c r="AK130" s="413"/>
      <c r="AL130" s="407"/>
      <c r="AM130" s="407"/>
      <c r="AN130" s="861"/>
      <c r="AO130" s="861"/>
      <c r="AP130" s="861"/>
      <c r="AQ130" s="414"/>
      <c r="AR130" s="414"/>
      <c r="AS130" s="414"/>
      <c r="AT130" s="414"/>
      <c r="AU130" s="414"/>
      <c r="AV130" s="414"/>
      <c r="AW130" s="414"/>
      <c r="AX130" s="430"/>
    </row>
    <row r="131" spans="3:50">
      <c r="C131" s="432"/>
      <c r="D131" s="432"/>
      <c r="E131" s="432"/>
      <c r="F131" s="432"/>
      <c r="G131" s="432"/>
      <c r="H131" s="413"/>
      <c r="I131" s="413"/>
      <c r="J131" s="413"/>
      <c r="K131" s="413"/>
      <c r="L131" s="413"/>
      <c r="M131" s="413"/>
      <c r="N131" s="413"/>
      <c r="O131" s="413"/>
      <c r="P131" s="413"/>
      <c r="Q131" s="413"/>
      <c r="R131" s="413"/>
      <c r="S131" s="432"/>
      <c r="T131" s="413"/>
      <c r="U131" s="413"/>
      <c r="V131" s="413"/>
      <c r="W131" s="413"/>
      <c r="X131" s="413"/>
      <c r="Y131" s="413"/>
      <c r="Z131" s="413"/>
      <c r="AA131" s="413"/>
      <c r="AB131" s="413"/>
      <c r="AC131" s="413"/>
      <c r="AD131" s="413"/>
      <c r="AE131" s="413"/>
      <c r="AF131" s="413"/>
      <c r="AG131" s="413"/>
      <c r="AH131" s="413"/>
      <c r="AI131" s="413"/>
      <c r="AJ131" s="413"/>
      <c r="AK131" s="413"/>
      <c r="AL131" s="407"/>
      <c r="AM131" s="407"/>
      <c r="AN131" s="861"/>
      <c r="AO131" s="861"/>
      <c r="AP131" s="861"/>
      <c r="AQ131" s="414"/>
      <c r="AR131" s="414"/>
      <c r="AS131" s="414"/>
      <c r="AT131" s="414"/>
      <c r="AU131" s="414"/>
      <c r="AV131" s="414"/>
      <c r="AW131" s="414"/>
      <c r="AX131" s="430"/>
    </row>
    <row r="132" spans="3:50">
      <c r="C132" s="432"/>
      <c r="D132" s="432"/>
      <c r="E132" s="432"/>
      <c r="F132" s="432"/>
      <c r="G132" s="432"/>
      <c r="H132" s="413"/>
      <c r="I132" s="413"/>
      <c r="J132" s="413"/>
      <c r="K132" s="413"/>
      <c r="L132" s="413"/>
      <c r="M132" s="413"/>
      <c r="N132" s="413"/>
      <c r="O132" s="413"/>
      <c r="P132" s="413"/>
      <c r="Q132" s="413"/>
      <c r="R132" s="413"/>
      <c r="S132" s="432"/>
      <c r="T132" s="413"/>
      <c r="U132" s="413"/>
      <c r="V132" s="413"/>
      <c r="W132" s="413"/>
      <c r="X132" s="413"/>
      <c r="Y132" s="413"/>
      <c r="Z132" s="413"/>
      <c r="AA132" s="413"/>
      <c r="AB132" s="413"/>
      <c r="AC132" s="413"/>
      <c r="AD132" s="413"/>
      <c r="AE132" s="413"/>
      <c r="AF132" s="413"/>
      <c r="AG132" s="413"/>
      <c r="AH132" s="413"/>
      <c r="AI132" s="413"/>
      <c r="AJ132" s="413"/>
      <c r="AK132" s="413"/>
      <c r="AL132" s="407"/>
      <c r="AM132" s="407"/>
      <c r="AN132" s="861"/>
      <c r="AO132" s="861"/>
      <c r="AP132" s="861"/>
      <c r="AQ132" s="414"/>
      <c r="AR132" s="414"/>
      <c r="AS132" s="414"/>
      <c r="AT132" s="414"/>
      <c r="AU132" s="414"/>
      <c r="AV132" s="414"/>
      <c r="AW132" s="414"/>
      <c r="AX132" s="430"/>
    </row>
    <row r="133" spans="3:50">
      <c r="C133" s="432"/>
      <c r="D133" s="432"/>
      <c r="E133" s="432"/>
      <c r="F133" s="432"/>
      <c r="G133" s="432"/>
      <c r="H133" s="413"/>
      <c r="I133" s="413"/>
      <c r="J133" s="413"/>
      <c r="K133" s="413"/>
      <c r="L133" s="413"/>
      <c r="M133" s="413"/>
      <c r="N133" s="413"/>
      <c r="O133" s="413"/>
      <c r="P133" s="413"/>
      <c r="Q133" s="413"/>
      <c r="R133" s="413"/>
      <c r="S133" s="432"/>
      <c r="T133" s="413"/>
      <c r="U133" s="413"/>
      <c r="V133" s="413"/>
      <c r="W133" s="413"/>
      <c r="X133" s="413"/>
      <c r="Y133" s="413"/>
      <c r="Z133" s="413"/>
      <c r="AA133" s="413"/>
      <c r="AB133" s="413"/>
      <c r="AC133" s="413"/>
      <c r="AD133" s="413"/>
      <c r="AE133" s="413"/>
      <c r="AF133" s="413"/>
      <c r="AG133" s="413"/>
      <c r="AH133" s="413"/>
      <c r="AI133" s="413"/>
      <c r="AJ133" s="413"/>
      <c r="AK133" s="413"/>
      <c r="AL133" s="407"/>
      <c r="AM133" s="407"/>
      <c r="AN133" s="861"/>
      <c r="AO133" s="861"/>
      <c r="AP133" s="861"/>
      <c r="AQ133" s="414"/>
      <c r="AR133" s="414"/>
      <c r="AS133" s="414"/>
      <c r="AT133" s="414"/>
      <c r="AU133" s="414"/>
      <c r="AV133" s="414"/>
      <c r="AW133" s="414"/>
      <c r="AX133" s="430"/>
    </row>
    <row r="134" spans="3:50">
      <c r="C134" s="432"/>
      <c r="D134" s="432"/>
      <c r="E134" s="432"/>
      <c r="F134" s="432"/>
      <c r="G134" s="432"/>
      <c r="H134" s="413"/>
      <c r="I134" s="413"/>
      <c r="J134" s="413"/>
      <c r="K134" s="413"/>
      <c r="L134" s="413"/>
      <c r="M134" s="413"/>
      <c r="N134" s="413"/>
      <c r="O134" s="413"/>
      <c r="P134" s="413"/>
      <c r="Q134" s="413"/>
      <c r="R134" s="413"/>
      <c r="S134" s="432"/>
      <c r="T134" s="413"/>
      <c r="U134" s="413"/>
      <c r="V134" s="413"/>
      <c r="W134" s="413"/>
      <c r="X134" s="413"/>
      <c r="Y134" s="413"/>
      <c r="Z134" s="413"/>
      <c r="AA134" s="413"/>
      <c r="AB134" s="413"/>
      <c r="AC134" s="413"/>
      <c r="AD134" s="413"/>
      <c r="AE134" s="413"/>
      <c r="AF134" s="413"/>
      <c r="AG134" s="413"/>
      <c r="AH134" s="413"/>
      <c r="AI134" s="413"/>
      <c r="AJ134" s="413"/>
      <c r="AK134" s="413"/>
      <c r="AL134" s="407"/>
      <c r="AM134" s="407"/>
      <c r="AN134" s="861"/>
      <c r="AO134" s="861"/>
      <c r="AP134" s="861"/>
      <c r="AQ134" s="414"/>
      <c r="AR134" s="414"/>
      <c r="AS134" s="414"/>
      <c r="AT134" s="414"/>
      <c r="AU134" s="414"/>
      <c r="AV134" s="414"/>
      <c r="AW134" s="414"/>
      <c r="AX134" s="430"/>
    </row>
    <row r="135" spans="3:50">
      <c r="C135" s="432"/>
      <c r="D135" s="432"/>
      <c r="E135" s="432"/>
      <c r="F135" s="432"/>
      <c r="G135" s="432"/>
      <c r="H135" s="413"/>
      <c r="I135" s="413"/>
      <c r="J135" s="413"/>
      <c r="K135" s="413"/>
      <c r="L135" s="413"/>
      <c r="M135" s="413"/>
      <c r="N135" s="413"/>
      <c r="O135" s="413"/>
      <c r="P135" s="413"/>
      <c r="Q135" s="413"/>
      <c r="R135" s="413"/>
      <c r="S135" s="432"/>
      <c r="T135" s="413"/>
      <c r="U135" s="413"/>
      <c r="V135" s="413"/>
      <c r="W135" s="413"/>
      <c r="X135" s="413"/>
      <c r="Y135" s="413"/>
      <c r="Z135" s="413"/>
      <c r="AA135" s="413"/>
      <c r="AB135" s="413"/>
      <c r="AC135" s="413"/>
      <c r="AD135" s="413"/>
      <c r="AE135" s="413"/>
      <c r="AF135" s="413"/>
      <c r="AG135" s="413"/>
      <c r="AH135" s="413"/>
      <c r="AI135" s="413"/>
      <c r="AJ135" s="413"/>
      <c r="AK135" s="413"/>
      <c r="AL135" s="407"/>
      <c r="AM135" s="407"/>
      <c r="AN135" s="861"/>
      <c r="AO135" s="861"/>
      <c r="AP135" s="861"/>
      <c r="AQ135" s="414"/>
      <c r="AR135" s="414"/>
      <c r="AS135" s="414"/>
      <c r="AT135" s="414"/>
      <c r="AU135" s="414"/>
      <c r="AV135" s="414"/>
      <c r="AW135" s="414"/>
      <c r="AX135" s="430"/>
    </row>
    <row r="136" spans="3:50">
      <c r="C136" s="432"/>
      <c r="D136" s="432"/>
      <c r="E136" s="432"/>
      <c r="F136" s="432"/>
      <c r="G136" s="432"/>
      <c r="H136" s="413"/>
      <c r="I136" s="413"/>
      <c r="J136" s="413"/>
      <c r="K136" s="413"/>
      <c r="L136" s="413"/>
      <c r="M136" s="413"/>
      <c r="N136" s="413"/>
      <c r="O136" s="413"/>
      <c r="P136" s="413"/>
      <c r="Q136" s="413"/>
      <c r="R136" s="413"/>
      <c r="S136" s="432"/>
      <c r="T136" s="413"/>
      <c r="U136" s="413"/>
      <c r="V136" s="413"/>
      <c r="W136" s="413"/>
      <c r="X136" s="413"/>
      <c r="Y136" s="413"/>
      <c r="Z136" s="413"/>
      <c r="AA136" s="413"/>
      <c r="AB136" s="413"/>
      <c r="AC136" s="413"/>
      <c r="AD136" s="413"/>
      <c r="AE136" s="413"/>
      <c r="AF136" s="413"/>
      <c r="AG136" s="413"/>
      <c r="AH136" s="413"/>
      <c r="AI136" s="413"/>
      <c r="AJ136" s="413"/>
      <c r="AK136" s="413"/>
      <c r="AL136" s="407"/>
      <c r="AM136" s="407"/>
      <c r="AN136" s="861"/>
      <c r="AO136" s="861"/>
      <c r="AP136" s="861"/>
      <c r="AQ136" s="414"/>
      <c r="AR136" s="414"/>
      <c r="AS136" s="414"/>
      <c r="AT136" s="414"/>
      <c r="AU136" s="414"/>
      <c r="AV136" s="414"/>
      <c r="AW136" s="414"/>
      <c r="AX136" s="430"/>
    </row>
    <row r="137" spans="3:50">
      <c r="C137" s="432"/>
      <c r="D137" s="432"/>
      <c r="E137" s="432"/>
      <c r="F137" s="432"/>
      <c r="G137" s="432"/>
      <c r="H137" s="413"/>
      <c r="I137" s="413"/>
      <c r="J137" s="413"/>
      <c r="K137" s="413"/>
      <c r="L137" s="413"/>
      <c r="M137" s="413"/>
      <c r="N137" s="413"/>
      <c r="O137" s="413"/>
      <c r="P137" s="413"/>
      <c r="Q137" s="413"/>
      <c r="R137" s="413"/>
      <c r="S137" s="432"/>
      <c r="T137" s="413"/>
      <c r="U137" s="413"/>
      <c r="V137" s="413"/>
      <c r="W137" s="413"/>
      <c r="X137" s="413"/>
      <c r="Y137" s="413"/>
      <c r="Z137" s="413"/>
      <c r="AA137" s="413"/>
      <c r="AB137" s="413"/>
      <c r="AC137" s="413"/>
      <c r="AD137" s="413"/>
      <c r="AE137" s="413"/>
      <c r="AF137" s="413"/>
      <c r="AG137" s="413"/>
      <c r="AH137" s="413"/>
      <c r="AI137" s="413"/>
      <c r="AJ137" s="413"/>
      <c r="AK137" s="413"/>
      <c r="AL137" s="407"/>
      <c r="AM137" s="407"/>
      <c r="AN137" s="861"/>
      <c r="AO137" s="861"/>
      <c r="AP137" s="861"/>
      <c r="AQ137" s="414"/>
      <c r="AR137" s="414"/>
      <c r="AS137" s="414"/>
      <c r="AT137" s="414"/>
      <c r="AU137" s="414"/>
      <c r="AV137" s="414"/>
      <c r="AW137" s="414"/>
      <c r="AX137" s="430"/>
    </row>
    <row r="138" spans="3:50">
      <c r="C138" s="432"/>
      <c r="D138" s="432"/>
      <c r="E138" s="432"/>
      <c r="F138" s="432"/>
      <c r="G138" s="432"/>
      <c r="H138" s="413"/>
      <c r="I138" s="413"/>
      <c r="J138" s="413"/>
      <c r="K138" s="413"/>
      <c r="L138" s="413"/>
      <c r="M138" s="413"/>
      <c r="N138" s="413"/>
      <c r="O138" s="413"/>
      <c r="P138" s="413"/>
      <c r="Q138" s="413"/>
      <c r="R138" s="413"/>
      <c r="S138" s="432"/>
      <c r="T138" s="413"/>
      <c r="U138" s="413"/>
      <c r="V138" s="413"/>
      <c r="W138" s="413"/>
      <c r="X138" s="413"/>
      <c r="Y138" s="413"/>
      <c r="Z138" s="413"/>
      <c r="AA138" s="413"/>
      <c r="AB138" s="413"/>
      <c r="AC138" s="413"/>
      <c r="AD138" s="413"/>
      <c r="AE138" s="413"/>
      <c r="AF138" s="413"/>
      <c r="AG138" s="413"/>
      <c r="AH138" s="413"/>
      <c r="AI138" s="413"/>
      <c r="AJ138" s="413"/>
      <c r="AK138" s="413"/>
      <c r="AL138" s="407"/>
      <c r="AM138" s="407"/>
      <c r="AN138" s="861"/>
      <c r="AO138" s="861"/>
      <c r="AP138" s="861"/>
      <c r="AQ138" s="414"/>
      <c r="AR138" s="414"/>
      <c r="AS138" s="414"/>
      <c r="AT138" s="414"/>
      <c r="AU138" s="414"/>
      <c r="AV138" s="414"/>
      <c r="AW138" s="414"/>
      <c r="AX138" s="430"/>
    </row>
    <row r="139" spans="3:50">
      <c r="C139" s="432"/>
      <c r="D139" s="432"/>
      <c r="E139" s="432"/>
      <c r="F139" s="432"/>
      <c r="G139" s="432"/>
      <c r="H139" s="413"/>
      <c r="I139" s="413"/>
      <c r="J139" s="413"/>
      <c r="K139" s="413"/>
      <c r="L139" s="413"/>
      <c r="M139" s="413"/>
      <c r="N139" s="413"/>
      <c r="O139" s="413"/>
      <c r="P139" s="413"/>
      <c r="Q139" s="413"/>
      <c r="R139" s="413"/>
      <c r="S139" s="432"/>
      <c r="T139" s="413"/>
      <c r="U139" s="413"/>
      <c r="V139" s="413"/>
      <c r="W139" s="413"/>
      <c r="X139" s="413"/>
      <c r="Y139" s="413"/>
      <c r="Z139" s="413"/>
      <c r="AA139" s="413"/>
      <c r="AB139" s="413"/>
      <c r="AC139" s="413"/>
      <c r="AD139" s="413"/>
      <c r="AE139" s="413"/>
      <c r="AF139" s="413"/>
      <c r="AG139" s="413"/>
      <c r="AH139" s="413"/>
      <c r="AI139" s="413"/>
      <c r="AJ139" s="413"/>
      <c r="AK139" s="413"/>
      <c r="AL139" s="407"/>
      <c r="AM139" s="407"/>
      <c r="AN139" s="861"/>
      <c r="AO139" s="861"/>
      <c r="AP139" s="861"/>
      <c r="AQ139" s="414"/>
      <c r="AR139" s="414"/>
      <c r="AS139" s="414"/>
      <c r="AT139" s="414"/>
      <c r="AU139" s="414"/>
      <c r="AV139" s="414"/>
      <c r="AW139" s="414"/>
      <c r="AX139" s="430"/>
    </row>
    <row r="140" spans="3:50">
      <c r="C140" s="432"/>
      <c r="D140" s="432"/>
      <c r="E140" s="432"/>
      <c r="F140" s="432"/>
      <c r="G140" s="432"/>
      <c r="H140" s="413"/>
      <c r="I140" s="413"/>
      <c r="J140" s="413"/>
      <c r="K140" s="413"/>
      <c r="L140" s="413"/>
      <c r="M140" s="413"/>
      <c r="N140" s="413"/>
      <c r="O140" s="413"/>
      <c r="P140" s="413"/>
      <c r="Q140" s="413"/>
      <c r="R140" s="413"/>
      <c r="S140" s="432"/>
      <c r="T140" s="413"/>
      <c r="U140" s="413"/>
      <c r="V140" s="413"/>
      <c r="W140" s="413"/>
      <c r="X140" s="413"/>
      <c r="Y140" s="413"/>
      <c r="Z140" s="413"/>
      <c r="AA140" s="413"/>
      <c r="AB140" s="413"/>
      <c r="AC140" s="413"/>
      <c r="AD140" s="413"/>
      <c r="AE140" s="413"/>
      <c r="AF140" s="413"/>
      <c r="AG140" s="413"/>
      <c r="AH140" s="413"/>
      <c r="AI140" s="413"/>
      <c r="AJ140" s="413"/>
      <c r="AK140" s="413"/>
      <c r="AL140" s="407"/>
      <c r="AM140" s="407"/>
      <c r="AN140" s="861"/>
      <c r="AO140" s="861"/>
      <c r="AP140" s="861"/>
      <c r="AQ140" s="414"/>
      <c r="AR140" s="414"/>
      <c r="AS140" s="414"/>
      <c r="AT140" s="414"/>
      <c r="AU140" s="414"/>
      <c r="AV140" s="414"/>
      <c r="AW140" s="414"/>
      <c r="AX140" s="430"/>
    </row>
    <row r="141" spans="3:50">
      <c r="C141" s="432"/>
      <c r="D141" s="432"/>
      <c r="E141" s="432"/>
      <c r="F141" s="432"/>
      <c r="G141" s="432"/>
      <c r="H141" s="413"/>
      <c r="I141" s="413"/>
      <c r="J141" s="413"/>
      <c r="K141" s="413"/>
      <c r="L141" s="413"/>
      <c r="M141" s="413"/>
      <c r="N141" s="413"/>
      <c r="O141" s="413"/>
      <c r="P141" s="413"/>
      <c r="Q141" s="413"/>
      <c r="R141" s="413"/>
      <c r="S141" s="432"/>
      <c r="T141" s="413"/>
      <c r="U141" s="413"/>
      <c r="V141" s="413"/>
      <c r="W141" s="413"/>
      <c r="X141" s="413"/>
      <c r="Y141" s="413"/>
      <c r="Z141" s="413"/>
      <c r="AA141" s="413"/>
      <c r="AB141" s="413"/>
      <c r="AC141" s="413"/>
      <c r="AD141" s="413"/>
      <c r="AE141" s="413"/>
      <c r="AF141" s="413"/>
      <c r="AG141" s="413"/>
      <c r="AH141" s="413"/>
      <c r="AI141" s="413"/>
      <c r="AJ141" s="413"/>
      <c r="AK141" s="413"/>
      <c r="AL141" s="407"/>
      <c r="AM141" s="407"/>
      <c r="AN141" s="861"/>
      <c r="AO141" s="861"/>
      <c r="AP141" s="861"/>
      <c r="AQ141" s="414"/>
      <c r="AR141" s="414"/>
      <c r="AS141" s="414"/>
      <c r="AT141" s="414"/>
      <c r="AU141" s="414"/>
      <c r="AV141" s="414"/>
      <c r="AW141" s="414"/>
      <c r="AX141" s="430"/>
    </row>
    <row r="142" spans="3:50">
      <c r="C142" s="432"/>
      <c r="D142" s="432"/>
      <c r="E142" s="432"/>
      <c r="F142" s="432"/>
      <c r="G142" s="432"/>
      <c r="H142" s="413"/>
      <c r="I142" s="413"/>
      <c r="J142" s="413"/>
      <c r="K142" s="413"/>
      <c r="L142" s="413"/>
      <c r="M142" s="413"/>
      <c r="N142" s="413"/>
      <c r="O142" s="413"/>
      <c r="P142" s="413"/>
      <c r="Q142" s="413"/>
      <c r="R142" s="413"/>
      <c r="S142" s="432"/>
      <c r="T142" s="413"/>
      <c r="U142" s="413"/>
      <c r="V142" s="413"/>
      <c r="W142" s="413"/>
      <c r="X142" s="413"/>
      <c r="Y142" s="413"/>
      <c r="Z142" s="413"/>
      <c r="AA142" s="413"/>
      <c r="AB142" s="413"/>
      <c r="AC142" s="413"/>
      <c r="AD142" s="413"/>
      <c r="AE142" s="413"/>
      <c r="AF142" s="413"/>
      <c r="AG142" s="413"/>
      <c r="AH142" s="413"/>
      <c r="AI142" s="413"/>
      <c r="AJ142" s="413"/>
      <c r="AK142" s="413"/>
      <c r="AL142" s="407"/>
      <c r="AM142" s="407"/>
      <c r="AN142" s="861"/>
      <c r="AO142" s="861"/>
      <c r="AP142" s="861"/>
      <c r="AQ142" s="414"/>
      <c r="AR142" s="414"/>
      <c r="AS142" s="414"/>
      <c r="AT142" s="414"/>
      <c r="AU142" s="414"/>
      <c r="AV142" s="414"/>
      <c r="AW142" s="414"/>
      <c r="AX142" s="430"/>
    </row>
    <row r="143" spans="3:50">
      <c r="C143" s="432"/>
      <c r="D143" s="432"/>
      <c r="E143" s="432"/>
      <c r="F143" s="432"/>
      <c r="G143" s="432"/>
      <c r="H143" s="413"/>
      <c r="I143" s="413"/>
      <c r="J143" s="413"/>
      <c r="K143" s="413"/>
      <c r="L143" s="413"/>
      <c r="M143" s="413"/>
      <c r="N143" s="413"/>
      <c r="O143" s="413"/>
      <c r="P143" s="413"/>
      <c r="Q143" s="413"/>
      <c r="R143" s="413"/>
      <c r="S143" s="432"/>
      <c r="T143" s="413"/>
      <c r="U143" s="413"/>
      <c r="V143" s="413"/>
      <c r="W143" s="413"/>
      <c r="X143" s="413"/>
      <c r="Y143" s="413"/>
      <c r="Z143" s="413"/>
      <c r="AA143" s="413"/>
      <c r="AB143" s="413"/>
      <c r="AC143" s="413"/>
      <c r="AD143" s="413"/>
      <c r="AE143" s="413"/>
      <c r="AF143" s="413"/>
      <c r="AG143" s="413"/>
      <c r="AH143" s="413"/>
      <c r="AI143" s="413"/>
      <c r="AJ143" s="413"/>
      <c r="AK143" s="413"/>
      <c r="AL143" s="407"/>
      <c r="AM143" s="407"/>
      <c r="AN143" s="861"/>
      <c r="AO143" s="861"/>
      <c r="AP143" s="861"/>
      <c r="AQ143" s="414"/>
      <c r="AR143" s="414"/>
      <c r="AS143" s="414"/>
      <c r="AT143" s="414"/>
      <c r="AU143" s="414"/>
      <c r="AV143" s="414"/>
      <c r="AW143" s="414"/>
      <c r="AX143" s="430"/>
    </row>
    <row r="144" spans="3:50">
      <c r="C144" s="432"/>
      <c r="D144" s="432"/>
      <c r="E144" s="432"/>
      <c r="F144" s="432"/>
      <c r="G144" s="432"/>
      <c r="H144" s="413"/>
      <c r="I144" s="413"/>
      <c r="J144" s="413"/>
      <c r="K144" s="413"/>
      <c r="L144" s="413"/>
      <c r="M144" s="413"/>
      <c r="N144" s="413"/>
      <c r="O144" s="413"/>
      <c r="P144" s="413"/>
      <c r="Q144" s="413"/>
      <c r="R144" s="413"/>
      <c r="S144" s="432"/>
      <c r="T144" s="413"/>
      <c r="U144" s="413"/>
      <c r="V144" s="413"/>
      <c r="W144" s="413"/>
      <c r="X144" s="413"/>
      <c r="Y144" s="413"/>
      <c r="Z144" s="413"/>
      <c r="AA144" s="413"/>
      <c r="AB144" s="413"/>
      <c r="AC144" s="413"/>
      <c r="AD144" s="413"/>
      <c r="AE144" s="413"/>
      <c r="AF144" s="413"/>
      <c r="AG144" s="413"/>
      <c r="AH144" s="413"/>
      <c r="AI144" s="413"/>
      <c r="AJ144" s="413"/>
      <c r="AK144" s="413"/>
      <c r="AL144" s="407"/>
      <c r="AM144" s="407"/>
      <c r="AN144" s="861"/>
      <c r="AO144" s="861"/>
      <c r="AP144" s="861"/>
      <c r="AQ144" s="414"/>
      <c r="AR144" s="414"/>
      <c r="AS144" s="414"/>
      <c r="AT144" s="414"/>
      <c r="AU144" s="414"/>
      <c r="AV144" s="414"/>
      <c r="AW144" s="414"/>
      <c r="AX144" s="430"/>
    </row>
    <row r="145" spans="3:50">
      <c r="C145" s="432"/>
      <c r="D145" s="432"/>
      <c r="E145" s="432"/>
      <c r="F145" s="432"/>
      <c r="G145" s="432"/>
      <c r="H145" s="413"/>
      <c r="I145" s="413"/>
      <c r="J145" s="413"/>
      <c r="K145" s="413"/>
      <c r="L145" s="413"/>
      <c r="M145" s="413"/>
      <c r="N145" s="413"/>
      <c r="O145" s="413"/>
      <c r="P145" s="413"/>
      <c r="Q145" s="413"/>
      <c r="R145" s="413"/>
      <c r="S145" s="432"/>
      <c r="T145" s="413"/>
      <c r="U145" s="413"/>
      <c r="V145" s="413"/>
      <c r="W145" s="413"/>
      <c r="X145" s="413"/>
      <c r="Y145" s="413"/>
      <c r="Z145" s="413"/>
      <c r="AA145" s="413"/>
      <c r="AB145" s="413"/>
      <c r="AC145" s="413"/>
      <c r="AD145" s="413"/>
      <c r="AE145" s="413"/>
      <c r="AF145" s="413"/>
      <c r="AG145" s="413"/>
      <c r="AH145" s="413"/>
      <c r="AI145" s="413"/>
      <c r="AJ145" s="413"/>
      <c r="AK145" s="413"/>
      <c r="AL145" s="407"/>
      <c r="AM145" s="407"/>
      <c r="AN145" s="407"/>
      <c r="AO145" s="861"/>
      <c r="AP145" s="861"/>
      <c r="AQ145" s="414"/>
      <c r="AR145" s="414"/>
      <c r="AS145" s="414"/>
      <c r="AT145" s="414"/>
      <c r="AU145" s="414"/>
      <c r="AV145" s="414"/>
      <c r="AW145" s="414"/>
      <c r="AX145" s="430"/>
    </row>
    <row r="146" spans="3:50">
      <c r="C146" s="432"/>
      <c r="D146" s="432"/>
      <c r="E146" s="432"/>
      <c r="F146" s="432"/>
      <c r="G146" s="432"/>
      <c r="H146" s="413"/>
      <c r="I146" s="413"/>
      <c r="J146" s="413"/>
      <c r="K146" s="413"/>
      <c r="L146" s="413"/>
      <c r="M146" s="413"/>
      <c r="N146" s="413"/>
      <c r="O146" s="413"/>
      <c r="P146" s="413"/>
      <c r="Q146" s="413"/>
      <c r="R146" s="413"/>
      <c r="S146" s="432"/>
      <c r="T146" s="413"/>
      <c r="U146" s="413"/>
      <c r="V146" s="413"/>
      <c r="W146" s="413"/>
      <c r="X146" s="413"/>
      <c r="Y146" s="413"/>
      <c r="Z146" s="413"/>
      <c r="AA146" s="413"/>
      <c r="AB146" s="413"/>
      <c r="AC146" s="413"/>
      <c r="AD146" s="413"/>
      <c r="AE146" s="413"/>
      <c r="AF146" s="413"/>
      <c r="AG146" s="413"/>
      <c r="AH146" s="413"/>
      <c r="AI146" s="413"/>
      <c r="AJ146" s="413"/>
      <c r="AK146" s="413"/>
      <c r="AL146" s="407"/>
      <c r="AM146" s="407"/>
      <c r="AN146" s="407"/>
      <c r="AO146" s="861"/>
      <c r="AP146" s="861"/>
      <c r="AQ146" s="414"/>
      <c r="AR146" s="414"/>
      <c r="AS146" s="414"/>
      <c r="AT146" s="414"/>
      <c r="AU146" s="414"/>
      <c r="AV146" s="414"/>
      <c r="AW146" s="414"/>
      <c r="AX146" s="430"/>
    </row>
    <row r="147" spans="3:50">
      <c r="C147" s="430"/>
      <c r="D147" s="430"/>
      <c r="E147" s="430"/>
      <c r="F147" s="430"/>
      <c r="G147" s="430"/>
      <c r="H147" s="405"/>
      <c r="I147" s="405"/>
      <c r="J147" s="405"/>
      <c r="K147" s="405"/>
      <c r="L147" s="405"/>
      <c r="M147" s="405"/>
      <c r="N147" s="405"/>
      <c r="O147" s="405"/>
      <c r="P147" s="405"/>
      <c r="Q147" s="405"/>
      <c r="R147" s="405"/>
      <c r="S147" s="430"/>
      <c r="T147" s="405"/>
      <c r="U147" s="405"/>
      <c r="V147" s="405"/>
      <c r="W147" s="405"/>
      <c r="X147" s="405"/>
      <c r="Y147" s="405"/>
      <c r="Z147" s="405"/>
      <c r="AA147" s="405"/>
      <c r="AB147" s="405"/>
      <c r="AC147" s="405"/>
      <c r="AD147" s="405"/>
      <c r="AE147" s="405"/>
      <c r="AF147" s="405"/>
      <c r="AG147" s="405"/>
      <c r="AH147" s="405"/>
      <c r="AI147" s="405"/>
      <c r="AJ147" s="405"/>
      <c r="AK147" s="405"/>
      <c r="AL147" s="414"/>
      <c r="AM147" s="414"/>
      <c r="AN147" s="414"/>
      <c r="AO147" s="414"/>
      <c r="AP147" s="414"/>
      <c r="AQ147" s="414"/>
      <c r="AR147" s="414"/>
      <c r="AS147" s="414"/>
      <c r="AT147" s="414"/>
      <c r="AU147" s="414"/>
      <c r="AV147" s="414"/>
      <c r="AW147" s="414"/>
      <c r="AX147" s="430"/>
    </row>
    <row r="148" spans="3:50">
      <c r="C148" s="430"/>
      <c r="D148" s="430"/>
      <c r="E148" s="430"/>
      <c r="F148" s="430"/>
      <c r="G148" s="430"/>
      <c r="H148" s="405"/>
      <c r="I148" s="405"/>
      <c r="J148" s="405"/>
      <c r="K148" s="405"/>
      <c r="L148" s="405"/>
      <c r="M148" s="405"/>
      <c r="N148" s="405"/>
      <c r="O148" s="405"/>
      <c r="P148" s="405"/>
      <c r="Q148" s="405"/>
      <c r="R148" s="405"/>
      <c r="S148" s="430"/>
      <c r="T148" s="405"/>
      <c r="U148" s="405"/>
      <c r="V148" s="405"/>
      <c r="W148" s="405"/>
      <c r="X148" s="405"/>
      <c r="Y148" s="405"/>
      <c r="Z148" s="405"/>
      <c r="AA148" s="405"/>
      <c r="AB148" s="405"/>
      <c r="AC148" s="405"/>
      <c r="AD148" s="405"/>
      <c r="AE148" s="405"/>
      <c r="AF148" s="405"/>
      <c r="AG148" s="405"/>
      <c r="AH148" s="405"/>
      <c r="AI148" s="405"/>
      <c r="AJ148" s="405"/>
      <c r="AK148" s="405"/>
      <c r="AL148" s="414"/>
      <c r="AM148" s="414"/>
      <c r="AN148" s="414"/>
      <c r="AO148" s="414"/>
      <c r="AP148" s="414"/>
      <c r="AQ148" s="414"/>
      <c r="AR148" s="414"/>
      <c r="AS148" s="414"/>
      <c r="AT148" s="414"/>
      <c r="AU148" s="414"/>
      <c r="AV148" s="414"/>
      <c r="AW148" s="414"/>
      <c r="AX148" s="430"/>
    </row>
    <row r="149" spans="3:50">
      <c r="C149" s="430"/>
      <c r="D149" s="430"/>
      <c r="E149" s="430"/>
      <c r="F149" s="430"/>
      <c r="G149" s="430"/>
      <c r="H149" s="405"/>
      <c r="I149" s="405"/>
      <c r="J149" s="405"/>
      <c r="K149" s="405"/>
      <c r="L149" s="405"/>
      <c r="M149" s="405"/>
      <c r="N149" s="405"/>
      <c r="O149" s="405"/>
      <c r="P149" s="405"/>
      <c r="Q149" s="405"/>
      <c r="R149" s="405"/>
      <c r="S149" s="430"/>
      <c r="T149" s="405"/>
      <c r="U149" s="405"/>
      <c r="V149" s="405"/>
      <c r="W149" s="405"/>
      <c r="X149" s="405"/>
      <c r="Y149" s="405"/>
      <c r="Z149" s="405"/>
      <c r="AA149" s="405"/>
      <c r="AB149" s="405"/>
      <c r="AC149" s="405"/>
      <c r="AD149" s="405"/>
      <c r="AE149" s="405"/>
      <c r="AF149" s="405"/>
      <c r="AG149" s="405"/>
      <c r="AH149" s="405"/>
      <c r="AI149" s="405"/>
      <c r="AJ149" s="405"/>
      <c r="AK149" s="405"/>
      <c r="AL149" s="414"/>
      <c r="AM149" s="414"/>
      <c r="AN149" s="414"/>
      <c r="AO149" s="414"/>
      <c r="AP149" s="414"/>
      <c r="AQ149" s="414"/>
      <c r="AR149" s="414"/>
      <c r="AS149" s="414"/>
      <c r="AT149" s="414"/>
      <c r="AU149" s="414"/>
      <c r="AV149" s="414"/>
      <c r="AW149" s="414"/>
      <c r="AX149" s="430"/>
    </row>
    <row r="150" spans="3:50">
      <c r="C150" s="430"/>
      <c r="D150" s="430"/>
      <c r="E150" s="430"/>
      <c r="F150" s="430"/>
      <c r="G150" s="430"/>
      <c r="H150" s="405"/>
      <c r="I150" s="405"/>
      <c r="J150" s="405"/>
      <c r="K150" s="405"/>
      <c r="L150" s="405"/>
      <c r="M150" s="405"/>
      <c r="N150" s="405"/>
      <c r="O150" s="405"/>
      <c r="P150" s="405"/>
      <c r="Q150" s="405"/>
      <c r="R150" s="405"/>
      <c r="S150" s="430"/>
      <c r="T150" s="405"/>
      <c r="U150" s="405"/>
      <c r="V150" s="405"/>
      <c r="W150" s="405"/>
      <c r="X150" s="405"/>
      <c r="Y150" s="405"/>
      <c r="Z150" s="405"/>
      <c r="AA150" s="405"/>
      <c r="AB150" s="405"/>
      <c r="AC150" s="405"/>
      <c r="AD150" s="405"/>
      <c r="AE150" s="405"/>
      <c r="AF150" s="405"/>
      <c r="AG150" s="405"/>
      <c r="AH150" s="405"/>
      <c r="AI150" s="405"/>
      <c r="AJ150" s="405"/>
      <c r="AK150" s="405"/>
      <c r="AL150" s="414"/>
      <c r="AM150" s="414"/>
      <c r="AN150" s="414"/>
      <c r="AO150" s="414"/>
      <c r="AP150" s="414"/>
      <c r="AQ150" s="414"/>
      <c r="AR150" s="414"/>
      <c r="AS150" s="414"/>
      <c r="AT150" s="414"/>
      <c r="AU150" s="414"/>
      <c r="AV150" s="414"/>
      <c r="AW150" s="414"/>
      <c r="AX150" s="430"/>
    </row>
    <row r="151" spans="3:50">
      <c r="C151" s="430"/>
      <c r="D151" s="430"/>
      <c r="E151" s="430"/>
      <c r="F151" s="430"/>
      <c r="G151" s="430"/>
      <c r="H151" s="405"/>
      <c r="I151" s="405"/>
      <c r="J151" s="405"/>
      <c r="K151" s="405"/>
      <c r="L151" s="405"/>
      <c r="M151" s="405"/>
      <c r="N151" s="405"/>
      <c r="O151" s="405"/>
      <c r="P151" s="405"/>
      <c r="Q151" s="405"/>
      <c r="R151" s="405"/>
      <c r="S151" s="430"/>
      <c r="T151" s="405"/>
      <c r="U151" s="405"/>
      <c r="V151" s="405"/>
      <c r="W151" s="405"/>
      <c r="X151" s="405"/>
      <c r="Y151" s="405"/>
      <c r="Z151" s="405"/>
      <c r="AA151" s="405"/>
      <c r="AB151" s="405"/>
      <c r="AC151" s="405"/>
      <c r="AD151" s="405"/>
      <c r="AE151" s="405"/>
      <c r="AF151" s="405"/>
      <c r="AG151" s="405"/>
      <c r="AH151" s="405"/>
      <c r="AI151" s="405"/>
      <c r="AJ151" s="405"/>
      <c r="AK151" s="405"/>
      <c r="AL151" s="414"/>
      <c r="AM151" s="414"/>
      <c r="AN151" s="414"/>
      <c r="AO151" s="414"/>
      <c r="AP151" s="414"/>
      <c r="AQ151" s="414"/>
      <c r="AR151" s="414"/>
      <c r="AS151" s="414"/>
      <c r="AT151" s="414"/>
      <c r="AU151" s="414"/>
      <c r="AV151" s="414"/>
      <c r="AW151" s="414"/>
      <c r="AX151" s="405"/>
    </row>
  </sheetData>
  <autoFilter ref="AM15:AQ108" xr:uid="{00000000-0009-0000-0000-000008000000}"/>
  <mergeCells count="96">
    <mergeCell ref="D3:I3"/>
    <mergeCell ref="D9:O9"/>
    <mergeCell ref="F70:G70"/>
    <mergeCell ref="C8:W8"/>
    <mergeCell ref="P70:Q70"/>
    <mergeCell ref="R70:S70"/>
    <mergeCell ref="C68:D69"/>
    <mergeCell ref="D10:D11"/>
    <mergeCell ref="R10:R11"/>
    <mergeCell ref="H10:H11"/>
    <mergeCell ref="T68:V68"/>
    <mergeCell ref="E10:E11"/>
    <mergeCell ref="P69:Q69"/>
    <mergeCell ref="G10:G11"/>
    <mergeCell ref="R69:S69"/>
    <mergeCell ref="Q10:Q11"/>
    <mergeCell ref="C86:D86"/>
    <mergeCell ref="E84:H84"/>
    <mergeCell ref="R68:S68"/>
    <mergeCell ref="C90:W90"/>
    <mergeCell ref="M10:N10"/>
    <mergeCell ref="I68:I69"/>
    <mergeCell ref="E82:H82"/>
    <mergeCell ref="F71:G71"/>
    <mergeCell ref="T72:V73"/>
    <mergeCell ref="V86:W86"/>
    <mergeCell ref="P76:Q76"/>
    <mergeCell ref="Q86:T86"/>
    <mergeCell ref="J68:J69"/>
    <mergeCell ref="L68:M68"/>
    <mergeCell ref="U47:W56"/>
    <mergeCell ref="J10:J11"/>
    <mergeCell ref="C7:W7"/>
    <mergeCell ref="P82:T82"/>
    <mergeCell ref="C71:D71"/>
    <mergeCell ref="U10:U11"/>
    <mergeCell ref="K81:N81"/>
    <mergeCell ref="W10:W11"/>
    <mergeCell ref="T9:W9"/>
    <mergeCell ref="K82:L82"/>
    <mergeCell ref="O10:O11"/>
    <mergeCell ref="C82:D82"/>
    <mergeCell ref="P72:Q73"/>
    <mergeCell ref="F10:F11"/>
    <mergeCell ref="C9:C11"/>
    <mergeCell ref="P10:P11"/>
    <mergeCell ref="W72:W73"/>
    <mergeCell ref="P68:Q68"/>
    <mergeCell ref="P1:Q1"/>
    <mergeCell ref="F74:N76"/>
    <mergeCell ref="P84:T84"/>
    <mergeCell ref="V10:V11"/>
    <mergeCell ref="C85:D85"/>
    <mergeCell ref="C73:E74"/>
    <mergeCell ref="C84:D84"/>
    <mergeCell ref="E68:H68"/>
    <mergeCell ref="R74:S74"/>
    <mergeCell ref="D5:L5"/>
    <mergeCell ref="R76:S76"/>
    <mergeCell ref="C70:D70"/>
    <mergeCell ref="P75:Q75"/>
    <mergeCell ref="R75:S75"/>
    <mergeCell ref="I10:I11"/>
    <mergeCell ref="K10:K11"/>
    <mergeCell ref="P9:R9"/>
    <mergeCell ref="K68:K69"/>
    <mergeCell ref="E86:H86"/>
    <mergeCell ref="P71:W71"/>
    <mergeCell ref="P83:T83"/>
    <mergeCell ref="F69:G69"/>
    <mergeCell ref="L10:L11"/>
    <mergeCell ref="O68:O70"/>
    <mergeCell ref="U43:W46"/>
    <mergeCell ref="T10:T11"/>
    <mergeCell ref="R65:T65"/>
    <mergeCell ref="E85:H85"/>
    <mergeCell ref="T74:V74"/>
    <mergeCell ref="T76:V76"/>
    <mergeCell ref="P81:T81"/>
    <mergeCell ref="T69:V69"/>
    <mergeCell ref="C93:W93"/>
    <mergeCell ref="R72:S73"/>
    <mergeCell ref="C81:I81"/>
    <mergeCell ref="K85:L85"/>
    <mergeCell ref="T75:V75"/>
    <mergeCell ref="K84:L84"/>
    <mergeCell ref="E83:H83"/>
    <mergeCell ref="K86:L86"/>
    <mergeCell ref="D87:I88"/>
    <mergeCell ref="C92:W92"/>
    <mergeCell ref="P74:Q74"/>
    <mergeCell ref="K87:L87"/>
    <mergeCell ref="C83:D83"/>
    <mergeCell ref="L88:N88"/>
    <mergeCell ref="C87:C88"/>
    <mergeCell ref="K83:L83"/>
  </mergeCells>
  <dataValidations count="12">
    <dataValidation type="decimal" allowBlank="1" showInputMessage="1" showErrorMessage="1" errorTitle="dato erróneo" error="ingresar duración sesión taller en minutos de duración (nº entero)._x000a_Ej.: duración de 2 hrs.= 120 min" sqref="I12:I62" xr:uid="{00000000-0002-0000-0800-000000000000}">
      <formula1>0</formula1>
      <formula2>1111111111111110</formula2>
    </dataValidation>
    <dataValidation type="whole" allowBlank="1" showInputMessage="1" showErrorMessage="1" errorTitle="dato erróneo" error="ingresar número de 1 a 5, según categoría:_x000a_1= MEJORA_x000a_2= SE MANTIENE     _x000a_3=  EMPEORA_x000a_4= ERRÁTICA_x000a_5= S/I_x000a_" sqref="O14:O62" xr:uid="{00000000-0002-0000-0800-000001000000}">
      <formula1>1</formula1>
      <formula2>5</formula2>
    </dataValidation>
    <dataValidation type="list" allowBlank="1" showInputMessage="1" showErrorMessage="1" errorTitle="dato erróneo" error="ingresar opción  según lista desplegable de la celda:_x000a_ • PSICÓLOGO_x000a_ • PSICOPEDAGOGO_x000a_ • A. SOCIAL_x000a_ • OTRO_x000a_" sqref="L13:L62" xr:uid="{00000000-0002-0000-0800-000002000000}">
      <formula1>$K$83:$K$86</formula1>
    </dataValidation>
    <dataValidation type="list" allowBlank="1" showInputMessage="1" showErrorMessage="1" errorTitle="dato erróneo " error="ingresar opción según lista desplegable de la celda:_x000a_* ESCUELA_x000a_* CENTROS DE SALUD_x000a_* OTROS" sqref="J13:J62" xr:uid="{00000000-0002-0000-0800-000003000000}">
      <formula1>$C$83:$C$85</formula1>
    </dataValidation>
    <dataValidation type="whole" allowBlank="1" showInputMessage="1" showErrorMessage="1" errorTitle="dato erróneo" error="ingresar número entero" sqref="E83:H85" xr:uid="{00000000-0002-0000-0800-000004000000}">
      <formula1>0</formula1>
      <formula2>1111111111111110</formula2>
    </dataValidation>
    <dataValidation allowBlank="1" showInputMessage="1" showErrorMessage="1" errorTitle="FORMATO AÑO ERRÓNEO" error="INGRESAR AÑO CON NÚMERO DE 4 DÍGITOS, POR EJEMPLO 2005" sqref="M3" xr:uid="{00000000-0002-0000-0800-000005000000}"/>
    <dataValidation allowBlank="1" showInputMessage="1" showErrorMessage="1" errorTitle="dato erróneo" error="ingresar número entero" sqref="W69" xr:uid="{00000000-0002-0000-0800-000006000000}"/>
    <dataValidation type="list" allowBlank="1" showInputMessage="1" showErrorMessage="1" errorTitle="VALOR ERRÓNEO" error="ingresar mes según formato de lista desplegable de la celda" sqref="M13:N62 P13:P62 U13:U42" xr:uid="{00000000-0002-0000-0800-000007000000}">
      <formula1>$AH$14:$AH$25</formula1>
    </dataValidation>
    <dataValidation type="whole" allowBlank="1" showInputMessage="1" showErrorMessage="1" errorTitle="DATO ERRÓNEO" error="Ingresar Nro. de sesiones del taller a la fecha del informe" sqref="H13:H62" xr:uid="{00000000-0002-0000-0800-000008000000}">
      <formula1>0</formula1>
      <formula2>15</formula2>
    </dataValidation>
    <dataValidation type="whole" allowBlank="1" showInputMessage="1" showErrorMessage="1" errorTitle="DATO ERRÓNEO" error="Ingresar Nro. de sesiones programadas" sqref="G13:G62" xr:uid="{00000000-0002-0000-0800-000009000000}">
      <formula1>0</formula1>
      <formula2>15</formula2>
    </dataValidation>
    <dataValidation type="whole" allowBlank="1" showInputMessage="1" showErrorMessage="1" errorTitle="dato erróneo" error="ingresar número de 1 a 5, según categoría:_x000a_1= MEJORA_x000a_2= SE MANTIENE     _x000a_3=  EMPEORA_x000a_4= ERRÁTICA_x000a_5= S/I_x000a_" prompt="Tendencia de avance de los talleres preventivos, según percepción del monitor responsable del grupo. Para llenar información, usar las siguientes categorías: 1=Mejora     2=Se mantiene     3=empeora     4=errática_x000a_5=Sin información (S/I)_x000a_" sqref="O13" xr:uid="{00000000-0002-0000-0800-00000A000000}">
      <formula1>AF12</formula1>
      <formula2>AF16</formula2>
    </dataValidation>
    <dataValidation type="whole" allowBlank="1" showInputMessage="1" showErrorMessage="1" sqref="AF12:AF16" xr:uid="{00000000-0002-0000-0800-00000B000000}">
      <formula1>AF8</formula1>
      <formula2>AF12</formula2>
    </dataValidation>
  </dataValidations>
  <pageMargins left="0.15748031496062989" right="0.15748031496062989" top="0.35433070866141742" bottom="0.27559055118110237" header="0" footer="0"/>
  <pageSetup scale="82" fitToHeight="0" orientation="landscape" horizontalDpi="300" verticalDpi="300"/>
  <rowBreaks count="1" manualBreakCount="1">
    <brk id="64" min="2" max="21"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F0 PORTADA</vt:lpstr>
      <vt:lpstr>F1 COBERTURA ESTABLECIMIENTOS</vt:lpstr>
      <vt:lpstr>F2 PERFIL EQUIPO EJECUTOR</vt:lpstr>
      <vt:lpstr>F3 UNIDAD PROMOCIÓN</vt:lpstr>
      <vt:lpstr>F3.1 MONITOREO CONVIVENCIA</vt:lpstr>
      <vt:lpstr>F4 UNIDAD DETECCIÓN</vt:lpstr>
      <vt:lpstr>F5 ESTUDIANTES PREVENCIÓN</vt:lpstr>
      <vt:lpstr>F5.1 COBERTURA PREVENCIÓN</vt:lpstr>
      <vt:lpstr>F5.2 PREVENCIÓN TALLERES</vt:lpstr>
      <vt:lpstr>F6 UNIDAD DERIVACIÓN</vt:lpstr>
      <vt:lpstr>F7 RED</vt:lpstr>
      <vt:lpstr>F8 AUTOEV INS-IMPL</vt:lpstr>
      <vt:lpstr>F9 AUTOEV SOPORTE</vt:lpstr>
      <vt:lpstr>F10 EVALUACIÓN FORMAL JUNAEB</vt:lpstr>
      <vt:lpstr>F11 EVALUACIÓN TÉCNICA</vt:lpstr>
      <vt:lpstr>F12 RESUMEN</vt:lpstr>
      <vt:lpstr>RESUMEN REGIÓN</vt:lpstr>
      <vt:lpstr>F1.2 Monitoreo</vt:lpstr>
      <vt:lpstr>RESUMEN EVALUACIÓN</vt:lpstr>
      <vt:lpstr>Hoja1</vt:lpstr>
      <vt:lpstr>'F0 PORTADA'!Print_Area</vt:lpstr>
      <vt:lpstr>'F1 COBERTURA ESTABLECIMIENTOS'!Print_Area</vt:lpstr>
      <vt:lpstr>'F10 EVALUACIÓN FORMAL JUNAEB'!Print_Area</vt:lpstr>
      <vt:lpstr>'F11 EVALUACIÓN TÉCNICA'!Print_Area</vt:lpstr>
      <vt:lpstr>'F12 RESUMEN'!Print_Area</vt:lpstr>
      <vt:lpstr>'F2 PERFIL EQUIPO EJECUTOR'!Print_Area</vt:lpstr>
      <vt:lpstr>'F3 UNIDAD PROMOCIÓN'!Print_Area</vt:lpstr>
      <vt:lpstr>'F4 UNIDAD DETECCIÓN'!Print_Area</vt:lpstr>
      <vt:lpstr>'F5 ESTUDIANTES PREVENCIÓN'!Print_Area</vt:lpstr>
      <vt:lpstr>'F5.1 COBERTURA PREVENCIÓN'!Print_Area</vt:lpstr>
      <vt:lpstr>'F5.2 PREVENCIÓN TALLERES'!Print_Area</vt:lpstr>
      <vt:lpstr>'F7 RED'!Print_Area</vt:lpstr>
      <vt:lpstr>'F8 AUTOEV INS-IMPL'!Print_Area</vt:lpstr>
      <vt:lpstr>'F9 AUTOEV SOPORTE'!Print_Area</vt:lpstr>
      <vt:lpstr>'F1.2 Monitoreo'!Print_Titles</vt:lpstr>
      <vt:lpstr>'F11 EVALUACIÓN TÉCNICA'!Print_Titles</vt:lpstr>
      <vt:lpstr>'F3.1 MONITOREO CONVIVENCIA'!Print_Titles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jguzman</dc:creator>
  <cp:lastModifiedBy>Sebastian Riquelme</cp:lastModifiedBy>
  <dcterms:created xsi:type="dcterms:W3CDTF">2009-12-22T19:04:40Z</dcterms:created>
  <dcterms:modified xsi:type="dcterms:W3CDTF">2025-11-25T16:18:43Z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